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mc:AlternateContent xmlns:mc="http://schemas.openxmlformats.org/markup-compatibility/2006">
    <mc:Choice Requires="x15">
      <x15ac:absPath xmlns:x15ac="http://schemas.microsoft.com/office/spreadsheetml/2010/11/ac" url="U:\Kommunikationstjänster data och telekom\3 Förvaltning\12 StöddokumentÖvrigt\Avropsblanketter Särskild fördelningsnyckel\"/>
    </mc:Choice>
  </mc:AlternateContent>
  <xr:revisionPtr revIDLastSave="0" documentId="8_{3D03B805-E2EA-4DA4-89B7-525AB73EEE95}" xr6:coauthVersionLast="46" xr6:coauthVersionMax="46" xr10:uidLastSave="{00000000-0000-0000-0000-000000000000}"/>
  <bookViews>
    <workbookView xWindow="-110" yWindow="-110" windowWidth="19420" windowHeight="10420" xr2:uid="{00000000-000D-0000-FFFF-FFFF00000000}"/>
  </bookViews>
  <sheets>
    <sheet name="Avropsblankett 2 Telefoni" sheetId="1" r:id="rId1"/>
    <sheet name="Prismatris 2 Telefoni" sheetId="2" r:id="rId2"/>
  </sheets>
  <externalReferences>
    <externalReference r:id="rId3"/>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 i="1" l="1"/>
  <c r="I74" i="2"/>
  <c r="H74" i="2"/>
  <c r="I73" i="2"/>
  <c r="I65" i="2"/>
  <c r="B45" i="1" l="1"/>
  <c r="D127" i="2" l="1"/>
  <c r="V14" i="1"/>
  <c r="H65" i="2" l="1"/>
  <c r="H73" i="2"/>
  <c r="D81" i="1"/>
  <c r="J85" i="2"/>
  <c r="J84" i="2"/>
  <c r="J83" i="2"/>
  <c r="J82" i="2"/>
  <c r="J81" i="2"/>
  <c r="I85" i="2"/>
  <c r="I84" i="2"/>
  <c r="I83" i="2"/>
  <c r="I82" i="2"/>
  <c r="I81" i="2"/>
  <c r="H84" i="2"/>
  <c r="H83" i="2"/>
  <c r="H82" i="2"/>
  <c r="H81" i="2"/>
  <c r="H85" i="2"/>
  <c r="I66" i="2"/>
  <c r="H66" i="2"/>
  <c r="H52" i="2"/>
  <c r="J53" i="2"/>
  <c r="J52" i="2"/>
  <c r="I53" i="2"/>
  <c r="I52" i="2"/>
  <c r="H53" i="2"/>
  <c r="H46" i="2"/>
  <c r="H45" i="2"/>
  <c r="H44" i="2"/>
  <c r="H43" i="2"/>
  <c r="H42" i="2"/>
  <c r="H39" i="2"/>
  <c r="H40" i="2"/>
  <c r="H41" i="2"/>
  <c r="H38" i="2"/>
  <c r="J30" i="2"/>
  <c r="J25" i="2"/>
  <c r="J24" i="2"/>
  <c r="I30" i="2"/>
  <c r="I25" i="2"/>
  <c r="I24" i="2"/>
  <c r="H30" i="2"/>
  <c r="H25" i="2"/>
  <c r="H24" i="2"/>
  <c r="J10" i="2"/>
  <c r="J9" i="2"/>
  <c r="J8" i="2"/>
  <c r="J7" i="2"/>
  <c r="J15" i="2"/>
  <c r="J16" i="2"/>
  <c r="I16" i="2"/>
  <c r="I15" i="2"/>
  <c r="I10" i="2"/>
  <c r="I9" i="2"/>
  <c r="I8" i="2"/>
  <c r="I7" i="2"/>
  <c r="H16" i="2"/>
  <c r="H15" i="2"/>
  <c r="H10" i="2"/>
  <c r="H9" i="2"/>
  <c r="H8" i="2"/>
  <c r="H7" i="2"/>
  <c r="B89" i="2" l="1"/>
  <c r="F34" i="2"/>
  <c r="F91" i="2"/>
  <c r="E91" i="2"/>
  <c r="E34" i="2"/>
  <c r="B34" i="2"/>
  <c r="D34" i="2"/>
  <c r="C34" i="2"/>
  <c r="D90" i="2"/>
  <c r="C90" i="2"/>
  <c r="F90" i="2"/>
  <c r="E90" i="2"/>
  <c r="B90" i="2"/>
  <c r="C33" i="2"/>
  <c r="F33" i="2"/>
  <c r="E33" i="2"/>
  <c r="B33" i="2"/>
  <c r="D33" i="2"/>
  <c r="D60" i="2"/>
  <c r="C60" i="2"/>
  <c r="F60" i="2"/>
  <c r="E60" i="2"/>
  <c r="B60" i="2"/>
  <c r="B91" i="2"/>
  <c r="D91" i="2"/>
  <c r="C91" i="2"/>
  <c r="F77" i="2"/>
  <c r="E77" i="2"/>
  <c r="B77" i="2"/>
  <c r="D77" i="2"/>
  <c r="C77" i="2"/>
  <c r="F61" i="2"/>
  <c r="E61" i="2"/>
  <c r="B61" i="2"/>
  <c r="D61" i="2"/>
  <c r="C61" i="2"/>
  <c r="D69" i="2"/>
  <c r="C69" i="2"/>
  <c r="F69" i="2"/>
  <c r="E69" i="2"/>
  <c r="B69" i="2"/>
  <c r="D20" i="2"/>
  <c r="C20" i="2"/>
  <c r="F20" i="2"/>
  <c r="E20" i="2"/>
  <c r="B20" i="2"/>
  <c r="D19" i="2"/>
  <c r="F19" i="2"/>
  <c r="C19" i="2"/>
  <c r="E19" i="2"/>
  <c r="B19" i="2"/>
  <c r="D48" i="2"/>
  <c r="E48" i="2"/>
  <c r="C48" i="2"/>
  <c r="F48" i="2"/>
  <c r="B48" i="2"/>
  <c r="B18" i="2"/>
  <c r="B92" i="2" l="1"/>
  <c r="B21" i="2"/>
  <c r="F89" i="2" l="1"/>
  <c r="F92" i="2" s="1"/>
  <c r="E89" i="2"/>
  <c r="E92" i="2" s="1"/>
  <c r="D89" i="2"/>
  <c r="D92" i="2" s="1"/>
  <c r="C89" i="2"/>
  <c r="C92" i="2" s="1"/>
  <c r="F76" i="2"/>
  <c r="F78" i="2" s="1"/>
  <c r="E76" i="2"/>
  <c r="E78" i="2" s="1"/>
  <c r="D76" i="2"/>
  <c r="D78" i="2" s="1"/>
  <c r="C76" i="2"/>
  <c r="C78" i="2" s="1"/>
  <c r="B76" i="2"/>
  <c r="B78" i="2" s="1"/>
  <c r="F68" i="2"/>
  <c r="F70" i="2" s="1"/>
  <c r="E68" i="2"/>
  <c r="E70" i="2" s="1"/>
  <c r="D68" i="2"/>
  <c r="D70" i="2" s="1"/>
  <c r="C68" i="2"/>
  <c r="C70" i="2" s="1"/>
  <c r="B68" i="2"/>
  <c r="B70" i="2" s="1"/>
  <c r="F59" i="2"/>
  <c r="F62" i="2" s="1"/>
  <c r="E59" i="2"/>
  <c r="E62" i="2" s="1"/>
  <c r="D59" i="2"/>
  <c r="D62" i="2" s="1"/>
  <c r="C59" i="2"/>
  <c r="C62" i="2" s="1"/>
  <c r="B59" i="2"/>
  <c r="B62" i="2" s="1"/>
  <c r="B32" i="2"/>
  <c r="B35" i="2" s="1"/>
  <c r="F32" i="2"/>
  <c r="F35" i="2" s="1"/>
  <c r="E32" i="2"/>
  <c r="E35" i="2" s="1"/>
  <c r="D32" i="2"/>
  <c r="D35" i="2" s="1"/>
  <c r="C32" i="2"/>
  <c r="C35" i="2" s="1"/>
  <c r="F18" i="2"/>
  <c r="F21" i="2" s="1"/>
  <c r="E18" i="2"/>
  <c r="E21" i="2" s="1"/>
  <c r="D18" i="2"/>
  <c r="D21" i="2" s="1"/>
  <c r="C18" i="2"/>
  <c r="C21" i="2" s="1"/>
  <c r="C96" i="2" l="1"/>
  <c r="B94" i="2"/>
  <c r="C94" i="2"/>
  <c r="D94" i="2"/>
  <c r="E94" i="2"/>
  <c r="F94" i="2"/>
  <c r="E96" i="2"/>
  <c r="F96" i="2"/>
  <c r="D96" i="2"/>
  <c r="H94" i="2" l="1"/>
  <c r="D100" i="2"/>
  <c r="C100" i="2"/>
  <c r="F100" i="2"/>
  <c r="B100" i="2"/>
  <c r="E100" i="2"/>
  <c r="B96" i="2"/>
  <c r="B101" i="2" l="1"/>
  <c r="D98" i="2"/>
  <c r="B98" i="2"/>
  <c r="E98" i="2"/>
  <c r="C98" i="2"/>
  <c r="F98" i="2"/>
  <c r="K70" i="1" l="1"/>
  <c r="K69" i="1"/>
  <c r="K49" i="1"/>
  <c r="K68" i="1"/>
  <c r="K41" i="1"/>
  <c r="K45" i="1" s="1"/>
  <c r="K63" i="1"/>
  <c r="K36" i="1"/>
  <c r="K62" i="1"/>
  <c r="K35" i="1"/>
  <c r="K57" i="1"/>
  <c r="K34" i="1"/>
  <c r="K28" i="1"/>
  <c r="K27" i="1"/>
  <c r="K56" i="1"/>
  <c r="K29" i="1"/>
  <c r="K51" i="1"/>
  <c r="K50" i="1"/>
  <c r="C113" i="2"/>
  <c r="D121" i="2"/>
  <c r="D123" i="2"/>
  <c r="D122" i="2"/>
  <c r="D124" i="2"/>
  <c r="I90" i="1" s="1"/>
  <c r="D120" i="2"/>
  <c r="B123" i="2"/>
  <c r="B124" i="2"/>
  <c r="B122" i="2"/>
  <c r="B121" i="2"/>
  <c r="B120" i="2"/>
  <c r="B102" i="2"/>
  <c r="B107" i="2" l="1"/>
  <c r="B110" i="2"/>
  <c r="I13" i="1" s="1"/>
  <c r="B109" i="2"/>
  <c r="B108" i="2"/>
  <c r="B106" i="2"/>
  <c r="E90" i="1"/>
  <c r="E86" i="1"/>
  <c r="E87" i="1"/>
  <c r="K58" i="1"/>
  <c r="I86" i="1"/>
  <c r="K71" i="1"/>
  <c r="I89" i="1"/>
  <c r="K52" i="1"/>
  <c r="K37" i="1"/>
  <c r="K30" i="1"/>
  <c r="K64" i="1"/>
  <c r="I87" i="1"/>
  <c r="I88" i="1"/>
  <c r="E88" i="1" l="1"/>
  <c r="E89" i="1"/>
  <c r="I9" i="1"/>
  <c r="K73" i="1"/>
  <c r="E78" i="1" s="1"/>
  <c r="F82" i="1" l="1"/>
  <c r="I11" i="1"/>
  <c r="I12" i="1"/>
  <c r="I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KJSkiver</author>
  </authors>
  <commentList>
    <comment ref="I5" authorId="0" shapeId="0" xr:uid="{00000000-0006-0000-0000-000001000000}">
      <text>
        <r>
          <rPr>
            <b/>
            <sz val="9"/>
            <color indexed="81"/>
            <rFont val="Tahoma"/>
            <family val="2"/>
          </rPr>
          <t>KJSkiver:</t>
        </r>
        <r>
          <rPr>
            <sz val="9"/>
            <color indexed="81"/>
            <rFont val="Tahoma"/>
            <family val="2"/>
          </rPr>
          <t xml:space="preserve">
Kontraktsperioden med förlängning kan totalt vara upp till 4 år.Enskilda abonnemang och bastjänster kan sägas upp enligt ramavtalet. Se Upphandlingsdokumentet uppsägningstider. </t>
        </r>
      </text>
    </comment>
    <comment ref="D17" authorId="0" shapeId="0" xr:uid="{00000000-0006-0000-0000-000002000000}">
      <text>
        <r>
          <rPr>
            <b/>
            <sz val="9"/>
            <color indexed="81"/>
            <rFont val="Tahoma"/>
            <family val="2"/>
          </rPr>
          <t>KJSkiver:</t>
        </r>
        <r>
          <rPr>
            <sz val="9"/>
            <color indexed="81"/>
            <rFont val="Tahoma"/>
            <family val="2"/>
          </rPr>
          <t xml:space="preserve">
Leveranstiden för anslutningar såsom MDA och inomhusnät eller flytt av liknande funktioner samt växeltjänst i molnet och liknande ska vara högst 30 arbetsdagar från och med beställning från kund.
- Leveranstiden för utökning och förändring av anslutningar ska vara högst 15 arbetsdagar från och med beställning från kund. 
- Leveranstiden för nytt abonnemang med eller utan anknytning till växel, inklusive nödvändigt SIM-kort, ska vara högst fem arbetsdagar från och med beställning från kund.</t>
        </r>
      </text>
    </comment>
    <comment ref="B25" authorId="0" shapeId="0" xr:uid="{00000000-0006-0000-0000-000003000000}">
      <text>
        <r>
          <rPr>
            <b/>
            <sz val="9"/>
            <color indexed="81"/>
            <rFont val="Tahoma"/>
            <family val="2"/>
          </rPr>
          <t>KJSkiver:</t>
        </r>
        <r>
          <rPr>
            <sz val="9"/>
            <color indexed="81"/>
            <rFont val="Tahoma"/>
            <family val="2"/>
          </rPr>
          <t xml:space="preserve">
Priset för bastjänsten är en s.k. flatrate per abonnemang och månad där det ingår 2000 minuter talkommunikation, totalt 2000 SMS/MMS samt en surfpott på 1 GB att nyttjas inom Sverige samt vid resor inom EU/EES. Minst följande funktioner och innehåll ingår:
• Funktion för talkommunikation med möjlighet att ringa och ta emot samtal till och från hela världen. Datakommunikation (anslutning mot Internet). Skicka och ta emot textmeddelande (SMS), bildmeddelande (MMS) samt rörlig bildöverföring (videosamtal). DTMF-signalering.
• Kunden kan lägga in vidarekoppling av samtal till annat svarsnummer vid upptaget eller ej svar. Kund kan koppla vidare ett pågående samtal till valfritt nummer. Kunden kan spärra för vidarekoppling av samtal till andra nummer. Det ska gå att se samtalslogg. Nummerpresentation visa och sända A-nummer är valbart per abonnemang och samtal. 
• Stöd för trepartssamtal om det stöds av användarens mobiltelefon. Samtal väntar, notifiering att samtal väntar vid pågående samtal samt kunna besvara det nya inkommande samtalet och parkera det pågående, pendling. Röstbrevlåda med möjlighet till personligt svarsmeddelande.
• Kundens administratörer kan spärra funktioner för bildmeddelande (MMS), video, utlandssamtal, betalsamtal och betaltjänster.
• Pris per minut för att ringa till länder utanför Sverige men inom EU/EES ska ske enligt ramavtalsleverantörens officiellt publicerade prislista vid samtalstillfället med en rabatt om minst 10 %, om inte tillägg avropas. Pris per minut för att ringa till länder utanför EU/EES ska ske enligt ramavtalsleverantörens officiellt publicerade prislista vid samtalstillfället med en rabatt om minst 10 %.
• Pris för att ringa när användaren är i länder utanför Sverige ska ske enligt ramavtalsleverantörens officiellt publicerade prislista vid samtalstillfället med en rabatt om minst 10 %. Pris för att surfa när användaren är i länder utanför EU/EES ska ske enligt ramavtalsleverantörens officiellt publicerade prislista vid surftillfället med en rabatt om minst 10 %.
• Den totala mängd samtalskommunikation, SMS, MMS och mobildata (surfpott) som beställts kan fördelas per användare i organisation fritt på det sätt kunden bedömer lämpligt. Det kan innebära att när en användares mängd inte nyttjas kan denna gå till en annan inom organisationen. Outnyttjad mängd kan även överföras nästa månad utan extra kostnad.
• Uppsägningstiden är högst 30 kalenderdagar.
</t>
        </r>
      </text>
    </comment>
    <comment ref="B32" authorId="0" shapeId="0" xr:uid="{00000000-0006-0000-0000-000004000000}">
      <text>
        <r>
          <rPr>
            <b/>
            <sz val="9"/>
            <color indexed="81"/>
            <rFont val="Tahoma"/>
            <family val="2"/>
          </rPr>
          <t>KJSkiver:</t>
        </r>
        <r>
          <rPr>
            <sz val="9"/>
            <color indexed="81"/>
            <rFont val="Tahoma"/>
            <family val="2"/>
          </rPr>
          <t xml:space="preserve">
Minst följande funktioner och innehåll ingår:
• Datakommunikation (anslutning mot Internet)
• Surfpott 1 GB/månad inom Sverige, samt vid resor inom EU och EES.
• Pris för att surfa när användaren är i länder utanför EU/EES är enligt ramavtalsleverantörens officiellt publicerade prislista vid surftillfället med en rabatt om minst 10 %
• Den totala mängd surfpott som beställts kan fördelas per användare i organisation fritt på det sätt kunden bedömer lämpligt. Det kan innebära att när en användares mängd inte nyttjas kan denna gå till en annan inom organisationen. Outnyttjad mängd kan även överföras nästa månad utan extra kostnad.
• Uppsägningstiden är högst 30 kalenderdagar.
</t>
        </r>
      </text>
    </comment>
    <comment ref="B39" authorId="0" shapeId="0" xr:uid="{00000000-0006-0000-0000-000005000000}">
      <text>
        <r>
          <rPr>
            <b/>
            <sz val="9"/>
            <color indexed="81"/>
            <rFont val="Tahoma"/>
            <family val="2"/>
          </rPr>
          <t>KJSkiver:</t>
        </r>
        <r>
          <rPr>
            <sz val="9"/>
            <color indexed="81"/>
            <rFont val="Tahoma"/>
            <family val="2"/>
          </rPr>
          <t xml:space="preserve">
Minst följande funktioner och innehåll ingår:
• Funktion för talkommunikation (utgående samtal från växeln) möjlighet att ringa och ta emot samtal från hela världen. Fria samtal inom Norden ingår.
• Fasta och mobila växelanknytningar samt Softphone-anknytningar (devices anskaffas separat)
• Ljudkvalitet ska minst motsvara ett MOS-värde om 3,7 oavsett fast, mobil eller Softphoneanknytning (devices anskaffas separat)
• Kortnummer. Nummerserier
• Gruppnummer där gruppmedlem enkelt kan logga in eller ut sig. Gruppnumret ska ha funktioner för att ringa till alla gruppmedlemmar samtidigt (broadcast), en i taget (linjär) och längst ledig
• Kunna koppla samtal, parkera samtal och pendling mellan samtal. Återuppringning.
• Flytt av samtal mellan egna devices, dvs. mellan egen mobil och Softphone. Vidarekoppling av egen anknytning internt och externt. Möjlighet att transportera samtal till annan anknytning med eller utan avisering. Möjlighet till flerpartssamtal med minst tre parter
• Stöd för delad anknytning där en eller flera personer kan hänvisas utan att anknytningen stängs samt att flera personer på samma anknytning är sökbara i webb-och mobilapplikation. Anknytning kan ställa samtal på vänt internt.
• Valbar nummerpresentation med minst eget nummer, växelnummer och dolt nummer
• Telefonkatalogsfunktion gemensam för hela organisationen sökbar via webbgränssnitt och via applikation i mobiltelefon samt med hänvisnings- och linjestatus. Hänvisning från webbgränssnitt och/eller applikation i mobiltelefon.
• Röstbrevlådor med avisering till mail och mobiltelefon, talad hänvisning, samt avlyssningsfunktion både i webbklient och mobiltelefon
• Menysystem för gruppnummerfunktion och köhantering
• Telefonistgränssnitt via exempelvis dator
• Växeltjänsten ska stödja följande gränssnitt: 
o analogt gränssnitt
o fast anknytning, med fast telefon eller Softphone
o mobil anknytning.
o telefonist anknytning
• Pris per minut för att ringa till länder utanför Norden men inom EU/EES är enligt ramavtalsleverantörens officiellt publicerade prislista vid samtalstillfället med en rabatt om minst 10 %, om inte tillägg avropas
• Pris för att ringa när användaren är i länder utanför Norden är enligt ramavtalsleverantörens officiellt publicerade prislista vid samtalstillfället med en rabatt om minst 10 % 
• Pris per minut för att ringa till länder utanför EU/EES är enligt ramavtalsleverantörens officiellt publicerade prislista vid samtalstillfället med en rabatt om minst 10 %
• Pris för att surfa när användaren är i länder utanför EU/EES är enligt ramavtalsleverantörens officiellt publicerade prislista vid surftillfället med en rabatt om minst 10 %
• Uppsägningstiden är högst 3 månader
</t>
        </r>
      </text>
    </comment>
    <comment ref="H40" authorId="0" shapeId="0" xr:uid="{00000000-0006-0000-0000-000006000000}">
      <text>
        <r>
          <rPr>
            <b/>
            <sz val="9"/>
            <color indexed="81"/>
            <rFont val="Tahoma"/>
            <family val="2"/>
          </rPr>
          <t>KJSkiver:</t>
        </r>
        <r>
          <rPr>
            <sz val="9"/>
            <color indexed="81"/>
            <rFont val="Tahoma"/>
            <family val="2"/>
          </rPr>
          <t xml:space="preserve">
• Tilläggspris för möjlighet till inspelning av samtal med möjlighet till meddelande och godkännande av den inringande att samtal kan komma att spelas in. Det ska vara valbart om ett visst samtal, alla samtal, en konfigurerbar delmängd eller slumpvis utvalda samtal spelas in med möjlighet att spara ett samtal i efterhand. Om en användare under pågående samtal väljer att spela in samtalet ska hela samtalet spelas in (sparas). Inspelade samtal ska kunna sparas och på begäran av kund lämnas över i uppspelningsbart standardiserat format. Inspelning av samtal kan avropas oavsett anknytningstyp.</t>
        </r>
      </text>
    </comment>
    <comment ref="I40" authorId="0" shapeId="0" xr:uid="{00000000-0006-0000-0000-000007000000}">
      <text>
        <r>
          <rPr>
            <b/>
            <sz val="9"/>
            <color indexed="81"/>
            <rFont val="Tahoma"/>
            <family val="2"/>
          </rPr>
          <t>KJSkiver:</t>
        </r>
        <r>
          <rPr>
            <sz val="9"/>
            <color indexed="81"/>
            <rFont val="Tahoma"/>
            <family val="2"/>
          </rPr>
          <t xml:space="preserve">
• Tilläggspris för möjlighet till besökssystem, systemet ska omfatta tillgång till databas med besöksmottagare, möjlighet att föranmäla besök, avisering av besöksmottagare per SMS eller epost, samt gränssnitt mot terminal för besökaren att registrera sitt besök.</t>
        </r>
      </text>
    </comment>
    <comment ref="J40" authorId="0" shapeId="0" xr:uid="{00000000-0006-0000-0000-000008000000}">
      <text>
        <r>
          <rPr>
            <b/>
            <sz val="9"/>
            <color indexed="81"/>
            <rFont val="Tahoma"/>
            <family val="2"/>
          </rPr>
          <t>KJSkiver:</t>
        </r>
        <r>
          <rPr>
            <sz val="9"/>
            <color indexed="81"/>
            <rFont val="Tahoma"/>
            <family val="2"/>
          </rPr>
          <t xml:space="preserve">
• Tilläggspris för automatisk telefonist: Tjänsten prissättas per månad per två samtidiga samtal/kanaler och ska kunna utökas av kund. Tjänsten ska vidare minst innehålla röstigenkänning på svenska, valbart välkomstbesked och minst följande funktioner: 
• Genom att säga namnet kan inringande bli kopplad till eftersökt person, om personen är hänvisad läses hänvisningsbesked upp.
• Automatisk telefonist ska ha stöd för att läsa upp fast- och mobil-nummer.
• Möjlighet att rätta namn som uttalats felaktigt
• Stöd för att hantera namnkrockar där två eller fler personer har både samma förnamn och efternamn
• Möjlighet att avbryta uppläsning och rätta eller direkt säga sitt ärende 
• Möjlighet att uppdatera med information från andra databaser (AD), möjlighet att undanta vissa namn och nummer i databasen från uppläsning.
• Möjlighet att lägga till och ta bort hänvisningsuppgifter samt kunna få dessa upplästa för egen anknytning.
</t>
        </r>
      </text>
    </comment>
    <comment ref="B47" authorId="0" shapeId="0" xr:uid="{00000000-0006-0000-0000-000009000000}">
      <text>
        <r>
          <rPr>
            <b/>
            <sz val="9"/>
            <color indexed="81"/>
            <rFont val="Tahoma"/>
            <family val="2"/>
          </rPr>
          <t>KJSkiver:</t>
        </r>
        <r>
          <rPr>
            <sz val="9"/>
            <color indexed="81"/>
            <rFont val="Tahoma"/>
            <family val="2"/>
          </rPr>
          <t xml:space="preserve">
Minst följande funktioner och innehåll ingår:
• Mobiltelefonen blir en anknytning inom telefonväxeln och användaren nås på ett fastnätsnummer. Mobilnumret kan döljas inom Sverige så fastnätsnummer kan visas för utgående samtal
• Förbindelser som krävs för att realisera tjänsten ska ingå 
• Användaren får tillgång till kundgemensamma funktioner och tjänster som finns inom telefonväxeln, (t.ex. hänvisningsfunktion, gruppnummer och röstbrevlåda)
• Grundprincipen är att samtal utgår enligt fastnätstrafik från växeln. Samtal inom växeln får inte debiteras inom ramen för denna bastjänst. Samtal när användaren är utomlands sker enligt avrop eller om inte avropats enligt ramavtalsleverantörens officiellt publicerade prislista för mobilsamtal vid samtalstillfället med en rabatt om minst 10 %
• Surfpott 1 GB ska ingå inom Sverige och vid resor inom EU och EES
• Pris för att surfa när användaren är i länder utanför EU/EES ska ske enligt ramavtalsleverantörens officiellt publicerade prislista vid samtalstillfället med en rabatt om minst 10 %
• Uppsägningstiden är högst 30 kalenderdagar.
</t>
        </r>
      </text>
    </comment>
    <comment ref="B54" authorId="0" shapeId="0" xr:uid="{00000000-0006-0000-0000-00000A000000}">
      <text>
        <r>
          <rPr>
            <b/>
            <sz val="9"/>
            <color indexed="81"/>
            <rFont val="Tahoma"/>
            <family val="2"/>
          </rPr>
          <t>KJSkiver:</t>
        </r>
        <r>
          <rPr>
            <sz val="9"/>
            <color indexed="81"/>
            <rFont val="Tahoma"/>
            <family val="2"/>
          </rPr>
          <t xml:space="preserve">
Minst följande funktioner och innehåll ingår:
• Funktion för talkommunikation med möjlighet att ringa och ta emot samtal till och från hela världen. Accessen ska ingå (koppar, fiber, radiolänk eller mobilt etc.)
• Fria samtal (ringa) inom Norden
• Möjlighet till direkt vidarekoppling, omstyrning direkt till annat svarsställe. Det ska även vara möjligt för kund att spärra möjligheten.
• DTMF-signalering
• Analogt telefongränssnitt
• Valbart för kundens administratörer att för abonnemang kunna spärra utlandssamtal, och betalsamtal. Nummerpresentation, sända och ta emot A- och B nummer valbart per abonnemang. 
• Pris per minut för att ringa till övriga länder inom EU/EES ska ske enligt ramavtalsleverantörens officiellt publicerade prislista vid samtalstillfället med en rabatt om minst 10 %, om inte tillägg avropas. Pris per minut för att ringa till länder utanför EU/EES ska ske enligt ramavtalsleverantörens officiellt publicerade prislista vid samtalstillfället med en rabatt om minst 10 %
• Uppsägningstiden är högst 30 kalenderdagar.
</t>
        </r>
      </text>
    </comment>
    <comment ref="B60" authorId="0" shapeId="0" xr:uid="{00000000-0006-0000-0000-00000B000000}">
      <text>
        <r>
          <rPr>
            <b/>
            <sz val="9"/>
            <color indexed="81"/>
            <rFont val="Tahoma"/>
            <family val="2"/>
          </rPr>
          <t>KJSkiver:</t>
        </r>
        <r>
          <rPr>
            <sz val="9"/>
            <color indexed="81"/>
            <rFont val="Tahoma"/>
            <family val="2"/>
          </rPr>
          <t xml:space="preserve">
Priset för bastjänsten gäller per månad per telefonnummer (Abonnemang) som tjänsten aktiveras, oberoende antal mottagna fax från hela världen samt skickade fax inom Sverige (flatrate). Tjänsten innefattar telefonnummer dit fax kan skickas och att dessa fax konverteras till exempelvis ett PDF-dokument som skickas som mail till en av kunden angiven mailadress och tvärt om. Minst följande funktioner och innehåll ingår:
• Möjlighet att ta emot fax via mail
• Skicka fax via mail inom Sverige
• Konvertering och sändning av epost ska ske omedelbart efter mottagning av fax skett. Faxen får endast lagras tillfälligt under en faxleverans.
• Abonnemang med tjänsten ”Fax till mail” (d.v.s. endast faxmottagning) ska erbjudas både med nummer inom och utom växelnummerserier. Kundens befintliga faxnummer ska kunna behållas
• Kund ska kunna välja om försättsblad ska bifogas för de fax som skickas. Försättsbladet ska kunna innehålla t.ex. logotyp, adress, telefonnummer samt fält som fylls i automatiskt då ett fax skickas (t.ex. datum, mottagare, avsändare, antal sidor)
• Kvittens ska skickas om faxet inte gick fram
• Integration med kundens AD. Användare ska kunna definieras på minst två nivåer, en hel domän eller en användare en enskild mailadress inom en domän, som styr vilka mailadresser som ges tillgång till tjänsten. Autentisering av användare sker på den avsändande e-postadressen. Kund ska ha möjlighet att välja att använda Sender Policy Framework (SPF) för att skydda obehörigt utnyttjande och minimera risken för förfalskning av en avsändande mailadress
• Pris för att faxa till länder utanför Sverige ska ske enligt ramavtalsleverantörens officiellt publicerade prislista vid faxtillfället med en rabatt om minst 10 %
• Uppsägningstiden är högst 3 månader
</t>
        </r>
      </text>
    </comment>
    <comment ref="B66" authorId="0" shapeId="0" xr:uid="{00000000-0006-0000-0000-00000C000000}">
      <text>
        <r>
          <rPr>
            <b/>
            <sz val="9"/>
            <color indexed="81"/>
            <rFont val="Tahoma"/>
            <family val="2"/>
          </rPr>
          <t>KJSkiver:</t>
        </r>
        <r>
          <rPr>
            <sz val="9"/>
            <color indexed="81"/>
            <rFont val="Tahoma"/>
            <family val="2"/>
          </rPr>
          <t xml:space="preserve">
Kund ska i bastjänsten ha möjlighet att kunna övervaka och styra ansluten utrustning samt hämta statistik och notifieringar. Minst följande funktioner och innehåll ingår:
• Datakommunikation (anslutning mot Internet)
• Surfpott 5 MB/månad inom Sverige.
• Uppsägningstiden är högst 30 kalenderdagar.
</t>
        </r>
      </text>
    </comment>
    <comment ref="D67" authorId="0" shapeId="0" xr:uid="{00000000-0006-0000-0000-00000D000000}">
      <text>
        <r>
          <rPr>
            <b/>
            <sz val="9"/>
            <color indexed="81"/>
            <rFont val="Tahoma"/>
            <family val="2"/>
          </rPr>
          <t>KJSkiver:</t>
        </r>
        <r>
          <rPr>
            <sz val="9"/>
            <color indexed="81"/>
            <rFont val="Tahoma"/>
            <family val="2"/>
          </rPr>
          <t xml:space="preserve">
Tilläggstjänster till bastjänst G. Priserna för tilläggen är per abonnemang per månad: 
250 fria SMS/månad. Mottagaren av skickade SMS behöver inte vara samma leverantör/operatör som tillhandahåller bastjänsten.
</t>
        </r>
      </text>
    </comment>
    <comment ref="E67" authorId="0" shapeId="0" xr:uid="{00000000-0006-0000-0000-00000E000000}">
      <text>
        <r>
          <rPr>
            <b/>
            <sz val="9"/>
            <color indexed="81"/>
            <rFont val="Tahoma"/>
            <family val="2"/>
          </rPr>
          <t>KJSkiver:</t>
        </r>
        <r>
          <rPr>
            <sz val="9"/>
            <color indexed="81"/>
            <rFont val="Tahoma"/>
            <family val="2"/>
          </rPr>
          <t xml:space="preserve">
Tilläggstjänster till bastjänst G. Priserna för tilläggen är per abonnemang per månad: 
Säker anslutning VPN, dvs. en krypterad förbindelse mellan mobiloperatörens infrastruktur och kundens infrastruktur. Det finns inga krav på i vilken form den säkra förbindelsen ska upprättas. Om kund har krav på en fysisk förbindelse kan detta definieras och prissätts då separat i avrop.
</t>
        </r>
      </text>
    </comment>
  </commentList>
</comments>
</file>

<file path=xl/sharedStrings.xml><?xml version="1.0" encoding="utf-8"?>
<sst xmlns="http://schemas.openxmlformats.org/spreadsheetml/2006/main" count="185" uniqueCount="127">
  <si>
    <t>Tilläggspris per månad för utökat område talkommunikation (från Sverige till EU/EES)</t>
  </si>
  <si>
    <t>Tilläggspris per månad för utökad omfattning (1000 minuter och 1000 SMS/MMS)</t>
  </si>
  <si>
    <t>Tilläggspris per månad för utökad surfpott 5 GB</t>
  </si>
  <si>
    <t>Tilläggspris per månad för utökad surfpott 10 GB</t>
  </si>
  <si>
    <t>Tilläggspris per månad för utökad surfpott 20 GB</t>
  </si>
  <si>
    <t>Tilläggspris per månad för utökad surfpott 100 GB</t>
  </si>
  <si>
    <t>Tilläggspris per månad för utökad surfpott 250 GB</t>
  </si>
  <si>
    <t>Tilläggspris per månad för eget APN</t>
  </si>
  <si>
    <t>Tilläggspris per månad för särskilja och särfakturera tjänstesamtal från privatsamtal</t>
  </si>
  <si>
    <t>Tilläggspris per månad för utökat område talkommunikation (Norden till EU/EES)</t>
  </si>
  <si>
    <t>Pris per SMS för massutskick av SMS</t>
  </si>
  <si>
    <t>Tilläggspris per månad för inspelning av samtal</t>
  </si>
  <si>
    <t>Tilläggspris per månad för besökssystem</t>
  </si>
  <si>
    <t>Tilläggspris per månad för automatisk telefonist</t>
  </si>
  <si>
    <t>Pris per månad per mobil anknytning</t>
  </si>
  <si>
    <t>Pris per månad för bastjänst E</t>
  </si>
  <si>
    <t>4.2.1 Bastjänst A Mobilt abonnemag</t>
  </si>
  <si>
    <t>4.2.2 Bastjänst B Mobilt bredbandsabonnemang</t>
  </si>
  <si>
    <t>4.2.3 Bastjänst C Växeltjänst i molnet</t>
  </si>
  <si>
    <t>Pris per månad per analog anknytning</t>
  </si>
  <si>
    <t>Pris per månad per fast anknytning</t>
  </si>
  <si>
    <t>Pris per månad per telefonist anknytning</t>
  </si>
  <si>
    <t>4.2.4 Bastjänst D Mobil anknytning</t>
  </si>
  <si>
    <t xml:space="preserve">4.2.5 Bastjänst E Fast telefonabonnemang </t>
  </si>
  <si>
    <t>Tilläggspris per månad för utökat område talkommunikation (EU/EES)</t>
  </si>
  <si>
    <t xml:space="preserve">4.2.6 Bastjänst F Fax till mail </t>
  </si>
  <si>
    <t>Pris per månad för bastjänst F</t>
  </si>
  <si>
    <t>Tilläggspris per månad Säker faxlösning</t>
  </si>
  <si>
    <t xml:space="preserve">4.2.7 Bastjänst G M2M </t>
  </si>
  <si>
    <t>Pris per månad för bastjänst G</t>
  </si>
  <si>
    <t>Tilläggspris per månad för 250 SMS per månad</t>
  </si>
  <si>
    <t>Tilläggspris per månad för säker anslutning VPN</t>
  </si>
  <si>
    <t>Tilläggspris per månad utökad surfpott 50 MB</t>
  </si>
  <si>
    <t>Tilläggspris per månad utökad surfpott 500 MB</t>
  </si>
  <si>
    <t>Tilläggspris per månad utökad surfpott 1 GB</t>
  </si>
  <si>
    <t>Summa</t>
  </si>
  <si>
    <t>Rangordning</t>
  </si>
  <si>
    <t>Totalsumman kr/månad</t>
  </si>
  <si>
    <t>Max antal/månad</t>
  </si>
  <si>
    <t>Ramavtalsleverantör</t>
  </si>
  <si>
    <t>Pris per månad per abonnemang</t>
  </si>
  <si>
    <t>Totalpris:</t>
  </si>
  <si>
    <t>Rangordning för avropet</t>
  </si>
  <si>
    <t xml:space="preserve">Rangordnad 1:a </t>
  </si>
  <si>
    <t xml:space="preserve">Rangordnad 2:a </t>
  </si>
  <si>
    <t xml:space="preserve">Rangordnad 3:a </t>
  </si>
  <si>
    <t xml:space="preserve">Rangordnad 4:a </t>
  </si>
  <si>
    <t xml:space="preserve">Rangordnad 5:a </t>
  </si>
  <si>
    <t>Om vinnnande ramavtalsleverantör inte kan leverera, visa nästa ramavtalsleverantör i rangordningen för avropet</t>
  </si>
  <si>
    <t>Underskrift kund</t>
  </si>
  <si>
    <t>Underskrift ramavtalsleverantör</t>
  </si>
  <si>
    <t>Datum</t>
  </si>
  <si>
    <t>Pris</t>
  </si>
  <si>
    <t>Leverantör</t>
  </si>
  <si>
    <t>Antal</t>
  </si>
  <si>
    <t>Summa A Mobilt abonnemag</t>
  </si>
  <si>
    <t>Anknytningar</t>
  </si>
  <si>
    <t>Pris per månad för växeltjänst i molnet</t>
  </si>
  <si>
    <t xml:space="preserve">Fast anknytning (Digital) </t>
  </si>
  <si>
    <t>Mobil Anknytning</t>
  </si>
  <si>
    <t>Analog anknytning</t>
  </si>
  <si>
    <t>Telefonist anknytning</t>
  </si>
  <si>
    <t>Avropsförfrågan inklusive Kontrakt</t>
  </si>
  <si>
    <t>Kundens diarienummer</t>
  </si>
  <si>
    <t>Kundens uppgifter</t>
  </si>
  <si>
    <t>Ramavtalsleverantörens uppgifter</t>
  </si>
  <si>
    <t>Avropsberättigad</t>
  </si>
  <si>
    <t>Ramavtalslev</t>
  </si>
  <si>
    <t>Organisationsnr</t>
  </si>
  <si>
    <t>Kontaktperson</t>
  </si>
  <si>
    <t>Telefonnummer</t>
  </si>
  <si>
    <t>E-postadress</t>
  </si>
  <si>
    <t>Fakturaadress</t>
  </si>
  <si>
    <t>Standard för e-faktura</t>
  </si>
  <si>
    <t>Övrig information till leverantör</t>
  </si>
  <si>
    <t>Fakturareferens</t>
  </si>
  <si>
    <t xml:space="preserve">Leveransadress </t>
  </si>
  <si>
    <t>Organisations nr</t>
  </si>
  <si>
    <t xml:space="preserve">Telia Sverige AB </t>
  </si>
  <si>
    <t xml:space="preserve">Telenor Sverige AB </t>
  </si>
  <si>
    <t xml:space="preserve">Tele 2 Sverige AB </t>
  </si>
  <si>
    <t>Övrigt</t>
  </si>
  <si>
    <t>Leveransdag</t>
  </si>
  <si>
    <t>Datum ÅÅÅÅ-MM-DD</t>
  </si>
  <si>
    <t>Servicenivå, viten, leveransvillkor mm se allmänna vilkor</t>
  </si>
  <si>
    <t>Tillägg:antal ankper månad för inspelning av samtal</t>
  </si>
  <si>
    <t>Vinnande anbud</t>
  </si>
  <si>
    <t xml:space="preserve">Tilläggspris per månad utökad surfpott,               standard 5 MB </t>
  </si>
  <si>
    <t>Område Telefoni/telekommunikationstjänster</t>
  </si>
  <si>
    <t xml:space="preserve">556629-0549 </t>
  </si>
  <si>
    <t>556267-5164</t>
  </si>
  <si>
    <t>556421-0309</t>
  </si>
  <si>
    <t>556430-0142</t>
  </si>
  <si>
    <t>Pris per månad</t>
  </si>
  <si>
    <t>Antal SMS (massutskick av SMS)</t>
  </si>
  <si>
    <t>Tillägg per månad för automatisk telefonist</t>
  </si>
  <si>
    <t>Tillägg per månad för besökssystem</t>
  </si>
  <si>
    <t>Tillägg per månad för utökat område talkommunikation (Norden till EU/EES)</t>
  </si>
  <si>
    <t>Tillägg per månad för eget APN</t>
  </si>
  <si>
    <t>Tillägg per månad för utökad surfpott</t>
  </si>
  <si>
    <t>Tillägg per månad för utökat område talkommunikation (EU/EES)</t>
  </si>
  <si>
    <t>Tillägg per månad för utökat område talkommunikation (från Sverige till EU/EES)</t>
  </si>
  <si>
    <t>Tillägg per månad för utökad omfattning (1000 minuter och 1000 SMS/MMS)</t>
  </si>
  <si>
    <t xml:space="preserve">Tillägg per månad för utökad surfpott </t>
  </si>
  <si>
    <t>Tillägg per månad för särskilja och särfakturera tjänstesamtal från privatsamtal</t>
  </si>
  <si>
    <t>Kommunikationstjänster samtliga villkor fastställda 23.3-3081-2017</t>
  </si>
  <si>
    <t>E-postadress för avrop</t>
  </si>
  <si>
    <t>avropa@a3.se</t>
  </si>
  <si>
    <t>0734-607100</t>
  </si>
  <si>
    <t>Patrick Moberg</t>
  </si>
  <si>
    <t>Gabriel Guiance</t>
  </si>
  <si>
    <t>0735-34 05 82</t>
  </si>
  <si>
    <t>Johan Malm</t>
  </si>
  <si>
    <t>010-176 02 97</t>
  </si>
  <si>
    <t>upphandling@tele2.com</t>
  </si>
  <si>
    <t>Nathalie Strömnes</t>
  </si>
  <si>
    <t>public@telenor.se</t>
  </si>
  <si>
    <t>0734-417188</t>
  </si>
  <si>
    <t>Mikael Campbell</t>
  </si>
  <si>
    <t>0705-595562</t>
  </si>
  <si>
    <t>upphandlingsenheten@teliacompany.com</t>
  </si>
  <si>
    <t>556597-6122</t>
  </si>
  <si>
    <t>Kontraktslängd</t>
  </si>
  <si>
    <t>Förlängningsoption antal månader</t>
  </si>
  <si>
    <t>GlobalConnect AB</t>
  </si>
  <si>
    <t xml:space="preserve">bidsweden@globalconnect.se </t>
  </si>
  <si>
    <t>Bredband2 Företag 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</si>
</sst>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kr&quot;"/>
    <numFmt numFmtId="165" formatCode="#,##0\ &quot;kr&quot;"/>
    <numFmt numFmtId="166" formatCode="yyyy/mm/dd;@"/>
  </numFmts>
  <fonts count="23" x14ac:knownFonts="1">
    <font>
      <sz val="10"/>
      <color theme="1"/>
      <name val="Franklin Gothic Book"/>
      <family val="2"/>
      <scheme val="minor"/>
    </font>
    <font>
      <sz val="11"/>
      <color theme="1"/>
      <name val="Franklin Gothic Book"/>
      <family val="2"/>
      <scheme val="minor"/>
    </font>
    <font>
      <b/>
      <sz val="10"/>
      <color theme="1"/>
      <name val="Franklin Gothic Book"/>
      <family val="2"/>
      <scheme val="minor"/>
    </font>
    <font>
      <sz val="9"/>
      <color indexed="81"/>
      <name val="Tahoma"/>
      <family val="2"/>
    </font>
    <font>
      <b/>
      <sz val="9"/>
      <color indexed="81"/>
      <name val="Tahoma"/>
      <family val="2"/>
    </font>
    <font>
      <sz val="10"/>
      <color theme="5" tint="0.79998168889431442"/>
      <name val="Franklin Gothic Book"/>
      <family val="2"/>
      <scheme val="minor"/>
    </font>
    <font>
      <sz val="16"/>
      <color theme="1"/>
      <name val="Franklin Gothic Book"/>
      <family val="2"/>
      <scheme val="minor"/>
    </font>
    <font>
      <sz val="12"/>
      <color theme="1"/>
      <name val="Franklin Gothic Book"/>
      <family val="2"/>
      <scheme val="minor"/>
    </font>
    <font>
      <sz val="18"/>
      <color theme="1"/>
      <name val="Franklin Gothic Book"/>
      <family val="2"/>
      <scheme val="minor"/>
    </font>
    <font>
      <sz val="13"/>
      <color theme="1"/>
      <name val="Franklin Gothic Book"/>
      <family val="2"/>
      <scheme val="minor"/>
    </font>
    <font>
      <sz val="11"/>
      <color theme="0"/>
      <name val="Franklin Gothic Book"/>
      <family val="2"/>
      <scheme val="minor"/>
    </font>
    <font>
      <b/>
      <sz val="18"/>
      <color theme="1"/>
      <name val="Franklin Gothic Book"/>
      <family val="2"/>
      <scheme val="minor"/>
    </font>
    <font>
      <sz val="14"/>
      <color theme="1"/>
      <name val="Franklin Gothic Book"/>
      <family val="2"/>
      <scheme val="minor"/>
    </font>
    <font>
      <sz val="10"/>
      <color theme="1"/>
      <name val="Franklin Gothic Book"/>
      <family val="2"/>
      <scheme val="minor"/>
    </font>
    <font>
      <b/>
      <sz val="11"/>
      <color theme="1"/>
      <name val="Franklin Gothic Book"/>
      <family val="2"/>
      <scheme val="minor"/>
    </font>
    <font>
      <sz val="10"/>
      <color theme="0"/>
      <name val="Franklin Gothic Book"/>
      <family val="2"/>
      <scheme val="minor"/>
    </font>
    <font>
      <u/>
      <sz val="10"/>
      <color theme="10"/>
      <name val="Franklin Gothic Book"/>
      <family val="2"/>
      <scheme val="minor"/>
    </font>
    <font>
      <sz val="9"/>
      <color theme="1"/>
      <name val="Franklin Gothic Book"/>
      <family val="2"/>
      <scheme val="minor"/>
    </font>
    <font>
      <sz val="28"/>
      <color theme="1"/>
      <name val="Franklin Gothic Book"/>
      <family val="2"/>
      <scheme val="minor"/>
    </font>
    <font>
      <sz val="22"/>
      <color theme="1"/>
      <name val="Franklin Gothic Book"/>
      <family val="2"/>
      <scheme val="minor"/>
    </font>
    <font>
      <sz val="10"/>
      <name val="Franklin Gothic Book"/>
      <family val="2"/>
      <scheme val="minor"/>
    </font>
    <font>
      <b/>
      <sz val="10"/>
      <name val="Franklin Gothic Book"/>
      <family val="2"/>
      <scheme val="minor"/>
    </font>
    <font>
      <sz val="10"/>
      <color rgb="FF000000"/>
      <name val="Franklin Gothic Book"/>
      <family val="2"/>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CC"/>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6" fillId="0" borderId="0" applyNumberFormat="0" applyFill="0" applyBorder="0" applyAlignment="0" applyProtection="0"/>
  </cellStyleXfs>
  <cellXfs count="166">
    <xf numFmtId="0" fontId="0" fillId="0" borderId="0" xfId="0"/>
    <xf numFmtId="0" fontId="0" fillId="3" borderId="1" xfId="0" applyFont="1" applyFill="1" applyBorder="1"/>
    <xf numFmtId="0" fontId="0" fillId="3" borderId="1" xfId="0" applyFont="1" applyFill="1" applyBorder="1" applyAlignment="1">
      <alignment wrapText="1"/>
    </xf>
    <xf numFmtId="0" fontId="0" fillId="3" borderId="1" xfId="0" applyFont="1" applyFill="1" applyBorder="1" applyAlignment="1">
      <alignment horizontal="center"/>
    </xf>
    <xf numFmtId="0" fontId="0" fillId="3" borderId="0" xfId="0" applyFill="1"/>
    <xf numFmtId="0" fontId="0" fillId="3" borderId="0" xfId="0" applyFill="1" applyAlignment="1">
      <alignment horizontal="center"/>
    </xf>
    <xf numFmtId="0" fontId="2" fillId="3" borderId="1" xfId="0" applyFont="1" applyFill="1" applyBorder="1"/>
    <xf numFmtId="0" fontId="0" fillId="3" borderId="0" xfId="0" applyFont="1" applyFill="1"/>
    <xf numFmtId="0" fontId="0" fillId="3" borderId="1" xfId="0" applyFill="1" applyBorder="1"/>
    <xf numFmtId="0" fontId="0" fillId="3" borderId="0" xfId="0" applyFont="1" applyFill="1" applyBorder="1" applyAlignment="1">
      <alignment wrapText="1"/>
    </xf>
    <xf numFmtId="0" fontId="0" fillId="3" borderId="0" xfId="0" applyFont="1" applyFill="1" applyBorder="1" applyAlignment="1">
      <alignment horizontal="center"/>
    </xf>
    <xf numFmtId="0" fontId="0" fillId="3" borderId="0" xfId="0" applyFill="1" applyBorder="1" applyAlignment="1">
      <alignment horizontal="center"/>
    </xf>
    <xf numFmtId="0" fontId="0" fillId="3" borderId="0" xfId="0" applyFill="1" applyBorder="1"/>
    <xf numFmtId="164" fontId="2" fillId="3" borderId="1" xfId="0" applyNumberFormat="1" applyFont="1" applyFill="1" applyBorder="1"/>
    <xf numFmtId="164" fontId="0" fillId="3" borderId="1" xfId="0" applyNumberFormat="1" applyFont="1" applyFill="1" applyBorder="1"/>
    <xf numFmtId="0" fontId="2" fillId="3" borderId="0" xfId="0" applyFont="1" applyFill="1"/>
    <xf numFmtId="0" fontId="0" fillId="3" borderId="0" xfId="0" applyFont="1" applyFill="1" applyAlignment="1">
      <alignment wrapText="1"/>
    </xf>
    <xf numFmtId="0" fontId="0" fillId="3" borderId="1" xfId="0" applyFont="1" applyFill="1" applyBorder="1" applyAlignment="1">
      <alignment horizontal="center" wrapText="1"/>
    </xf>
    <xf numFmtId="0" fontId="0" fillId="3" borderId="0" xfId="0" applyFont="1" applyFill="1" applyBorder="1"/>
    <xf numFmtId="0" fontId="2" fillId="3" borderId="0" xfId="0" applyFont="1" applyFill="1" applyBorder="1" applyAlignment="1">
      <alignment wrapText="1"/>
    </xf>
    <xf numFmtId="0" fontId="0" fillId="3" borderId="4" xfId="0" applyFont="1" applyFill="1" applyBorder="1" applyAlignment="1">
      <alignment horizontal="center"/>
    </xf>
    <xf numFmtId="0" fontId="2" fillId="3" borderId="0" xfId="0" applyFont="1" applyFill="1" applyBorder="1"/>
    <xf numFmtId="0" fontId="0" fillId="3" borderId="0" xfId="0" applyFont="1" applyFill="1" applyAlignment="1">
      <alignment horizontal="center"/>
    </xf>
    <xf numFmtId="0" fontId="2" fillId="3" borderId="7" xfId="0" applyFont="1" applyFill="1" applyBorder="1"/>
    <xf numFmtId="0" fontId="2" fillId="3" borderId="2" xfId="0" applyFont="1" applyFill="1" applyBorder="1" applyAlignment="1">
      <alignment wrapText="1"/>
    </xf>
    <xf numFmtId="164" fontId="2" fillId="3" borderId="5" xfId="0" applyNumberFormat="1" applyFont="1" applyFill="1" applyBorder="1"/>
    <xf numFmtId="0" fontId="2" fillId="3" borderId="4" xfId="0" applyFont="1" applyFill="1" applyBorder="1" applyAlignment="1">
      <alignment wrapText="1"/>
    </xf>
    <xf numFmtId="164" fontId="2" fillId="3" borderId="0" xfId="0" applyNumberFormat="1" applyFont="1" applyFill="1" applyBorder="1"/>
    <xf numFmtId="0" fontId="2" fillId="3" borderId="0" xfId="0" applyFont="1" applyFill="1" applyBorder="1" applyAlignment="1">
      <alignment horizontal="center"/>
    </xf>
    <xf numFmtId="0" fontId="5" fillId="3" borderId="0" xfId="0" applyFont="1" applyFill="1" applyBorder="1" applyAlignment="1">
      <alignment wrapText="1"/>
    </xf>
    <xf numFmtId="0" fontId="8" fillId="3" borderId="0" xfId="0" applyFont="1" applyFill="1" applyBorder="1" applyAlignment="1">
      <alignment vertical="top" wrapText="1"/>
    </xf>
    <xf numFmtId="0" fontId="0" fillId="4" borderId="1" xfId="0" applyFont="1" applyFill="1" applyBorder="1" applyAlignment="1">
      <alignment horizontal="center"/>
    </xf>
    <xf numFmtId="0" fontId="0" fillId="3" borderId="0" xfId="0" applyFill="1" applyBorder="1" applyAlignment="1"/>
    <xf numFmtId="0" fontId="0" fillId="3" borderId="0" xfId="0" applyFill="1" applyAlignment="1"/>
    <xf numFmtId="0" fontId="6" fillId="3" borderId="0" xfId="0" applyFont="1" applyFill="1"/>
    <xf numFmtId="0" fontId="0" fillId="3" borderId="0" xfId="0" applyFill="1" applyAlignment="1">
      <alignment wrapText="1"/>
    </xf>
    <xf numFmtId="165" fontId="7" fillId="3" borderId="1" xfId="0" applyNumberFormat="1" applyFont="1" applyFill="1" applyBorder="1" applyAlignment="1"/>
    <xf numFmtId="0" fontId="9" fillId="3" borderId="0" xfId="0" applyFont="1" applyFill="1" applyBorder="1" applyAlignment="1"/>
    <xf numFmtId="0" fontId="0" fillId="3" borderId="3" xfId="0" applyFill="1" applyBorder="1" applyAlignment="1"/>
    <xf numFmtId="0" fontId="2" fillId="4" borderId="1" xfId="0" applyFont="1" applyFill="1" applyBorder="1" applyAlignment="1">
      <alignment horizontal="center"/>
    </xf>
    <xf numFmtId="0" fontId="0" fillId="4" borderId="5" xfId="0" applyFont="1" applyFill="1" applyBorder="1" applyAlignment="1">
      <alignment horizontal="center"/>
    </xf>
    <xf numFmtId="0" fontId="0" fillId="3" borderId="13" xfId="0" applyFont="1" applyFill="1" applyBorder="1" applyAlignment="1">
      <alignment wrapText="1"/>
    </xf>
    <xf numFmtId="0" fontId="0" fillId="3" borderId="13" xfId="0" applyFill="1" applyBorder="1" applyAlignment="1">
      <alignment wrapText="1"/>
    </xf>
    <xf numFmtId="0" fontId="10" fillId="3" borderId="0" xfId="0" applyFont="1" applyFill="1"/>
    <xf numFmtId="0" fontId="9" fillId="3" borderId="3" xfId="0" applyFont="1" applyFill="1" applyBorder="1" applyAlignment="1"/>
    <xf numFmtId="165" fontId="7" fillId="3" borderId="0" xfId="0" applyNumberFormat="1" applyFont="1" applyFill="1" applyBorder="1" applyAlignment="1"/>
    <xf numFmtId="0" fontId="12" fillId="3" borderId="0" xfId="0" applyFont="1" applyFill="1" applyAlignment="1"/>
    <xf numFmtId="0" fontId="0" fillId="3" borderId="0" xfId="0" applyFont="1" applyFill="1" applyAlignment="1"/>
    <xf numFmtId="0" fontId="6" fillId="3" borderId="0" xfId="0" applyFont="1" applyFill="1" applyAlignment="1"/>
    <xf numFmtId="0" fontId="0" fillId="3" borderId="12" xfId="0" applyFill="1" applyBorder="1" applyAlignment="1"/>
    <xf numFmtId="0" fontId="0" fillId="3" borderId="6" xfId="0" applyFill="1" applyBorder="1" applyAlignment="1"/>
    <xf numFmtId="0" fontId="0" fillId="3" borderId="11" xfId="0" applyFill="1" applyBorder="1" applyAlignment="1"/>
    <xf numFmtId="165" fontId="0" fillId="3" borderId="0" xfId="0" applyNumberFormat="1" applyFill="1" applyBorder="1" applyAlignment="1"/>
    <xf numFmtId="164" fontId="0" fillId="3" borderId="0" xfId="0" applyNumberFormat="1" applyFont="1" applyFill="1"/>
    <xf numFmtId="164" fontId="2" fillId="3" borderId="0" xfId="0" applyNumberFormat="1" applyFont="1" applyFill="1"/>
    <xf numFmtId="0" fontId="0" fillId="4" borderId="1" xfId="0" applyFill="1" applyBorder="1" applyAlignment="1"/>
    <xf numFmtId="164" fontId="0" fillId="3" borderId="0" xfId="0" applyNumberFormat="1" applyFont="1" applyFill="1" applyAlignment="1">
      <alignment vertical="center"/>
    </xf>
    <xf numFmtId="0" fontId="0" fillId="3" borderId="0" xfId="0" applyFont="1" applyFill="1" applyBorder="1" applyAlignment="1">
      <alignment horizontal="center" wrapText="1"/>
    </xf>
    <xf numFmtId="164" fontId="0" fillId="3" borderId="0" xfId="0" applyNumberFormat="1" applyFont="1" applyFill="1" applyBorder="1"/>
    <xf numFmtId="0" fontId="0" fillId="3" borderId="0" xfId="0" applyFill="1" applyAlignment="1">
      <alignment wrapText="1"/>
    </xf>
    <xf numFmtId="0" fontId="0" fillId="0" borderId="6" xfId="0" applyBorder="1" applyAlignment="1"/>
    <xf numFmtId="0" fontId="0" fillId="3" borderId="1" xfId="0" applyFill="1" applyBorder="1" applyAlignment="1"/>
    <xf numFmtId="0" fontId="0" fillId="3" borderId="5" xfId="0" applyFont="1" applyFill="1" applyBorder="1" applyAlignment="1">
      <alignment horizontal="center"/>
    </xf>
    <xf numFmtId="0" fontId="16" fillId="3" borderId="0" xfId="1" applyFill="1"/>
    <xf numFmtId="0" fontId="17" fillId="3" borderId="0" xfId="0" applyFont="1" applyFill="1"/>
    <xf numFmtId="0" fontId="18" fillId="3" borderId="0" xfId="0" applyFont="1" applyFill="1"/>
    <xf numFmtId="0" fontId="8" fillId="3" borderId="0" xfId="0" applyFont="1" applyFill="1"/>
    <xf numFmtId="0" fontId="14" fillId="3" borderId="0" xfId="0" applyFont="1" applyFill="1"/>
    <xf numFmtId="0" fontId="14" fillId="3" borderId="0" xfId="0" applyFont="1" applyFill="1" applyAlignment="1"/>
    <xf numFmtId="0" fontId="0" fillId="3" borderId="0" xfId="0" applyFill="1" applyAlignment="1">
      <alignment vertical="top"/>
    </xf>
    <xf numFmtId="0" fontId="19" fillId="3" borderId="0" xfId="0" applyFont="1" applyFill="1" applyBorder="1" applyAlignment="1"/>
    <xf numFmtId="0" fontId="19" fillId="3" borderId="0" xfId="0" applyFont="1" applyFill="1" applyAlignment="1"/>
    <xf numFmtId="0" fontId="17" fillId="3" borderId="0" xfId="0" applyFont="1" applyFill="1" applyBorder="1" applyAlignment="1">
      <alignment wrapText="1"/>
    </xf>
    <xf numFmtId="0" fontId="0" fillId="3" borderId="0" xfId="0" applyFill="1" applyBorder="1" applyAlignment="1">
      <alignment wrapText="1"/>
    </xf>
    <xf numFmtId="0" fontId="0" fillId="3" borderId="0" xfId="0" applyNumberFormat="1" applyFill="1" applyBorder="1" applyAlignment="1">
      <alignment wrapText="1"/>
    </xf>
    <xf numFmtId="0" fontId="0" fillId="2" borderId="0" xfId="0" applyFill="1" applyAlignment="1"/>
    <xf numFmtId="166" fontId="0" fillId="3" borderId="1" xfId="0" applyNumberFormat="1" applyFill="1" applyBorder="1" applyAlignment="1"/>
    <xf numFmtId="164" fontId="0" fillId="3" borderId="1" xfId="0" applyNumberFormat="1" applyFill="1" applyBorder="1"/>
    <xf numFmtId="164" fontId="0" fillId="3" borderId="1" xfId="0" applyNumberFormat="1" applyFill="1" applyBorder="1" applyAlignment="1"/>
    <xf numFmtId="0" fontId="0" fillId="3" borderId="0" xfId="0" applyFill="1" applyBorder="1" applyAlignment="1"/>
    <xf numFmtId="0" fontId="0" fillId="3" borderId="19" xfId="0" applyFill="1" applyBorder="1" applyAlignment="1"/>
    <xf numFmtId="0" fontId="0" fillId="3" borderId="3" xfId="0" applyFill="1" applyBorder="1" applyAlignment="1"/>
    <xf numFmtId="0" fontId="0" fillId="4" borderId="3" xfId="0" applyFont="1" applyFill="1" applyBorder="1" applyAlignment="1">
      <alignment horizontal="center"/>
    </xf>
    <xf numFmtId="0" fontId="20" fillId="3" borderId="0" xfId="0" applyFont="1" applyFill="1"/>
    <xf numFmtId="0" fontId="15" fillId="3" borderId="0" xfId="0" applyFont="1" applyFill="1"/>
    <xf numFmtId="0" fontId="20" fillId="3" borderId="0" xfId="0" applyFont="1" applyFill="1" applyBorder="1"/>
    <xf numFmtId="0" fontId="21" fillId="3" borderId="0" xfId="0" applyFont="1" applyFill="1" applyBorder="1"/>
    <xf numFmtId="164" fontId="0" fillId="3" borderId="0" xfId="0" applyNumberFormat="1" applyFill="1" applyAlignment="1">
      <alignment horizontal="center"/>
    </xf>
    <xf numFmtId="164" fontId="7" fillId="3" borderId="0" xfId="0" applyNumberFormat="1" applyFont="1" applyFill="1" applyBorder="1" applyAlignment="1"/>
    <xf numFmtId="0" fontId="20" fillId="3" borderId="0" xfId="0" applyFont="1" applyFill="1" applyBorder="1" applyAlignment="1">
      <alignment wrapText="1"/>
    </xf>
    <xf numFmtId="0" fontId="20" fillId="3" borderId="0" xfId="0" applyFont="1" applyFill="1" applyAlignment="1">
      <alignment horizontal="center"/>
    </xf>
    <xf numFmtId="164" fontId="0" fillId="3" borderId="3" xfId="0" applyNumberFormat="1" applyFont="1" applyFill="1" applyBorder="1"/>
    <xf numFmtId="0" fontId="0" fillId="4" borderId="13" xfId="0" applyFont="1" applyFill="1" applyBorder="1" applyAlignment="1">
      <alignment horizontal="center"/>
    </xf>
    <xf numFmtId="0" fontId="0" fillId="3" borderId="15" xfId="0" applyFont="1" applyFill="1" applyBorder="1" applyAlignment="1">
      <alignment horizontal="center"/>
    </xf>
    <xf numFmtId="0" fontId="0" fillId="3" borderId="12" xfId="0" applyFont="1" applyFill="1" applyBorder="1" applyAlignment="1">
      <alignment horizontal="center"/>
    </xf>
    <xf numFmtId="0" fontId="0" fillId="3" borderId="14" xfId="0" applyFont="1" applyFill="1" applyBorder="1" applyAlignment="1">
      <alignment horizontal="center"/>
    </xf>
    <xf numFmtId="0" fontId="0" fillId="3" borderId="18" xfId="0" applyFont="1" applyFill="1" applyBorder="1" applyAlignment="1">
      <alignment horizontal="center"/>
    </xf>
    <xf numFmtId="164" fontId="0" fillId="3" borderId="4" xfId="0" applyNumberFormat="1" applyFont="1" applyFill="1" applyBorder="1"/>
    <xf numFmtId="0" fontId="22" fillId="0" borderId="1" xfId="0" applyFont="1" applyBorder="1"/>
    <xf numFmtId="0" fontId="13" fillId="3" borderId="0" xfId="0" applyFont="1" applyFill="1" applyAlignment="1">
      <alignment vertical="center"/>
    </xf>
    <xf numFmtId="0" fontId="0" fillId="3" borderId="0" xfId="0" applyFont="1" applyFill="1" applyAlignment="1">
      <alignment vertical="center"/>
    </xf>
    <xf numFmtId="0" fontId="0" fillId="3" borderId="0" xfId="0" applyFont="1" applyFill="1" applyAlignment="1">
      <alignment vertical="center" wrapText="1"/>
    </xf>
    <xf numFmtId="0" fontId="0" fillId="3" borderId="1" xfId="0" applyNumberFormat="1" applyFill="1" applyBorder="1" applyAlignment="1"/>
    <xf numFmtId="0" fontId="0" fillId="3" borderId="13" xfId="0" applyFill="1" applyBorder="1" applyAlignment="1">
      <alignment horizontal="center"/>
    </xf>
    <xf numFmtId="0" fontId="16" fillId="0" borderId="1" xfId="1" applyBorder="1"/>
    <xf numFmtId="0" fontId="0" fillId="3" borderId="3" xfId="0" applyFont="1" applyFill="1" applyBorder="1" applyAlignment="1">
      <alignment wrapText="1"/>
    </xf>
    <xf numFmtId="0" fontId="0" fillId="0" borderId="6" xfId="0" applyBorder="1" applyAlignment="1">
      <alignment wrapText="1"/>
    </xf>
    <xf numFmtId="0" fontId="0" fillId="3" borderId="3" xfId="0" applyFont="1" applyFill="1" applyBorder="1" applyAlignment="1"/>
    <xf numFmtId="0" fontId="0" fillId="0" borderId="6" xfId="0" applyBorder="1" applyAlignment="1"/>
    <xf numFmtId="0" fontId="0" fillId="3" borderId="12" xfId="0" applyFont="1" applyFill="1" applyBorder="1" applyAlignment="1">
      <alignment horizontal="center" vertical="center" wrapText="1"/>
    </xf>
    <xf numFmtId="0" fontId="0" fillId="0" borderId="16" xfId="0" applyBorder="1" applyAlignment="1">
      <alignment vertical="center"/>
    </xf>
    <xf numFmtId="0" fontId="0" fillId="0" borderId="4" xfId="0" applyBorder="1" applyAlignment="1">
      <alignment vertical="center"/>
    </xf>
    <xf numFmtId="0" fontId="0" fillId="0" borderId="17" xfId="0" applyBorder="1" applyAlignment="1">
      <alignment vertical="center"/>
    </xf>
    <xf numFmtId="0" fontId="0" fillId="0" borderId="14" xfId="0" applyBorder="1" applyAlignment="1">
      <alignment vertical="center"/>
    </xf>
    <xf numFmtId="0" fontId="0" fillId="0" borderId="19" xfId="0" applyBorder="1" applyAlignment="1">
      <alignment vertical="center"/>
    </xf>
    <xf numFmtId="0" fontId="0" fillId="3" borderId="3" xfId="0" applyFont="1" applyFill="1" applyBorder="1" applyAlignment="1">
      <alignment horizontal="left" vertical="top"/>
    </xf>
    <xf numFmtId="0" fontId="0" fillId="3" borderId="6" xfId="0" applyFill="1" applyBorder="1" applyAlignment="1">
      <alignment horizontal="left" vertical="top"/>
    </xf>
    <xf numFmtId="0" fontId="2" fillId="3" borderId="18" xfId="0" applyFont="1" applyFill="1" applyBorder="1" applyAlignment="1"/>
    <xf numFmtId="0" fontId="0" fillId="0" borderId="18" xfId="0" applyBorder="1" applyAlignment="1"/>
    <xf numFmtId="0" fontId="0" fillId="3" borderId="3" xfId="0" applyFont="1" applyFill="1" applyBorder="1" applyAlignment="1">
      <alignment horizontal="center"/>
    </xf>
    <xf numFmtId="0" fontId="0" fillId="3" borderId="6" xfId="0" applyFill="1" applyBorder="1" applyAlignment="1">
      <alignment horizontal="center"/>
    </xf>
    <xf numFmtId="0" fontId="0" fillId="3" borderId="12" xfId="0" applyFont="1" applyFill="1"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4" xfId="0" applyBorder="1" applyAlignment="1">
      <alignment vertical="top" wrapText="1"/>
    </xf>
    <xf numFmtId="0" fontId="0" fillId="0" borderId="0" xfId="0" applyBorder="1" applyAlignment="1">
      <alignment vertical="top" wrapText="1"/>
    </xf>
    <xf numFmtId="0" fontId="0" fillId="0" borderId="17" xfId="0" applyBorder="1" applyAlignment="1">
      <alignment vertical="top" wrapText="1"/>
    </xf>
    <xf numFmtId="0" fontId="0" fillId="0" borderId="14"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17" fillId="3" borderId="1" xfId="0" applyFont="1" applyFill="1" applyBorder="1" applyAlignment="1">
      <alignment vertical="top" wrapText="1"/>
    </xf>
    <xf numFmtId="0" fontId="0" fillId="0" borderId="1" xfId="0" applyBorder="1" applyAlignment="1">
      <alignment vertical="top" wrapText="1"/>
    </xf>
    <xf numFmtId="0" fontId="17" fillId="3" borderId="12" xfId="0" applyFont="1" applyFill="1" applyBorder="1" applyAlignment="1">
      <alignment vertical="top" wrapText="1"/>
    </xf>
    <xf numFmtId="0" fontId="0" fillId="0" borderId="0" xfId="0" applyAlignment="1">
      <alignment vertical="top" wrapText="1"/>
    </xf>
    <xf numFmtId="0" fontId="1" fillId="3" borderId="3" xfId="0" applyFont="1" applyFill="1" applyBorder="1" applyAlignment="1">
      <alignment horizontal="left" vertical="top" wrapText="1"/>
    </xf>
    <xf numFmtId="0" fontId="1" fillId="0" borderId="6" xfId="0" applyFont="1" applyBorder="1" applyAlignment="1">
      <alignment wrapText="1"/>
    </xf>
    <xf numFmtId="0" fontId="16" fillId="3" borderId="3" xfId="1" applyFill="1" applyBorder="1" applyAlignment="1">
      <alignment horizontal="left" vertical="top" wrapText="1"/>
    </xf>
    <xf numFmtId="0" fontId="17" fillId="3" borderId="3" xfId="0" applyFont="1" applyFill="1" applyBorder="1" applyAlignment="1">
      <alignment vertical="top" wrapText="1"/>
    </xf>
    <xf numFmtId="0" fontId="0" fillId="0" borderId="7" xfId="0" applyBorder="1" applyAlignment="1">
      <alignment vertical="top" wrapText="1"/>
    </xf>
    <xf numFmtId="0" fontId="0" fillId="0" borderId="6" xfId="0" applyBorder="1" applyAlignment="1">
      <alignment vertical="top" wrapText="1"/>
    </xf>
    <xf numFmtId="0" fontId="0" fillId="3" borderId="13" xfId="0" applyFont="1" applyFill="1" applyBorder="1" applyAlignment="1">
      <alignment horizontal="center" vertical="center"/>
    </xf>
    <xf numFmtId="0" fontId="0" fillId="3" borderId="2" xfId="0" applyFill="1" applyBorder="1" applyAlignment="1">
      <alignment vertical="center"/>
    </xf>
    <xf numFmtId="0" fontId="0" fillId="3" borderId="5" xfId="0" applyFill="1" applyBorder="1" applyAlignment="1">
      <alignment vertical="center"/>
    </xf>
    <xf numFmtId="0" fontId="0" fillId="3" borderId="12" xfId="0" applyFont="1" applyFill="1" applyBorder="1" applyAlignment="1"/>
    <xf numFmtId="0" fontId="0" fillId="3" borderId="15" xfId="0" applyFont="1" applyFill="1" applyBorder="1" applyAlignment="1"/>
    <xf numFmtId="0" fontId="0" fillId="3" borderId="15" xfId="0" applyFill="1" applyBorder="1" applyAlignment="1"/>
    <xf numFmtId="0" fontId="0" fillId="3" borderId="16" xfId="0" applyFill="1" applyBorder="1" applyAlignment="1"/>
    <xf numFmtId="0" fontId="0" fillId="3" borderId="4" xfId="0" applyFill="1" applyBorder="1" applyAlignment="1"/>
    <xf numFmtId="0" fontId="0" fillId="3" borderId="0" xfId="0" applyFill="1" applyBorder="1" applyAlignment="1"/>
    <xf numFmtId="0" fontId="0" fillId="3" borderId="17" xfId="0" applyFill="1" applyBorder="1" applyAlignment="1"/>
    <xf numFmtId="0" fontId="0" fillId="3" borderId="14" xfId="0" applyFill="1" applyBorder="1" applyAlignment="1"/>
    <xf numFmtId="0" fontId="0" fillId="3" borderId="18" xfId="0" applyFill="1" applyBorder="1" applyAlignment="1"/>
    <xf numFmtId="0" fontId="0" fillId="3" borderId="19" xfId="0" applyFill="1" applyBorder="1" applyAlignment="1"/>
    <xf numFmtId="0" fontId="0" fillId="3" borderId="2" xfId="0" applyFill="1" applyBorder="1" applyAlignment="1">
      <alignment horizontal="center" vertical="center"/>
    </xf>
    <xf numFmtId="0" fontId="0" fillId="3" borderId="5" xfId="0" applyFill="1" applyBorder="1" applyAlignment="1">
      <alignment horizontal="center" vertical="center"/>
    </xf>
    <xf numFmtId="0" fontId="0" fillId="3" borderId="12" xfId="0" applyFont="1" applyFill="1" applyBorder="1" applyAlignment="1">
      <alignment horizontal="center" vertical="center"/>
    </xf>
    <xf numFmtId="0" fontId="0" fillId="3" borderId="16"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xf>
    <xf numFmtId="0" fontId="0" fillId="3" borderId="14" xfId="0" applyFill="1" applyBorder="1" applyAlignment="1">
      <alignment horizontal="center" vertical="center"/>
    </xf>
    <xf numFmtId="0" fontId="0" fillId="3" borderId="19" xfId="0" applyFill="1" applyBorder="1" applyAlignment="1">
      <alignment horizontal="center" vertical="center"/>
    </xf>
    <xf numFmtId="0" fontId="11" fillId="3" borderId="8" xfId="0" applyFont="1" applyFill="1"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3" borderId="0" xfId="0" applyFill="1" applyAlignment="1">
      <alignment wrapText="1"/>
    </xf>
    <xf numFmtId="0" fontId="0" fillId="0" borderId="0" xfId="0" applyAlignment="1">
      <alignment wrapText="1"/>
    </xf>
  </cellXfs>
  <cellStyles count="2">
    <cellStyle name="Hyperlänk" xfId="1" builtinId="8"/>
    <cellStyle name="Normal" xfId="0" builtinId="0" customBuiltin="1"/>
  </cellStyles>
  <dxfs count="13">
    <dxf>
      <fill>
        <patternFill>
          <bgColor rgb="FFFFFFCC"/>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CC"/>
        </patternFill>
      </fill>
    </dxf>
    <dxf>
      <fill>
        <patternFill>
          <bgColor rgb="FFFFFFCC"/>
        </patternFill>
      </fill>
    </dxf>
    <dxf>
      <fill>
        <patternFill>
          <bgColor rgb="FFFF0000"/>
        </patternFill>
      </fill>
    </dxf>
    <dxf>
      <fill>
        <patternFill>
          <bgColor rgb="FFFFFFCC"/>
        </patternFill>
      </fill>
    </dxf>
    <dxf>
      <fill>
        <patternFill>
          <bgColor rgb="FFFFFFCC"/>
        </patternFill>
      </fill>
    </dxf>
    <dxf>
      <fill>
        <patternFill>
          <bgColor rgb="FFFF0000"/>
        </patternFill>
      </fill>
    </dxf>
    <dxf>
      <fill>
        <patternFill>
          <bgColor rgb="FFFF0000"/>
        </patternFill>
      </fill>
    </dxf>
    <dxf>
      <fill>
        <patternFill>
          <bgColor rgb="FFFFFFCC"/>
        </patternFill>
      </fill>
    </dxf>
  </dxfs>
  <tableStyles count="0" defaultTableStyle="TableStyleMedium2" defaultPivotStyle="PivotStyleLight16"/>
  <colors>
    <mruColors>
      <color rgb="FFFFFFCC"/>
      <color rgb="FFF3FA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JDahlgr\Documents\Skrivare\Webbformul&#228;r\Kopia%20av%20Rangordning%20av%20leverant&#246;rer%202016-06-07%20oskydda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d1"/>
      <sheetName val="Blad2"/>
      <sheetName val="Blad3"/>
    </sheetNames>
    <sheetDataSet>
      <sheetData sheetId="0"/>
      <sheetData sheetId="1">
        <row r="72">
          <cell r="O72" t="str">
            <v xml:space="preserve"> </v>
          </cell>
        </row>
      </sheetData>
      <sheetData sheetId="2"/>
    </sheetDataSet>
  </externalBook>
</externalLink>
</file>

<file path=xl/theme/theme1.xml><?xml version="1.0" encoding="utf-8"?>
<a:theme xmlns:a="http://schemas.openxmlformats.org/drawingml/2006/main" name="Office-tema">
  <a:themeElements>
    <a:clrScheme name="Kammarkollegiet">
      <a:dk1>
        <a:sysClr val="windowText" lastClr="000000"/>
      </a:dk1>
      <a:lt1>
        <a:sysClr val="window" lastClr="FFFFFF"/>
      </a:lt1>
      <a:dk2>
        <a:srgbClr val="000000"/>
      </a:dk2>
      <a:lt2>
        <a:srgbClr val="F8F8F8"/>
      </a:lt2>
      <a:accent1>
        <a:srgbClr val="297189"/>
      </a:accent1>
      <a:accent2>
        <a:srgbClr val="E07800"/>
      </a:accent2>
      <a:accent3>
        <a:srgbClr val="C70E08"/>
      </a:accent3>
      <a:accent4>
        <a:srgbClr val="A7185C"/>
      </a:accent4>
      <a:accent5>
        <a:srgbClr val="009EC6"/>
      </a:accent5>
      <a:accent6>
        <a:srgbClr val="008577"/>
      </a:accent6>
      <a:hlink>
        <a:srgbClr val="5F5F5F"/>
      </a:hlink>
      <a:folHlink>
        <a:srgbClr val="919191"/>
      </a:folHlink>
    </a:clrScheme>
    <a:fontScheme name="Kammarkollegiet Excel">
      <a:majorFont>
        <a:latin typeface="Franklin Gothic Book"/>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bidsweden@globalconnect.se" TargetMode="External"/><Relationship Id="rId2" Type="http://schemas.openxmlformats.org/officeDocument/2006/relationships/hyperlink" Target="mailto:upphandlingsenheten@teliacompany.com" TargetMode="External"/><Relationship Id="rId1" Type="http://schemas.openxmlformats.org/officeDocument/2006/relationships/hyperlink" Target="mailto:public@telenor.se" TargetMode="Externa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B1:Z105"/>
  <sheetViews>
    <sheetView tabSelected="1" zoomScale="90" zoomScaleNormal="90" workbookViewId="0">
      <selection activeCell="H5" sqref="H5"/>
    </sheetView>
  </sheetViews>
  <sheetFormatPr defaultColWidth="9" defaultRowHeight="13.5" x14ac:dyDescent="0.35"/>
  <cols>
    <col min="1" max="1" width="4" style="7" customWidth="1"/>
    <col min="2" max="2" width="9" style="7"/>
    <col min="3" max="3" width="7.33203125" style="7" customWidth="1"/>
    <col min="4" max="4" width="26.08203125" style="7" customWidth="1"/>
    <col min="5" max="5" width="26.83203125" style="7" customWidth="1"/>
    <col min="6" max="6" width="20.5" style="7" customWidth="1"/>
    <col min="7" max="7" width="3.08203125" style="7" customWidth="1"/>
    <col min="8" max="8" width="20.75" style="7" customWidth="1"/>
    <col min="9" max="10" width="20.5" style="7" customWidth="1"/>
    <col min="11" max="11" width="13.25" style="7" customWidth="1"/>
    <col min="12" max="16384" width="9" style="7"/>
  </cols>
  <sheetData>
    <row r="1" spans="2:23" x14ac:dyDescent="0.35">
      <c r="B1" s="4"/>
      <c r="C1" s="4"/>
      <c r="D1" s="4"/>
      <c r="E1" s="4"/>
      <c r="F1" s="4"/>
      <c r="G1" s="4"/>
      <c r="H1" s="63" t="str">
        <f>HYPERLINK("https://www.avropa.se/","Uppdaterad 2021-11-11. Kontrollera alltid inför avrop senaste versionen på avropa.se.")</f>
        <v>Uppdaterad 2021-11-11. Kontrollera alltid inför avrop senaste versionen på avropa.se.</v>
      </c>
      <c r="I1" s="64"/>
      <c r="J1" s="4"/>
      <c r="K1" s="4"/>
      <c r="L1" s="4"/>
      <c r="M1" s="4"/>
      <c r="N1" s="4"/>
      <c r="O1" s="4"/>
      <c r="P1" s="4"/>
      <c r="Q1" s="4"/>
      <c r="R1" s="4"/>
      <c r="S1" s="4"/>
      <c r="T1" s="4"/>
      <c r="U1" s="4"/>
      <c r="V1" s="4"/>
      <c r="W1" s="4"/>
    </row>
    <row r="2" spans="2:23" ht="37" x14ac:dyDescent="0.9">
      <c r="B2" s="65" t="s">
        <v>62</v>
      </c>
      <c r="C2" s="65"/>
      <c r="D2" s="4"/>
      <c r="E2" s="4"/>
      <c r="F2" s="4"/>
      <c r="G2" s="4"/>
      <c r="H2" s="4"/>
      <c r="I2" s="4"/>
      <c r="J2" s="4"/>
      <c r="K2" s="4"/>
      <c r="L2" s="4"/>
      <c r="M2" s="4"/>
      <c r="N2" s="4"/>
      <c r="O2" s="4"/>
      <c r="P2" s="4"/>
      <c r="Q2" s="4"/>
      <c r="R2" s="4"/>
      <c r="S2" s="4"/>
      <c r="T2" s="4"/>
      <c r="U2" s="4"/>
      <c r="V2" s="4"/>
      <c r="W2" s="4"/>
    </row>
    <row r="3" spans="2:23" ht="22.5" x14ac:dyDescent="0.45">
      <c r="B3" s="66" t="s">
        <v>105</v>
      </c>
      <c r="C3" s="66"/>
      <c r="D3" s="4"/>
      <c r="E3" s="4"/>
      <c r="F3" s="4"/>
      <c r="G3" s="4"/>
      <c r="H3" s="4"/>
      <c r="I3" s="99" t="s">
        <v>63</v>
      </c>
      <c r="J3" s="61"/>
      <c r="K3" s="4"/>
      <c r="L3" s="4"/>
      <c r="M3" s="4"/>
      <c r="P3" s="4"/>
      <c r="Q3" s="4"/>
      <c r="R3" s="4"/>
      <c r="S3" s="4"/>
    </row>
    <row r="4" spans="2:23" ht="22.5" x14ac:dyDescent="0.45">
      <c r="B4" s="66" t="s">
        <v>88</v>
      </c>
      <c r="C4" s="66"/>
      <c r="D4" s="4"/>
      <c r="E4" s="4"/>
      <c r="F4" s="4"/>
      <c r="G4" s="4"/>
      <c r="H4" s="4"/>
      <c r="I4" s="100" t="s">
        <v>83</v>
      </c>
      <c r="J4" s="76"/>
      <c r="K4" s="4"/>
      <c r="L4" s="4"/>
      <c r="M4" s="4"/>
      <c r="P4" s="4"/>
      <c r="Q4" s="4"/>
      <c r="R4" s="4"/>
      <c r="S4" s="4"/>
    </row>
    <row r="5" spans="2:23" ht="22.5" x14ac:dyDescent="0.45">
      <c r="B5" s="66"/>
      <c r="C5" s="66"/>
      <c r="D5" s="4"/>
      <c r="E5" s="4"/>
      <c r="F5" s="4"/>
      <c r="G5" s="4"/>
      <c r="H5" s="4"/>
      <c r="I5" s="100" t="s">
        <v>122</v>
      </c>
      <c r="J5" s="76"/>
      <c r="K5" s="4"/>
      <c r="L5" s="4"/>
      <c r="M5" s="4"/>
      <c r="P5" s="4"/>
      <c r="Q5" s="4"/>
      <c r="R5" s="4"/>
      <c r="S5" s="4"/>
    </row>
    <row r="6" spans="2:23" ht="27" x14ac:dyDescent="0.45">
      <c r="B6" s="66"/>
      <c r="C6" s="66"/>
      <c r="D6" s="4"/>
      <c r="E6" s="4"/>
      <c r="F6" s="4"/>
      <c r="G6" s="4"/>
      <c r="H6" s="4"/>
      <c r="I6" s="101" t="s">
        <v>123</v>
      </c>
      <c r="J6" s="102"/>
      <c r="K6" s="4"/>
      <c r="L6" s="4"/>
      <c r="M6" s="4"/>
      <c r="P6" s="4"/>
      <c r="Q6" s="4"/>
      <c r="R6" s="4"/>
      <c r="S6" s="4"/>
    </row>
    <row r="7" spans="2:23" x14ac:dyDescent="0.35">
      <c r="B7" s="4"/>
      <c r="C7" s="4"/>
      <c r="D7" s="4"/>
      <c r="E7" s="4"/>
      <c r="F7" s="4"/>
      <c r="G7" s="4"/>
      <c r="H7" s="4"/>
      <c r="I7" s="4"/>
      <c r="J7" s="4"/>
      <c r="K7" s="4"/>
      <c r="L7" s="4"/>
      <c r="M7" s="4"/>
      <c r="P7" s="4"/>
      <c r="Q7" s="4"/>
      <c r="R7" s="4"/>
      <c r="S7" s="4"/>
      <c r="T7" s="4"/>
      <c r="U7" s="4"/>
      <c r="V7" s="4"/>
      <c r="W7" s="4"/>
    </row>
    <row r="8" spans="2:23" ht="15" x14ac:dyDescent="0.4">
      <c r="B8" s="67" t="s">
        <v>64</v>
      </c>
      <c r="C8" s="67"/>
      <c r="D8" s="4"/>
      <c r="E8" s="4"/>
      <c r="H8" s="68" t="s">
        <v>65</v>
      </c>
      <c r="J8" s="4"/>
      <c r="K8" s="4"/>
      <c r="L8" s="4"/>
      <c r="P8" s="4"/>
      <c r="Q8" s="4"/>
      <c r="R8" s="4"/>
      <c r="S8" s="68"/>
      <c r="T8" s="68"/>
      <c r="U8" s="68"/>
      <c r="V8" s="68"/>
      <c r="W8" s="68"/>
    </row>
    <row r="9" spans="2:23" ht="15" x14ac:dyDescent="0.4">
      <c r="B9" s="4" t="s">
        <v>66</v>
      </c>
      <c r="C9" s="4"/>
      <c r="D9" s="130"/>
      <c r="E9" s="131"/>
      <c r="F9" s="131"/>
      <c r="H9" s="33" t="s">
        <v>67</v>
      </c>
      <c r="I9" s="134" t="str">
        <f>'Prismatris 2 Telefoni'!B106</f>
        <v>Ange vilken/vilka bastjänster och antal samt eventuella</v>
      </c>
      <c r="J9" s="135"/>
      <c r="K9" s="73"/>
      <c r="L9" s="73"/>
      <c r="M9" s="73"/>
      <c r="N9" s="73"/>
      <c r="P9" s="4"/>
      <c r="Q9" s="4"/>
    </row>
    <row r="10" spans="2:23" ht="15" x14ac:dyDescent="0.4">
      <c r="B10" s="4" t="s">
        <v>68</v>
      </c>
      <c r="C10" s="4"/>
      <c r="D10" s="130"/>
      <c r="E10" s="131"/>
      <c r="F10" s="131"/>
      <c r="H10" s="33" t="s">
        <v>68</v>
      </c>
      <c r="I10" s="134" t="str">
        <f>'Prismatris 2 Telefoni'!B107</f>
        <v/>
      </c>
      <c r="J10" s="135"/>
      <c r="K10" s="73"/>
      <c r="L10" s="73"/>
      <c r="M10" s="73"/>
      <c r="N10" s="73"/>
      <c r="P10" s="4"/>
      <c r="Q10" s="4"/>
    </row>
    <row r="11" spans="2:23" ht="15" x14ac:dyDescent="0.4">
      <c r="B11" s="4" t="s">
        <v>69</v>
      </c>
      <c r="C11" s="4"/>
      <c r="D11" s="137"/>
      <c r="E11" s="138"/>
      <c r="F11" s="139"/>
      <c r="H11" s="33" t="s">
        <v>69</v>
      </c>
      <c r="I11" s="134" t="str">
        <f>'Prismatris 2 Telefoni'!B108</f>
        <v/>
      </c>
      <c r="J11" s="135"/>
      <c r="K11" s="73"/>
      <c r="L11" s="73"/>
      <c r="M11" s="73"/>
      <c r="N11" s="73"/>
      <c r="P11" s="4"/>
      <c r="Q11" s="4"/>
    </row>
    <row r="12" spans="2:23" ht="15" x14ac:dyDescent="0.4">
      <c r="B12" s="4" t="s">
        <v>70</v>
      </c>
      <c r="C12" s="4"/>
      <c r="D12" s="130"/>
      <c r="E12" s="131"/>
      <c r="F12" s="131"/>
      <c r="H12" s="33" t="s">
        <v>70</v>
      </c>
      <c r="I12" s="134" t="str">
        <f>'Prismatris 2 Telefoni'!B109</f>
        <v/>
      </c>
      <c r="J12" s="135"/>
      <c r="K12" s="72"/>
      <c r="L12" s="72"/>
      <c r="M12" s="72"/>
      <c r="N12" s="72"/>
      <c r="P12" s="4"/>
      <c r="Q12" s="4"/>
    </row>
    <row r="13" spans="2:23" ht="13.5" customHeight="1" x14ac:dyDescent="0.4">
      <c r="B13" s="4" t="s">
        <v>71</v>
      </c>
      <c r="C13" s="4"/>
      <c r="D13" s="130"/>
      <c r="E13" s="131"/>
      <c r="F13" s="131"/>
      <c r="H13" s="33" t="s">
        <v>106</v>
      </c>
      <c r="I13" s="136" t="str">
        <f>HYPERLINK("mailto:"&amp;'Prismatris 2 Telefoni'!B110)</f>
        <v>mailto:</v>
      </c>
      <c r="J13" s="135"/>
      <c r="K13" s="74"/>
      <c r="L13" s="74"/>
      <c r="M13" s="74"/>
      <c r="N13" s="74"/>
      <c r="P13" s="4"/>
      <c r="Q13" s="4"/>
    </row>
    <row r="14" spans="2:23" ht="27" x14ac:dyDescent="0.5">
      <c r="B14" s="69" t="s">
        <v>72</v>
      </c>
      <c r="C14" s="69"/>
      <c r="D14" s="130"/>
      <c r="E14" s="131"/>
      <c r="F14" s="131"/>
      <c r="G14" s="4"/>
      <c r="H14" s="4" t="s">
        <v>74</v>
      </c>
      <c r="I14" s="4"/>
      <c r="J14" s="4"/>
      <c r="K14" s="4"/>
      <c r="P14" s="4"/>
      <c r="Q14" s="4"/>
      <c r="R14" s="33"/>
      <c r="S14" s="33"/>
      <c r="T14" s="33"/>
      <c r="U14" s="4"/>
      <c r="V14" s="70" t="str">
        <f>[1]Blad2!O72</f>
        <v xml:space="preserve"> </v>
      </c>
      <c r="W14" s="70"/>
    </row>
    <row r="15" spans="2:23" ht="27" x14ac:dyDescent="0.5">
      <c r="B15" s="4" t="s">
        <v>73</v>
      </c>
      <c r="C15" s="4"/>
      <c r="D15" s="130"/>
      <c r="E15" s="131"/>
      <c r="F15" s="131"/>
      <c r="H15" s="121"/>
      <c r="I15" s="122"/>
      <c r="J15" s="122"/>
      <c r="K15" s="123"/>
      <c r="T15" s="33"/>
      <c r="U15" s="4"/>
      <c r="V15" s="71"/>
      <c r="W15" s="71"/>
    </row>
    <row r="16" spans="2:23" x14ac:dyDescent="0.35">
      <c r="B16" s="4" t="s">
        <v>75</v>
      </c>
      <c r="C16" s="4"/>
      <c r="D16" s="130"/>
      <c r="E16" s="131"/>
      <c r="F16" s="131"/>
      <c r="H16" s="124"/>
      <c r="I16" s="125"/>
      <c r="J16" s="125"/>
      <c r="K16" s="126"/>
    </row>
    <row r="17" spans="2:23" x14ac:dyDescent="0.35">
      <c r="B17" s="4" t="s">
        <v>82</v>
      </c>
      <c r="C17" s="4"/>
      <c r="D17" s="130"/>
      <c r="E17" s="131"/>
      <c r="F17" s="131"/>
      <c r="H17" s="124"/>
      <c r="I17" s="125"/>
      <c r="J17" s="125"/>
      <c r="K17" s="126"/>
    </row>
    <row r="18" spans="2:23" x14ac:dyDescent="0.35">
      <c r="B18" s="4" t="s">
        <v>76</v>
      </c>
      <c r="C18" s="4"/>
      <c r="D18" s="132"/>
      <c r="E18" s="122"/>
      <c r="F18" s="123"/>
      <c r="H18" s="124"/>
      <c r="I18" s="125"/>
      <c r="J18" s="125"/>
      <c r="K18" s="126"/>
    </row>
    <row r="19" spans="2:23" x14ac:dyDescent="0.35">
      <c r="B19" s="4"/>
      <c r="C19" s="4"/>
      <c r="D19" s="124"/>
      <c r="E19" s="133"/>
      <c r="F19" s="126"/>
      <c r="H19" s="124"/>
      <c r="I19" s="125"/>
      <c r="J19" s="125"/>
      <c r="K19" s="126"/>
    </row>
    <row r="20" spans="2:23" x14ac:dyDescent="0.35">
      <c r="B20" s="4"/>
      <c r="C20" s="4"/>
      <c r="D20" s="127"/>
      <c r="E20" s="128"/>
      <c r="F20" s="129"/>
      <c r="H20" s="127"/>
      <c r="I20" s="128"/>
      <c r="J20" s="128"/>
      <c r="K20" s="129"/>
    </row>
    <row r="21" spans="2:23" x14ac:dyDescent="0.35">
      <c r="B21" s="33" t="s">
        <v>84</v>
      </c>
      <c r="C21" s="4"/>
      <c r="D21" s="4"/>
      <c r="E21" s="4"/>
      <c r="F21" s="4"/>
      <c r="G21" s="4"/>
      <c r="H21" s="4"/>
      <c r="I21" s="4"/>
      <c r="J21" s="4"/>
      <c r="K21" s="4"/>
      <c r="W21" s="4"/>
    </row>
    <row r="22" spans="2:23" s="15" customFormat="1" x14ac:dyDescent="0.35">
      <c r="D22" s="63"/>
      <c r="L22" s="7"/>
      <c r="M22" s="7"/>
      <c r="N22" s="7"/>
      <c r="O22" s="7"/>
      <c r="P22" s="7"/>
      <c r="Q22" s="7"/>
      <c r="R22" s="7"/>
      <c r="S22" s="7"/>
      <c r="T22" s="7"/>
      <c r="U22" s="7"/>
      <c r="V22" s="7"/>
    </row>
    <row r="25" spans="2:23" x14ac:dyDescent="0.35">
      <c r="B25" s="117" t="s">
        <v>16</v>
      </c>
      <c r="C25" s="118"/>
      <c r="D25" s="118"/>
    </row>
    <row r="26" spans="2:23" ht="54" x14ac:dyDescent="0.35">
      <c r="B26" s="107" t="s">
        <v>54</v>
      </c>
      <c r="C26" s="108"/>
      <c r="D26" s="2" t="s">
        <v>101</v>
      </c>
      <c r="E26" s="2" t="s">
        <v>102</v>
      </c>
      <c r="F26" s="105" t="s">
        <v>103</v>
      </c>
      <c r="G26" s="106"/>
      <c r="H26" s="2" t="s">
        <v>98</v>
      </c>
      <c r="I26" s="2" t="s">
        <v>104</v>
      </c>
      <c r="J26" s="9"/>
      <c r="K26" s="2" t="s">
        <v>93</v>
      </c>
    </row>
    <row r="27" spans="2:23" x14ac:dyDescent="0.35">
      <c r="B27" s="115"/>
      <c r="C27" s="116"/>
      <c r="D27" s="62"/>
      <c r="E27" s="62"/>
      <c r="F27" s="119"/>
      <c r="G27" s="120"/>
      <c r="H27" s="62"/>
      <c r="I27" s="62"/>
      <c r="K27" s="53">
        <f>IF('Prismatris 2 Telefoni'!B98=I92,'Prismatris 2 Telefoni'!B18,IF('Prismatris 2 Telefoni'!C98=I92,'Prismatris 2 Telefoni'!C18,IF('Prismatris 2 Telefoni'!D98=I92,'Prismatris 2 Telefoni'!D18,IF('Prismatris 2 Telefoni'!E98=I92,'Prismatris 2 Telefoni'!E18,IF('Prismatris 2 Telefoni'!F98=I92,'Prismatris 2 Telefoni'!F18,)))))</f>
        <v>0</v>
      </c>
    </row>
    <row r="28" spans="2:23" x14ac:dyDescent="0.35">
      <c r="B28" s="115"/>
      <c r="C28" s="116"/>
      <c r="D28" s="62"/>
      <c r="E28" s="62"/>
      <c r="F28" s="119"/>
      <c r="G28" s="120"/>
      <c r="H28" s="62"/>
      <c r="I28" s="62"/>
      <c r="K28" s="53">
        <f>IF('Prismatris 2 Telefoni'!B98=I92,'Prismatris 2 Telefoni'!B19,IF('Prismatris 2 Telefoni'!C98=I92,'Prismatris 2 Telefoni'!C19,IF('Prismatris 2 Telefoni'!D98=I92,'Prismatris 2 Telefoni'!D19,IF('Prismatris 2 Telefoni'!E98=I92,'Prismatris 2 Telefoni'!E19,IF('Prismatris 2 Telefoni'!F98=I92,'Prismatris 2 Telefoni'!F19,)))))</f>
        <v>0</v>
      </c>
    </row>
    <row r="29" spans="2:23" x14ac:dyDescent="0.35">
      <c r="B29" s="115"/>
      <c r="C29" s="116"/>
      <c r="D29" s="62"/>
      <c r="E29" s="62"/>
      <c r="F29" s="119"/>
      <c r="G29" s="120"/>
      <c r="H29" s="62"/>
      <c r="I29" s="62"/>
      <c r="K29" s="53">
        <f>IF('Prismatris 2 Telefoni'!B98=I92,'Prismatris 2 Telefoni'!B20,IF('Prismatris 2 Telefoni'!C98=I92,'Prismatris 2 Telefoni'!C20,IF('Prismatris 2 Telefoni'!D98=I92,'Prismatris 2 Telefoni'!D20,IF('Prismatris 2 Telefoni'!E98=I92,'Prismatris 2 Telefoni'!E20,IF('Prismatris 2 Telefoni'!F98=I92,'Prismatris 2 Telefoni'!F20,)))))</f>
        <v>0</v>
      </c>
    </row>
    <row r="30" spans="2:23" x14ac:dyDescent="0.35">
      <c r="K30" s="54">
        <f>SUM(K27:K29)</f>
        <v>0</v>
      </c>
    </row>
    <row r="32" spans="2:23" x14ac:dyDescent="0.35">
      <c r="B32" s="117" t="s">
        <v>17</v>
      </c>
      <c r="C32" s="118"/>
      <c r="D32" s="118"/>
    </row>
    <row r="33" spans="2:11" ht="27" x14ac:dyDescent="0.35">
      <c r="B33" s="107" t="s">
        <v>54</v>
      </c>
      <c r="C33" s="108"/>
      <c r="D33" s="2" t="s">
        <v>99</v>
      </c>
      <c r="E33" s="2" t="s">
        <v>98</v>
      </c>
      <c r="K33" s="2" t="s">
        <v>93</v>
      </c>
    </row>
    <row r="34" spans="2:11" x14ac:dyDescent="0.35">
      <c r="B34" s="115"/>
      <c r="C34" s="116"/>
      <c r="D34" s="3"/>
      <c r="E34" s="62"/>
      <c r="K34" s="53">
        <f>IF('Prismatris 2 Telefoni'!B98=I92,'Prismatris 2 Telefoni'!B32,IF('Prismatris 2 Telefoni'!C98=I92,'Prismatris 2 Telefoni'!C32,IF('Prismatris 2 Telefoni'!D98=I92,'Prismatris 2 Telefoni'!D32,IF('Prismatris 2 Telefoni'!E98=I92,'Prismatris 2 Telefoni'!E32,IF('Prismatris 2 Telefoni'!F98=I92,'Prismatris 2 Telefoni'!F32,)))))</f>
        <v>0</v>
      </c>
    </row>
    <row r="35" spans="2:11" x14ac:dyDescent="0.35">
      <c r="B35" s="115"/>
      <c r="C35" s="116"/>
      <c r="D35" s="3"/>
      <c r="E35" s="62"/>
      <c r="K35" s="53">
        <f>IF('Prismatris 2 Telefoni'!B98=I92,'Prismatris 2 Telefoni'!B33,IF('Prismatris 2 Telefoni'!C98=I92,'Prismatris 2 Telefoni'!C33,IF('Prismatris 2 Telefoni'!D98=I92,'Prismatris 2 Telefoni'!D33,IF('Prismatris 2 Telefoni'!E98=I92,'Prismatris 2 Telefoni'!E33,IF('Prismatris 2 Telefoni'!F98=I92,'Prismatris 2 Telefoni'!F33,)))))</f>
        <v>0</v>
      </c>
    </row>
    <row r="36" spans="2:11" x14ac:dyDescent="0.35">
      <c r="B36" s="115"/>
      <c r="C36" s="116"/>
      <c r="D36" s="3"/>
      <c r="E36" s="62"/>
      <c r="K36" s="53">
        <f>IF('Prismatris 2 Telefoni'!B98=I92,'Prismatris 2 Telefoni'!B34,IF('Prismatris 2 Telefoni'!C98=I92,'Prismatris 2 Telefoni'!C34,IF('Prismatris 2 Telefoni'!D98=I92,'Prismatris 2 Telefoni'!D34,IF('Prismatris 2 Telefoni'!E98=I92,'Prismatris 2 Telefoni'!E34,IF('Prismatris 2 Telefoni'!F98=I92,'Prismatris 2 Telefoni'!F34,)))))</f>
        <v>0</v>
      </c>
    </row>
    <row r="37" spans="2:11" x14ac:dyDescent="0.35">
      <c r="K37" s="54">
        <f>SUM(K34:K36)</f>
        <v>0</v>
      </c>
    </row>
    <row r="39" spans="2:11" x14ac:dyDescent="0.35">
      <c r="B39" s="117" t="s">
        <v>18</v>
      </c>
      <c r="C39" s="118"/>
      <c r="D39" s="118"/>
    </row>
    <row r="40" spans="2:11" ht="40.5" x14ac:dyDescent="0.35">
      <c r="B40" s="107" t="s">
        <v>54</v>
      </c>
      <c r="C40" s="108"/>
      <c r="D40" s="1" t="s">
        <v>56</v>
      </c>
      <c r="E40" s="2" t="s">
        <v>97</v>
      </c>
      <c r="F40" s="105" t="s">
        <v>94</v>
      </c>
      <c r="G40" s="106"/>
      <c r="H40" s="2" t="s">
        <v>85</v>
      </c>
      <c r="I40" s="2" t="s">
        <v>96</v>
      </c>
      <c r="J40" s="2" t="s">
        <v>95</v>
      </c>
      <c r="K40" s="2" t="s">
        <v>57</v>
      </c>
    </row>
    <row r="41" spans="2:11" x14ac:dyDescent="0.35">
      <c r="B41" s="115"/>
      <c r="C41" s="116"/>
      <c r="D41" s="2" t="s">
        <v>60</v>
      </c>
      <c r="E41" s="140"/>
      <c r="F41" s="155"/>
      <c r="G41" s="156"/>
      <c r="H41" s="140"/>
      <c r="I41" s="140"/>
      <c r="J41" s="140"/>
      <c r="K41" s="56">
        <f>IF('Prismatris 2 Telefoni'!B98=I92,'Prismatris 2 Telefoni'!B48,IF('Prismatris 2 Telefoni'!C98=I92,'Prismatris 2 Telefoni'!C48,IF('Prismatris 2 Telefoni'!D98=I92,'Prismatris 2 Telefoni'!D48,IF('Prismatris 2 Telefoni'!E98=I92,'Prismatris 2 Telefoni'!E48,IF('Prismatris 2 Telefoni'!F98=I92,'Prismatris 2 Telefoni'!F48,)))))</f>
        <v>0</v>
      </c>
    </row>
    <row r="42" spans="2:11" x14ac:dyDescent="0.35">
      <c r="B42" s="115"/>
      <c r="C42" s="116"/>
      <c r="D42" s="2" t="s">
        <v>58</v>
      </c>
      <c r="E42" s="141"/>
      <c r="F42" s="157"/>
      <c r="G42" s="158"/>
      <c r="H42" s="153"/>
      <c r="I42" s="141"/>
      <c r="J42" s="141"/>
      <c r="K42" s="53"/>
    </row>
    <row r="43" spans="2:11" x14ac:dyDescent="0.35">
      <c r="B43" s="115"/>
      <c r="C43" s="116"/>
      <c r="D43" s="2" t="s">
        <v>59</v>
      </c>
      <c r="E43" s="141"/>
      <c r="F43" s="157"/>
      <c r="G43" s="158"/>
      <c r="H43" s="153"/>
      <c r="I43" s="141"/>
      <c r="J43" s="141"/>
      <c r="K43" s="53"/>
    </row>
    <row r="44" spans="2:11" x14ac:dyDescent="0.35">
      <c r="B44" s="115"/>
      <c r="C44" s="116"/>
      <c r="D44" s="2" t="s">
        <v>61</v>
      </c>
      <c r="E44" s="142"/>
      <c r="F44" s="159"/>
      <c r="G44" s="160"/>
      <c r="H44" s="154"/>
      <c r="I44" s="142"/>
      <c r="J44" s="142"/>
      <c r="K44" s="53"/>
    </row>
    <row r="45" spans="2:11" x14ac:dyDescent="0.35">
      <c r="B45" s="84">
        <f>SUM(B41:C44)</f>
        <v>0</v>
      </c>
      <c r="K45" s="54">
        <f>SUM(K41)</f>
        <v>0</v>
      </c>
    </row>
    <row r="47" spans="2:11" x14ac:dyDescent="0.35">
      <c r="B47" s="117" t="s">
        <v>22</v>
      </c>
      <c r="C47" s="118"/>
      <c r="D47" s="118"/>
    </row>
    <row r="48" spans="2:11" ht="27" x14ac:dyDescent="0.35">
      <c r="B48" s="107" t="s">
        <v>54</v>
      </c>
      <c r="C48" s="108"/>
      <c r="D48" s="2" t="s">
        <v>99</v>
      </c>
      <c r="K48" s="2" t="s">
        <v>93</v>
      </c>
    </row>
    <row r="49" spans="2:11" x14ac:dyDescent="0.35">
      <c r="B49" s="115"/>
      <c r="C49" s="116"/>
      <c r="D49" s="3"/>
      <c r="K49" s="53">
        <f>IF('Prismatris 2 Telefoni'!B98=I92,'Prismatris 2 Telefoni'!B59,IF('Prismatris 2 Telefoni'!C98=I92,'Prismatris 2 Telefoni'!C59,IF('Prismatris 2 Telefoni'!D98=I92,'Prismatris 2 Telefoni'!D59,IF('Prismatris 2 Telefoni'!E98=I92,'Prismatris 2 Telefoni'!E59,IF('Prismatris 2 Telefoni'!F98=I92,'Prismatris 2 Telefoni'!F59,)))))</f>
        <v>0</v>
      </c>
    </row>
    <row r="50" spans="2:11" x14ac:dyDescent="0.35">
      <c r="B50" s="115"/>
      <c r="C50" s="116"/>
      <c r="D50" s="3"/>
      <c r="K50" s="53">
        <f>IF('Prismatris 2 Telefoni'!B98=I92,'Prismatris 2 Telefoni'!B60,IF('Prismatris 2 Telefoni'!C98=I92,'Prismatris 2 Telefoni'!C60,IF('Prismatris 2 Telefoni'!D98=I92,'Prismatris 2 Telefoni'!D60,IF('Prismatris 2 Telefoni'!E98=I92,'Prismatris 2 Telefoni'!E60,IF('Prismatris 2 Telefoni'!F98=I92,'Prismatris 2 Telefoni'!F60,)))))</f>
        <v>0</v>
      </c>
    </row>
    <row r="51" spans="2:11" x14ac:dyDescent="0.35">
      <c r="B51" s="115"/>
      <c r="C51" s="116"/>
      <c r="D51" s="3"/>
      <c r="K51" s="53">
        <f>IF('Prismatris 2 Telefoni'!B98=I92,'Prismatris 2 Telefoni'!B61,IF('Prismatris 2 Telefoni'!C98=I92,'Prismatris 2 Telefoni'!C61,IF('Prismatris 2 Telefoni'!D98=I92,'Prismatris 2 Telefoni'!D61,IF('Prismatris 2 Telefoni'!E98=I92,'Prismatris 2 Telefoni'!E61,IF('Prismatris 2 Telefoni'!F98=I92,'Prismatris 2 Telefoni'!F61,)))))</f>
        <v>0</v>
      </c>
    </row>
    <row r="52" spans="2:11" x14ac:dyDescent="0.35">
      <c r="K52" s="54">
        <f>SUM(K49:K51)</f>
        <v>0</v>
      </c>
    </row>
    <row r="54" spans="2:11" x14ac:dyDescent="0.35">
      <c r="B54" s="117" t="s">
        <v>23</v>
      </c>
      <c r="C54" s="118"/>
      <c r="D54" s="118"/>
    </row>
    <row r="55" spans="2:11" ht="26.25" customHeight="1" x14ac:dyDescent="0.35">
      <c r="B55" s="107" t="s">
        <v>54</v>
      </c>
      <c r="C55" s="108"/>
      <c r="D55" s="2" t="s">
        <v>100</v>
      </c>
      <c r="E55" s="16"/>
      <c r="F55" s="16"/>
      <c r="G55" s="16"/>
      <c r="H55" s="16"/>
      <c r="I55" s="16"/>
      <c r="J55" s="16"/>
      <c r="K55" s="2" t="s">
        <v>15</v>
      </c>
    </row>
    <row r="56" spans="2:11" x14ac:dyDescent="0.35">
      <c r="B56" s="115"/>
      <c r="C56" s="116"/>
      <c r="D56" s="62"/>
      <c r="K56" s="53">
        <f>IF('Prismatris 2 Telefoni'!B98=I92,'Prismatris 2 Telefoni'!B68,IF('Prismatris 2 Telefoni'!C98=I92,'Prismatris 2 Telefoni'!C68,IF('Prismatris 2 Telefoni'!D98=I92,'Prismatris 2 Telefoni'!D68,IF('Prismatris 2 Telefoni'!E98=I92,'Prismatris 2 Telefoni'!E68,IF('Prismatris 2 Telefoni'!F98=I92,'Prismatris 2 Telefoni'!F68,)))))</f>
        <v>0</v>
      </c>
    </row>
    <row r="57" spans="2:11" x14ac:dyDescent="0.35">
      <c r="B57" s="115"/>
      <c r="C57" s="116"/>
      <c r="D57" s="62"/>
      <c r="K57" s="53">
        <f>IF('Prismatris 2 Telefoni'!B98=I92,'Prismatris 2 Telefoni'!B69,IF('Prismatris 2 Telefoni'!C98=I92,'Prismatris 2 Telefoni'!C69,IF('Prismatris 2 Telefoni'!D98=I92,'Prismatris 2 Telefoni'!D69,IF('Prismatris 2 Telefoni'!E98=I92,'Prismatris 2 Telefoni'!E69,IF('Prismatris 2 Telefoni'!F98=I92,'Prismatris 2 Telefoni'!F69,)))))</f>
        <v>0</v>
      </c>
    </row>
    <row r="58" spans="2:11" x14ac:dyDescent="0.35">
      <c r="K58" s="54">
        <f>SUM(K56:K57)</f>
        <v>0</v>
      </c>
    </row>
    <row r="60" spans="2:11" x14ac:dyDescent="0.35">
      <c r="B60" s="117" t="s">
        <v>25</v>
      </c>
      <c r="C60" s="118"/>
      <c r="D60" s="118"/>
    </row>
    <row r="61" spans="2:11" ht="27" x14ac:dyDescent="0.35">
      <c r="B61" s="107" t="s">
        <v>54</v>
      </c>
      <c r="C61" s="108"/>
      <c r="D61" s="2" t="s">
        <v>27</v>
      </c>
      <c r="K61" s="2" t="s">
        <v>26</v>
      </c>
    </row>
    <row r="62" spans="2:11" x14ac:dyDescent="0.35">
      <c r="B62" s="115"/>
      <c r="C62" s="116"/>
      <c r="D62" s="62"/>
      <c r="K62" s="53">
        <f>IF('Prismatris 2 Telefoni'!B98=I92,'Prismatris 2 Telefoni'!B76,IF('Prismatris 2 Telefoni'!C98=I92,'Prismatris 2 Telefoni'!C76,IF('Prismatris 2 Telefoni'!D98=I92,'Prismatris 2 Telefoni'!D76,IF('Prismatris 2 Telefoni'!E98=I92,'Prismatris 2 Telefoni'!E76,IF('Prismatris 2 Telefoni'!F98=I92,'Prismatris 2 Telefoni'!F76,)))))</f>
        <v>0</v>
      </c>
    </row>
    <row r="63" spans="2:11" x14ac:dyDescent="0.35">
      <c r="B63" s="115"/>
      <c r="C63" s="116"/>
      <c r="D63" s="62"/>
      <c r="K63" s="53">
        <f>IF('Prismatris 2 Telefoni'!B98=I92,'Prismatris 2 Telefoni'!B77,IF('Prismatris 2 Telefoni'!C98=I92,'Prismatris 2 Telefoni'!C77,IF('Prismatris 2 Telefoni'!D98=I92,'Prismatris 2 Telefoni'!D77,IF('Prismatris 2 Telefoni'!E98=I92,'Prismatris 2 Telefoni'!E77,IF('Prismatris 2 Telefoni'!F98=I92,'Prismatris 2 Telefoni'!F77,)))))</f>
        <v>0</v>
      </c>
    </row>
    <row r="64" spans="2:11" x14ac:dyDescent="0.35">
      <c r="K64" s="54">
        <f>SUM(K62:K63)</f>
        <v>0</v>
      </c>
    </row>
    <row r="66" spans="2:11" x14ac:dyDescent="0.35">
      <c r="B66" s="117" t="s">
        <v>28</v>
      </c>
      <c r="C66" s="118"/>
      <c r="D66" s="118"/>
    </row>
    <row r="67" spans="2:11" ht="40.5" x14ac:dyDescent="0.35">
      <c r="B67" s="107" t="s">
        <v>54</v>
      </c>
      <c r="C67" s="108"/>
      <c r="D67" s="41" t="s">
        <v>30</v>
      </c>
      <c r="E67" s="41" t="s">
        <v>31</v>
      </c>
      <c r="F67" s="105" t="s">
        <v>7</v>
      </c>
      <c r="G67" s="106"/>
      <c r="H67" s="42" t="s">
        <v>87</v>
      </c>
      <c r="K67" s="2" t="s">
        <v>29</v>
      </c>
    </row>
    <row r="68" spans="2:11" x14ac:dyDescent="0.35">
      <c r="B68" s="115"/>
      <c r="C68" s="116"/>
      <c r="D68" s="3"/>
      <c r="E68" s="3"/>
      <c r="F68" s="119"/>
      <c r="G68" s="120"/>
      <c r="H68" s="3"/>
      <c r="K68" s="53">
        <f>IF('Prismatris 2 Telefoni'!B98=I92,'Prismatris 2 Telefoni'!B89,IF('Prismatris 2 Telefoni'!C98=I92,'Prismatris 2 Telefoni'!C89,IF('Prismatris 2 Telefoni'!D98=I92,'Prismatris 2 Telefoni'!D89,IF('Prismatris 2 Telefoni'!E98=I92,'Prismatris 2 Telefoni'!E89,IF('Prismatris 2 Telefoni'!F98=I92,'Prismatris 2 Telefoni'!F89,)))))</f>
        <v>0</v>
      </c>
    </row>
    <row r="69" spans="2:11" x14ac:dyDescent="0.35">
      <c r="B69" s="115"/>
      <c r="C69" s="116"/>
      <c r="D69" s="3"/>
      <c r="E69" s="3"/>
      <c r="F69" s="119"/>
      <c r="G69" s="120"/>
      <c r="H69" s="3"/>
      <c r="K69" s="53">
        <f>IF('Prismatris 2 Telefoni'!B98=I92,'Prismatris 2 Telefoni'!B90,IF('Prismatris 2 Telefoni'!C98=I92,'Prismatris 2 Telefoni'!C90,IF('Prismatris 2 Telefoni'!D98=I92,'Prismatris 2 Telefoni'!D90,IF('Prismatris 2 Telefoni'!E98=I92,'Prismatris 2 Telefoni'!E90,IF('Prismatris 2 Telefoni'!F98=I92,'Prismatris 2 Telefoni'!F90,)))))</f>
        <v>0</v>
      </c>
    </row>
    <row r="70" spans="2:11" x14ac:dyDescent="0.35">
      <c r="B70" s="115"/>
      <c r="C70" s="116"/>
      <c r="D70" s="3"/>
      <c r="E70" s="3"/>
      <c r="F70" s="119"/>
      <c r="G70" s="120"/>
      <c r="H70" s="3"/>
      <c r="K70" s="53">
        <f>IF('Prismatris 2 Telefoni'!B98=I92,'Prismatris 2 Telefoni'!B91,IF('Prismatris 2 Telefoni'!C98=I92,'Prismatris 2 Telefoni'!C91,IF('Prismatris 2 Telefoni'!D98=I92,'Prismatris 2 Telefoni'!D91,IF('Prismatris 2 Telefoni'!E98=I92,'Prismatris 2 Telefoni'!E91,IF('Prismatris 2 Telefoni'!F98=I92,'Prismatris 2 Telefoni'!F91,)))))</f>
        <v>0</v>
      </c>
    </row>
    <row r="71" spans="2:11" x14ac:dyDescent="0.35">
      <c r="K71" s="54">
        <f>SUM(K68:K70)</f>
        <v>0</v>
      </c>
    </row>
    <row r="72" spans="2:11" x14ac:dyDescent="0.35">
      <c r="B72" s="7" t="s">
        <v>81</v>
      </c>
    </row>
    <row r="73" spans="2:11" x14ac:dyDescent="0.35">
      <c r="B73" s="143"/>
      <c r="C73" s="144"/>
      <c r="D73" s="145"/>
      <c r="E73" s="145"/>
      <c r="F73" s="145"/>
      <c r="G73" s="145"/>
      <c r="H73" s="146"/>
      <c r="K73" s="54">
        <f>SUM(K30,K37,K45,K52,K58,K64,K71)</f>
        <v>0</v>
      </c>
    </row>
    <row r="74" spans="2:11" x14ac:dyDescent="0.35">
      <c r="B74" s="147"/>
      <c r="C74" s="148"/>
      <c r="D74" s="148"/>
      <c r="E74" s="148"/>
      <c r="F74" s="148"/>
      <c r="G74" s="148"/>
      <c r="H74" s="149"/>
      <c r="K74" s="54"/>
    </row>
    <row r="75" spans="2:11" x14ac:dyDescent="0.35">
      <c r="B75" s="147"/>
      <c r="C75" s="148"/>
      <c r="D75" s="148"/>
      <c r="E75" s="148"/>
      <c r="F75" s="148"/>
      <c r="G75" s="148"/>
      <c r="H75" s="149"/>
      <c r="K75" s="54"/>
    </row>
    <row r="76" spans="2:11" x14ac:dyDescent="0.35">
      <c r="B76" s="150"/>
      <c r="C76" s="151"/>
      <c r="D76" s="151"/>
      <c r="E76" s="151"/>
      <c r="F76" s="151"/>
      <c r="G76" s="151"/>
      <c r="H76" s="152"/>
      <c r="K76" s="54"/>
    </row>
    <row r="78" spans="2:11" x14ac:dyDescent="0.35">
      <c r="E78" s="109" t="str">
        <f>IF(K73&gt;100000,"Avropet överstiger 100 000kr per månad, använd förnyad konkurensutsättning för avrop",IF('Prismatris 2 Telefoni'!D94=0,"Vinnande anbud",IF('Prismatris 2 Telefoni'!B101=1,IF(I92=1,E86,IF(I92=2,E87,IF(I92=3,E88,IF(I92=4,E89,IF(I92=5,E90,""))))),'Prismatris 2 Telefoni'!B102)))</f>
        <v>Vinnande anbud</v>
      </c>
      <c r="F78" s="110"/>
    </row>
    <row r="79" spans="2:11" x14ac:dyDescent="0.35">
      <c r="E79" s="111"/>
      <c r="F79" s="112"/>
    </row>
    <row r="80" spans="2:11" x14ac:dyDescent="0.35">
      <c r="E80" s="113"/>
      <c r="F80" s="114"/>
    </row>
    <row r="81" spans="2:26" ht="15" x14ac:dyDescent="0.4">
      <c r="B81" s="32"/>
      <c r="C81" s="32"/>
      <c r="D81" s="43">
        <f>SUM(D69:D79)</f>
        <v>0</v>
      </c>
      <c r="E81" s="33"/>
      <c r="G81" s="33"/>
      <c r="H81" s="33"/>
      <c r="I81" s="33"/>
      <c r="J81" s="33"/>
      <c r="K81" s="33"/>
      <c r="L81" s="4"/>
      <c r="M81" s="4"/>
      <c r="N81" s="4"/>
      <c r="O81" s="4"/>
      <c r="P81" s="4"/>
      <c r="Q81" s="4"/>
      <c r="R81" s="4"/>
      <c r="S81" s="4"/>
      <c r="T81" s="4"/>
      <c r="U81" s="4"/>
      <c r="V81" s="4"/>
      <c r="W81" s="4"/>
      <c r="X81" s="4"/>
    </row>
    <row r="82" spans="2:26" ht="19" x14ac:dyDescent="0.5">
      <c r="B82" s="32"/>
      <c r="C82" s="32"/>
      <c r="D82" s="33"/>
      <c r="E82" s="37" t="s">
        <v>41</v>
      </c>
      <c r="F82" s="88">
        <f>K73</f>
        <v>0</v>
      </c>
      <c r="G82" s="37"/>
      <c r="I82" s="45"/>
      <c r="J82" s="45"/>
      <c r="K82" s="45"/>
      <c r="L82" s="32"/>
      <c r="M82" s="32"/>
      <c r="N82" s="32"/>
      <c r="O82" s="33"/>
      <c r="P82" s="46"/>
      <c r="Q82" s="46"/>
      <c r="R82" s="33"/>
      <c r="S82" s="33"/>
      <c r="T82" s="33"/>
      <c r="U82" s="33"/>
      <c r="V82" s="33"/>
      <c r="W82" s="33"/>
      <c r="X82" s="44"/>
      <c r="Y82" s="47"/>
      <c r="Z82" s="47"/>
    </row>
    <row r="83" spans="2:26" x14ac:dyDescent="0.35">
      <c r="B83" s="32"/>
      <c r="C83" s="32"/>
      <c r="D83" s="33"/>
      <c r="E83" s="33"/>
      <c r="F83" s="33"/>
      <c r="G83" s="33"/>
      <c r="H83" s="33"/>
      <c r="I83" s="33"/>
      <c r="J83" s="33"/>
      <c r="K83" s="33"/>
      <c r="L83" s="33"/>
      <c r="M83" s="33"/>
      <c r="N83" s="33"/>
      <c r="O83" s="33"/>
      <c r="P83" s="33"/>
      <c r="Q83" s="33"/>
      <c r="R83" s="33"/>
      <c r="S83" s="33"/>
      <c r="T83" s="33"/>
      <c r="U83" s="33"/>
      <c r="V83" s="33"/>
      <c r="W83" s="33"/>
      <c r="X83" s="33"/>
      <c r="Y83" s="47"/>
      <c r="Z83" s="47"/>
    </row>
    <row r="84" spans="2:26" ht="20" x14ac:dyDescent="0.4">
      <c r="B84" s="48" t="s">
        <v>42</v>
      </c>
      <c r="C84" s="48"/>
      <c r="D84" s="33"/>
      <c r="E84" s="33"/>
      <c r="F84" s="33"/>
      <c r="G84" s="33"/>
      <c r="H84" s="33"/>
      <c r="I84" s="33"/>
      <c r="J84" s="33"/>
      <c r="K84" s="33"/>
      <c r="L84" s="33"/>
      <c r="M84" s="33"/>
      <c r="N84" s="33"/>
      <c r="O84" s="33"/>
      <c r="P84" s="33"/>
      <c r="Q84" s="33"/>
      <c r="R84" s="33"/>
      <c r="S84" s="33"/>
      <c r="T84" s="33"/>
      <c r="U84" s="33"/>
      <c r="V84" s="33"/>
      <c r="W84" s="33"/>
      <c r="X84" s="33"/>
      <c r="Y84" s="47"/>
      <c r="Z84" s="47"/>
    </row>
    <row r="85" spans="2:26" x14ac:dyDescent="0.35">
      <c r="B85" s="33"/>
      <c r="C85" s="33"/>
      <c r="D85" s="33"/>
      <c r="E85" s="33"/>
      <c r="F85" s="33"/>
      <c r="G85" s="33"/>
      <c r="H85" s="33"/>
      <c r="I85" s="33"/>
      <c r="J85" s="33"/>
      <c r="K85" s="33"/>
      <c r="L85" s="33"/>
      <c r="M85" s="33"/>
      <c r="N85" s="33"/>
      <c r="O85" s="33"/>
      <c r="P85" s="33"/>
      <c r="Q85" s="33"/>
      <c r="R85" s="33"/>
      <c r="S85" s="33"/>
      <c r="T85" s="33"/>
      <c r="U85" s="33"/>
      <c r="V85" s="33"/>
      <c r="W85" s="33"/>
      <c r="X85" s="33"/>
      <c r="Y85" s="47"/>
      <c r="Z85" s="47"/>
    </row>
    <row r="86" spans="2:26" x14ac:dyDescent="0.35">
      <c r="B86" s="33" t="s">
        <v>43</v>
      </c>
      <c r="C86" s="33"/>
      <c r="D86" s="33"/>
      <c r="E86" s="38" t="str">
        <f>'Prismatris 2 Telefoni'!B120</f>
        <v>Leverantör</v>
      </c>
      <c r="F86" s="60"/>
      <c r="G86" s="32"/>
      <c r="H86" s="32"/>
      <c r="I86" s="78">
        <f>'Prismatris 2 Telefoni'!D120</f>
        <v>1E-4</v>
      </c>
      <c r="J86" s="32"/>
      <c r="L86" s="52"/>
      <c r="M86" s="52"/>
      <c r="N86" s="52"/>
      <c r="O86" s="52"/>
      <c r="P86" s="32"/>
      <c r="Q86" s="33"/>
      <c r="R86" s="33"/>
      <c r="S86" s="33"/>
      <c r="T86" s="33"/>
      <c r="U86" s="33"/>
      <c r="V86" s="33"/>
      <c r="W86" s="33"/>
      <c r="X86" s="33"/>
      <c r="Y86" s="47"/>
      <c r="Z86" s="47"/>
    </row>
    <row r="87" spans="2:26" x14ac:dyDescent="0.35">
      <c r="B87" s="33" t="s">
        <v>44</v>
      </c>
      <c r="C87" s="33"/>
      <c r="D87" s="33"/>
      <c r="E87" s="38" t="str">
        <f>'Prismatris 2 Telefoni'!B121</f>
        <v>Leverantör</v>
      </c>
      <c r="F87" s="60"/>
      <c r="G87" s="32"/>
      <c r="H87" s="32"/>
      <c r="I87" s="78">
        <f>'Prismatris 2 Telefoni'!D121</f>
        <v>2.9999999999999997E-4</v>
      </c>
      <c r="J87" s="32"/>
      <c r="L87" s="52"/>
      <c r="M87" s="52"/>
      <c r="N87" s="52"/>
      <c r="O87" s="52"/>
      <c r="P87" s="32"/>
      <c r="Q87" s="33"/>
      <c r="R87" s="33"/>
      <c r="S87" s="33"/>
      <c r="T87" s="33"/>
      <c r="U87" s="33"/>
      <c r="V87" s="33"/>
      <c r="W87" s="33"/>
      <c r="X87" s="33"/>
      <c r="Y87" s="47"/>
      <c r="Z87" s="47"/>
    </row>
    <row r="88" spans="2:26" x14ac:dyDescent="0.35">
      <c r="B88" s="33" t="s">
        <v>45</v>
      </c>
      <c r="C88" s="33"/>
      <c r="D88" s="33"/>
      <c r="E88" s="38" t="str">
        <f>'Prismatris 2 Telefoni'!B122</f>
        <v>Leverantör</v>
      </c>
      <c r="F88" s="50"/>
      <c r="G88" s="32"/>
      <c r="H88" s="32"/>
      <c r="I88" s="78">
        <f>'Prismatris 2 Telefoni'!D122</f>
        <v>4.0000000000000002E-4</v>
      </c>
      <c r="J88" s="32"/>
      <c r="L88" s="52"/>
      <c r="M88" s="52"/>
      <c r="N88" s="52"/>
      <c r="O88" s="52"/>
      <c r="P88" s="32"/>
      <c r="Q88" s="33"/>
      <c r="R88" s="33"/>
      <c r="S88" s="33"/>
      <c r="T88" s="33"/>
      <c r="U88" s="33"/>
      <c r="V88" s="33"/>
      <c r="W88" s="33"/>
      <c r="X88" s="33"/>
      <c r="Y88" s="47"/>
      <c r="Z88" s="47"/>
    </row>
    <row r="89" spans="2:26" x14ac:dyDescent="0.35">
      <c r="B89" s="33" t="s">
        <v>46</v>
      </c>
      <c r="C89" s="33"/>
      <c r="D89" s="33"/>
      <c r="E89" s="49" t="str">
        <f>'Prismatris 2 Telefoni'!B123</f>
        <v>Leverantör</v>
      </c>
      <c r="F89" s="50"/>
      <c r="G89" s="32"/>
      <c r="H89" s="32"/>
      <c r="I89" s="78">
        <f>'Prismatris 2 Telefoni'!D123</f>
        <v>5.0000000000000001E-4</v>
      </c>
      <c r="J89" s="32"/>
      <c r="L89" s="52"/>
      <c r="M89" s="52"/>
      <c r="N89" s="52"/>
      <c r="O89" s="52"/>
      <c r="P89" s="32"/>
      <c r="Q89" s="33"/>
      <c r="R89" s="33"/>
      <c r="S89" s="33"/>
      <c r="T89" s="33"/>
      <c r="U89" s="33"/>
      <c r="V89" s="33"/>
      <c r="W89" s="33"/>
      <c r="X89" s="33"/>
      <c r="Y89" s="47"/>
      <c r="Z89" s="47"/>
    </row>
    <row r="90" spans="2:26" x14ac:dyDescent="0.35">
      <c r="B90" s="33" t="s">
        <v>47</v>
      </c>
      <c r="C90" s="33"/>
      <c r="D90" s="33"/>
      <c r="E90" s="81" t="str">
        <f>'Prismatris 2 Telefoni'!B124</f>
        <v>Leverantör</v>
      </c>
      <c r="F90" s="80"/>
      <c r="G90" s="79"/>
      <c r="H90" s="79"/>
      <c r="I90" s="78">
        <f>'Prismatris 2 Telefoni'!D124</f>
        <v>5.9999999999999995E-4</v>
      </c>
      <c r="J90" s="79"/>
      <c r="L90" s="52"/>
      <c r="M90" s="52"/>
      <c r="N90" s="52"/>
      <c r="O90" s="52"/>
      <c r="P90" s="79"/>
      <c r="Q90" s="33"/>
      <c r="R90" s="33"/>
      <c r="S90" s="33"/>
      <c r="T90" s="33"/>
      <c r="U90" s="33"/>
      <c r="V90" s="33"/>
      <c r="W90" s="33"/>
      <c r="X90" s="33"/>
      <c r="Y90" s="47"/>
      <c r="Z90" s="47"/>
    </row>
    <row r="91" spans="2:26" x14ac:dyDescent="0.35">
      <c r="B91" s="33"/>
      <c r="C91" s="33"/>
      <c r="D91" s="33"/>
      <c r="E91" s="33"/>
      <c r="F91" s="33"/>
      <c r="G91" s="33"/>
      <c r="H91" s="32"/>
      <c r="I91" s="32"/>
      <c r="J91" s="33"/>
      <c r="K91" s="33"/>
      <c r="L91" s="33"/>
      <c r="M91" s="33"/>
      <c r="N91" s="33"/>
      <c r="O91" s="33"/>
      <c r="P91" s="33"/>
      <c r="Q91" s="33"/>
      <c r="R91" s="33"/>
      <c r="S91" s="33"/>
      <c r="T91" s="33"/>
      <c r="U91" s="33"/>
      <c r="V91" s="33"/>
      <c r="W91" s="33"/>
      <c r="X91" s="33"/>
      <c r="Y91" s="47"/>
      <c r="Z91" s="47"/>
    </row>
    <row r="92" spans="2:26" ht="13.5" customHeight="1" x14ac:dyDescent="0.35">
      <c r="B92" s="33" t="s">
        <v>48</v>
      </c>
      <c r="C92" s="33"/>
      <c r="D92" s="33"/>
      <c r="E92" s="33"/>
      <c r="F92" s="33"/>
      <c r="G92" s="33"/>
      <c r="H92" s="33"/>
      <c r="I92" s="55">
        <v>1</v>
      </c>
      <c r="J92" s="33"/>
      <c r="K92" s="33"/>
      <c r="L92" s="33"/>
      <c r="M92" s="33"/>
      <c r="N92" s="33"/>
      <c r="O92" s="33"/>
      <c r="P92" s="33"/>
      <c r="Q92" s="33"/>
      <c r="R92" s="33"/>
      <c r="S92" s="33"/>
      <c r="T92" s="33"/>
      <c r="U92" s="33"/>
      <c r="V92" s="33"/>
      <c r="W92" s="33"/>
      <c r="X92" s="33"/>
      <c r="Y92" s="47"/>
      <c r="Z92" s="47"/>
    </row>
    <row r="93" spans="2:26" x14ac:dyDescent="0.35">
      <c r="B93" s="33"/>
      <c r="C93" s="33"/>
      <c r="D93" s="33"/>
      <c r="E93" s="33"/>
      <c r="F93" s="33"/>
      <c r="G93" s="33"/>
      <c r="H93" s="33"/>
      <c r="I93" s="33"/>
      <c r="J93" s="33"/>
      <c r="L93" s="33"/>
      <c r="M93" s="33"/>
      <c r="N93" s="33"/>
      <c r="O93" s="33"/>
      <c r="P93" s="33"/>
      <c r="Q93" s="33"/>
      <c r="R93" s="33"/>
      <c r="S93" s="33"/>
      <c r="T93" s="33"/>
      <c r="U93" s="33"/>
      <c r="V93" s="33"/>
      <c r="W93" s="33"/>
      <c r="X93" s="33"/>
      <c r="Y93" s="47"/>
      <c r="Z93" s="47"/>
    </row>
    <row r="94" spans="2:26" x14ac:dyDescent="0.35">
      <c r="B94" s="33"/>
      <c r="C94" s="33"/>
      <c r="D94" s="33"/>
      <c r="E94" s="33"/>
      <c r="F94" s="33"/>
      <c r="G94" s="33"/>
      <c r="H94" s="33"/>
      <c r="I94" s="33"/>
      <c r="J94" s="33"/>
      <c r="K94" s="33"/>
      <c r="L94" s="33"/>
      <c r="M94" s="33"/>
      <c r="N94" s="33"/>
      <c r="O94" s="33"/>
      <c r="P94" s="33"/>
      <c r="Q94" s="33"/>
      <c r="R94" s="33"/>
      <c r="S94" s="33"/>
      <c r="T94" s="33"/>
      <c r="U94" s="33"/>
      <c r="V94" s="33"/>
      <c r="W94" s="33"/>
      <c r="X94" s="33"/>
      <c r="Y94" s="47"/>
      <c r="Z94" s="47"/>
    </row>
    <row r="95" spans="2:26" x14ac:dyDescent="0.35">
      <c r="B95" s="33" t="s">
        <v>49</v>
      </c>
      <c r="C95" s="33"/>
      <c r="D95" s="33"/>
      <c r="E95" s="33"/>
      <c r="F95" s="33"/>
      <c r="G95" s="33"/>
      <c r="H95" s="33"/>
      <c r="I95" s="33" t="s">
        <v>50</v>
      </c>
      <c r="J95" s="33"/>
      <c r="K95" s="33"/>
      <c r="L95" s="33"/>
      <c r="M95" s="33"/>
      <c r="N95" s="33"/>
      <c r="O95" s="33"/>
      <c r="P95" s="33"/>
      <c r="Q95" s="33"/>
      <c r="R95" s="33"/>
      <c r="V95" s="33"/>
      <c r="W95" s="33"/>
      <c r="X95" s="33"/>
      <c r="Y95" s="47"/>
      <c r="Z95" s="47"/>
    </row>
    <row r="96" spans="2:26" x14ac:dyDescent="0.35">
      <c r="B96" s="33"/>
      <c r="C96" s="33"/>
      <c r="D96" s="33"/>
      <c r="E96" s="33"/>
      <c r="F96" s="33"/>
      <c r="G96" s="33"/>
      <c r="H96" s="33"/>
      <c r="I96" s="33"/>
      <c r="J96" s="33"/>
      <c r="K96" s="33"/>
      <c r="L96" s="33"/>
      <c r="M96" s="33"/>
      <c r="N96" s="33"/>
      <c r="O96" s="33"/>
      <c r="P96" s="33"/>
      <c r="Q96" s="33"/>
      <c r="R96" s="33"/>
      <c r="V96" s="33"/>
      <c r="W96" s="33"/>
      <c r="X96" s="33"/>
      <c r="Y96" s="47"/>
      <c r="Z96" s="47"/>
    </row>
    <row r="97" spans="2:26" x14ac:dyDescent="0.35">
      <c r="B97" s="33"/>
      <c r="C97" s="33"/>
      <c r="D97" s="33"/>
      <c r="E97" s="33"/>
      <c r="F97" s="33"/>
      <c r="G97" s="33"/>
      <c r="H97" s="33"/>
      <c r="I97" s="33"/>
      <c r="J97" s="33"/>
      <c r="K97" s="33"/>
      <c r="L97" s="33"/>
      <c r="M97" s="33"/>
      <c r="N97" s="33"/>
      <c r="O97" s="33"/>
      <c r="P97" s="33"/>
      <c r="Q97" s="33"/>
      <c r="R97" s="33"/>
      <c r="V97" s="33"/>
      <c r="W97" s="33"/>
      <c r="X97" s="33"/>
      <c r="Y97" s="47"/>
      <c r="Z97" s="47"/>
    </row>
    <row r="98" spans="2:26" x14ac:dyDescent="0.35">
      <c r="B98" s="33"/>
      <c r="C98" s="33"/>
      <c r="D98" s="33"/>
      <c r="E98" s="33"/>
      <c r="F98" s="33"/>
      <c r="G98" s="33"/>
      <c r="H98" s="33"/>
      <c r="I98" s="33"/>
      <c r="J98" s="33"/>
      <c r="K98" s="33"/>
      <c r="L98" s="33"/>
      <c r="M98" s="33"/>
      <c r="N98" s="33"/>
      <c r="O98" s="33"/>
      <c r="P98" s="33"/>
      <c r="Q98" s="33"/>
      <c r="R98" s="33"/>
      <c r="V98" s="33"/>
      <c r="W98" s="33"/>
      <c r="X98" s="33"/>
      <c r="Y98" s="47"/>
      <c r="Z98" s="47"/>
    </row>
    <row r="99" spans="2:26" ht="14" thickBot="1" x14ac:dyDescent="0.4">
      <c r="B99" s="51"/>
      <c r="C99" s="51"/>
      <c r="D99" s="51"/>
      <c r="E99" s="51"/>
      <c r="F99" s="32"/>
      <c r="G99" s="32"/>
      <c r="H99" s="33"/>
      <c r="I99" s="51"/>
      <c r="J99" s="51"/>
      <c r="K99" s="51"/>
      <c r="L99" s="51"/>
      <c r="M99" s="32"/>
      <c r="N99" s="32"/>
      <c r="O99" s="32"/>
      <c r="P99" s="32"/>
      <c r="Q99" s="32"/>
      <c r="R99" s="32"/>
      <c r="V99" s="33"/>
      <c r="W99" s="33"/>
      <c r="X99" s="33"/>
      <c r="Y99" s="47"/>
      <c r="Z99" s="47"/>
    </row>
    <row r="100" spans="2:26" x14ac:dyDescent="0.35">
      <c r="B100" s="33"/>
      <c r="C100" s="33"/>
      <c r="D100" s="33"/>
      <c r="E100" s="33"/>
      <c r="F100" s="33"/>
      <c r="G100" s="33"/>
      <c r="H100" s="33"/>
      <c r="I100" s="33"/>
      <c r="J100" s="33"/>
      <c r="K100" s="33"/>
      <c r="L100" s="33"/>
      <c r="M100" s="33"/>
      <c r="N100" s="33"/>
      <c r="O100" s="33"/>
      <c r="P100" s="33"/>
      <c r="Q100" s="33"/>
      <c r="R100" s="33"/>
      <c r="V100" s="33"/>
      <c r="W100" s="33"/>
      <c r="X100" s="33"/>
      <c r="Y100" s="47"/>
      <c r="Z100" s="47"/>
    </row>
    <row r="101" spans="2:26" x14ac:dyDescent="0.35">
      <c r="B101" s="33"/>
      <c r="C101" s="33"/>
      <c r="D101" s="33"/>
      <c r="E101" s="33"/>
      <c r="F101" s="33"/>
      <c r="G101" s="33"/>
      <c r="H101" s="33"/>
      <c r="I101" s="33"/>
      <c r="J101" s="33"/>
      <c r="K101" s="33"/>
      <c r="L101" s="33"/>
      <c r="M101" s="33"/>
      <c r="N101" s="33"/>
      <c r="O101" s="33"/>
      <c r="P101" s="33"/>
      <c r="Q101" s="33"/>
      <c r="R101" s="33"/>
      <c r="V101" s="33"/>
      <c r="W101" s="33"/>
      <c r="X101" s="33"/>
      <c r="Y101" s="47"/>
      <c r="Z101" s="47"/>
    </row>
    <row r="102" spans="2:26" x14ac:dyDescent="0.35">
      <c r="B102" s="33" t="s">
        <v>51</v>
      </c>
      <c r="C102" s="33"/>
      <c r="D102" s="33"/>
      <c r="E102" s="33"/>
      <c r="F102" s="33"/>
      <c r="G102" s="33"/>
      <c r="H102" s="33"/>
      <c r="I102" s="33" t="s">
        <v>51</v>
      </c>
      <c r="J102" s="33"/>
      <c r="K102" s="33"/>
      <c r="L102" s="33"/>
      <c r="M102" s="33"/>
      <c r="N102" s="33"/>
      <c r="O102" s="33"/>
      <c r="P102" s="33"/>
      <c r="Q102" s="33"/>
      <c r="R102" s="33"/>
      <c r="V102" s="33"/>
      <c r="W102" s="33"/>
      <c r="X102" s="33"/>
      <c r="Y102" s="47"/>
      <c r="Z102" s="47"/>
    </row>
    <row r="103" spans="2:26" x14ac:dyDescent="0.35">
      <c r="B103" s="33"/>
      <c r="C103" s="33"/>
      <c r="D103" s="33"/>
      <c r="E103" s="33"/>
      <c r="F103" s="33"/>
      <c r="G103" s="33"/>
      <c r="H103" s="33"/>
      <c r="I103" s="33"/>
      <c r="J103" s="33"/>
      <c r="K103" s="33"/>
      <c r="L103" s="33"/>
      <c r="M103" s="33"/>
      <c r="N103" s="33"/>
      <c r="O103" s="33"/>
      <c r="P103" s="33"/>
      <c r="Q103" s="33"/>
      <c r="R103" s="33"/>
      <c r="V103" s="33"/>
      <c r="W103" s="33"/>
      <c r="X103" s="33"/>
      <c r="Y103" s="47"/>
      <c r="Z103" s="47"/>
    </row>
    <row r="104" spans="2:26" x14ac:dyDescent="0.35">
      <c r="B104" s="33"/>
      <c r="C104" s="33"/>
      <c r="D104" s="33"/>
      <c r="E104" s="33"/>
      <c r="F104" s="33"/>
      <c r="G104" s="33"/>
      <c r="H104" s="33"/>
      <c r="I104" s="33"/>
      <c r="J104" s="33"/>
      <c r="K104" s="33"/>
      <c r="L104" s="33"/>
      <c r="M104" s="33"/>
      <c r="N104" s="33"/>
      <c r="O104" s="33"/>
      <c r="P104" s="33"/>
      <c r="Q104" s="33"/>
      <c r="R104" s="33"/>
      <c r="V104" s="33"/>
      <c r="W104" s="33"/>
      <c r="X104" s="33"/>
      <c r="Y104" s="47"/>
      <c r="Z104" s="47"/>
    </row>
    <row r="105" spans="2:26" x14ac:dyDescent="0.35">
      <c r="B105" s="4"/>
      <c r="C105" s="4"/>
      <c r="D105" s="4"/>
      <c r="E105" s="4"/>
      <c r="F105" s="4"/>
      <c r="G105" s="4"/>
      <c r="H105" s="4"/>
      <c r="I105" s="4"/>
      <c r="J105" s="4"/>
      <c r="K105" s="4"/>
      <c r="L105" s="4"/>
      <c r="M105" s="4"/>
      <c r="N105" s="4"/>
      <c r="O105" s="4"/>
      <c r="P105" s="4"/>
      <c r="Q105" s="4"/>
      <c r="R105" s="4"/>
      <c r="V105" s="4"/>
      <c r="W105" s="4"/>
      <c r="X105" s="4"/>
    </row>
  </sheetData>
  <sheetProtection algorithmName="SHA-512" hashValue="XzJF9xlzH5xIIXtul0AQm2OGf6RsCinbf4at+9ECiQoZZtPjNVHZ3xToAwIMkI/VixeYVAPLpnUzrESz3rFrXw==" saltValue="YSF7ToYmoCMtbzu4Yf4JsQ==" spinCount="100000" sheet="1" objects="1" scenarios="1" formatColumns="0" formatRows="0"/>
  <protectedRanges>
    <protectedRange sqref="D9:F20 H15 B34:E36 B41:C44 E41:J44 B49:D51 B56:D57 B62:D63 B68:H70 B73 I92 B27:I29 J3:J6" name="Område1"/>
  </protectedRanges>
  <mergeCells count="66">
    <mergeCell ref="B32:D32"/>
    <mergeCell ref="B39:D39"/>
    <mergeCell ref="B47:D47"/>
    <mergeCell ref="B54:D54"/>
    <mergeCell ref="B26:C26"/>
    <mergeCell ref="B27:C27"/>
    <mergeCell ref="B28:C28"/>
    <mergeCell ref="B29:C29"/>
    <mergeCell ref="B34:C34"/>
    <mergeCell ref="B33:C33"/>
    <mergeCell ref="B35:C35"/>
    <mergeCell ref="B36:C36"/>
    <mergeCell ref="B41:C41"/>
    <mergeCell ref="B42:C42"/>
    <mergeCell ref="B43:C43"/>
    <mergeCell ref="B40:C40"/>
    <mergeCell ref="J41:J44"/>
    <mergeCell ref="B73:H76"/>
    <mergeCell ref="E41:E44"/>
    <mergeCell ref="H41:H44"/>
    <mergeCell ref="I41:I44"/>
    <mergeCell ref="F41:G44"/>
    <mergeCell ref="B44:C44"/>
    <mergeCell ref="B48:C48"/>
    <mergeCell ref="B49:C49"/>
    <mergeCell ref="B50:C50"/>
    <mergeCell ref="B51:C51"/>
    <mergeCell ref="F67:G67"/>
    <mergeCell ref="F68:G68"/>
    <mergeCell ref="F69:G69"/>
    <mergeCell ref="F70:G70"/>
    <mergeCell ref="B68:C68"/>
    <mergeCell ref="D9:F9"/>
    <mergeCell ref="D10:F10"/>
    <mergeCell ref="D11:F11"/>
    <mergeCell ref="D12:F12"/>
    <mergeCell ref="D14:F14"/>
    <mergeCell ref="D13:F13"/>
    <mergeCell ref="I9:J9"/>
    <mergeCell ref="I10:J10"/>
    <mergeCell ref="I11:J11"/>
    <mergeCell ref="I12:J12"/>
    <mergeCell ref="I13:J13"/>
    <mergeCell ref="F26:G26"/>
    <mergeCell ref="F27:G27"/>
    <mergeCell ref="F28:G28"/>
    <mergeCell ref="F29:G29"/>
    <mergeCell ref="H15:K20"/>
    <mergeCell ref="D15:F15"/>
    <mergeCell ref="D16:F16"/>
    <mergeCell ref="D17:F17"/>
    <mergeCell ref="D18:F20"/>
    <mergeCell ref="B25:D25"/>
    <mergeCell ref="F40:G40"/>
    <mergeCell ref="B55:C55"/>
    <mergeCell ref="B61:C61"/>
    <mergeCell ref="B67:C67"/>
    <mergeCell ref="E78:F80"/>
    <mergeCell ref="B69:C69"/>
    <mergeCell ref="B70:C70"/>
    <mergeCell ref="B62:C62"/>
    <mergeCell ref="B63:C63"/>
    <mergeCell ref="B56:C56"/>
    <mergeCell ref="B57:C57"/>
    <mergeCell ref="B60:D60"/>
    <mergeCell ref="B66:D66"/>
  </mergeCells>
  <conditionalFormatting sqref="J3">
    <cfRule type="containsBlanks" dxfId="12" priority="8">
      <formula>LEN(TRIM(J3))=0</formula>
    </cfRule>
  </conditionalFormatting>
  <conditionalFormatting sqref="V14:W14">
    <cfRule type="expression" dxfId="11" priority="15">
      <formula>IF(V14="Kan ej leverera","Sant","Falskt")</formula>
    </cfRule>
  </conditionalFormatting>
  <conditionalFormatting sqref="I9:I11">
    <cfRule type="expression" dxfId="10" priority="17">
      <formula>IF(V14="Kan ej leverera","Sant","Falskt")</formula>
    </cfRule>
  </conditionalFormatting>
  <conditionalFormatting sqref="D9:D18">
    <cfRule type="containsBlanks" dxfId="9" priority="23">
      <formula>LEN(TRIM(D9))=0</formula>
    </cfRule>
  </conditionalFormatting>
  <conditionalFormatting sqref="J4:J5">
    <cfRule type="containsBlanks" dxfId="8" priority="26">
      <formula>LEN(TRIM(J4))=0</formula>
    </cfRule>
  </conditionalFormatting>
  <conditionalFormatting sqref="V14:W14">
    <cfRule type="expression" dxfId="7" priority="34">
      <formula>IF(R20="Kan ej leverera","Sant","Falskt")</formula>
    </cfRule>
  </conditionalFormatting>
  <conditionalFormatting sqref="H15:K20">
    <cfRule type="containsBlanks" dxfId="6" priority="6">
      <formula>LEN(TRIM(H15))=0</formula>
    </cfRule>
  </conditionalFormatting>
  <conditionalFormatting sqref="B34:E36 B41:J44 B49:D51 B56:D57 B62:D63 B68:H70 B73:H76 B27:I29">
    <cfRule type="containsBlanks" dxfId="5" priority="5">
      <formula>LEN(TRIM(B27))=0</formula>
    </cfRule>
  </conditionalFormatting>
  <conditionalFormatting sqref="I12:I13">
    <cfRule type="expression" dxfId="4" priority="40">
      <formula>IF(V18="Kan ej leverera","Sant","Falskt")</formula>
    </cfRule>
  </conditionalFormatting>
  <conditionalFormatting sqref="E78:F80">
    <cfRule type="beginsWith" dxfId="3" priority="4" operator="beginsWith" text="Två eller ">
      <formula>LEFT(E78,LEN("Två eller "))="Två eller "</formula>
    </cfRule>
  </conditionalFormatting>
  <conditionalFormatting sqref="I9:J9">
    <cfRule type="beginsWith" dxfId="2" priority="3" operator="beginsWith" text="Två eller">
      <formula>LEFT(I9,LEN("Två eller"))="Två eller"</formula>
    </cfRule>
  </conditionalFormatting>
  <conditionalFormatting sqref="F82">
    <cfRule type="cellIs" dxfId="1" priority="2" operator="greaterThan">
      <formula>100000</formula>
    </cfRule>
  </conditionalFormatting>
  <conditionalFormatting sqref="J6">
    <cfRule type="containsBlanks" dxfId="0" priority="1">
      <formula>LEN(TRIM(J6))=0</formula>
    </cfRule>
  </conditionalFormatting>
  <dataValidations count="11">
    <dataValidation type="list" allowBlank="1" showInputMessage="1" showErrorMessage="1" sqref="D27:E29 D56:D57 E34:E36 E41 I41 H27:I29 D62:D63 D68:F70" xr:uid="{00000000-0002-0000-0000-000000000000}">
      <formula1>"Ja,Nej"</formula1>
    </dataValidation>
    <dataValidation type="list" allowBlank="1" showInputMessage="1" showErrorMessage="1" sqref="D49:D51 D34:D36 F27:F29" xr:uid="{00000000-0002-0000-0000-000001000000}">
      <formula1>"5 GB,10 GB,20 GB,100 GB,250 GB"</formula1>
    </dataValidation>
    <dataValidation type="list" allowBlank="1" showInputMessage="1" showErrorMessage="1" sqref="J41" xr:uid="{00000000-0002-0000-0000-000002000000}">
      <formula1>"2 talkanaler,4 talkanaler,6 talkanaler,8 talkanaler,10 talkanaler,12 talkanaler"</formula1>
    </dataValidation>
    <dataValidation type="whole" allowBlank="1" showInputMessage="1" showErrorMessage="1" prompt="Ange antal anknytningar som ska kunna spelas in" sqref="H41:H44" xr:uid="{00000000-0002-0000-0000-000003000000}">
      <formula1>0</formula1>
      <formula2>B45</formula2>
    </dataValidation>
    <dataValidation type="list" allowBlank="1" showInputMessage="1" showErrorMessage="1" sqref="H69:H70" xr:uid="{00000000-0002-0000-0000-000004000000}">
      <formula1>"50 MB,500 MB,1 GB"</formula1>
    </dataValidation>
    <dataValidation type="list" allowBlank="1" showInputMessage="1" showErrorMessage="1" sqref="I92" xr:uid="{00000000-0002-0000-0000-000005000000}">
      <formula1>"1,2,3,4,5"</formula1>
    </dataValidation>
    <dataValidation type="decimal" allowBlank="1" showInputMessage="1" showErrorMessage="1" error="Ni har överskridit 500 000 kronor se ramavtalets vilkor" sqref="F82" xr:uid="{00000000-0002-0000-0000-000006000000}">
      <formula1>0</formula1>
      <formula2>100000</formula2>
    </dataValidation>
    <dataValidation allowBlank="1" showInputMessage="1" showErrorMessage="1" prompt="Övrig information så som leveransadress, faktura referens mm" sqref="B73:H76" xr:uid="{00000000-0002-0000-0000-000007000000}"/>
    <dataValidation type="whole" operator="greaterThan" allowBlank="1" showInputMessage="1" showErrorMessage="1" sqref="B27:C29 B34:C36 B41:C44 B49:C51 B56:C57 B62:C63 B68:C70 F41:G44" xr:uid="{00000000-0002-0000-0000-000008000000}">
      <formula1>-1</formula1>
    </dataValidation>
    <dataValidation type="list" allowBlank="1" showInputMessage="1" showErrorMessage="1" sqref="H68" xr:uid="{00000000-0002-0000-0000-000009000000}">
      <formula1>"   ,50 MB,500 MB,1 GB"</formula1>
    </dataValidation>
    <dataValidation type="whole" operator="greaterThanOrEqual" allowBlank="1" showInputMessage="1" showErrorMessage="1" sqref="J6" xr:uid="{00000000-0002-0000-0000-00000A000000}">
      <formula1>0</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1:K143"/>
  <sheetViews>
    <sheetView zoomScale="80" zoomScaleNormal="80" workbookViewId="0">
      <pane ySplit="1" topLeftCell="A2" activePane="bottomLeft" state="frozen"/>
      <selection pane="bottomLeft" activeCell="B4" sqref="B4"/>
    </sheetView>
  </sheetViews>
  <sheetFormatPr defaultColWidth="9" defaultRowHeight="13.5" x14ac:dyDescent="0.35"/>
  <cols>
    <col min="1" max="1" width="38.5" style="4" customWidth="1"/>
    <col min="2" max="7" width="17.5" style="4" customWidth="1"/>
    <col min="8" max="8" width="11.5" style="5" bestFit="1" customWidth="1"/>
    <col min="9" max="10" width="9" style="4"/>
    <col min="11" max="11" width="11.33203125" style="4" customWidth="1"/>
    <col min="12" max="16384" width="9" style="4"/>
  </cols>
  <sheetData>
    <row r="1" spans="1:11" s="12" customFormat="1" x14ac:dyDescent="0.35">
      <c r="A1" s="75" t="s">
        <v>39</v>
      </c>
      <c r="B1" s="17" t="s">
        <v>126</v>
      </c>
      <c r="C1" s="103" t="s">
        <v>124</v>
      </c>
      <c r="D1" s="17" t="s">
        <v>80</v>
      </c>
      <c r="E1" s="17" t="s">
        <v>79</v>
      </c>
      <c r="F1" s="17" t="s">
        <v>78</v>
      </c>
    </row>
    <row r="2" spans="1:11" x14ac:dyDescent="0.35">
      <c r="A2" s="75" t="s">
        <v>77</v>
      </c>
      <c r="B2" s="1" t="s">
        <v>89</v>
      </c>
      <c r="C2" s="98" t="s">
        <v>121</v>
      </c>
      <c r="D2" s="98" t="s">
        <v>90</v>
      </c>
      <c r="E2" s="98" t="s">
        <v>91</v>
      </c>
      <c r="F2" s="98" t="s">
        <v>92</v>
      </c>
    </row>
    <row r="3" spans="1:11" x14ac:dyDescent="0.35">
      <c r="A3" s="75" t="s">
        <v>69</v>
      </c>
      <c r="B3" s="1" t="s">
        <v>109</v>
      </c>
      <c r="C3" s="98" t="s">
        <v>110</v>
      </c>
      <c r="D3" s="98" t="s">
        <v>112</v>
      </c>
      <c r="E3" s="98" t="s">
        <v>115</v>
      </c>
      <c r="F3" s="98" t="s">
        <v>118</v>
      </c>
    </row>
    <row r="4" spans="1:11" x14ac:dyDescent="0.35">
      <c r="A4" s="75" t="s">
        <v>70</v>
      </c>
      <c r="B4" s="1" t="s">
        <v>108</v>
      </c>
      <c r="C4" s="98" t="s">
        <v>111</v>
      </c>
      <c r="D4" s="98" t="s">
        <v>113</v>
      </c>
      <c r="E4" s="98" t="s">
        <v>117</v>
      </c>
      <c r="F4" s="98" t="s">
        <v>119</v>
      </c>
    </row>
    <row r="5" spans="1:11" x14ac:dyDescent="0.35">
      <c r="A5" s="75" t="s">
        <v>71</v>
      </c>
      <c r="B5" s="1" t="s">
        <v>107</v>
      </c>
      <c r="C5" s="104" t="s">
        <v>125</v>
      </c>
      <c r="D5" s="98" t="s">
        <v>114</v>
      </c>
      <c r="E5" s="98" t="s">
        <v>116</v>
      </c>
      <c r="F5" s="98" t="s">
        <v>120</v>
      </c>
      <c r="K5" s="12"/>
    </row>
    <row r="6" spans="1:11" x14ac:dyDescent="0.35">
      <c r="A6" s="19" t="s">
        <v>16</v>
      </c>
      <c r="B6" s="18"/>
      <c r="C6" s="18"/>
      <c r="D6" s="18"/>
      <c r="E6" s="18"/>
      <c r="F6" s="18"/>
      <c r="I6" s="5"/>
      <c r="J6" s="5"/>
      <c r="K6" s="18"/>
    </row>
    <row r="7" spans="1:11" x14ac:dyDescent="0.35">
      <c r="A7" s="2" t="s">
        <v>40</v>
      </c>
      <c r="B7" s="14">
        <v>33</v>
      </c>
      <c r="C7" s="14">
        <v>308</v>
      </c>
      <c r="D7" s="14">
        <v>99</v>
      </c>
      <c r="E7" s="14">
        <v>65</v>
      </c>
      <c r="F7" s="14">
        <v>45</v>
      </c>
      <c r="H7" s="31">
        <f>'Avropsblankett 2 Telefoni'!B27</f>
        <v>0</v>
      </c>
      <c r="I7" s="31">
        <f>'Avropsblankett 2 Telefoni'!B28</f>
        <v>0</v>
      </c>
      <c r="J7" s="31">
        <f>'Avropsblankett 2 Telefoni'!B29</f>
        <v>0</v>
      </c>
      <c r="K7" s="58"/>
    </row>
    <row r="8" spans="1:11" ht="27" x14ac:dyDescent="0.35">
      <c r="A8" s="2" t="s">
        <v>0</v>
      </c>
      <c r="B8" s="14">
        <v>2</v>
      </c>
      <c r="C8" s="14">
        <v>0</v>
      </c>
      <c r="D8" s="14">
        <v>10</v>
      </c>
      <c r="E8" s="14">
        <v>0</v>
      </c>
      <c r="F8" s="14">
        <v>29</v>
      </c>
      <c r="H8" s="31">
        <f>'Avropsblankett 2 Telefoni'!D27</f>
        <v>0</v>
      </c>
      <c r="I8" s="31">
        <f>'Avropsblankett 2 Telefoni'!D28</f>
        <v>0</v>
      </c>
      <c r="J8" s="31">
        <f>'Avropsblankett 2 Telefoni'!D29</f>
        <v>0</v>
      </c>
      <c r="K8" s="58"/>
    </row>
    <row r="9" spans="1:11" ht="27" x14ac:dyDescent="0.35">
      <c r="A9" s="2" t="s">
        <v>1</v>
      </c>
      <c r="B9" s="14">
        <v>4</v>
      </c>
      <c r="C9" s="14">
        <v>0</v>
      </c>
      <c r="D9" s="14">
        <v>0</v>
      </c>
      <c r="E9" s="14">
        <v>0</v>
      </c>
      <c r="F9" s="14">
        <v>0</v>
      </c>
      <c r="H9" s="31">
        <f>'Avropsblankett 2 Telefoni'!E27</f>
        <v>0</v>
      </c>
      <c r="I9" s="31">
        <f>'Avropsblankett 2 Telefoni'!E28</f>
        <v>0</v>
      </c>
      <c r="J9" s="31">
        <f>'Avropsblankett 2 Telefoni'!E29</f>
        <v>0</v>
      </c>
      <c r="K9" s="58"/>
    </row>
    <row r="10" spans="1:11" x14ac:dyDescent="0.35">
      <c r="A10" s="2" t="s">
        <v>2</v>
      </c>
      <c r="B10" s="14">
        <v>29</v>
      </c>
      <c r="C10" s="14">
        <v>0</v>
      </c>
      <c r="D10" s="14">
        <v>5</v>
      </c>
      <c r="E10" s="14">
        <v>0</v>
      </c>
      <c r="F10" s="14">
        <v>40</v>
      </c>
      <c r="H10" s="92">
        <f>'Avropsblankett 2 Telefoni'!F27</f>
        <v>0</v>
      </c>
      <c r="I10" s="92">
        <f>'Avropsblankett 2 Telefoni'!F28</f>
        <v>0</v>
      </c>
      <c r="J10" s="92">
        <f>'Avropsblankett 2 Telefoni'!F29</f>
        <v>0</v>
      </c>
      <c r="K10" s="58"/>
    </row>
    <row r="11" spans="1:11" x14ac:dyDescent="0.35">
      <c r="A11" s="2" t="s">
        <v>3</v>
      </c>
      <c r="B11" s="14">
        <v>39</v>
      </c>
      <c r="C11" s="14">
        <v>0</v>
      </c>
      <c r="D11" s="14">
        <v>10</v>
      </c>
      <c r="E11" s="14">
        <v>0</v>
      </c>
      <c r="F11" s="91">
        <v>60</v>
      </c>
      <c r="H11" s="94"/>
      <c r="I11" s="93"/>
      <c r="J11" s="93"/>
      <c r="K11" s="58"/>
    </row>
    <row r="12" spans="1:11" x14ac:dyDescent="0.35">
      <c r="A12" s="2" t="s">
        <v>4</v>
      </c>
      <c r="B12" s="14">
        <v>55</v>
      </c>
      <c r="C12" s="14">
        <v>0</v>
      </c>
      <c r="D12" s="14">
        <v>20</v>
      </c>
      <c r="E12" s="14">
        <v>0</v>
      </c>
      <c r="F12" s="91">
        <v>85</v>
      </c>
      <c r="H12" s="20"/>
      <c r="I12" s="10"/>
      <c r="J12" s="10"/>
      <c r="K12" s="58"/>
    </row>
    <row r="13" spans="1:11" x14ac:dyDescent="0.35">
      <c r="A13" s="2" t="s">
        <v>5</v>
      </c>
      <c r="B13" s="14">
        <v>130</v>
      </c>
      <c r="C13" s="14">
        <v>0</v>
      </c>
      <c r="D13" s="14">
        <v>30</v>
      </c>
      <c r="E13" s="14">
        <v>0</v>
      </c>
      <c r="F13" s="91">
        <v>150</v>
      </c>
      <c r="H13" s="20"/>
      <c r="I13" s="10"/>
      <c r="J13" s="10"/>
      <c r="K13" s="58"/>
    </row>
    <row r="14" spans="1:11" x14ac:dyDescent="0.35">
      <c r="A14" s="2" t="s">
        <v>6</v>
      </c>
      <c r="B14" s="14">
        <v>220</v>
      </c>
      <c r="C14" s="14">
        <v>0</v>
      </c>
      <c r="D14" s="14">
        <v>60</v>
      </c>
      <c r="E14" s="14">
        <v>0</v>
      </c>
      <c r="F14" s="91">
        <v>200</v>
      </c>
      <c r="H14" s="95"/>
      <c r="I14" s="96"/>
      <c r="J14" s="96"/>
      <c r="K14" s="58"/>
    </row>
    <row r="15" spans="1:11" x14ac:dyDescent="0.35">
      <c r="A15" s="2" t="s">
        <v>7</v>
      </c>
      <c r="B15" s="14">
        <v>0</v>
      </c>
      <c r="C15" s="14">
        <v>0</v>
      </c>
      <c r="D15" s="14">
        <v>0</v>
      </c>
      <c r="E15" s="14">
        <v>4.49</v>
      </c>
      <c r="F15" s="14">
        <v>2</v>
      </c>
      <c r="H15" s="40">
        <f>'Avropsblankett 2 Telefoni'!H27</f>
        <v>0</v>
      </c>
      <c r="I15" s="40">
        <f>'Avropsblankett 2 Telefoni'!H28</f>
        <v>0</v>
      </c>
      <c r="J15" s="40">
        <f>'Avropsblankett 2 Telefoni'!H29</f>
        <v>0</v>
      </c>
      <c r="K15" s="58"/>
    </row>
    <row r="16" spans="1:11" ht="27" x14ac:dyDescent="0.35">
      <c r="A16" s="2" t="s">
        <v>8</v>
      </c>
      <c r="B16" s="14">
        <v>0</v>
      </c>
      <c r="C16" s="14">
        <v>0</v>
      </c>
      <c r="D16" s="14">
        <v>5</v>
      </c>
      <c r="E16" s="14">
        <v>0</v>
      </c>
      <c r="F16" s="14">
        <v>15</v>
      </c>
      <c r="H16" s="39">
        <f>'Avropsblankett 2 Telefoni'!I27</f>
        <v>0</v>
      </c>
      <c r="I16" s="39">
        <f>'Avropsblankett 2 Telefoni'!I28</f>
        <v>0</v>
      </c>
      <c r="J16" s="39">
        <f>'Avropsblankett 2 Telefoni'!I29</f>
        <v>0</v>
      </c>
      <c r="K16" s="58"/>
    </row>
    <row r="17" spans="1:11" x14ac:dyDescent="0.35">
      <c r="A17" s="19"/>
      <c r="B17" s="21"/>
      <c r="C17" s="21"/>
      <c r="D17" s="21"/>
      <c r="E17" s="21"/>
      <c r="F17" s="21"/>
      <c r="I17" s="5"/>
      <c r="J17" s="5"/>
      <c r="K17" s="21"/>
    </row>
    <row r="18" spans="1:11" x14ac:dyDescent="0.35">
      <c r="A18" s="19" t="s">
        <v>35</v>
      </c>
      <c r="B18" s="13">
        <f>SUM(B7*H7,SUM(IF(H8="Ja",B8*H7,),IF(H9="Ja",B9*H7,),IF(H10="5 GB",B10*H7,),IF(H10="10 GB",B11*H7,),IF(H10="20 GB",B12*H7,),IF(H10="100 GB",B13*H7,),IF(H10="250 GB",B14*H7,),IF(H15="Ja",B15*H7,),IF(H16="Ja",B16*H7,)))</f>
        <v>0</v>
      </c>
      <c r="C18" s="13">
        <f>SUM(C7*H7,SUM(IF(H8="Ja",C8*H7,),IF(H9="Ja",C9*H7,),IF(H10="5 GB",C10*H7,),IF(H10="10 GB",C11*H7,),IF(H10="20 GB",C12*H7,),IF(H10="100 GB",C13*H7,),IF(H10="250 GB",C14*H7,),IF(H15="Ja",C15*H7,),IF(H16="Ja",C16*H7,)))</f>
        <v>0</v>
      </c>
      <c r="D18" s="13">
        <f>SUM(D7*H7,SUM(IF(H8="Ja",D8*H7,),IF(H9="Ja",D9*H7,),IF(H10="5 GB",D10*H7,),IF(H10="10 GB",D11*H7,),IF(H10="20 GB",D12*H7,),IF(H10="100 GB",D13*H7,),IF(H10="250 GB",D14*H7,),IF(H15="Ja",D15*H7,),IF(H16="Ja",D16*H7,)))</f>
        <v>0</v>
      </c>
      <c r="E18" s="13">
        <f>SUM(E7*H7,SUM(IF(H8="Ja",E8*H7,),IF(H9="Ja",E9*H7,),IF(H10="5 GB",E10*H7,),IF(H10="10 GB",E11*H7,),IF(H10="20 GB",E12*H7,),IF(H10="100 GB",E13*H7,),IF(H10="250 GB",E14*H7,),IF(H15="Ja",E15*H7,),IF(H16="Ja",E16*H7,)))</f>
        <v>0</v>
      </c>
      <c r="F18" s="13">
        <f>SUM(F7*H7,SUM(IF(H8="Ja",F8*H7,),IF(H9="Ja",F9*H7,),IF(H10="5 GB",F10*H7,),IF(H10="10 GB",F11*H7,),IF(H10="20 GB",F12*H7,),IF(H10="100 GB",F13*H7,),IF(H10="250 GB",F14*H7,),IF(H15="Ja",F15*H7,),IF(H16="Ja",F16*H7,)))</f>
        <v>0</v>
      </c>
      <c r="I18" s="5"/>
      <c r="J18" s="5"/>
      <c r="K18" s="12"/>
    </row>
    <row r="19" spans="1:11" x14ac:dyDescent="0.35">
      <c r="A19" s="19"/>
      <c r="B19" s="13">
        <f>SUM(B7*I7,SUM(IF(I8="Ja",B8*I7,),IF(I9="Ja",B9*I7,),IF(I10="5 GB",B10*I7,),IF(I10="10 GB",B11*I7,),IF(I10="20 GB",B12*I7,),IF(I10="100 GB",B13*I7,),IF(I10="250 GB",B14*I7,),IF(I15="Ja",B15*I7,),IF(I16="Ja",B16*I7,)))</f>
        <v>0</v>
      </c>
      <c r="C19" s="13">
        <f>SUM(C7*I7,SUM(IF(I8="Ja",C8*I7,),IF(I9="Ja",C9*I7,),IF(I10="5 GB",C10*I7,),IF(I10="10 GB",C11*I7,),IF(I10="20 GB",C12*I7,),IF(I10="100 GB",C13*I7,),IF(I10="250 GB",C14*I7,),IF(I15="Ja",C15*I7,),IF(I16="Ja",C16*I7,)))</f>
        <v>0</v>
      </c>
      <c r="D19" s="13">
        <f>SUM(D7*I7,SUM(IF(I8="Ja",D8*I7,),IF(I9="Ja",D9*I7,),IF(I10="5 GB",D10*I7,),IF(I10="10 GB",D11*I7,),IF(I10="20 GB",D12*I7,),IF(I10="100 GB",D13*I7,),IF(I10="250 GB",D14*I7,),IF(I15="Ja",D15*I7,),IF(I16="Ja",D16*I7,)))</f>
        <v>0</v>
      </c>
      <c r="E19" s="13">
        <f>SUM(E7*I7,SUM(IF(I8="Ja",E8*I7,),IF(I9="Ja",E9*I7,),IF(I10="5 GB",E10*I7,),IF(I10="10 GB",E11*I7,),IF(I10="20 GB",E12*I7,),IF(I10="100 GB",E13*I7,),IF(I10="250 GB",E14*I7,),IF(I15="Ja",E15*I7,),IF(I16="Ja",E16*I7,)))</f>
        <v>0</v>
      </c>
      <c r="F19" s="13">
        <f>SUM(F7*I7,SUM(IF(I8="Ja",F8*I7,),IF(I9="Ja",F9*I7,),IF(I10="5 GB",F10*I7,),IF(I10="10 GB",F11*I7,),IF(I10="20 GB",F12*I7,),IF(I10="100 GB",F13*I7,),IF(I10="250 GB",F14*I7,),IF(I15="Ja",F15*I7,),IF(I16="Ja",F16*I7,)))</f>
        <v>0</v>
      </c>
      <c r="I19" s="5"/>
      <c r="J19" s="5"/>
      <c r="K19" s="27"/>
    </row>
    <row r="20" spans="1:11" x14ac:dyDescent="0.35">
      <c r="A20" s="19"/>
      <c r="B20" s="13">
        <f>SUM(B7*J7,SUM(IF(J8="Ja",B8*J7,),IF(J9="Ja",B9*J7,),IF(J10="5 GB",B10*J7,),IF(J10="10 GB",B11*J7,),IF(J10="20 GB",B12*J7,),IF(J10="100 GB",B13*J7,),IF(J10="250 GB",B14*J7,),IF(J15="Ja",B15*J7,),IF(J16="Ja",B16*J7,)))</f>
        <v>0</v>
      </c>
      <c r="C20" s="13">
        <f>SUM(C7*J7,SUM(IF(J8="Ja",C8*J7,),IF(J9="Ja",C9*J7,),IF(J10="5 GB",C10*J7,),IF(J10="10 GB",C11*J7,),IF(J10="20 GB",C12*J7,),IF(J10="100 GB",C13*J7,),IF(J10="250 GB",C14*J7,),IF(J15="Ja",C15*J7,),IF(J16="Ja",C16*J7,)))</f>
        <v>0</v>
      </c>
      <c r="D20" s="13">
        <f>SUM(D7*J7,SUM(IF(J8="Ja",D8*J7,),IF(J9="Ja",D9*J7,),IF(J10="5 GB",D10*J7,),IF(J10="10 GB",D11*J7,),IF(J10="20 GB",D12*J7,),IF(J10="100 GB",D13*J7,),IF(J10="250 GB",D14*J7,),IF(J15="Ja",D15*J7,),IF(J16="Ja",D16*J7,)))</f>
        <v>0</v>
      </c>
      <c r="E20" s="13">
        <f>SUM(E7*J7,SUM(IF(J8="Ja",E8*J7,),IF(J9="Ja",E9*J7,),IF(J10="5 GB",E10*J7,),IF(J10="10 GB",E11*J7,),IF(J10="20 GB",E12*J7,),IF(J10="100 GB",E13*J7,),IF(J10="250 GB",E14*J7,),IF(J15="Ja",E15*J7,),IF(J16="Ja",E16*J7,)))</f>
        <v>0</v>
      </c>
      <c r="F20" s="13">
        <f>SUM(F7*J7,SUM(IF(J8="Ja",F8*J7,),IF(J9="Ja",F9*J7,),IF(J10="5 GB",F10*J7,),IF(J10="10 GB",F11*J7,),IF(J10="20 GB",F12*J7,),IF(J10="100 GB",F13*J7,),IF(J10="250 GB",F14*J7,),IF(J15="Ja",F15*J7,),IF(J16="Ja",F16*J7,)))</f>
        <v>0</v>
      </c>
      <c r="I20" s="5"/>
      <c r="J20" s="5"/>
      <c r="K20" s="27"/>
    </row>
    <row r="21" spans="1:11" x14ac:dyDescent="0.35">
      <c r="A21" s="19" t="s">
        <v>55</v>
      </c>
      <c r="B21" s="27">
        <f t="shared" ref="B21" si="0">SUM(B18:B20)</f>
        <v>0</v>
      </c>
      <c r="C21" s="27">
        <f>SUM(C18:C20)</f>
        <v>0</v>
      </c>
      <c r="D21" s="27">
        <f>SUM(D18:D20)</f>
        <v>0</v>
      </c>
      <c r="E21" s="27">
        <f>SUM(E18:E20)</f>
        <v>0</v>
      </c>
      <c r="F21" s="27">
        <f>SUM(F18:F20)</f>
        <v>0</v>
      </c>
    </row>
    <row r="22" spans="1:11" x14ac:dyDescent="0.35">
      <c r="A22" s="19"/>
      <c r="B22" s="21"/>
      <c r="C22" s="21"/>
      <c r="D22" s="21"/>
      <c r="E22" s="21"/>
      <c r="F22" s="21"/>
    </row>
    <row r="23" spans="1:11" ht="27" x14ac:dyDescent="0.35">
      <c r="A23" s="19" t="s">
        <v>17</v>
      </c>
      <c r="B23" s="21"/>
      <c r="C23" s="21"/>
      <c r="D23" s="21"/>
      <c r="E23" s="21"/>
      <c r="F23" s="21"/>
      <c r="I23" s="5"/>
      <c r="J23" s="5"/>
      <c r="K23" s="21"/>
    </row>
    <row r="24" spans="1:11" s="7" customFormat="1" x14ac:dyDescent="0.35">
      <c r="A24" s="2" t="s">
        <v>40</v>
      </c>
      <c r="B24" s="14">
        <v>25</v>
      </c>
      <c r="C24" s="14">
        <v>308</v>
      </c>
      <c r="D24" s="14">
        <v>105</v>
      </c>
      <c r="E24" s="14">
        <v>120</v>
      </c>
      <c r="F24" s="14">
        <v>20</v>
      </c>
      <c r="H24" s="31">
        <f>'Avropsblankett 2 Telefoni'!B34</f>
        <v>0</v>
      </c>
      <c r="I24" s="31">
        <f>'Avropsblankett 2 Telefoni'!B35</f>
        <v>0</v>
      </c>
      <c r="J24" s="82">
        <f>'Avropsblankett 2 Telefoni'!B36</f>
        <v>0</v>
      </c>
      <c r="K24" s="97"/>
    </row>
    <row r="25" spans="1:11" s="7" customFormat="1" x14ac:dyDescent="0.35">
      <c r="A25" s="2" t="s">
        <v>2</v>
      </c>
      <c r="B25" s="14">
        <v>4</v>
      </c>
      <c r="C25" s="14">
        <v>0</v>
      </c>
      <c r="D25" s="14">
        <v>0</v>
      </c>
      <c r="E25" s="14">
        <v>0</v>
      </c>
      <c r="F25" s="14">
        <v>40</v>
      </c>
      <c r="H25" s="31">
        <f>'Avropsblankett 2 Telefoni'!D34</f>
        <v>0</v>
      </c>
      <c r="I25" s="31">
        <f>'Avropsblankett 2 Telefoni'!D35</f>
        <v>0</v>
      </c>
      <c r="J25" s="82">
        <f>'Avropsblankett 2 Telefoni'!D36</f>
        <v>0</v>
      </c>
      <c r="K25" s="97"/>
    </row>
    <row r="26" spans="1:11" s="7" customFormat="1" x14ac:dyDescent="0.35">
      <c r="A26" s="2" t="s">
        <v>3</v>
      </c>
      <c r="B26" s="14">
        <v>14</v>
      </c>
      <c r="C26" s="14">
        <v>0</v>
      </c>
      <c r="D26" s="14">
        <v>5</v>
      </c>
      <c r="E26" s="14">
        <v>0</v>
      </c>
      <c r="F26" s="14">
        <v>60</v>
      </c>
      <c r="H26" s="22"/>
      <c r="I26" s="22"/>
      <c r="J26" s="22"/>
      <c r="K26" s="58"/>
    </row>
    <row r="27" spans="1:11" s="7" customFormat="1" x14ac:dyDescent="0.35">
      <c r="A27" s="2" t="s">
        <v>4</v>
      </c>
      <c r="B27" s="14">
        <v>30</v>
      </c>
      <c r="C27" s="14">
        <v>0</v>
      </c>
      <c r="D27" s="14">
        <v>20</v>
      </c>
      <c r="E27" s="14">
        <v>0</v>
      </c>
      <c r="F27" s="14">
        <v>85</v>
      </c>
      <c r="H27" s="22"/>
      <c r="I27" s="22"/>
      <c r="J27" s="22"/>
      <c r="K27" s="58"/>
    </row>
    <row r="28" spans="1:11" s="7" customFormat="1" x14ac:dyDescent="0.35">
      <c r="A28" s="2" t="s">
        <v>5</v>
      </c>
      <c r="B28" s="14">
        <v>105</v>
      </c>
      <c r="C28" s="14">
        <v>0</v>
      </c>
      <c r="D28" s="14">
        <v>30</v>
      </c>
      <c r="E28" s="14">
        <v>0</v>
      </c>
      <c r="F28" s="14">
        <v>150</v>
      </c>
      <c r="H28" s="22"/>
      <c r="I28" s="22"/>
      <c r="J28" s="22"/>
      <c r="K28" s="58"/>
    </row>
    <row r="29" spans="1:11" x14ac:dyDescent="0.35">
      <c r="A29" s="2" t="s">
        <v>6</v>
      </c>
      <c r="B29" s="14">
        <v>195</v>
      </c>
      <c r="C29" s="14">
        <v>0</v>
      </c>
      <c r="D29" s="14">
        <v>60</v>
      </c>
      <c r="E29" s="14">
        <v>20</v>
      </c>
      <c r="F29" s="14">
        <v>200</v>
      </c>
      <c r="I29" s="5"/>
      <c r="J29" s="5"/>
      <c r="K29" s="58"/>
    </row>
    <row r="30" spans="1:11" x14ac:dyDescent="0.35">
      <c r="A30" s="2" t="s">
        <v>7</v>
      </c>
      <c r="B30" s="14">
        <v>0</v>
      </c>
      <c r="C30" s="14">
        <v>0</v>
      </c>
      <c r="D30" s="14">
        <v>0</v>
      </c>
      <c r="E30" s="14">
        <v>4.49</v>
      </c>
      <c r="F30" s="14">
        <v>2</v>
      </c>
      <c r="H30" s="31">
        <f>'Avropsblankett 2 Telefoni'!E34</f>
        <v>0</v>
      </c>
      <c r="I30" s="31">
        <f>'Avropsblankett 2 Telefoni'!E35</f>
        <v>0</v>
      </c>
      <c r="J30" s="82">
        <f>'Avropsblankett 2 Telefoni'!E36</f>
        <v>0</v>
      </c>
      <c r="K30" s="97"/>
    </row>
    <row r="31" spans="1:11" x14ac:dyDescent="0.35">
      <c r="A31" s="19"/>
      <c r="B31" s="21"/>
      <c r="C31" s="21"/>
      <c r="D31" s="21"/>
      <c r="E31" s="21"/>
      <c r="F31" s="21"/>
      <c r="I31" s="5"/>
      <c r="J31" s="5"/>
      <c r="K31" s="21"/>
    </row>
    <row r="32" spans="1:11" x14ac:dyDescent="0.35">
      <c r="A32" s="19" t="s">
        <v>35</v>
      </c>
      <c r="B32" s="13">
        <f>SUM(B24*H24,SUM(IF(H25="5 GB",B25*H24,),IF(H25="10 GB",B26*H24,),IF(H25="20 GB",B27*H24,),IF(H25="100 GB",B28*H24,),IF(H25="250 GB",B29*H24,),IF(H30="Ja",B30*H24,)))</f>
        <v>0</v>
      </c>
      <c r="C32" s="13">
        <f>SUM(C24*H24,SUM(IF(H25="5 GB",C25*H24,),IF(H25="10 GB",C26*H24,),IF(H25="20 GB",C27*H24,),IF(H25="100 GB",C28*H24,),IF(H25="250 GB",C29*H24,),IF(H30="Ja",C30*H24,)))</f>
        <v>0</v>
      </c>
      <c r="D32" s="13">
        <f>SUM(D24*H24,SUM(IF(H25="5 GB",D25*H24,),IF(H25="10 GB",D26*H24,),IF(H25="20 GB",D27*H24,),IF(H25="100 GB",D28*H24,),IF(H25="250 GB",D29*H24,),IF(H30="Ja",D30*H24,)))</f>
        <v>0</v>
      </c>
      <c r="E32" s="13">
        <f>SUM(E24*H24,SUM(IF(H25="5 GB",E25*H24,),IF(H25="10 GB",E26*H24,),IF(H25="20 GB",E27*H24,),IF(H25="100 GB",E28*H24,),IF(H25="250 GB",E29*H24,),IF(H30="Ja",E30*H24,)))</f>
        <v>0</v>
      </c>
      <c r="F32" s="13">
        <f>SUM(F24*H24,SUM(IF(H25="5 GB",F25*H24,),IF(H25="10 GB",F26*H24,),IF(H25="20 GB",F27*H24,),IF(H25="100 GB",F28*H24,),IF(H25="250 GB",F29*H24,),IF(H30="Ja",F30*H24,)))</f>
        <v>0</v>
      </c>
      <c r="I32" s="5"/>
      <c r="J32" s="5"/>
      <c r="K32" s="12"/>
    </row>
    <row r="33" spans="1:11" x14ac:dyDescent="0.35">
      <c r="A33" s="19"/>
      <c r="B33" s="13">
        <f>SUM(B24*I24,SUM(IF(I25="5 GB",B25*I24,),IF(I25="10 GB",B26*I24,),IF(I25="20 GB",B27*I24,),IF(I25="100 GB",B28*I24,),IF(I25="250 GB",B29*I24,),IF(I30="Ja",B30*I24,)))</f>
        <v>0</v>
      </c>
      <c r="C33" s="13">
        <f>SUM(C24*I24,SUM(IF(I25="5 GB",C25*I24,),IF(I25="10 GB",C26*I24,),IF(I25="20 GB",C27*I24,),IF(I25="100 GB",C28*I24,),IF(I25="250 GB",C29*I24,),IF(I30="Ja",C30*I24,)))</f>
        <v>0</v>
      </c>
      <c r="D33" s="13">
        <f>SUM(D24*I24,SUM(IF(I25="5 GB",D25*I24,),IF(I25="10 GB",D26*I24,),IF(I25="20 GB",D27*I24,),IF(I25="100 GB",D28*I24,),IF(I25="250 GB",D29*I24,),IF(I30="Ja",D30*I24,)))</f>
        <v>0</v>
      </c>
      <c r="E33" s="13">
        <f>SUM(E24*I24,SUM(IF(I25="5 GB",E25*I24,),IF(I25="10 GB",E26*I24,),IF(I25="20 GB",E27*I24,),IF(I25="100 GB",E28*I24,),IF(I25="250 GB",E29*I24,),IF(I30="Ja",E30*I24,)))</f>
        <v>0</v>
      </c>
      <c r="F33" s="13">
        <f>SUM(F24*I24,SUM(IF(I25="5 GB",F25*I24,),IF(I25="10 GB",F26*I24,),IF(I25="20 GB",F27*I24,),IF(I25="100 GB",F28*I24,),IF(I25="250 GB",F29*I24,),IF(I30="Ja",F30*I24,)))</f>
        <v>0</v>
      </c>
      <c r="I33" s="5"/>
      <c r="J33" s="5"/>
      <c r="K33" s="27"/>
    </row>
    <row r="34" spans="1:11" x14ac:dyDescent="0.35">
      <c r="A34" s="19"/>
      <c r="B34" s="13">
        <f>SUM(B24*J24,SUM(IF(J25="5 GB",B25*J24,),IF(J25="10 GB",B26*J24,),IF(J25="20 GB",B27*J24,),IF(J25="100 GB",B28*J24,),IF(J25="250 GB",B29*J24,),IF(J30="Ja",B30*J24,)))</f>
        <v>0</v>
      </c>
      <c r="C34" s="13">
        <f>SUM(C24*J24,SUM(IF(J25="5 GB",C25*J24,),IF(J25="10 GB",C26*J24,),IF(J25="20 GB",C27*J24,),IF(J25="100 GB",C28*J24,),IF(J25="250 GB",C29*J24,),IF(J30="Ja",C30*J24,)))</f>
        <v>0</v>
      </c>
      <c r="D34" s="13">
        <f>SUM(D24*J24,SUM(IF(J25="5 GB",D25*J24,),IF(J25="10 GB",D26*J24,),IF(J25="20 GB",D27*J24,),IF(J25="100 GB",D28*J24,),IF(J25="250 GB",D29*J24,),IF(J30="Ja",D30*J24,)))</f>
        <v>0</v>
      </c>
      <c r="E34" s="13">
        <f>SUM(E24*J24,SUM(IF(J25="5 GB",E25*J24,),IF(J25="10 GB",E26*J24,),IF(J25="20 GB",E27*J24,),IF(J25="100 GB",E28*J24,),IF(J25="250 GB",E29*J24,),IF(J30="Ja",E30*J24,)))</f>
        <v>0</v>
      </c>
      <c r="F34" s="13">
        <f>SUM(F24*J24,SUM(IF(J25="5 GB",F25*J24,),IF(J25="10 GB",F26*J24,),IF(J25="20 GB",F27*J24,),IF(J25="100 GB",F28*J24,),IF(J25="250 GB",F29*J24,),IF(J30="Ja",F30*J24,)))</f>
        <v>0</v>
      </c>
      <c r="I34" s="5"/>
      <c r="J34" s="5"/>
      <c r="K34" s="27"/>
    </row>
    <row r="35" spans="1:11" x14ac:dyDescent="0.35">
      <c r="A35" s="19"/>
      <c r="B35" s="27">
        <f t="shared" ref="B35" si="1">SUM(B32:B34)</f>
        <v>0</v>
      </c>
      <c r="C35" s="27">
        <f>SUM(C32:C34)</f>
        <v>0</v>
      </c>
      <c r="D35" s="27">
        <f>SUM(D32:D34)</f>
        <v>0</v>
      </c>
      <c r="E35" s="27">
        <f>SUM(E32:E34)</f>
        <v>0</v>
      </c>
      <c r="F35" s="27">
        <f>SUM(F32:F34)</f>
        <v>0</v>
      </c>
    </row>
    <row r="36" spans="1:11" x14ac:dyDescent="0.35">
      <c r="A36" s="9"/>
      <c r="B36" s="18"/>
      <c r="C36" s="18"/>
      <c r="D36" s="18"/>
      <c r="E36" s="18"/>
      <c r="F36" s="18"/>
    </row>
    <row r="37" spans="1:11" x14ac:dyDescent="0.35">
      <c r="A37" s="19" t="s">
        <v>18</v>
      </c>
      <c r="B37" s="18"/>
      <c r="C37" s="18"/>
      <c r="D37" s="18"/>
      <c r="E37" s="18"/>
      <c r="F37" s="18"/>
    </row>
    <row r="38" spans="1:11" x14ac:dyDescent="0.35">
      <c r="A38" s="2" t="s">
        <v>19</v>
      </c>
      <c r="B38" s="14">
        <v>25</v>
      </c>
      <c r="C38" s="14">
        <v>18</v>
      </c>
      <c r="D38" s="14">
        <v>94</v>
      </c>
      <c r="E38" s="14">
        <v>165</v>
      </c>
      <c r="F38" s="14">
        <v>60</v>
      </c>
      <c r="H38" s="31">
        <f>'Avropsblankett 2 Telefoni'!B41</f>
        <v>0</v>
      </c>
    </row>
    <row r="39" spans="1:11" x14ac:dyDescent="0.35">
      <c r="A39" s="2" t="s">
        <v>20</v>
      </c>
      <c r="B39" s="14">
        <v>30</v>
      </c>
      <c r="C39" s="14">
        <v>37</v>
      </c>
      <c r="D39" s="14">
        <v>74</v>
      </c>
      <c r="E39" s="14">
        <v>98</v>
      </c>
      <c r="F39" s="14">
        <v>60</v>
      </c>
      <c r="H39" s="31">
        <f>'Avropsblankett 2 Telefoni'!B42</f>
        <v>0</v>
      </c>
    </row>
    <row r="40" spans="1:11" x14ac:dyDescent="0.35">
      <c r="A40" s="2" t="s">
        <v>14</v>
      </c>
      <c r="B40" s="14">
        <v>30</v>
      </c>
      <c r="C40" s="14">
        <v>60</v>
      </c>
      <c r="D40" s="14">
        <v>79</v>
      </c>
      <c r="E40" s="14">
        <v>98</v>
      </c>
      <c r="F40" s="14">
        <v>60</v>
      </c>
      <c r="H40" s="31">
        <f>'Avropsblankett 2 Telefoni'!B43</f>
        <v>0</v>
      </c>
    </row>
    <row r="41" spans="1:11" x14ac:dyDescent="0.35">
      <c r="A41" s="2" t="s">
        <v>21</v>
      </c>
      <c r="B41" s="14">
        <v>55</v>
      </c>
      <c r="C41" s="14">
        <v>272</v>
      </c>
      <c r="D41" s="14">
        <v>199</v>
      </c>
      <c r="E41" s="14">
        <v>165</v>
      </c>
      <c r="F41" s="14">
        <v>0</v>
      </c>
      <c r="H41" s="31">
        <f>'Avropsblankett 2 Telefoni'!B44</f>
        <v>0</v>
      </c>
    </row>
    <row r="42" spans="1:11" ht="27" x14ac:dyDescent="0.35">
      <c r="A42" s="2" t="s">
        <v>9</v>
      </c>
      <c r="B42" s="14">
        <v>2</v>
      </c>
      <c r="C42" s="14">
        <v>20</v>
      </c>
      <c r="D42" s="14">
        <v>10</v>
      </c>
      <c r="E42" s="14">
        <v>48</v>
      </c>
      <c r="F42" s="14">
        <v>29</v>
      </c>
      <c r="H42" s="3">
        <f>'Avropsblankett 2 Telefoni'!E41</f>
        <v>0</v>
      </c>
    </row>
    <row r="43" spans="1:11" x14ac:dyDescent="0.35">
      <c r="A43" s="2" t="s">
        <v>10</v>
      </c>
      <c r="B43" s="14">
        <v>2</v>
      </c>
      <c r="C43" s="14">
        <v>5</v>
      </c>
      <c r="D43" s="14">
        <v>4</v>
      </c>
      <c r="E43" s="14">
        <v>1.49</v>
      </c>
      <c r="F43" s="14">
        <v>0.4</v>
      </c>
      <c r="H43" s="3">
        <f>'Avropsblankett 2 Telefoni'!F41</f>
        <v>0</v>
      </c>
      <c r="J43" s="4" t="s">
        <v>38</v>
      </c>
    </row>
    <row r="44" spans="1:11" x14ac:dyDescent="0.35">
      <c r="A44" s="2" t="s">
        <v>11</v>
      </c>
      <c r="B44" s="14">
        <v>5</v>
      </c>
      <c r="C44" s="14">
        <v>80</v>
      </c>
      <c r="D44" s="14">
        <v>30</v>
      </c>
      <c r="E44" s="14">
        <v>100</v>
      </c>
      <c r="F44" s="14">
        <v>25</v>
      </c>
      <c r="H44" s="3">
        <f>'Avropsblankett 2 Telefoni'!H41</f>
        <v>0</v>
      </c>
    </row>
    <row r="45" spans="1:11" x14ac:dyDescent="0.35">
      <c r="A45" s="2" t="s">
        <v>12</v>
      </c>
      <c r="B45" s="14">
        <v>5</v>
      </c>
      <c r="C45" s="14">
        <v>0</v>
      </c>
      <c r="D45" s="14">
        <v>15</v>
      </c>
      <c r="E45" s="14">
        <v>50</v>
      </c>
      <c r="F45" s="14">
        <v>3.5</v>
      </c>
      <c r="H45" s="31">
        <f>'Avropsblankett 2 Telefoni'!I41</f>
        <v>0</v>
      </c>
    </row>
    <row r="46" spans="1:11" x14ac:dyDescent="0.35">
      <c r="A46" s="2" t="s">
        <v>13</v>
      </c>
      <c r="B46" s="14">
        <v>20</v>
      </c>
      <c r="C46" s="14">
        <v>0</v>
      </c>
      <c r="D46" s="14">
        <v>0</v>
      </c>
      <c r="E46" s="14">
        <v>100</v>
      </c>
      <c r="F46" s="14">
        <v>5</v>
      </c>
      <c r="H46" s="31">
        <f>'Avropsblankett 2 Telefoni'!J41</f>
        <v>0</v>
      </c>
    </row>
    <row r="47" spans="1:11" x14ac:dyDescent="0.35">
      <c r="A47" s="19"/>
      <c r="B47" s="21"/>
      <c r="C47" s="21"/>
      <c r="D47" s="21"/>
      <c r="E47" s="21"/>
      <c r="F47" s="21"/>
    </row>
    <row r="48" spans="1:11" x14ac:dyDescent="0.35">
      <c r="A48" s="19" t="s">
        <v>35</v>
      </c>
      <c r="B48" s="6">
        <f>IF((H38+H39+H40+H41)=0,,SUM(B38*H38,B39*H39,B40*H40,B41*H41,(IF(H42="Ja",SUM(H38:H41)*B42,)),B43*H43,B44*H44,B45*IF(H45="Ja",SUM(H38:H41),0),IF(H46="2 talkanaler",B46/2*2,IF(H46="4 talkanaler",B46/2*4,IF(H46="6 talkanaler",B46/2*6,IF(H46="8 talkanaler",B46/2*8,IF(H46="10 talkanaler",B46/2*10,IF(H46="12 talkanaler",B46/2*12,0))))))))</f>
        <v>0</v>
      </c>
      <c r="C48" s="6">
        <f>IF((H38+H39+H40+H41)=0,,SUM(C38*H38,C39*H39,C40*H40,C41*H41,(IF(H42="Ja",SUM(H38:H41)*C42,)),C43*H43,C44*H44,C45*IF(H45="Ja",SUM(H38:H41),0),IF(H46="2 talkanaler",C46/2*2,IF(H46="4 talkanaler",C46/2*4,IF(H46="6 talkanaler",C46/2*6,IF(H46="8 talkanaler",C46/2*8,IF(H46="10 talkanaler",C46/2*10,IF(H46="12 talkanaler",C46/2*12,0))))))))</f>
        <v>0</v>
      </c>
      <c r="D48" s="6">
        <f>IF((H38+H39+H40+H41)=0,,SUM(D38*H38,D39*H39,D40*H40,D41*H41,(IF(H42="Ja",SUM(H38:H41)*D42,)),D43*H43,D44*H44,D45*IF(H45="Ja",SUM(H38:H41),0),IF(H46="2 talkanaler",D46/2*2,IF(H46="4 talkanaler",D46/2*4,IF(H46="6 talkanaler",D46/2*6,IF(H46="8 talkanaler",D46/2*8,IF(H46="10 talkanaler",D46/2*10,IF(H46="12 talkanaler",D46/2*12,0))))))))</f>
        <v>0</v>
      </c>
      <c r="E48" s="6">
        <f>IF((H38+H39+H40+H41)=0,,SUM(E38*H38,E39*H39,E40*H40,E41*H41,(IF(H42="Ja",SUM(H38:H41)*E42,)),E43*H43,E44*H44,E45*IF(H45="Ja",SUM(H38:H41),0),IF(H46="2 talkanaler",E46/2*2,IF(H46="4 talkanaler",E46/2*4,IF(H46="6 talkanaler",E46/2*6,IF(H46="8 talkanaler",E46/2*8,IF(H46="10 talkanaler",E46/2*10,IF(H46="12 talkanaler",E46/2*12,0))))))))</f>
        <v>0</v>
      </c>
      <c r="F48" s="6">
        <f>IF((H38+H39+H40+H41)=0,,SUM(F38*H38,F39*H39,F40*H40,F41*H41,(IF(H42="Ja",SUM(H38:H41)*F42,)),F43*H43,F44*H44,F45*IF(H45="Ja",SUM(H38:H41),0),IF(H46="2 talkanaler",F46/2*2,IF(H46="4 talkanaler",F46/2*4,IF(H46="6 talkanaler",F46/2*6,IF(H46="8 talkanaler",F46/2*8,IF(H46="10 talkanaler",F46/2*10,IF(H46="12 talkanaler",F46/2*12,0))))))))</f>
        <v>0</v>
      </c>
    </row>
    <row r="49" spans="1:11" x14ac:dyDescent="0.35">
      <c r="A49" s="19"/>
      <c r="B49" s="21"/>
      <c r="C49" s="21"/>
      <c r="D49" s="21"/>
      <c r="E49" s="21"/>
      <c r="F49" s="21"/>
    </row>
    <row r="50" spans="1:11" x14ac:dyDescent="0.35">
      <c r="A50" s="9"/>
      <c r="B50" s="18"/>
      <c r="C50" s="18"/>
      <c r="D50" s="18"/>
      <c r="E50" s="18"/>
      <c r="F50" s="18"/>
    </row>
    <row r="51" spans="1:11" x14ac:dyDescent="0.35">
      <c r="A51" s="19" t="s">
        <v>22</v>
      </c>
      <c r="B51" s="18"/>
      <c r="C51" s="18"/>
      <c r="D51" s="18"/>
      <c r="E51" s="18"/>
      <c r="F51" s="18"/>
      <c r="K51" s="12"/>
    </row>
    <row r="52" spans="1:11" x14ac:dyDescent="0.35">
      <c r="A52" s="2" t="s">
        <v>14</v>
      </c>
      <c r="B52" s="14">
        <v>10</v>
      </c>
      <c r="C52" s="14">
        <v>340</v>
      </c>
      <c r="D52" s="14">
        <v>84</v>
      </c>
      <c r="E52" s="14">
        <v>78.489999999999995</v>
      </c>
      <c r="F52" s="14">
        <v>45</v>
      </c>
      <c r="H52" s="31">
        <f>'Avropsblankett 2 Telefoni'!B49</f>
        <v>0</v>
      </c>
      <c r="I52" s="31">
        <f>'Avropsblankett 2 Telefoni'!B50</f>
        <v>0</v>
      </c>
      <c r="J52" s="82">
        <f>'Avropsblankett 2 Telefoni'!B51</f>
        <v>0</v>
      </c>
      <c r="K52" s="97"/>
    </row>
    <row r="53" spans="1:11" x14ac:dyDescent="0.35">
      <c r="A53" s="2" t="s">
        <v>2</v>
      </c>
      <c r="B53" s="14">
        <v>29</v>
      </c>
      <c r="C53" s="14">
        <v>0</v>
      </c>
      <c r="D53" s="14">
        <v>0</v>
      </c>
      <c r="E53" s="14">
        <v>0</v>
      </c>
      <c r="F53" s="14">
        <v>40</v>
      </c>
      <c r="H53" s="31">
        <f>'Avropsblankett 2 Telefoni'!D49</f>
        <v>0</v>
      </c>
      <c r="I53" s="31">
        <f>'Avropsblankett 2 Telefoni'!D50</f>
        <v>0</v>
      </c>
      <c r="J53" s="82">
        <f>'Avropsblankett 2 Telefoni'!D51</f>
        <v>0</v>
      </c>
      <c r="K53" s="97"/>
    </row>
    <row r="54" spans="1:11" x14ac:dyDescent="0.35">
      <c r="A54" s="2" t="s">
        <v>3</v>
      </c>
      <c r="B54" s="14">
        <v>39</v>
      </c>
      <c r="C54" s="14">
        <v>0</v>
      </c>
      <c r="D54" s="14">
        <v>10</v>
      </c>
      <c r="E54" s="14">
        <v>0</v>
      </c>
      <c r="F54" s="14">
        <v>60</v>
      </c>
      <c r="H54" s="22"/>
      <c r="I54" s="22"/>
      <c r="J54" s="22"/>
      <c r="K54" s="58"/>
    </row>
    <row r="55" spans="1:11" x14ac:dyDescent="0.35">
      <c r="A55" s="2" t="s">
        <v>4</v>
      </c>
      <c r="B55" s="14">
        <v>55</v>
      </c>
      <c r="C55" s="14">
        <v>0</v>
      </c>
      <c r="D55" s="14">
        <v>20</v>
      </c>
      <c r="E55" s="14">
        <v>0</v>
      </c>
      <c r="F55" s="14">
        <v>85</v>
      </c>
      <c r="H55" s="22"/>
      <c r="I55" s="22"/>
      <c r="J55" s="22"/>
      <c r="K55" s="58"/>
    </row>
    <row r="56" spans="1:11" x14ac:dyDescent="0.35">
      <c r="A56" s="2" t="s">
        <v>5</v>
      </c>
      <c r="B56" s="14">
        <v>130</v>
      </c>
      <c r="C56" s="14">
        <v>0</v>
      </c>
      <c r="D56" s="14">
        <v>30</v>
      </c>
      <c r="E56" s="14">
        <v>0</v>
      </c>
      <c r="F56" s="14">
        <v>150</v>
      </c>
      <c r="H56" s="22"/>
      <c r="I56" s="22"/>
      <c r="J56" s="22"/>
      <c r="K56" s="58"/>
    </row>
    <row r="57" spans="1:11" x14ac:dyDescent="0.35">
      <c r="A57" s="2" t="s">
        <v>6</v>
      </c>
      <c r="B57" s="14">
        <v>220</v>
      </c>
      <c r="C57" s="14">
        <v>0</v>
      </c>
      <c r="D57" s="14">
        <v>60</v>
      </c>
      <c r="E57" s="14">
        <v>0</v>
      </c>
      <c r="F57" s="14">
        <v>200</v>
      </c>
      <c r="I57" s="5"/>
      <c r="J57" s="5"/>
      <c r="K57" s="58"/>
    </row>
    <row r="58" spans="1:11" x14ac:dyDescent="0.35">
      <c r="A58" s="19"/>
      <c r="B58" s="21"/>
      <c r="C58" s="21"/>
      <c r="D58" s="21"/>
      <c r="E58" s="21"/>
      <c r="F58" s="21"/>
      <c r="H58" s="10"/>
      <c r="I58" s="10"/>
      <c r="J58" s="10"/>
      <c r="K58" s="21"/>
    </row>
    <row r="59" spans="1:11" x14ac:dyDescent="0.35">
      <c r="A59" s="19" t="s">
        <v>35</v>
      </c>
      <c r="B59" s="13">
        <f>SUM(B52*H52,SUM(IF(H53="5 GB",B53*H52,),IF(H53="10 GB",B54*H52,),IF(H53="20 GB",B55*H52,),IF(H53="100 GB",B56*H52,),IF(H53="250 GB",B57*H52,)))</f>
        <v>0</v>
      </c>
      <c r="C59" s="13">
        <f>SUM(C52*H52,SUM(IF(H53="5 GB",C53*H52,),IF(H53="10 GB",C54*H52,),IF(H53="20 GB",C55*H52,),IF(H53="100 GB",C56*H52,),IF(H53="250 GB",C57*H52,)))</f>
        <v>0</v>
      </c>
      <c r="D59" s="13">
        <f>SUM(D52*H52,SUM(IF(H53="5 GB",D53*H52,),IF(H53="10 GB",D54*H52,),IF(H53="20 GB",D55*H52,),IF(H53="100 GB",D56*H52,),IF(H53="250 GB",D57*H52,)))</f>
        <v>0</v>
      </c>
      <c r="E59" s="13">
        <f>SUM(E52*H52,SUM(IF(H53="5 GB",E53*H52,),IF(H53="10 GB",E54*H52,),IF(H53="20 GB",E55*H52,),IF(H53="100 GB",E56*H52,),IF(H53="250 GB",E57*H52,)))</f>
        <v>0</v>
      </c>
      <c r="F59" s="13">
        <f>SUM(F52*H52,SUM(IF(H53="5 GB",F53*H52,),IF(H53="10 GB",F54*H52,),IF(H53="20 GB",F55*H52,),IF(H53="100 GB",F56*H52,),IF(H53="250 GB",F57*H52,)))</f>
        <v>0</v>
      </c>
      <c r="I59" s="5"/>
      <c r="J59" s="5"/>
      <c r="K59" s="12"/>
    </row>
    <row r="60" spans="1:11" x14ac:dyDescent="0.35">
      <c r="A60" s="19"/>
      <c r="B60" s="13">
        <f>SUM(B52*I52,SUM(IF(I53="5 GB",B53*I52,),IF(I53="10 GB",B54*I52,),IF(I53="20 GB",B55*I52,),IF(I53="100 GB",B56*I52,),IF(I53="250 GB",B57*I52,)))</f>
        <v>0</v>
      </c>
      <c r="C60" s="13">
        <f>SUM(C52*I52,SUM(IF(I53="5 GB",C53*I52,),IF(I53="10 GB",C54*I52,),IF(I53="20 GB",C55*I52,),IF(I53="100 GB",C56*I52,),IF(I53="250 GB",C57*I52,)))</f>
        <v>0</v>
      </c>
      <c r="D60" s="13">
        <f>SUM(D52*I52,SUM(IF(I53="5 GB",D53*I52,),IF(I53="10 GB",D54*I52,),IF(I53="20 GB",D55*I52,),IF(I53="100 GB",D56*I52,),IF(I53="250 GB",D57*I52,)))</f>
        <v>0</v>
      </c>
      <c r="E60" s="13">
        <f>SUM(E52*I52,SUM(IF(I53="5 GB",E53*I52,),IF(I53="10 GB",E54*I52,),IF(I53="20 GB",E55*I52,),IF(I53="100 GB",E56*I52,),IF(I53="250 GB",E57*I52,)))</f>
        <v>0</v>
      </c>
      <c r="F60" s="13">
        <f>SUM(F52*I52,SUM(IF(I53="5 GB",F53*I52,),IF(I53="10 GB",F54*I52,),IF(I53="20 GB",F55*I52,),IF(I53="100 GB",F56*I52,),IF(I53="250 GB",F57*I52,)))</f>
        <v>0</v>
      </c>
      <c r="I60" s="5"/>
      <c r="J60" s="5"/>
      <c r="K60" s="27"/>
    </row>
    <row r="61" spans="1:11" x14ac:dyDescent="0.35">
      <c r="A61" s="19"/>
      <c r="B61" s="13">
        <f>SUM(B52*J52,SUM(IF(J53="5 GB",B53*J52,),IF(J53="10 GB",B54*J52,),IF(J53="20 GB",B55*J52,),IF(J53="100 GB",B56*J52,),IF(J53="250 GB",B57*J52,)))</f>
        <v>0</v>
      </c>
      <c r="C61" s="13">
        <f>SUM(C52*J52,SUM(IF(J53="5 GB",C53*J52,),IF(J53="10 GB",C54*J52,),IF(J53="20 GB",C55*J52,),IF(J53="100 GB",C56*J52,),IF(J53="250 GB",C57*J52,)))</f>
        <v>0</v>
      </c>
      <c r="D61" s="13">
        <f>SUM(D52*J52,SUM(IF(J53="5 GB",D53*J52,),IF(J53="10 GB",D54*J52,),IF(J53="20 GB",D55*J52,),IF(J53="100 GB",D56*J52,),IF(J53="250 GB",D57*J52,)))</f>
        <v>0</v>
      </c>
      <c r="E61" s="13">
        <f>SUM(E52*J52,SUM(IF(J53="5 GB",E53*J52,),IF(J53="10 GB",E54*J52,),IF(J53="20 GB",E55*J52,),IF(J53="100 GB",E56*J52,),IF(J53="250 GB",E57*J52,)))</f>
        <v>0</v>
      </c>
      <c r="F61" s="13">
        <f>SUM(F52*J52,SUM(IF(J53="5 GB",F53*J52,),IF(J53="10 GB",F54*J52,),IF(J53="20 GB",F55*J52,),IF(J53="100 GB",F56*J52,),IF(J53="250 GB",F57*J52,)))</f>
        <v>0</v>
      </c>
      <c r="I61" s="5"/>
      <c r="J61" s="5"/>
      <c r="K61" s="27"/>
    </row>
    <row r="62" spans="1:11" x14ac:dyDescent="0.35">
      <c r="A62" s="19"/>
      <c r="B62" s="27">
        <f t="shared" ref="B62" si="2">SUM(B59:B61)</f>
        <v>0</v>
      </c>
      <c r="C62" s="27">
        <f>SUM(C59:C61)</f>
        <v>0</v>
      </c>
      <c r="D62" s="27">
        <f>SUM(D59:D61)</f>
        <v>0</v>
      </c>
      <c r="E62" s="27">
        <f>SUM(E59:E61)</f>
        <v>0</v>
      </c>
      <c r="F62" s="27">
        <f>SUM(F59:F61)</f>
        <v>0</v>
      </c>
    </row>
    <row r="63" spans="1:11" x14ac:dyDescent="0.35">
      <c r="A63" s="9"/>
      <c r="B63" s="18"/>
      <c r="C63" s="18"/>
      <c r="D63" s="18"/>
      <c r="E63" s="18"/>
      <c r="F63" s="18"/>
    </row>
    <row r="64" spans="1:11" x14ac:dyDescent="0.35">
      <c r="A64" s="19" t="s">
        <v>23</v>
      </c>
      <c r="B64" s="18"/>
      <c r="C64" s="18"/>
      <c r="D64" s="18"/>
      <c r="E64" s="18"/>
      <c r="F64" s="18"/>
      <c r="K64" s="12"/>
    </row>
    <row r="65" spans="1:11" x14ac:dyDescent="0.35">
      <c r="A65" s="2" t="s">
        <v>15</v>
      </c>
      <c r="B65" s="14">
        <v>45</v>
      </c>
      <c r="C65" s="14">
        <v>100</v>
      </c>
      <c r="D65" s="14">
        <v>150</v>
      </c>
      <c r="E65" s="14">
        <v>32</v>
      </c>
      <c r="F65" s="14">
        <v>140</v>
      </c>
      <c r="H65" s="31">
        <f>'Avropsblankett 2 Telefoni'!B56</f>
        <v>0</v>
      </c>
      <c r="I65" s="31">
        <f>'Avropsblankett 2 Telefoni'!B57</f>
        <v>0</v>
      </c>
      <c r="K65" s="58"/>
    </row>
    <row r="66" spans="1:11" ht="27" x14ac:dyDescent="0.35">
      <c r="A66" s="2" t="s">
        <v>24</v>
      </c>
      <c r="B66" s="14">
        <v>5</v>
      </c>
      <c r="C66" s="14">
        <v>0</v>
      </c>
      <c r="D66" s="14">
        <v>15</v>
      </c>
      <c r="E66" s="14">
        <v>0.49</v>
      </c>
      <c r="F66" s="14">
        <v>35</v>
      </c>
      <c r="H66" s="31">
        <f>'Avropsblankett 2 Telefoni'!D56</f>
        <v>0</v>
      </c>
      <c r="I66" s="31">
        <f>'Avropsblankett 2 Telefoni'!D57</f>
        <v>0</v>
      </c>
      <c r="K66" s="58"/>
    </row>
    <row r="67" spans="1:11" x14ac:dyDescent="0.35">
      <c r="A67" s="19"/>
      <c r="B67" s="21"/>
      <c r="C67" s="21"/>
      <c r="D67" s="21"/>
      <c r="E67" s="21"/>
      <c r="F67" s="21"/>
      <c r="I67" s="5"/>
      <c r="K67" s="21"/>
    </row>
    <row r="68" spans="1:11" x14ac:dyDescent="0.35">
      <c r="A68" s="19" t="s">
        <v>35</v>
      </c>
      <c r="B68" s="13">
        <f>SUM(B65*H65,SUM(IF(H66="Ja",B66*H65,)))</f>
        <v>0</v>
      </c>
      <c r="C68" s="13">
        <f>SUM(C65*H65,SUM(IF(H66="Ja",C66*H65,)))</f>
        <v>0</v>
      </c>
      <c r="D68" s="13">
        <f>SUM(D65*H65,SUM(IF(H66="Ja",D66*H65,)))</f>
        <v>0</v>
      </c>
      <c r="E68" s="13">
        <f>SUM(E65*H65,SUM(IF(H66="Ja",E66*H65,)))</f>
        <v>0</v>
      </c>
      <c r="F68" s="13">
        <f>SUM(F65*H65,SUM(IF(H66="Ja",F66*H65,)))</f>
        <v>0</v>
      </c>
      <c r="I68" s="5"/>
    </row>
    <row r="69" spans="1:11" x14ac:dyDescent="0.35">
      <c r="A69" s="19"/>
      <c r="B69" s="13">
        <f>SUM(B65*I65,SUM(IF(I66="Ja",B66*I65,)))</f>
        <v>0</v>
      </c>
      <c r="C69" s="13">
        <f>SUM(C65*I65,SUM(IF(I66="Ja",C66*I65,)))</f>
        <v>0</v>
      </c>
      <c r="D69" s="13">
        <f>SUM(D65*I65,SUM(IF(I66="Ja",D66*I65,)))</f>
        <v>0</v>
      </c>
      <c r="E69" s="13">
        <f>SUM(E65*I65,SUM(IF(I66="Ja",E66*I65,)))</f>
        <v>0</v>
      </c>
      <c r="F69" s="13">
        <f>SUM(F65*I65,SUM(IF(I66="Ja",F66*I65,)))</f>
        <v>0</v>
      </c>
      <c r="I69" s="5"/>
      <c r="K69" s="27"/>
    </row>
    <row r="70" spans="1:11" x14ac:dyDescent="0.35">
      <c r="A70" s="19"/>
      <c r="B70" s="27">
        <f t="shared" ref="B70" si="3">SUM(B68:B69)</f>
        <v>0</v>
      </c>
      <c r="C70" s="27">
        <f>SUM(C68:C69)</f>
        <v>0</v>
      </c>
      <c r="D70" s="27">
        <f>SUM(D68:D69)</f>
        <v>0</v>
      </c>
      <c r="E70" s="27">
        <f>SUM(E68:E69)</f>
        <v>0</v>
      </c>
      <c r="F70" s="27">
        <f>SUM(F68:F69)</f>
        <v>0</v>
      </c>
    </row>
    <row r="71" spans="1:11" x14ac:dyDescent="0.35">
      <c r="A71" s="9"/>
      <c r="B71" s="18"/>
      <c r="C71" s="18"/>
      <c r="D71" s="18"/>
      <c r="E71" s="18"/>
      <c r="F71" s="18"/>
      <c r="K71" s="12"/>
    </row>
    <row r="72" spans="1:11" x14ac:dyDescent="0.35">
      <c r="A72" s="19" t="s">
        <v>25</v>
      </c>
      <c r="B72" s="18"/>
      <c r="C72" s="18"/>
      <c r="D72" s="18"/>
      <c r="E72" s="18"/>
      <c r="F72" s="18"/>
      <c r="K72" s="12"/>
    </row>
    <row r="73" spans="1:11" x14ac:dyDescent="0.35">
      <c r="A73" s="2" t="s">
        <v>26</v>
      </c>
      <c r="B73" s="14">
        <v>0</v>
      </c>
      <c r="C73" s="14">
        <v>194</v>
      </c>
      <c r="D73" s="14">
        <v>40</v>
      </c>
      <c r="E73" s="14">
        <v>299</v>
      </c>
      <c r="F73" s="14">
        <v>0</v>
      </c>
      <c r="H73" s="31">
        <f>'Avropsblankett 2 Telefoni'!B62</f>
        <v>0</v>
      </c>
      <c r="I73" s="31">
        <f>'Avropsblankett 2 Telefoni'!B63</f>
        <v>0</v>
      </c>
      <c r="K73" s="58"/>
    </row>
    <row r="74" spans="1:11" x14ac:dyDescent="0.35">
      <c r="A74" s="2" t="s">
        <v>27</v>
      </c>
      <c r="B74" s="14">
        <v>0</v>
      </c>
      <c r="C74" s="14">
        <v>5</v>
      </c>
      <c r="D74" s="14">
        <v>10</v>
      </c>
      <c r="E74" s="14">
        <v>0</v>
      </c>
      <c r="F74" s="14">
        <v>0</v>
      </c>
      <c r="H74" s="31">
        <f>'Avropsblankett 2 Telefoni'!D62</f>
        <v>0</v>
      </c>
      <c r="I74" s="31">
        <f>'Avropsblankett 2 Telefoni'!D63</f>
        <v>0</v>
      </c>
      <c r="K74" s="58"/>
    </row>
    <row r="75" spans="1:11" x14ac:dyDescent="0.35">
      <c r="A75" s="19"/>
      <c r="B75" s="23"/>
      <c r="C75" s="23"/>
      <c r="D75" s="23"/>
      <c r="E75" s="23"/>
      <c r="F75" s="23"/>
      <c r="I75" s="5"/>
      <c r="K75" s="21"/>
    </row>
    <row r="76" spans="1:11" x14ac:dyDescent="0.35">
      <c r="A76" s="24" t="s">
        <v>35</v>
      </c>
      <c r="B76" s="25">
        <f>SUM(B73*H73,SUM(IF(H74="Ja",B74*H73,)))</f>
        <v>0</v>
      </c>
      <c r="C76" s="25">
        <f>SUM(C73*H73,SUM(IF(H74="Ja",C74*H73,)))</f>
        <v>0</v>
      </c>
      <c r="D76" s="25">
        <f>SUM(D73*H73,SUM(IF(H74="Ja",D74*H73,)))</f>
        <v>0</v>
      </c>
      <c r="E76" s="25">
        <f>SUM(E73*H73,SUM(IF(H74="Ja",E74*H73,)))</f>
        <v>0</v>
      </c>
      <c r="F76" s="25">
        <f>SUM(F73*H73,SUM(IF(H74="Ja",F74*H73,)))</f>
        <v>0</v>
      </c>
      <c r="I76" s="5"/>
      <c r="K76" s="12"/>
    </row>
    <row r="77" spans="1:11" x14ac:dyDescent="0.35">
      <c r="A77" s="19"/>
      <c r="B77" s="25">
        <f>SUM(B73*I73,SUM(IF(I74="Ja",B74*I73,)))</f>
        <v>0</v>
      </c>
      <c r="C77" s="25">
        <f>SUM(C73*I73,SUM(IF(I74="Ja",C74*I73,)))</f>
        <v>0</v>
      </c>
      <c r="D77" s="25">
        <f>SUM(D73*I73,SUM(IF(I74="Ja",D74*I73,)))</f>
        <v>0</v>
      </c>
      <c r="E77" s="25">
        <f>SUM(E73*I73,SUM(IF(I74="Ja",E74*I73,)))</f>
        <v>0</v>
      </c>
      <c r="F77" s="25">
        <f>SUM(F73*I73,SUM(IF(I74="Ja",F74*I73,)))</f>
        <v>0</v>
      </c>
      <c r="I77" s="5"/>
      <c r="K77" s="27"/>
    </row>
    <row r="78" spans="1:11" x14ac:dyDescent="0.35">
      <c r="A78" s="19"/>
      <c r="B78" s="27">
        <f t="shared" ref="B78" si="4">SUM(B76:B77)</f>
        <v>0</v>
      </c>
      <c r="C78" s="27">
        <f>SUM(C76:C77)</f>
        <v>0</v>
      </c>
      <c r="D78" s="27">
        <f>SUM(D76:D77)</f>
        <v>0</v>
      </c>
      <c r="E78" s="27">
        <f>SUM(E76:E77)</f>
        <v>0</v>
      </c>
      <c r="F78" s="27">
        <f>SUM(F76:F77)</f>
        <v>0</v>
      </c>
    </row>
    <row r="79" spans="1:11" x14ac:dyDescent="0.35">
      <c r="A79" s="9"/>
      <c r="B79" s="18"/>
      <c r="C79" s="18"/>
      <c r="D79" s="18"/>
      <c r="E79" s="18"/>
      <c r="F79" s="18"/>
    </row>
    <row r="80" spans="1:11" x14ac:dyDescent="0.35">
      <c r="A80" s="26" t="s">
        <v>28</v>
      </c>
      <c r="B80" s="18"/>
      <c r="C80" s="18"/>
      <c r="D80" s="18"/>
      <c r="E80" s="18"/>
      <c r="F80" s="18"/>
    </row>
    <row r="81" spans="1:11" x14ac:dyDescent="0.35">
      <c r="A81" s="2" t="s">
        <v>29</v>
      </c>
      <c r="B81" s="14">
        <v>6</v>
      </c>
      <c r="C81" s="14">
        <v>54</v>
      </c>
      <c r="D81" s="14">
        <v>30</v>
      </c>
      <c r="E81" s="14">
        <v>28.49</v>
      </c>
      <c r="F81" s="14">
        <v>16</v>
      </c>
      <c r="H81" s="31">
        <f>'Avropsblankett 2 Telefoni'!B68</f>
        <v>0</v>
      </c>
      <c r="I81" s="31">
        <f>'Avropsblankett 2 Telefoni'!B69</f>
        <v>0</v>
      </c>
      <c r="J81" s="31">
        <f>'Avropsblankett 2 Telefoni'!B70</f>
        <v>0</v>
      </c>
    </row>
    <row r="82" spans="1:11" x14ac:dyDescent="0.35">
      <c r="A82" s="2" t="s">
        <v>30</v>
      </c>
      <c r="B82" s="14">
        <v>4</v>
      </c>
      <c r="C82" s="14">
        <v>0</v>
      </c>
      <c r="D82" s="14">
        <v>5</v>
      </c>
      <c r="E82" s="14">
        <v>0</v>
      </c>
      <c r="F82" s="14">
        <v>0</v>
      </c>
      <c r="H82" s="31">
        <f>'Avropsblankett 2 Telefoni'!D68</f>
        <v>0</v>
      </c>
      <c r="I82" s="31">
        <f>'Avropsblankett 2 Telefoni'!D69</f>
        <v>0</v>
      </c>
      <c r="J82" s="31">
        <f>'Avropsblankett 2 Telefoni'!D70</f>
        <v>0</v>
      </c>
    </row>
    <row r="83" spans="1:11" x14ac:dyDescent="0.35">
      <c r="A83" s="2" t="s">
        <v>31</v>
      </c>
      <c r="B83" s="14">
        <v>0</v>
      </c>
      <c r="C83" s="14">
        <v>0</v>
      </c>
      <c r="D83" s="14">
        <v>5</v>
      </c>
      <c r="E83" s="14">
        <v>0</v>
      </c>
      <c r="F83" s="14">
        <v>0</v>
      </c>
      <c r="H83" s="31">
        <f>'Avropsblankett 2 Telefoni'!E68</f>
        <v>0</v>
      </c>
      <c r="I83" s="31">
        <f>'Avropsblankett 2 Telefoni'!E69</f>
        <v>0</v>
      </c>
      <c r="J83" s="31">
        <f>'Avropsblankett 2 Telefoni'!E70</f>
        <v>0</v>
      </c>
    </row>
    <row r="84" spans="1:11" x14ac:dyDescent="0.35">
      <c r="A84" s="2" t="s">
        <v>7</v>
      </c>
      <c r="B84" s="14">
        <v>0</v>
      </c>
      <c r="C84" s="14">
        <v>0</v>
      </c>
      <c r="D84" s="14">
        <v>5</v>
      </c>
      <c r="E84" s="14">
        <v>0</v>
      </c>
      <c r="F84" s="14">
        <v>2</v>
      </c>
      <c r="H84" s="31">
        <f>'Avropsblankett 2 Telefoni'!F68</f>
        <v>0</v>
      </c>
      <c r="I84" s="31">
        <f>'Avropsblankett 2 Telefoni'!F69</f>
        <v>0</v>
      </c>
      <c r="J84" s="31">
        <f>'Avropsblankett 2 Telefoni'!F70</f>
        <v>0</v>
      </c>
    </row>
    <row r="85" spans="1:11" x14ac:dyDescent="0.35">
      <c r="A85" s="8" t="s">
        <v>32</v>
      </c>
      <c r="B85" s="14">
        <v>4</v>
      </c>
      <c r="C85" s="14">
        <v>0</v>
      </c>
      <c r="D85" s="14">
        <v>0</v>
      </c>
      <c r="E85" s="14">
        <v>0</v>
      </c>
      <c r="F85" s="14">
        <v>0</v>
      </c>
      <c r="H85" s="31">
        <f>'Avropsblankett 2 Telefoni'!H68</f>
        <v>0</v>
      </c>
      <c r="I85" s="31">
        <f>'Avropsblankett 2 Telefoni'!H69</f>
        <v>0</v>
      </c>
      <c r="J85" s="31">
        <f>'Avropsblankett 2 Telefoni'!H70</f>
        <v>0</v>
      </c>
    </row>
    <row r="86" spans="1:11" x14ac:dyDescent="0.35">
      <c r="A86" s="8" t="s">
        <v>33</v>
      </c>
      <c r="B86" s="14">
        <v>19</v>
      </c>
      <c r="C86" s="14">
        <v>0</v>
      </c>
      <c r="D86" s="14">
        <v>10</v>
      </c>
      <c r="E86" s="14">
        <v>0</v>
      </c>
      <c r="F86" s="14">
        <v>0</v>
      </c>
      <c r="I86" s="5"/>
      <c r="J86" s="5"/>
    </row>
    <row r="87" spans="1:11" x14ac:dyDescent="0.35">
      <c r="A87" s="8" t="s">
        <v>34</v>
      </c>
      <c r="B87" s="14">
        <v>25</v>
      </c>
      <c r="C87" s="14">
        <v>0</v>
      </c>
      <c r="D87" s="14">
        <v>15</v>
      </c>
      <c r="E87" s="14">
        <v>0</v>
      </c>
      <c r="F87" s="14">
        <v>0</v>
      </c>
      <c r="I87" s="5"/>
      <c r="J87" s="5"/>
    </row>
    <row r="88" spans="1:11" x14ac:dyDescent="0.35">
      <c r="A88" s="19"/>
      <c r="B88" s="27"/>
      <c r="C88" s="27"/>
      <c r="D88" s="27"/>
      <c r="E88" s="27"/>
      <c r="F88" s="27"/>
      <c r="H88" s="11"/>
      <c r="I88" s="11"/>
      <c r="J88" s="11"/>
    </row>
    <row r="89" spans="1:11" x14ac:dyDescent="0.35">
      <c r="A89" s="24" t="s">
        <v>35</v>
      </c>
      <c r="B89" s="13">
        <f>SUM(B81*H81,SUM(IF(H82="Ja",B82*H81,),IF(H83="Ja",B83*H81,),IF(H84="jA",B84*H81,),IF(H85="50 MB",B85*H81,),IF(H85="500 MB",B86*H81,),IF(H85="1 GB",B87*H81,)))</f>
        <v>0</v>
      </c>
      <c r="C89" s="13">
        <f>SUM(C81*H81,SUM(IF(H82="Ja",C82*H81,),IF(H83="Ja",C83*H81,),IF(H84="jA",C84*H81,),IF(H85="50 MB",C85*H81,),IF(H85="500 MB",C86*H81,),IF(H85="1 GB",C87*H81,)))</f>
        <v>0</v>
      </c>
      <c r="D89" s="13">
        <f>SUM(D81*H81,SUM(IF(H82="Ja",D82*H81,),IF(H83="Ja",D83*H81,),IF(H84="jA",D84*H81,),IF(H85="50 MB",D85*H81,),IF(H85="500 MB",D86*H81,),IF(H85="1 GB",D87*H81,)))</f>
        <v>0</v>
      </c>
      <c r="E89" s="13">
        <f>SUM(E81*H81,SUM(IF(H82="Ja",E82*H81,),IF(H83="Ja",E83*H81,),IF(H84="jA",E84*H81,),IF(H85="50 MB",E85*H81,),IF(H85="500 MB",E86*H81,),IF(H85="1 GB",E87*H81,)))</f>
        <v>0</v>
      </c>
      <c r="F89" s="13">
        <f>SUM(F81*H81,SUM(IF(H82="Ja",F82*H81,),IF(H83="Ja",F83*H81,),IF(H84="jA",F84*H81,),IF(H85="50 MB",F85*H81,),IF(H85="500 MB",F86*H81,),IF(H85="1 GB",F87*H81,)))</f>
        <v>0</v>
      </c>
      <c r="I89" s="5"/>
      <c r="J89" s="5"/>
    </row>
    <row r="90" spans="1:11" x14ac:dyDescent="0.35">
      <c r="A90" s="19"/>
      <c r="B90" s="13">
        <f>SUM(B81*I81,SUM(IF(I82="Ja",B82*I81,),IF(I83="Ja",B83*I81,),IF(I84="jA",B84*I81,),IF(I85="50 MB",B85*I81,),IF(I85="500 MB",B86*I81,),IF(I85="1 GB",B87*I81,)))</f>
        <v>0</v>
      </c>
      <c r="C90" s="13">
        <f>SUM(C81*I81,SUM(IF(I82="Ja",C82*I81,),IF(I83="Ja",C83*I81,),IF(I84="Ja",C84*I81,),IF(I85="50 MB",C85*I81,),IF(I85="500 MB",C86*I81,),IF(I85="1 GB",C87*I81,)))</f>
        <v>0</v>
      </c>
      <c r="D90" s="13">
        <f>SUM(D81*I81,SUM(IF(I82="Ja",D82*I81,),IF(I83="Ja",D83*I81,),IF(I84="Ja",D84*I81,),IF(I85="50 MB",D85*I81,),IF(I85="500 MB",D86*I81,),IF(I85="1 GB",D87*I81,)))</f>
        <v>0</v>
      </c>
      <c r="E90" s="13">
        <f>SUM(E81*I81,SUM(IF(I82="Ja",E82*I81,),IF(I83="Ja",E83*I81,),IF(I84="jA",E84*I81,),IF(I85="50 MB",E85*I81,),IF(I85="500 MB",E86*I81,),IF(I85="1 GB",E87*I81,)))</f>
        <v>0</v>
      </c>
      <c r="F90" s="13">
        <f>SUM(F81*I81,SUM(IF(I82="Ja",F82*I81,),IF(I83="Ja",F83*I81,),IF(I84="jA",F84*I81,),IF(I85="50 MB",F85*I81,),IF(I85="500 MB",F86*I81,),IF(I85="1 GB",F87*I81,)))</f>
        <v>0</v>
      </c>
      <c r="I90" s="5"/>
      <c r="J90" s="5"/>
      <c r="K90" s="27"/>
    </row>
    <row r="91" spans="1:11" x14ac:dyDescent="0.35">
      <c r="A91" s="19"/>
      <c r="B91" s="13">
        <f>SUM(B81*J81,SUM(IF(J82="Ja",B82*J81,),IF(J83="Ja",B83*J81,),IF(J84="Ja",B84*J81,),IF(J85="50 MB",B85*J81,),IF(J85="500 MB",B86*J81,),IF(J85="1 GB",B87*J81,)))</f>
        <v>0</v>
      </c>
      <c r="C91" s="13">
        <f>SUM(C81*J81,SUM(IF(J82="Ja",C82*J81,),IF(J83="Ja",C83*J81,),IF(J84="Ja",C84*J81,),IF(J85="50 MB",C85*J81,),IF(J85="500 MB",C86*J81,),IF(J85="1 GB",C87*J81,)))</f>
        <v>0</v>
      </c>
      <c r="D91" s="13">
        <f>SUM(D81*J81,SUM(IF(J82="Ja",D82*J81,),IF(J83="Ja",D83*J81,),IF(J84="Ja",D84*J81,),IF(J85="50 MB",D85*J81,),IF(J85="500 MB",D86*J81,),IF(J85="1 GB",D87*J81,)))</f>
        <v>0</v>
      </c>
      <c r="E91" s="13">
        <f>SUM(E81*J81,SUM(IF(J82="Ja",E82*J81,),IF(J83="Ja",E83*J81,),IF(J84="jA",E84*J81,),IF(J85="50 MB",E85*J81,),IF(J85="500 MB",E86*J81,),IF(J85="1 GB",E87*J81,)))</f>
        <v>0</v>
      </c>
      <c r="F91" s="13">
        <f>SUM(F81*J81,SUM(IF(J82="Ja",F82*J81,),IF(J83="Ja",F83*J81,),IF(J84="jA",F84*J81,),IF(J85="50 MB",F85*J81,),IF(J85="500 MB",F86*J81,),IF(J85="1 GB",F87*J81,)))</f>
        <v>0</v>
      </c>
      <c r="I91" s="5"/>
      <c r="J91" s="5"/>
      <c r="K91" s="27"/>
    </row>
    <row r="92" spans="1:11" x14ac:dyDescent="0.35">
      <c r="A92" s="19"/>
      <c r="B92" s="27">
        <f t="shared" ref="B92" si="5">SUM(B89:B91)</f>
        <v>0</v>
      </c>
      <c r="C92" s="27">
        <f>SUM(C89:C91)</f>
        <v>0</v>
      </c>
      <c r="D92" s="27">
        <f>SUM(D89:D91)</f>
        <v>0</v>
      </c>
      <c r="E92" s="27">
        <f>SUM(E89:E91)</f>
        <v>0</v>
      </c>
      <c r="F92" s="27">
        <f>SUM(F89:F91)</f>
        <v>0</v>
      </c>
    </row>
    <row r="93" spans="1:11" x14ac:dyDescent="0.35">
      <c r="A93" s="19"/>
      <c r="B93" s="27"/>
      <c r="C93" s="27"/>
      <c r="D93" s="27"/>
      <c r="E93" s="27"/>
      <c r="F93" s="27"/>
    </row>
    <row r="94" spans="1:11" x14ac:dyDescent="0.35">
      <c r="A94" s="9" t="s">
        <v>37</v>
      </c>
      <c r="B94" s="14">
        <f t="shared" ref="B94" si="6">SUM(B21,B35,B48,B62,B70,B78,B92,B93)</f>
        <v>0</v>
      </c>
      <c r="C94" s="14">
        <f>SUM(C21,C35,C48,C62,C70,C78,C92,C93)</f>
        <v>0</v>
      </c>
      <c r="D94" s="14">
        <f>SUM(D21,D35,D48,D62,D70,D78,D92,D93)</f>
        <v>0</v>
      </c>
      <c r="E94" s="14">
        <f>SUM(E21,E35,E48,E62,E70,E78,E92,E93)</f>
        <v>0</v>
      </c>
      <c r="F94" s="14">
        <f>SUM(F21,F35,F48,F62,F70,F78,F92,F93)</f>
        <v>0</v>
      </c>
      <c r="H94" s="87">
        <f>SUM(B94:F94)</f>
        <v>0</v>
      </c>
    </row>
    <row r="95" spans="1:11" x14ac:dyDescent="0.35">
      <c r="A95" s="19"/>
      <c r="B95" s="27">
        <v>1E-4</v>
      </c>
      <c r="C95" s="27">
        <v>2.0000000000000001E-4</v>
      </c>
      <c r="D95" s="27">
        <v>2.9999999999999997E-4</v>
      </c>
      <c r="E95" s="27">
        <v>4.0000000000000002E-4</v>
      </c>
      <c r="F95" s="27">
        <v>5.0000000000000001E-4</v>
      </c>
      <c r="G95" s="27">
        <v>5.9999999999999995E-4</v>
      </c>
      <c r="H95" s="19"/>
    </row>
    <row r="96" spans="1:11" x14ac:dyDescent="0.35">
      <c r="B96" s="58">
        <f t="shared" ref="B96" si="7">SUM(B21,B35,B48,B62,B70,B78,B92,B95)</f>
        <v>1E-4</v>
      </c>
      <c r="C96" s="58">
        <f>SUM(C21,C35,C48,C62,C70,C78,C92,D95)</f>
        <v>2.9999999999999997E-4</v>
      </c>
      <c r="D96" s="58">
        <f>SUM(D21,D35,D48,D62,D70,D78,D92,E95)</f>
        <v>4.0000000000000002E-4</v>
      </c>
      <c r="E96" s="58">
        <f>SUM(E21,E35,E48,E62,E70,E78,E92,F95)</f>
        <v>5.0000000000000001E-4</v>
      </c>
      <c r="F96" s="58">
        <f>SUM(F21,F35,F48,F62,F70,F78,F92,G95)</f>
        <v>5.9999999999999995E-4</v>
      </c>
      <c r="H96" s="19"/>
    </row>
    <row r="97" spans="1:8" x14ac:dyDescent="0.35">
      <c r="A97" s="9"/>
      <c r="B97" s="18"/>
      <c r="C97" s="18"/>
      <c r="D97" s="18"/>
      <c r="E97" s="18"/>
      <c r="F97" s="18"/>
      <c r="G97" s="18"/>
      <c r="H97" s="19"/>
    </row>
    <row r="98" spans="1:8" x14ac:dyDescent="0.35">
      <c r="A98" s="12" t="s">
        <v>36</v>
      </c>
      <c r="B98" s="28">
        <f>_xlfn.RANK.EQ(B96,B96:F96,2)</f>
        <v>1</v>
      </c>
      <c r="C98" s="28">
        <f>_xlfn.RANK.EQ(C96,B96:F96,2)</f>
        <v>2</v>
      </c>
      <c r="D98" s="28">
        <f>_xlfn.RANK.EQ(D96,B96:F96,2)</f>
        <v>3</v>
      </c>
      <c r="E98" s="28">
        <f>_xlfn.RANK.EQ(E96,B96:F96,2)</f>
        <v>4</v>
      </c>
      <c r="F98" s="28">
        <f>_xlfn.RANK.EQ(F96,B96:F96,2)</f>
        <v>5</v>
      </c>
      <c r="H98" s="19"/>
    </row>
    <row r="99" spans="1:8" x14ac:dyDescent="0.35">
      <c r="A99" s="12"/>
      <c r="B99" s="21"/>
      <c r="C99" s="21"/>
      <c r="D99" s="21"/>
      <c r="E99" s="21"/>
      <c r="F99" s="21"/>
      <c r="G99" s="21"/>
      <c r="H99" s="19"/>
    </row>
    <row r="100" spans="1:8" s="83" customFormat="1" x14ac:dyDescent="0.35">
      <c r="A100" s="29"/>
      <c r="B100" s="85">
        <f>_xlfn.RANK.EQ(B94,B94:F94,2)</f>
        <v>1</v>
      </c>
      <c r="C100" s="85">
        <f>_xlfn.RANK.EQ(C94,B94:F94,2)</f>
        <v>1</v>
      </c>
      <c r="D100" s="86">
        <f>_xlfn.RANK.EQ(D94,B94:F94,2)</f>
        <v>1</v>
      </c>
      <c r="E100" s="85">
        <f>_xlfn.RANK.EQ(E94,B94:F94,2)</f>
        <v>1</v>
      </c>
      <c r="F100" s="85">
        <f>_xlfn.RANK.EQ(F94,B94:F94,2)</f>
        <v>1</v>
      </c>
      <c r="H100" s="90"/>
    </row>
    <row r="101" spans="1:8" s="83" customFormat="1" x14ac:dyDescent="0.35">
      <c r="A101" s="29"/>
      <c r="B101" s="85">
        <f>COUNTIF(B100:F100,1)</f>
        <v>5</v>
      </c>
      <c r="C101" s="85"/>
      <c r="D101" s="85"/>
      <c r="E101" s="86"/>
      <c r="F101" s="85"/>
      <c r="G101" s="85"/>
      <c r="H101" s="90"/>
    </row>
    <row r="102" spans="1:8" s="83" customFormat="1" x14ac:dyDescent="0.35">
      <c r="A102" s="29"/>
      <c r="B102" s="85" t="str">
        <f>IF(H94=0,"",IF(B101&gt;1,"Två eller flera ramavtalsleverantörer har samma pris. Urskilning sker med hjälp av lottning av leverantörerna med lägst pris",""))</f>
        <v/>
      </c>
      <c r="C102" s="85"/>
      <c r="D102" s="85"/>
      <c r="E102" s="86"/>
      <c r="F102" s="85"/>
      <c r="G102" s="85"/>
      <c r="H102" s="90"/>
    </row>
    <row r="103" spans="1:8" s="83" customFormat="1" x14ac:dyDescent="0.35">
      <c r="A103" s="89"/>
      <c r="B103" s="85"/>
      <c r="C103" s="85"/>
      <c r="D103" s="85"/>
      <c r="E103" s="86"/>
      <c r="F103" s="85"/>
      <c r="G103" s="85"/>
      <c r="H103" s="90"/>
    </row>
    <row r="104" spans="1:8" s="83" customFormat="1" x14ac:dyDescent="0.35">
      <c r="A104" s="89"/>
      <c r="B104" s="85"/>
      <c r="C104" s="85"/>
      <c r="D104" s="85"/>
      <c r="E104" s="86"/>
      <c r="F104" s="85"/>
      <c r="G104" s="85"/>
      <c r="H104" s="90"/>
    </row>
    <row r="105" spans="1:8" ht="14" thickBot="1" x14ac:dyDescent="0.4">
      <c r="A105" s="9"/>
      <c r="B105" s="18"/>
      <c r="C105" s="18"/>
      <c r="D105" s="18"/>
      <c r="E105" s="18"/>
      <c r="F105" s="18"/>
      <c r="G105" s="18"/>
    </row>
    <row r="106" spans="1:8" ht="23" thickBot="1" x14ac:dyDescent="0.4">
      <c r="A106" s="30" t="s">
        <v>86</v>
      </c>
      <c r="B106" s="161" t="str">
        <f>IF(C113&gt;100001,"Avropet överstiger 100 000kr per månad,",IF(B101=5,"Ange vilken/vilka bastjänster och antal samt eventuella",IF(B101=1,IF(B98=D127,B1,IF(C98=D127,C1,IF(D98=D127,D1,IF(E98=D127,E1,IF(F98=D127,F1,"Ingen lev"))))),B102)))</f>
        <v>Ange vilken/vilka bastjänster och antal samt eventuella</v>
      </c>
      <c r="C106" s="162"/>
      <c r="D106" s="162"/>
      <c r="E106" s="162"/>
      <c r="F106" s="163"/>
      <c r="G106" s="9"/>
    </row>
    <row r="107" spans="1:8" ht="23" thickBot="1" x14ac:dyDescent="0.4">
      <c r="A107" s="30"/>
      <c r="B107" s="161" t="str">
        <f>IF(C113&gt;100001,"använd förnyad konkurensutsättning för avrop.",IF(B101=6,"tillägg i de ljusgula rutorna som önskas avropas.",IF(B101=1,IF(B98=D127,B2,IF(C98=D127,C2,IF(D98=D127,D2,IF(E98=D127,E2,IF(F98=D127,F2,"Ingen lev"))))),"")))</f>
        <v/>
      </c>
      <c r="C107" s="162"/>
      <c r="D107" s="162"/>
      <c r="E107" s="162"/>
      <c r="F107" s="163"/>
      <c r="G107" s="9"/>
    </row>
    <row r="108" spans="1:8" ht="23" thickBot="1" x14ac:dyDescent="0.4">
      <c r="A108" s="30"/>
      <c r="B108" s="161" t="str">
        <f>IF(C113&gt;100001,"",IF(B101=6,"",IF(B101=1,IF(B98=D127,B3,IF(C98=D127,C3,IF(D98=D127,D3,IF(E98=D127,E3,IF(F98=D127,F3,"Ingen lev"))))),"")))</f>
        <v/>
      </c>
      <c r="C108" s="162"/>
      <c r="D108" s="162"/>
      <c r="E108" s="162"/>
      <c r="F108" s="163"/>
      <c r="G108" s="9"/>
    </row>
    <row r="109" spans="1:8" ht="23" thickBot="1" x14ac:dyDescent="0.4">
      <c r="A109" s="30"/>
      <c r="B109" s="161" t="str">
        <f>IF(C113&gt;100001,"",IF(B101=6,"",IF(B101=1,IF(B98=D127,B4,IF(C98=D127,C4,IF(D98=D127,D4,IF(E98=D127,E4,IF(F98=D127,F4,"Ingen lev"))))),"")))</f>
        <v/>
      </c>
      <c r="C109" s="162"/>
      <c r="D109" s="162"/>
      <c r="E109" s="162"/>
      <c r="F109" s="163"/>
      <c r="G109" s="9"/>
    </row>
    <row r="110" spans="1:8" ht="23" thickBot="1" x14ac:dyDescent="0.4">
      <c r="A110" s="30"/>
      <c r="B110" s="161" t="str">
        <f>IF(C113&gt;100001,"",IF(B101=6,"",IF(B101=1,IF(B98=D127,B5,IF(C98=D127,C5,IF(D98=D127,D5,IF(E98=D127,E5,IF(F98=D127,F5,"Ingen lev"))))),"")))</f>
        <v/>
      </c>
      <c r="C110" s="162"/>
      <c r="D110" s="162"/>
      <c r="E110" s="162"/>
      <c r="F110" s="163"/>
      <c r="G110" s="9"/>
    </row>
    <row r="111" spans="1:8" x14ac:dyDescent="0.35">
      <c r="A111" s="9"/>
      <c r="B111" s="18"/>
      <c r="C111" s="18"/>
      <c r="D111" s="18"/>
      <c r="E111" s="18"/>
      <c r="F111" s="18"/>
      <c r="G111" s="18"/>
    </row>
    <row r="112" spans="1:8" x14ac:dyDescent="0.35">
      <c r="A112" s="9"/>
      <c r="B112" s="18"/>
      <c r="C112" s="18"/>
      <c r="D112" s="18"/>
      <c r="E112" s="18"/>
      <c r="F112" s="18"/>
      <c r="G112" s="18"/>
    </row>
    <row r="113" spans="1:8" ht="17.5" x14ac:dyDescent="0.45">
      <c r="A113" s="9"/>
      <c r="B113" s="37" t="s">
        <v>41</v>
      </c>
      <c r="C113" s="36">
        <f>IF(B98=D127,B96,IF(C98=D127,C96,IF(D98=D127,D96,IF(E98=D127,E96,IF(F98=D127,F96,"Ingen lev")))))</f>
        <v>1E-4</v>
      </c>
    </row>
    <row r="116" spans="1:8" x14ac:dyDescent="0.35">
      <c r="A116" s="32"/>
      <c r="B116" s="33"/>
    </row>
    <row r="117" spans="1:8" x14ac:dyDescent="0.35">
      <c r="A117" s="32"/>
      <c r="B117" s="33"/>
      <c r="F117" s="33"/>
      <c r="G117" s="33"/>
    </row>
    <row r="118" spans="1:8" ht="20" x14ac:dyDescent="0.4">
      <c r="A118" s="34" t="s">
        <v>42</v>
      </c>
      <c r="H118" s="4"/>
    </row>
    <row r="119" spans="1:8" x14ac:dyDescent="0.35">
      <c r="B119" s="4" t="s">
        <v>53</v>
      </c>
      <c r="C119" s="12"/>
      <c r="D119" s="4" t="s">
        <v>52</v>
      </c>
      <c r="H119" s="4"/>
    </row>
    <row r="120" spans="1:8" ht="13.5" customHeight="1" x14ac:dyDescent="0.35">
      <c r="A120" s="4" t="s">
        <v>43</v>
      </c>
      <c r="B120" s="17" t="str">
        <f>IF($B$101=5,"Leverantör",IF($B$98=$C$98,"",IF($B$98=1,$B$1,IF($B$98=1,B1,IF($C$98=1,$C$1,IF($D$98=1,$D$1,IF($E$98=1,$E$1,IF($F$98=1,$F$1,""))))))))</f>
        <v>Leverantör</v>
      </c>
      <c r="C120" s="57"/>
      <c r="D120" s="77">
        <f>IF($B$98=$C$98,"",IF($B$98=1,$B$96,IF($B$98=1,$B$96,IF($C$98=1,$C$96,IF($D$98=1,$D$96,IF($E$98=1,$E$96,IF($F$98=1,$F$96,"")))))))</f>
        <v>1E-4</v>
      </c>
      <c r="G120" s="12"/>
      <c r="H120" s="4"/>
    </row>
    <row r="121" spans="1:8" ht="13.5" customHeight="1" x14ac:dyDescent="0.35">
      <c r="A121" s="4" t="s">
        <v>44</v>
      </c>
      <c r="B121" s="17" t="str">
        <f>IF($B$101=5,"Leverantör",IF($B$98=$C$98,"",IF($B$98=2,$B$1,IF($B$98=2,B2,IF($C$98=2,$C$1,IF($D$98=2,$D$1,IF($E$98=2,$E$1,IF($F$98=2,$F$1,""))))))))</f>
        <v>Leverantör</v>
      </c>
      <c r="C121" s="57"/>
      <c r="D121" s="77">
        <f>IF($B$98=$C$98,"",IF($B$98=2,$B$96,IF($B$98=2,$B$96,IF($C$98=2,$C$96,IF($D$98=2,$D$96,IF($E$98=2,$E$96,IF($F$98=2,$F$96,"")))))))</f>
        <v>2.9999999999999997E-4</v>
      </c>
      <c r="G121" s="12"/>
      <c r="H121" s="4"/>
    </row>
    <row r="122" spans="1:8" ht="13.5" customHeight="1" x14ac:dyDescent="0.35">
      <c r="A122" s="4" t="s">
        <v>45</v>
      </c>
      <c r="B122" s="17" t="str">
        <f>IF($B$101=5,"Leverantör",IF($B$98=$C$98,"",IF($B$98=3,$B$1,IF($B$98=3,B3,IF($C$98=3,$C$1,IF($D$98=3,$D$1,IF($E$98=3,$E$1,IF($F$98=3,$F$1,""))))))))</f>
        <v>Leverantör</v>
      </c>
      <c r="C122" s="57"/>
      <c r="D122" s="77">
        <f>IF($B$98=$C$98,"",IF($B$98=3,$B$96,IF($B$98=3,$B$96,IF($C$98=3,$C$96,IF($D$98=3,$D$96,IF($E$98=3,$E$96,IF($F$98=3,$F$96,"")))))))</f>
        <v>4.0000000000000002E-4</v>
      </c>
      <c r="G122" s="12"/>
      <c r="H122" s="4"/>
    </row>
    <row r="123" spans="1:8" ht="13.5" customHeight="1" x14ac:dyDescent="0.35">
      <c r="A123" s="4" t="s">
        <v>46</v>
      </c>
      <c r="B123" s="17" t="str">
        <f>IF($B$101=5,"Leverantör",IF($B$98=$C$98,"",IF($B$98=4,$B$1,IF($B$98=4,B4,IF($C$98=4,$C$1,IF($D$98=4,$D$1,IF($E$98=4,$E$1,IF($F$98=4,$F$1,""))))))))</f>
        <v>Leverantör</v>
      </c>
      <c r="C123" s="57"/>
      <c r="D123" s="77">
        <f>IF($B$98=$C$98,"",IF($B$98=4,$B$96,IF($B$98=4,$B$96,IF($C$98=4,$C$96,IF($D$98=4,$D$96,IF($E$98=4,$E$96,IF($F$98=4,$F$96,"")))))))</f>
        <v>5.0000000000000001E-4</v>
      </c>
      <c r="G123" s="12"/>
      <c r="H123" s="4"/>
    </row>
    <row r="124" spans="1:8" ht="13.5" customHeight="1" x14ac:dyDescent="0.35">
      <c r="A124" s="4" t="s">
        <v>47</v>
      </c>
      <c r="B124" s="17" t="str">
        <f>IF($B$101=5,"Leverantör",IF($B$98=$C$98,"",IF($B$98=5,$B$1,IF($B$98=5,B5,IF($C$98=5,$C$1,IF($D$98=5,$D$1,IF($E$98=5,$E$1,IF($F$98=5,$F$1,""))))))))</f>
        <v>Leverantör</v>
      </c>
      <c r="C124" s="57"/>
      <c r="D124" s="77">
        <f>IF($B$98=$C$98,"",IF($B$98=5,$B$96,IF($B$98=5,$B$96,IF($C$98=5,$C$96,IF($D$98=5,$D$96,IF($E$98=5,$E$96,IF($F$98=5,$F$96,"")))))))</f>
        <v>5.9999999999999995E-4</v>
      </c>
      <c r="G124" s="12"/>
      <c r="H124" s="4"/>
    </row>
    <row r="125" spans="1:8" ht="13.5" customHeight="1" x14ac:dyDescent="0.35">
      <c r="C125" s="57"/>
      <c r="G125" s="12"/>
      <c r="H125" s="4"/>
    </row>
    <row r="126" spans="1:8" x14ac:dyDescent="0.35">
      <c r="C126" s="12"/>
      <c r="H126" s="4"/>
    </row>
    <row r="127" spans="1:8" x14ac:dyDescent="0.35">
      <c r="A127" s="164"/>
      <c r="B127" s="165"/>
      <c r="C127" s="165"/>
      <c r="D127" s="8">
        <f>'Avropsblankett 2 Telefoni'!I92</f>
        <v>1</v>
      </c>
      <c r="H127" s="4"/>
    </row>
    <row r="128" spans="1:8" x14ac:dyDescent="0.35">
      <c r="A128" s="35"/>
      <c r="B128" s="35"/>
      <c r="C128" s="35"/>
      <c r="D128" s="35"/>
      <c r="E128" s="35"/>
      <c r="F128" s="35"/>
      <c r="G128" s="35"/>
    </row>
    <row r="129" spans="1:8" x14ac:dyDescent="0.35">
      <c r="A129" s="35"/>
      <c r="B129" s="35"/>
      <c r="C129" s="35"/>
      <c r="D129" s="35"/>
      <c r="E129" s="35"/>
      <c r="F129" s="35"/>
      <c r="G129" s="35"/>
      <c r="H129" s="4"/>
    </row>
    <row r="130" spans="1:8" x14ac:dyDescent="0.35">
      <c r="A130" s="35"/>
      <c r="B130" s="35"/>
      <c r="C130" s="35"/>
      <c r="H130" s="4"/>
    </row>
    <row r="131" spans="1:8" x14ac:dyDescent="0.35">
      <c r="A131" s="59"/>
      <c r="B131" s="59"/>
      <c r="C131" s="59"/>
      <c r="H131" s="4"/>
    </row>
    <row r="132" spans="1:8" x14ac:dyDescent="0.35">
      <c r="A132" s="59"/>
      <c r="B132" s="59"/>
      <c r="C132" s="59"/>
      <c r="H132" s="4"/>
    </row>
    <row r="133" spans="1:8" x14ac:dyDescent="0.35">
      <c r="A133" s="59"/>
      <c r="B133" s="59"/>
      <c r="C133" s="59"/>
      <c r="H133" s="4"/>
    </row>
    <row r="134" spans="1:8" x14ac:dyDescent="0.35">
      <c r="A134" s="59"/>
      <c r="B134" s="59"/>
      <c r="C134" s="59"/>
      <c r="H134" s="4"/>
    </row>
    <row r="135" spans="1:8" x14ac:dyDescent="0.35">
      <c r="A135" s="59"/>
      <c r="B135" s="59"/>
      <c r="C135" s="59"/>
      <c r="H135" s="4"/>
    </row>
    <row r="136" spans="1:8" x14ac:dyDescent="0.35">
      <c r="A136" s="59"/>
      <c r="B136" s="59"/>
      <c r="C136" s="59"/>
      <c r="H136" s="4"/>
    </row>
    <row r="137" spans="1:8" x14ac:dyDescent="0.35">
      <c r="A137" s="59"/>
      <c r="B137" s="59"/>
      <c r="C137" s="59"/>
      <c r="H137" s="4"/>
    </row>
    <row r="138" spans="1:8" x14ac:dyDescent="0.35">
      <c r="A138" s="59"/>
      <c r="B138" s="59"/>
      <c r="C138" s="59"/>
      <c r="H138" s="4"/>
    </row>
    <row r="139" spans="1:8" x14ac:dyDescent="0.35">
      <c r="A139" s="59"/>
      <c r="B139" s="59"/>
      <c r="C139" s="59"/>
      <c r="H139" s="4"/>
    </row>
    <row r="140" spans="1:8" x14ac:dyDescent="0.35">
      <c r="A140" s="59"/>
      <c r="B140" s="59"/>
      <c r="C140" s="59"/>
      <c r="H140" s="4"/>
    </row>
    <row r="141" spans="1:8" x14ac:dyDescent="0.35">
      <c r="A141" s="59"/>
      <c r="B141" s="59"/>
      <c r="C141" s="59"/>
      <c r="H141" s="4"/>
    </row>
    <row r="142" spans="1:8" x14ac:dyDescent="0.35">
      <c r="A142" s="59"/>
      <c r="B142" s="59"/>
      <c r="C142" s="59"/>
      <c r="H142" s="4"/>
    </row>
    <row r="143" spans="1:8" x14ac:dyDescent="0.35">
      <c r="A143" s="59"/>
      <c r="B143" s="59"/>
      <c r="C143" s="59"/>
      <c r="H143" s="4"/>
    </row>
  </sheetData>
  <sheetProtection algorithmName="SHA-512" hashValue="Q2mPEVs4tPyyPOnDXknDkiPEF/3XuEY+Xhaxa0TODQYj/QvP0ccAVpz6mN2HNqbTtT57pen1/fLC5UV1f22CBQ==" saltValue="E48wCmJA/prmHaZSSNKluQ==" spinCount="100000" sheet="1" objects="1" scenarios="1"/>
  <protectedRanges>
    <protectedRange sqref="H7:J10 H15:J16 H24:J25 H30:J30 H38:H46 H52:J53 H65:I66 H73:I74 H81:J85" name="Område1"/>
    <protectedRange sqref="D127" name="Område1_1"/>
  </protectedRanges>
  <mergeCells count="6">
    <mergeCell ref="B106:F106"/>
    <mergeCell ref="A127:C127"/>
    <mergeCell ref="B107:F107"/>
    <mergeCell ref="B108:F108"/>
    <mergeCell ref="B109:F109"/>
    <mergeCell ref="B110:F110"/>
  </mergeCells>
  <dataValidations count="4">
    <dataValidation type="list" allowBlank="1" showInputMessage="1" showErrorMessage="1" sqref="I74 I82:J84 I66" xr:uid="{00000000-0002-0000-0100-000000000000}">
      <formula1>"Ja,Nej"</formula1>
    </dataValidation>
    <dataValidation type="list" allowBlank="1" showInputMessage="1" showErrorMessage="1" sqref="I53:J53" xr:uid="{00000000-0002-0000-0100-000001000000}">
      <formula1>"5 GB,10 GB,20 GB,100 GB,250 GB"</formula1>
    </dataValidation>
    <dataValidation type="list" allowBlank="1" showInputMessage="1" showErrorMessage="1" sqref="I85:J85" xr:uid="{00000000-0002-0000-0100-000002000000}">
      <formula1>"50 MB,500 MB,1 GB"</formula1>
    </dataValidation>
    <dataValidation errorStyle="warning" allowBlank="1" showInputMessage="1" showErrorMessage="1" sqref="B106:B110" xr:uid="{00000000-0002-0000-0100-000003000000}"/>
  </dataValidations>
  <hyperlinks>
    <hyperlink ref="E5" r:id="rId1" display="mailto:public@telenor.se" xr:uid="{00000000-0004-0000-0100-000001000000}"/>
    <hyperlink ref="F5" r:id="rId2" display="mailto:upphandlingsenheten@teliacompany.com" xr:uid="{00000000-0004-0000-0100-000002000000}"/>
    <hyperlink ref="C5" r:id="rId3" xr:uid="{DC96E542-2E8C-4FB7-9759-90EF704E7A91}"/>
  </hyperlinks>
  <pageMargins left="0.62992125984251968" right="0.62992125984251968" top="0.74803149606299213" bottom="0.74803149606299213" header="0.31496062992125984" footer="0.31496062992125984"/>
  <pageSetup paperSize="9" scale="47" fitToHeight="0"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Avropsblankett 2 Telefoni</vt:lpstr>
      <vt:lpstr>Prismatris 2 Telefoni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Wedholm</dc:creator>
  <cp:lastModifiedBy>Karl-Johan Skiver</cp:lastModifiedBy>
  <cp:lastPrinted>2018-05-28T12:04:21Z</cp:lastPrinted>
  <dcterms:created xsi:type="dcterms:W3CDTF">2016-05-19T07:07:08Z</dcterms:created>
  <dcterms:modified xsi:type="dcterms:W3CDTF">2021-11-11T09:13:38Z</dcterms:modified>
</cp:coreProperties>
</file>