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256" windowHeight="9432"/>
  </bookViews>
  <sheets>
    <sheet name="3 Priser (Myndighet)" sheetId="5" r:id="rId1"/>
    <sheet name="(Dold flik) Prislista_Tbl" sheetId="6" state="hidden" r:id="rId2"/>
    <sheet name="Blad1" sheetId="7" r:id="rId3"/>
  </sheets>
  <definedNames>
    <definedName name="Avroparen">#REF!</definedName>
    <definedName name="BörKrav_CGI">#REF!</definedName>
    <definedName name="BörKrav_VISMA">#REF!</definedName>
    <definedName name="Kat_Lista">'(Dold flik) Prislista_Tbl'!$B$7:$B$10</definedName>
    <definedName name="Leverantor">'3 Priser (Myndighet)'!$D$7</definedName>
    <definedName name="LevSC">#REF!</definedName>
    <definedName name="Takpris_CGI">'3 Priser (Myndighet)'!$E$61</definedName>
    <definedName name="Takpris_Visma">'3 Priser (Myndighet)'!$F$61</definedName>
    <definedName name="_xlnm.Print_Area" localSheetId="0">'3 Priser (Myndighet)'!$A$1:$K$65</definedName>
    <definedName name="Val_M_SC">'3 Priser (Myndighet)'!$B$15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4" i="5" l="1"/>
  <c r="J38" i="5" l="1"/>
  <c r="J39" i="5"/>
  <c r="J40" i="5"/>
  <c r="J41" i="5"/>
  <c r="J42" i="5"/>
  <c r="J43" i="5"/>
  <c r="J44" i="5"/>
  <c r="J45" i="5"/>
  <c r="J46" i="5"/>
  <c r="F37" i="5"/>
  <c r="F38" i="5"/>
  <c r="F39" i="5"/>
  <c r="F40" i="5"/>
  <c r="F41" i="5"/>
  <c r="F42" i="5"/>
  <c r="F44" i="5"/>
  <c r="F45" i="5"/>
  <c r="F46" i="5"/>
  <c r="E39" i="5"/>
  <c r="G39" i="5" s="1"/>
  <c r="E38" i="5"/>
  <c r="E40" i="5"/>
  <c r="E41" i="5"/>
  <c r="E42" i="5"/>
  <c r="G42" i="5" s="1"/>
  <c r="E44" i="5"/>
  <c r="G44" i="5" s="1"/>
  <c r="E45" i="5"/>
  <c r="E46" i="5"/>
  <c r="G46" i="5" s="1"/>
  <c r="E37" i="5"/>
  <c r="G41" i="5" l="1"/>
  <c r="G43" i="5"/>
  <c r="G38" i="5"/>
  <c r="G40" i="5"/>
  <c r="G45" i="5"/>
  <c r="J33" i="5"/>
  <c r="B33" i="5"/>
  <c r="F33" i="5" s="1"/>
  <c r="F26" i="5"/>
  <c r="F27" i="5"/>
  <c r="F28" i="5"/>
  <c r="E26" i="5"/>
  <c r="E28" i="5"/>
  <c r="E27" i="5"/>
  <c r="A31" i="6"/>
  <c r="A32" i="6"/>
  <c r="A33" i="6"/>
  <c r="A34" i="6"/>
  <c r="A35" i="6"/>
  <c r="A36" i="6"/>
  <c r="A37" i="6"/>
  <c r="A38" i="6"/>
  <c r="B39" i="6"/>
  <c r="G27" i="5" l="1"/>
  <c r="G26" i="5"/>
  <c r="G28" i="5"/>
  <c r="E33" i="5"/>
  <c r="G33" i="5" s="1"/>
  <c r="J53" i="5"/>
  <c r="J54" i="5"/>
  <c r="J55" i="5"/>
  <c r="J56" i="5"/>
  <c r="J57" i="5"/>
  <c r="B20" i="5"/>
  <c r="E20" i="5" l="1"/>
  <c r="F20" i="5"/>
  <c r="A30" i="6"/>
  <c r="A29" i="6"/>
  <c r="A26" i="6"/>
  <c r="A25" i="6"/>
  <c r="A24" i="6"/>
  <c r="A23" i="6"/>
  <c r="A20" i="6"/>
  <c r="A19" i="6"/>
  <c r="A18" i="6"/>
  <c r="A17" i="6"/>
  <c r="A14" i="6"/>
  <c r="A13" i="6"/>
  <c r="A12" i="6"/>
  <c r="A10" i="6"/>
  <c r="A9" i="6"/>
  <c r="A8" i="6"/>
  <c r="A7" i="6"/>
  <c r="J59" i="5"/>
  <c r="J58" i="5"/>
  <c r="J52" i="5"/>
  <c r="J51" i="5"/>
  <c r="J50" i="5"/>
  <c r="J37" i="5"/>
  <c r="I20" i="5" l="1"/>
  <c r="G37" i="5"/>
  <c r="F61" i="5"/>
  <c r="E61" i="5"/>
  <c r="I28" i="5" l="1"/>
  <c r="J28" i="5" s="1"/>
  <c r="I26" i="5"/>
  <c r="J26" i="5" s="1"/>
  <c r="I27" i="5"/>
  <c r="J27" i="5" s="1"/>
  <c r="J61" i="5" l="1"/>
</calcChain>
</file>

<file path=xl/sharedStrings.xml><?xml version="1.0" encoding="utf-8"?>
<sst xmlns="http://schemas.openxmlformats.org/spreadsheetml/2006/main" count="127" uniqueCount="60">
  <si>
    <t>CGI Sverige AB</t>
  </si>
  <si>
    <t>Ramavtalsleverantörens namn</t>
  </si>
  <si>
    <t>Utvärderingspris</t>
  </si>
  <si>
    <t>Avropare, namn</t>
  </si>
  <si>
    <t>Alla priser i SEK</t>
  </si>
  <si>
    <t>Volym</t>
  </si>
  <si>
    <t>Enhet</t>
  </si>
  <si>
    <t>Anbudspris</t>
  </si>
  <si>
    <t>Införandeprojekt</t>
  </si>
  <si>
    <t>Beskrivning i avropsbilagan Specifikation av uppdrag</t>
  </si>
  <si>
    <t>UTVÄRDERINGSSUMMA</t>
  </si>
  <si>
    <t>1) Takpriser får ej överskridas i samband med avrop.</t>
  </si>
  <si>
    <t>Pris i sek CGI</t>
  </si>
  <si>
    <t>Pris i sek Visma</t>
  </si>
  <si>
    <t>Pris i sek</t>
  </si>
  <si>
    <t>Katagorie</t>
  </si>
  <si>
    <r>
      <t>Takpris</t>
    </r>
    <r>
      <rPr>
        <b/>
        <vertAlign val="superscript"/>
        <sz val="10"/>
        <color theme="1"/>
        <rFont val="Arial"/>
        <family val="2"/>
      </rPr>
      <t>1)</t>
    </r>
  </si>
  <si>
    <t>Prislista_Tbl</t>
  </si>
  <si>
    <t>Anbudsgivaren ska fylla i priser i samtliga blå celler. Nollpris anges med siffran 0. Alla priser anges exklusive moms.</t>
  </si>
  <si>
    <t>Övriga optioner</t>
  </si>
  <si>
    <t xml:space="preserve">Gulmarkerade rutor fylls i av avropare innan blanketten skickas. </t>
  </si>
  <si>
    <t>Mallen uppdaterades senast:</t>
  </si>
  <si>
    <t>Vänligen välj katagori</t>
  </si>
  <si>
    <t>Vänligen välj katagori (myndighet)</t>
  </si>
  <si>
    <t>Senaste uppdaterat</t>
  </si>
  <si>
    <t>Takpriser uppdaterades senast:</t>
  </si>
  <si>
    <t xml:space="preserve">Diarienummer </t>
  </si>
  <si>
    <t>Kat. 1 – Myndighet ≤ 50 Användare</t>
  </si>
  <si>
    <t>Kat. 2 – Myndighet ≤ 250 Användare</t>
  </si>
  <si>
    <t>Kat. 3 – Myndighet ≤ 1000 Användare</t>
  </si>
  <si>
    <t>Kat. 4 – Myndighet ≥ 1000 Användare</t>
  </si>
  <si>
    <t>Användare</t>
  </si>
  <si>
    <t>Kat</t>
  </si>
  <si>
    <t>Lättanvändare</t>
  </si>
  <si>
    <t>Mellananvändare</t>
  </si>
  <si>
    <t>Fullanvändare</t>
  </si>
  <si>
    <t>Volymrabatt</t>
  </si>
  <si>
    <t>%</t>
  </si>
  <si>
    <t>Integration med personalsystem i ESV:s ramavtal</t>
  </si>
  <si>
    <t>Integration med Operatörstjänst för kundfaktura i ESV:s ramavtal</t>
  </si>
  <si>
    <t>Integration med E-handelstjänst i ESV:s ramavtal</t>
  </si>
  <si>
    <t xml:space="preserve">Integration med budgetverktyg i ESV:s ramavtal för beslutsstödssystem </t>
  </si>
  <si>
    <t xml:space="preserve">Integration med rapport- och analysverktyg i ESV:s ramavtal för beslutsstödssystem </t>
  </si>
  <si>
    <t>Utbildning, tillkommande utbildning utöver det som ingår i Införandeprojekt</t>
  </si>
  <si>
    <t>Uppdragsledare</t>
  </si>
  <si>
    <t>Konsult</t>
  </si>
  <si>
    <t xml:space="preserve">Kundanpassad fakturablankett (för utskrift lokalt) </t>
  </si>
  <si>
    <t>Pris för tillgång till ekonomisystem, enligt kravställning, inklusive drift, underhåll och support. Priset är baserat på antal Användare. Myndigheten anger vid avrop behov av antal Användare. Antalet kan ändras under avtalsperioden. Fullanvändare kan kontakta Leverantörens support. 
Leverantören fakturerar antal användare månadsvis i efterskott, med start Effektiv leveransdag, det vill säga den dag då Myndigheten meddelat sitt leveransgodkännande och inleder provdriften.</t>
  </si>
  <si>
    <t>pris per st och månad</t>
  </si>
  <si>
    <t>Kontraktets längd (År)</t>
  </si>
  <si>
    <t>Volymrabatten gäller för myndighetens samtliga Användare vid första avrop. Vid tillkommande beställning under avtalsperioden ska antalet befintliga Användare summeras med tillskottet av användare. Summan avgör vilken rabatt som ska gälla för framtida debitering av Användare. Rabatten anges som procent per kategori och gäller för alla de tre användartyperna.</t>
  </si>
  <si>
    <t>Införandeprojektet ska utföras i enlighet med beskrivning i förfrågningsunderlaget punkt 4.1. Leverantören har ett helhetsansvar för att planera och koordinera de aktiviteter som krävs för att myndigheten ska kunna använda och nyttja lösningen enligt avtalad Specifikation. För Införandeprojekt anges ett takpris inom respektive kategori.</t>
  </si>
  <si>
    <t>Optioner med takpris</t>
  </si>
  <si>
    <t>engångsavgift</t>
  </si>
  <si>
    <t>per timme</t>
  </si>
  <si>
    <t>per dag (8 timmar)</t>
  </si>
  <si>
    <t>Rabatterat anbudspris</t>
  </si>
  <si>
    <t>Bilaganr</t>
  </si>
  <si>
    <t>Visma Enterprise AB</t>
  </si>
  <si>
    <t>Priser i kontrakt - Ekonomisystem som tjänst</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</si>
</sst>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sz val="8"/>
      <color theme="1"/>
      <name val="Arial"/>
      <family val="2"/>
      <scheme val="minor"/>
    </font>
    <font>
      <b/>
      <sz val="11"/>
      <name val="Arial"/>
      <family val="2"/>
    </font>
    <font>
      <sz val="11"/>
      <name val="Arial"/>
      <family val="2"/>
      <scheme val="minor"/>
    </font>
    <font>
      <sz val="10"/>
      <name val="Arial"/>
      <family val="2"/>
    </font>
    <font>
      <b/>
      <sz val="20"/>
      <color theme="1"/>
      <name val="Arial"/>
      <family val="2"/>
      <scheme val="minor"/>
    </font>
    <font>
      <i/>
      <sz val="10"/>
      <name val="Arial"/>
      <family val="2"/>
    </font>
    <font>
      <sz val="10"/>
      <color theme="1"/>
      <name val="Arial"/>
      <family val="2"/>
    </font>
    <font>
      <b/>
      <sz val="12"/>
      <color theme="1"/>
      <name val="Arial"/>
      <family val="2"/>
    </font>
    <font>
      <b/>
      <sz val="10"/>
      <color theme="1"/>
      <name val="Arial"/>
      <family val="2"/>
    </font>
    <font>
      <sz val="8"/>
      <name val="Arial"/>
      <family val="2"/>
    </font>
    <font>
      <b/>
      <u/>
      <sz val="10"/>
      <color theme="1"/>
      <name val="Arial"/>
      <family val="2"/>
    </font>
    <font>
      <b/>
      <i/>
      <sz val="10"/>
      <name val="Arial"/>
      <family val="2"/>
    </font>
    <font>
      <b/>
      <vertAlign val="superscript"/>
      <sz val="10"/>
      <color theme="1"/>
      <name val="Arial"/>
      <family val="2"/>
    </font>
    <font>
      <b/>
      <sz val="12"/>
      <color theme="1"/>
      <name val="Arial"/>
      <family val="2"/>
      <scheme val="minor"/>
    </font>
    <font>
      <b/>
      <sz val="12"/>
      <name val="Arial"/>
      <family val="2"/>
    </font>
    <font>
      <b/>
      <sz val="16"/>
      <name val="Arial"/>
      <family val="2"/>
      <scheme val="minor"/>
    </font>
    <font>
      <b/>
      <sz val="10"/>
      <name val="Arial"/>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CCFFFF"/>
        <bgColor indexed="64"/>
      </patternFill>
    </fill>
    <fill>
      <patternFill patternType="solid">
        <fgColor rgb="FFFFFF99"/>
        <bgColor rgb="FFFFFF99"/>
      </patternFill>
    </fill>
  </fills>
  <borders count="19">
    <border>
      <left/>
      <right/>
      <top/>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bottom style="thin">
        <color rgb="FF969696"/>
      </bottom>
      <diagonal/>
    </border>
    <border>
      <left/>
      <right style="thin">
        <color rgb="FF969696"/>
      </right>
      <top style="thin">
        <color rgb="FF969696"/>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style="thin">
        <color rgb="FF969696"/>
      </left>
      <right style="thin">
        <color rgb="FF969696"/>
      </right>
      <top/>
      <bottom/>
      <diagonal/>
    </border>
  </borders>
  <cellStyleXfs count="6">
    <xf numFmtId="0" fontId="0" fillId="0" borderId="0"/>
    <xf numFmtId="0" fontId="1" fillId="0" borderId="0"/>
    <xf numFmtId="0" fontId="4" fillId="0" borderId="0"/>
    <xf numFmtId="0" fontId="7" fillId="5" borderId="0" applyNumberFormat="0" applyFont="0" applyBorder="0" applyAlignment="0" applyProtection="0"/>
    <xf numFmtId="0" fontId="7" fillId="4" borderId="0" applyNumberFormat="0" applyFont="0" applyBorder="0" applyAlignment="0" applyProtection="0"/>
    <xf numFmtId="9" fontId="1" fillId="0" borderId="0" applyFont="0" applyFill="0" applyBorder="0" applyAlignment="0" applyProtection="0"/>
  </cellStyleXfs>
  <cellXfs count="98">
    <xf numFmtId="0" fontId="0" fillId="0" borderId="0" xfId="0"/>
    <xf numFmtId="0" fontId="2" fillId="0" borderId="1" xfId="0" applyFont="1" applyBorder="1"/>
    <xf numFmtId="0" fontId="11" fillId="3" borderId="0" xfId="0" applyFont="1" applyFill="1" applyAlignment="1" applyProtection="1">
      <alignment horizontal="left" vertical="center"/>
    </xf>
    <xf numFmtId="0" fontId="10" fillId="3" borderId="5" xfId="0" applyFont="1" applyFill="1" applyBorder="1" applyAlignment="1" applyProtection="1">
      <alignment horizontal="left" vertical="center"/>
    </xf>
    <xf numFmtId="0" fontId="7" fillId="3" borderId="0" xfId="0" applyFont="1" applyFill="1" applyAlignment="1"/>
    <xf numFmtId="0" fontId="0" fillId="0" borderId="2" xfId="0" applyBorder="1"/>
    <xf numFmtId="0" fontId="12" fillId="3"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xf>
    <xf numFmtId="3" fontId="10" fillId="0" borderId="1" xfId="0" applyNumberFormat="1" applyFont="1" applyFill="1" applyBorder="1" applyAlignment="1" applyProtection="1">
      <alignment horizontal="right" vertical="center"/>
    </xf>
    <xf numFmtId="3" fontId="10" fillId="0" borderId="1" xfId="0" applyNumberFormat="1" applyFont="1" applyFill="1" applyBorder="1" applyAlignment="1" applyProtection="1">
      <alignment horizontal="left" vertical="center"/>
    </xf>
    <xf numFmtId="3" fontId="12" fillId="0" borderId="1" xfId="0" applyNumberFormat="1" applyFont="1" applyFill="1" applyBorder="1" applyAlignment="1" applyProtection="1">
      <alignment horizontal="right" vertical="center"/>
    </xf>
    <xf numFmtId="0" fontId="15" fillId="3" borderId="1" xfId="0" applyFont="1" applyFill="1" applyBorder="1" applyAlignment="1">
      <alignment vertical="center"/>
    </xf>
    <xf numFmtId="0" fontId="12" fillId="3" borderId="1" xfId="0" applyFont="1" applyFill="1" applyBorder="1" applyAlignment="1" applyProtection="1">
      <alignment horizontal="right" vertical="center" wrapText="1"/>
    </xf>
    <xf numFmtId="0" fontId="15" fillId="3" borderId="5" xfId="0" applyFont="1" applyFill="1" applyBorder="1" applyAlignment="1">
      <alignment vertical="center" wrapText="1"/>
    </xf>
    <xf numFmtId="0" fontId="12" fillId="3" borderId="4" xfId="0" applyFont="1" applyFill="1" applyBorder="1" applyAlignment="1" applyProtection="1">
      <alignment horizontal="left" vertical="center" wrapText="1"/>
    </xf>
    <xf numFmtId="0" fontId="6" fillId="0" borderId="0" xfId="0" applyFont="1" applyFill="1" applyBorder="1"/>
    <xf numFmtId="0" fontId="6" fillId="0" borderId="2" xfId="0" applyFont="1" applyFill="1" applyBorder="1"/>
    <xf numFmtId="0" fontId="0" fillId="0" borderId="0" xfId="0" applyFill="1"/>
    <xf numFmtId="0" fontId="8" fillId="0" borderId="0" xfId="0" applyFont="1" applyFill="1"/>
    <xf numFmtId="0" fontId="14" fillId="0" borderId="0" xfId="0" applyFont="1" applyFill="1" applyAlignment="1">
      <alignment vertical="center" wrapText="1"/>
    </xf>
    <xf numFmtId="0" fontId="17" fillId="0" borderId="0" xfId="0" applyFont="1"/>
    <xf numFmtId="0" fontId="10" fillId="3" borderId="0" xfId="0" applyFont="1" applyFill="1" applyAlignment="1">
      <alignment wrapText="1"/>
    </xf>
    <xf numFmtId="0" fontId="3" fillId="0" borderId="0" xfId="0" applyFont="1" applyAlignment="1">
      <alignment horizontal="right"/>
    </xf>
    <xf numFmtId="14" fontId="3" fillId="0" borderId="0" xfId="0" applyNumberFormat="1" applyFont="1" applyAlignment="1">
      <alignment horizontal="left"/>
    </xf>
    <xf numFmtId="0" fontId="11" fillId="0" borderId="0" xfId="0" applyFont="1" applyFill="1" applyAlignment="1"/>
    <xf numFmtId="0" fontId="3" fillId="0" borderId="0" xfId="0" applyFont="1" applyAlignment="1">
      <alignment horizontal="right" vertical="top"/>
    </xf>
    <xf numFmtId="14" fontId="3" fillId="0" borderId="0" xfId="0" applyNumberFormat="1" applyFont="1" applyAlignment="1">
      <alignment vertical="top"/>
    </xf>
    <xf numFmtId="0" fontId="18" fillId="0" borderId="0" xfId="0" applyFont="1" applyFill="1" applyAlignment="1" applyProtection="1">
      <alignment horizontal="left" vertical="center"/>
    </xf>
    <xf numFmtId="0" fontId="10" fillId="2" borderId="5" xfId="0" applyFont="1" applyFill="1" applyBorder="1" applyAlignment="1">
      <alignment vertical="top" wrapText="1"/>
    </xf>
    <xf numFmtId="0" fontId="6" fillId="3" borderId="5" xfId="0" applyFont="1" applyFill="1" applyBorder="1"/>
    <xf numFmtId="0" fontId="7" fillId="3" borderId="5" xfId="0" applyFont="1" applyFill="1" applyBorder="1" applyAlignment="1" applyProtection="1">
      <alignment horizontal="left" vertical="center"/>
    </xf>
    <xf numFmtId="0" fontId="7" fillId="3" borderId="5" xfId="0" applyFont="1" applyFill="1" applyBorder="1" applyAlignment="1" applyProtection="1">
      <alignment horizontal="left"/>
    </xf>
    <xf numFmtId="0" fontId="7" fillId="3" borderId="5" xfId="0" applyFont="1" applyFill="1" applyBorder="1" applyAlignment="1" applyProtection="1">
      <alignment horizontal="left" vertical="center" wrapText="1"/>
    </xf>
    <xf numFmtId="0" fontId="18" fillId="3" borderId="5" xfId="0" applyFont="1" applyFill="1" applyBorder="1" applyAlignment="1" applyProtection="1">
      <alignment horizontal="left" vertical="center" wrapText="1"/>
    </xf>
    <xf numFmtId="4" fontId="20" fillId="3" borderId="5" xfId="0" applyNumberFormat="1" applyFont="1" applyFill="1" applyBorder="1" applyAlignment="1" applyProtection="1">
      <alignment wrapText="1"/>
    </xf>
    <xf numFmtId="0" fontId="6" fillId="3" borderId="5" xfId="0" applyFont="1" applyFill="1" applyBorder="1" applyAlignment="1">
      <alignment wrapText="1"/>
    </xf>
    <xf numFmtId="0" fontId="20" fillId="3" borderId="5" xfId="0" applyFont="1" applyFill="1" applyBorder="1" applyAlignment="1" applyProtection="1">
      <alignment horizontal="center" wrapText="1"/>
    </xf>
    <xf numFmtId="4" fontId="7" fillId="3" borderId="5" xfId="0" applyNumberFormat="1" applyFont="1" applyFill="1" applyBorder="1" applyProtection="1">
      <protection locked="0"/>
    </xf>
    <xf numFmtId="0" fontId="7" fillId="3" borderId="5" xfId="0" applyFont="1" applyFill="1" applyBorder="1" applyAlignment="1" applyProtection="1">
      <alignment horizontal="left" wrapText="1"/>
    </xf>
    <xf numFmtId="9" fontId="7" fillId="3" borderId="5" xfId="5" applyFont="1" applyFill="1" applyBorder="1" applyProtection="1">
      <protection locked="0"/>
    </xf>
    <xf numFmtId="3" fontId="10" fillId="3" borderId="15" xfId="0" applyNumberFormat="1" applyFont="1" applyFill="1" applyBorder="1" applyProtection="1">
      <protection locked="0"/>
    </xf>
    <xf numFmtId="0" fontId="6" fillId="3" borderId="0" xfId="0" applyFont="1" applyFill="1" applyBorder="1"/>
    <xf numFmtId="0" fontId="6" fillId="3" borderId="0" xfId="0" applyFont="1" applyFill="1" applyBorder="1" applyAlignment="1">
      <alignment horizontal="right"/>
    </xf>
    <xf numFmtId="14" fontId="6" fillId="3" borderId="0" xfId="0" applyNumberFormat="1" applyFont="1" applyFill="1" applyBorder="1"/>
    <xf numFmtId="0" fontId="19" fillId="3" borderId="0" xfId="0" applyFont="1" applyFill="1" applyBorder="1"/>
    <xf numFmtId="0" fontId="13" fillId="3" borderId="0" xfId="0" applyFont="1" applyFill="1" applyBorder="1"/>
    <xf numFmtId="4" fontId="20" fillId="3" borderId="5" xfId="0" applyNumberFormat="1" applyFont="1" applyFill="1" applyBorder="1" applyAlignment="1" applyProtection="1">
      <alignment vertical="center" wrapText="1"/>
    </xf>
    <xf numFmtId="4" fontId="20" fillId="3" borderId="5" xfId="0" applyNumberFormat="1" applyFont="1" applyFill="1" applyBorder="1" applyProtection="1"/>
    <xf numFmtId="0" fontId="20" fillId="3" borderId="5" xfId="0" applyFont="1" applyFill="1" applyBorder="1" applyAlignment="1" applyProtection="1">
      <alignment horizontal="left" vertical="center" wrapText="1"/>
    </xf>
    <xf numFmtId="4" fontId="7" fillId="3" borderId="5" xfId="0" applyNumberFormat="1" applyFont="1" applyFill="1" applyBorder="1" applyAlignment="1" applyProtection="1">
      <protection locked="0"/>
    </xf>
    <xf numFmtId="4" fontId="20" fillId="3" borderId="5" xfId="0" applyNumberFormat="1" applyFont="1" applyFill="1" applyBorder="1" applyAlignment="1" applyProtection="1"/>
    <xf numFmtId="0" fontId="7" fillId="3" borderId="0" xfId="0" applyFont="1" applyFill="1" applyBorder="1" applyAlignment="1" applyProtection="1">
      <alignment horizontal="left"/>
    </xf>
    <xf numFmtId="4" fontId="7" fillId="3" borderId="0" xfId="0" applyNumberFormat="1" applyFont="1" applyFill="1" applyBorder="1" applyProtection="1">
      <protection locked="0"/>
    </xf>
    <xf numFmtId="0" fontId="0" fillId="0" borderId="1" xfId="0" applyFont="1" applyBorder="1"/>
    <xf numFmtId="0" fontId="10" fillId="3" borderId="1" xfId="0" applyFont="1" applyFill="1" applyBorder="1" applyAlignment="1" applyProtection="1">
      <alignment horizontal="left" vertical="center" wrapText="1"/>
    </xf>
    <xf numFmtId="0" fontId="15" fillId="3" borderId="16" xfId="0" applyFont="1" applyFill="1" applyBorder="1" applyAlignment="1">
      <alignment vertical="center" wrapText="1"/>
    </xf>
    <xf numFmtId="0" fontId="0" fillId="0" borderId="16" xfId="0" applyBorder="1"/>
    <xf numFmtId="0" fontId="10" fillId="0" borderId="17" xfId="0" applyFont="1" applyFill="1" applyBorder="1" applyAlignment="1" applyProtection="1">
      <alignment horizontal="left" vertical="center"/>
    </xf>
    <xf numFmtId="3" fontId="10" fillId="0" borderId="4" xfId="0" applyNumberFormat="1" applyFont="1" applyFill="1" applyBorder="1" applyAlignment="1" applyProtection="1">
      <alignment horizontal="right" vertical="center"/>
    </xf>
    <xf numFmtId="0" fontId="12" fillId="0" borderId="17" xfId="0" applyFont="1" applyFill="1" applyBorder="1" applyAlignment="1" applyProtection="1">
      <alignment horizontal="left" vertical="center" wrapText="1"/>
    </xf>
    <xf numFmtId="0" fontId="12" fillId="3" borderId="17" xfId="0" applyFont="1" applyFill="1" applyBorder="1" applyAlignment="1" applyProtection="1">
      <alignment horizontal="left" vertical="center" wrapText="1"/>
    </xf>
    <xf numFmtId="9" fontId="10" fillId="0" borderId="1" xfId="5" applyFont="1" applyFill="1" applyBorder="1" applyAlignment="1" applyProtection="1">
      <alignment horizontal="right" vertical="center"/>
    </xf>
    <xf numFmtId="3" fontId="10" fillId="0" borderId="1" xfId="5" applyNumberFormat="1" applyFont="1" applyFill="1" applyBorder="1" applyAlignment="1" applyProtection="1">
      <alignment horizontal="right" vertical="center"/>
    </xf>
    <xf numFmtId="3" fontId="10" fillId="0" borderId="16" xfId="5" applyNumberFormat="1" applyFont="1" applyFill="1" applyBorder="1" applyAlignment="1" applyProtection="1">
      <alignment horizontal="right" vertical="center"/>
    </xf>
    <xf numFmtId="0" fontId="0" fillId="0" borderId="17" xfId="0" applyBorder="1"/>
    <xf numFmtId="0" fontId="0" fillId="0" borderId="4" xfId="0" applyBorder="1"/>
    <xf numFmtId="4" fontId="10" fillId="0" borderId="1" xfId="0" applyNumberFormat="1" applyFont="1" applyFill="1" applyBorder="1" applyAlignment="1" applyProtection="1">
      <alignment horizontal="right" vertical="center"/>
    </xf>
    <xf numFmtId="0" fontId="12" fillId="3" borderId="4" xfId="0" applyFont="1" applyFill="1" applyBorder="1" applyAlignment="1" applyProtection="1">
      <alignment horizontal="right" vertical="center" wrapText="1"/>
    </xf>
    <xf numFmtId="9" fontId="10" fillId="0" borderId="16" xfId="5" applyFont="1" applyFill="1" applyBorder="1" applyAlignment="1" applyProtection="1">
      <alignment horizontal="right" vertical="center"/>
    </xf>
    <xf numFmtId="0" fontId="0" fillId="0" borderId="18" xfId="0" applyBorder="1"/>
    <xf numFmtId="0" fontId="3" fillId="2" borderId="3" xfId="0" applyFont="1" applyFill="1" applyBorder="1" applyAlignment="1" applyProtection="1">
      <alignment wrapText="1"/>
      <protection locked="0"/>
    </xf>
    <xf numFmtId="0" fontId="0" fillId="2" borderId="3" xfId="0" applyFill="1" applyBorder="1" applyProtection="1">
      <protection locked="0"/>
    </xf>
    <xf numFmtId="2" fontId="0" fillId="2" borderId="3" xfId="0" applyNumberFormat="1" applyFill="1" applyBorder="1" applyProtection="1">
      <protection locked="0"/>
    </xf>
    <xf numFmtId="3" fontId="10" fillId="2" borderId="1" xfId="0" applyNumberFormat="1" applyFont="1" applyFill="1" applyBorder="1" applyAlignment="1" applyProtection="1">
      <alignment horizontal="left" vertical="center"/>
      <protection locked="0"/>
    </xf>
    <xf numFmtId="4" fontId="10" fillId="4" borderId="1" xfId="0" applyNumberFormat="1" applyFont="1" applyFill="1" applyBorder="1" applyAlignment="1" applyProtection="1">
      <alignment horizontal="right" vertical="center"/>
      <protection locked="0"/>
    </xf>
    <xf numFmtId="3" fontId="10" fillId="4" borderId="1" xfId="0"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left" vertical="center"/>
      <protection locked="0"/>
    </xf>
    <xf numFmtId="0" fontId="0" fillId="2" borderId="1" xfId="0" applyFill="1" applyBorder="1" applyProtection="1">
      <protection locked="0"/>
    </xf>
    <xf numFmtId="0" fontId="10" fillId="2" borderId="1" xfId="0" applyFont="1" applyFill="1" applyBorder="1" applyAlignment="1" applyProtection="1">
      <alignment horizontal="left" vertical="center"/>
      <protection locked="0"/>
    </xf>
    <xf numFmtId="3" fontId="7" fillId="3" borderId="5" xfId="0" applyNumberFormat="1" applyFont="1" applyFill="1" applyBorder="1" applyProtection="1">
      <protection locked="0"/>
    </xf>
    <xf numFmtId="3" fontId="7" fillId="3" borderId="5" xfId="0" applyNumberFormat="1" applyFont="1" applyFill="1" applyBorder="1" applyAlignment="1" applyProtection="1">
      <protection locked="0"/>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0" fontId="10" fillId="4" borderId="12" xfId="0" applyFont="1" applyFill="1" applyBorder="1" applyAlignment="1">
      <alignment horizontal="left" wrapText="1"/>
    </xf>
    <xf numFmtId="0" fontId="10" fillId="4" borderId="13" xfId="0" applyFont="1" applyFill="1" applyBorder="1" applyAlignment="1">
      <alignment horizontal="left" wrapText="1"/>
    </xf>
    <xf numFmtId="0" fontId="10" fillId="4" borderId="14" xfId="0" applyFont="1" applyFill="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9" fillId="3" borderId="0" xfId="0" applyFont="1" applyFill="1" applyAlignment="1">
      <alignment horizontal="left" vertical="center" wrapText="1"/>
    </xf>
    <xf numFmtId="0" fontId="3" fillId="4" borderId="9" xfId="0" applyFont="1" applyFill="1" applyBorder="1" applyAlignment="1" applyProtection="1">
      <alignment horizontal="left" wrapText="1"/>
      <protection locked="0"/>
    </xf>
    <xf numFmtId="0" fontId="3" fillId="4" borderId="10" xfId="0" applyFont="1" applyFill="1" applyBorder="1" applyAlignment="1" applyProtection="1">
      <alignment horizontal="left" wrapText="1"/>
      <protection locked="0"/>
    </xf>
    <xf numFmtId="0" fontId="3" fillId="4" borderId="11" xfId="0" applyFont="1" applyFill="1" applyBorder="1" applyAlignment="1" applyProtection="1">
      <alignment horizontal="left" wrapText="1"/>
      <protection locked="0"/>
    </xf>
    <xf numFmtId="0" fontId="12" fillId="3" borderId="16" xfId="0" applyFont="1" applyFill="1" applyBorder="1" applyAlignment="1" applyProtection="1">
      <alignment horizontal="right" vertical="center" wrapText="1"/>
    </xf>
    <xf numFmtId="0" fontId="12" fillId="3" borderId="4" xfId="0" applyFont="1" applyFill="1" applyBorder="1" applyAlignment="1" applyProtection="1">
      <alignment horizontal="right" vertical="center" wrapText="1"/>
    </xf>
    <xf numFmtId="9" fontId="10" fillId="0" borderId="16" xfId="5" applyFont="1" applyFill="1" applyBorder="1" applyAlignment="1" applyProtection="1">
      <alignment horizontal="right" vertical="center"/>
    </xf>
    <xf numFmtId="9" fontId="10" fillId="0" borderId="4" xfId="5" applyFont="1" applyFill="1" applyBorder="1" applyAlignment="1" applyProtection="1">
      <alignment horizontal="right" vertical="center"/>
    </xf>
  </cellXfs>
  <cellStyles count="6">
    <cellStyle name="K Blå" xfId="4"/>
    <cellStyle name="K Gul" xfId="3"/>
    <cellStyle name="Normal" xfId="0" builtinId="0"/>
    <cellStyle name="Normal 2" xfId="2"/>
    <cellStyle name="Normal 3" xfId="1"/>
    <cellStyle name="Procent" xfId="5" builtinId="5"/>
  </cellStyles>
  <dxfs count="1">
    <dxf>
      <fill>
        <patternFill>
          <bgColor rgb="FFFF0000"/>
        </patternFill>
      </fill>
    </dxf>
  </dxfs>
  <tableStyles count="0" defaultTableStyle="TableStyleMedium2" defaultPivotStyle="PivotStyleLight16"/>
  <colors>
    <mruColors>
      <color rgb="FFFFFF99"/>
      <color rgb="FFCCFFFF"/>
      <color rgb="FFFFCCFF"/>
      <color rgb="FFFF99FF"/>
      <color rgb="FF969696"/>
      <color rgb="FFCC99FF"/>
      <color rgb="FF006992"/>
      <color rgb="FF00926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992"/>
  </sheetPr>
  <dimension ref="B1:J64"/>
  <sheetViews>
    <sheetView showGridLines="0" tabSelected="1" zoomScaleNormal="100" zoomScaleSheetLayoutView="55" zoomScalePageLayoutView="25" workbookViewId="0">
      <selection activeCell="D7" sqref="D7:I7"/>
    </sheetView>
  </sheetViews>
  <sheetFormatPr defaultRowHeight="13.8" outlineLevelRow="1" outlineLevelCol="1" x14ac:dyDescent="0.25"/>
  <cols>
    <col min="1" max="1" width="3.8984375" customWidth="1"/>
    <col min="2" max="2" width="64.8984375" customWidth="1"/>
    <col min="3" max="3" width="6.69921875" customWidth="1"/>
    <col min="4" max="4" width="19.296875" customWidth="1"/>
    <col min="5" max="5" width="15.5" hidden="1" customWidth="1" outlineLevel="1"/>
    <col min="6" max="6" width="18.69921875" hidden="1" customWidth="1" outlineLevel="1"/>
    <col min="7" max="7" width="11.09765625" customWidth="1" collapsed="1"/>
    <col min="8" max="8" width="10.796875" customWidth="1"/>
    <col min="9" max="9" width="12.8984375" customWidth="1"/>
    <col min="10" max="10" width="14.8984375" customWidth="1"/>
    <col min="11" max="11" width="6.796875" customWidth="1"/>
  </cols>
  <sheetData>
    <row r="1" spans="2:9" ht="18.45" customHeight="1" x14ac:dyDescent="0.35">
      <c r="D1" s="17"/>
      <c r="H1" s="22" t="s">
        <v>21</v>
      </c>
      <c r="I1" s="23">
        <v>43350</v>
      </c>
    </row>
    <row r="2" spans="2:9" ht="33" customHeight="1" x14ac:dyDescent="0.4">
      <c r="B2" s="18" t="s">
        <v>59</v>
      </c>
    </row>
    <row r="3" spans="2:9" s="17" customFormat="1" ht="23.7" customHeight="1" x14ac:dyDescent="0.7">
      <c r="B3" s="18"/>
    </row>
    <row r="4" spans="2:9" ht="28.95" customHeight="1" x14ac:dyDescent="0.25">
      <c r="B4" s="28" t="s">
        <v>20</v>
      </c>
      <c r="C4" s="21"/>
      <c r="D4" s="84" t="s">
        <v>18</v>
      </c>
      <c r="E4" s="85"/>
      <c r="F4" s="85"/>
      <c r="G4" s="85"/>
      <c r="H4" s="85"/>
      <c r="I4" s="86"/>
    </row>
    <row r="5" spans="2:9" s="17" customFormat="1" ht="23.7" customHeight="1" x14ac:dyDescent="0.7">
      <c r="B5" s="18"/>
    </row>
    <row r="6" spans="2:9" ht="23.7" customHeight="1" x14ac:dyDescent="0.25">
      <c r="B6" s="5" t="s">
        <v>3</v>
      </c>
      <c r="D6" s="87" t="s">
        <v>1</v>
      </c>
      <c r="E6" s="88"/>
      <c r="F6" s="88"/>
      <c r="G6" s="88"/>
      <c r="H6" s="88"/>
      <c r="I6" s="89"/>
    </row>
    <row r="7" spans="2:9" ht="23.7" customHeight="1" x14ac:dyDescent="0.25">
      <c r="B7" s="70"/>
      <c r="D7" s="91"/>
      <c r="E7" s="92"/>
      <c r="F7" s="92"/>
      <c r="G7" s="92"/>
      <c r="H7" s="92"/>
      <c r="I7" s="93"/>
    </row>
    <row r="8" spans="2:9" ht="23.7" customHeight="1" x14ac:dyDescent="0.35">
      <c r="B8" s="5" t="s">
        <v>57</v>
      </c>
    </row>
    <row r="9" spans="2:9" ht="23.7" customHeight="1" x14ac:dyDescent="0.35">
      <c r="B9" s="70"/>
    </row>
    <row r="10" spans="2:9" ht="23.7" customHeight="1" x14ac:dyDescent="0.35">
      <c r="B10" s="69" t="s">
        <v>26</v>
      </c>
    </row>
    <row r="11" spans="2:9" ht="23.7" customHeight="1" x14ac:dyDescent="0.35">
      <c r="B11" s="70"/>
    </row>
    <row r="12" spans="2:9" ht="15" customHeight="1" x14ac:dyDescent="0.4">
      <c r="B12" s="24"/>
      <c r="G12" s="19"/>
    </row>
    <row r="13" spans="2:9" ht="13.5" x14ac:dyDescent="0.35">
      <c r="G13" s="19"/>
    </row>
    <row r="14" spans="2:9" x14ac:dyDescent="0.25">
      <c r="B14" s="16" t="s">
        <v>23</v>
      </c>
      <c r="C14" s="15"/>
      <c r="D14" s="16" t="s">
        <v>49</v>
      </c>
      <c r="G14" s="19"/>
    </row>
    <row r="15" spans="2:9" x14ac:dyDescent="0.25">
      <c r="B15" s="71"/>
      <c r="C15" s="15"/>
      <c r="D15" s="72"/>
      <c r="G15" s="15"/>
    </row>
    <row r="17" spans="2:10" ht="15" x14ac:dyDescent="0.35">
      <c r="B17" s="2" t="s">
        <v>36</v>
      </c>
    </row>
    <row r="18" spans="2:10" ht="47.7" customHeight="1" x14ac:dyDescent="0.25">
      <c r="B18" s="90" t="s">
        <v>50</v>
      </c>
      <c r="C18" s="90"/>
      <c r="D18" s="90"/>
      <c r="E18" s="90"/>
      <c r="F18" s="90"/>
      <c r="G18" s="90"/>
      <c r="H18" s="90"/>
      <c r="I18" s="90"/>
    </row>
    <row r="19" spans="2:10" ht="26.25" customHeight="1" x14ac:dyDescent="0.25">
      <c r="B19" s="55"/>
      <c r="C19" s="59"/>
      <c r="D19" s="59"/>
      <c r="E19" s="60" t="s">
        <v>0</v>
      </c>
      <c r="F19" s="60" t="s">
        <v>58</v>
      </c>
      <c r="G19" s="64"/>
      <c r="H19" s="65"/>
      <c r="I19" s="94" t="s">
        <v>36</v>
      </c>
      <c r="J19" s="95"/>
    </row>
    <row r="20" spans="2:10" x14ac:dyDescent="0.25">
      <c r="B20" s="56" t="str">
        <f>IF(Val_M_SC="","",Val_M_SC)</f>
        <v/>
      </c>
      <c r="C20" s="57"/>
      <c r="D20" s="57"/>
      <c r="E20" s="61" t="e">
        <f>INDEX('(Dold flik) Prislista_Tbl'!$C$7:$D$49,MATCH('3 Priser (Myndighet)'!$B$17&amp;" - "&amp;'3 Priser (Myndighet)'!$B20,'(Dold flik) Prislista_Tbl'!$A$7:$A$49,0),MATCH('3 Priser (Myndighet)'!E$25,'(Dold flik) Prislista_Tbl'!$C$4:$D$4,0))</f>
        <v>#N/A</v>
      </c>
      <c r="F20" s="68" t="e">
        <f>INDEX('(Dold flik) Prislista_Tbl'!$C$7:$D$49,MATCH('3 Priser (Myndighet)'!$B$17&amp;" - "&amp;'3 Priser (Myndighet)'!$B20,'(Dold flik) Prislista_Tbl'!$A$7:$A$49,0),MATCH('3 Priser (Myndighet)'!F$25,'(Dold flik) Prislista_Tbl'!$C$4:$D$4,0))</f>
        <v>#N/A</v>
      </c>
      <c r="G20" s="64"/>
      <c r="H20" s="65"/>
      <c r="I20" s="96" t="str">
        <f>IF(Leverantor=$E$19,IF($E20="","",$E20),IF(Leverantor=$F$19,IF($F20="","",$F20),""))</f>
        <v/>
      </c>
      <c r="J20" s="97"/>
    </row>
    <row r="22" spans="2:10" x14ac:dyDescent="0.25">
      <c r="G22" s="81" t="s">
        <v>4</v>
      </c>
      <c r="H22" s="82"/>
      <c r="I22" s="82"/>
      <c r="J22" s="83"/>
    </row>
    <row r="23" spans="2:10" ht="15.6" x14ac:dyDescent="0.3">
      <c r="B23" s="20" t="s">
        <v>31</v>
      </c>
    </row>
    <row r="24" spans="2:10" ht="58.5" customHeight="1" x14ac:dyDescent="0.25">
      <c r="B24" s="90" t="s">
        <v>47</v>
      </c>
      <c r="C24" s="90"/>
      <c r="D24" s="90"/>
      <c r="E24" s="90"/>
      <c r="F24" s="90"/>
      <c r="G24" s="90"/>
      <c r="H24" s="90"/>
      <c r="I24" s="90"/>
    </row>
    <row r="25" spans="2:10" ht="26.4" x14ac:dyDescent="0.25">
      <c r="B25" s="1" t="s">
        <v>15</v>
      </c>
      <c r="C25" s="6" t="s">
        <v>5</v>
      </c>
      <c r="D25" s="6" t="s">
        <v>6</v>
      </c>
      <c r="E25" s="6" t="s">
        <v>0</v>
      </c>
      <c r="F25" s="6" t="s">
        <v>58</v>
      </c>
      <c r="G25" s="12" t="s">
        <v>16</v>
      </c>
      <c r="H25" s="12" t="s">
        <v>7</v>
      </c>
      <c r="I25" s="12" t="s">
        <v>56</v>
      </c>
      <c r="J25" s="12" t="s">
        <v>2</v>
      </c>
    </row>
    <row r="26" spans="2:10" x14ac:dyDescent="0.25">
      <c r="B26" s="53" t="s">
        <v>33</v>
      </c>
      <c r="C26" s="73"/>
      <c r="D26" s="54" t="s">
        <v>48</v>
      </c>
      <c r="E26" s="8">
        <f>INDEX('(Dold flik) Prislista_Tbl'!$C$7:$D$49,MATCH('3 Priser (Myndighet)'!$B23&amp;" - "&amp;'3 Priser (Myndighet)'!$B26,'(Dold flik) Prislista_Tbl'!$A$7:$A$49,0),MATCH('3 Priser (Myndighet)'!E$25,'(Dold flik) Prislista_Tbl'!$C$4:$D$4,0))</f>
        <v>170</v>
      </c>
      <c r="F26" s="8">
        <f>INDEX('(Dold flik) Prislista_Tbl'!$C$7:$D$49,MATCH('3 Priser (Myndighet)'!$B23&amp;" - "&amp;'3 Priser (Myndighet)'!$B26,'(Dold flik) Prislista_Tbl'!$A$7:$A$49,0),MATCH('3 Priser (Myndighet)'!F$25,'(Dold flik) Prislista_Tbl'!$C$4:$D$4,0))</f>
        <v>200</v>
      </c>
      <c r="G26" s="66" t="str">
        <f>IF(Leverantor=$E$25,IF($E26="","",$E26),IF(Leverantor=$F$25,IF($F26="","",$F26),""))</f>
        <v/>
      </c>
      <c r="H26" s="74"/>
      <c r="I26" s="8" t="e">
        <f>IF(Leverantor="Vänligen välj leverantör…","",H26-(H26*$I$20))</f>
        <v>#VALUE!</v>
      </c>
      <c r="J26" s="8" t="e">
        <f>IF(Leverantor="Vänligen välj leverantör…","",(((I26*C26)*$D$15)*12))</f>
        <v>#VALUE!</v>
      </c>
    </row>
    <row r="27" spans="2:10" x14ac:dyDescent="0.25">
      <c r="B27" s="53" t="s">
        <v>34</v>
      </c>
      <c r="C27" s="73"/>
      <c r="D27" s="54" t="s">
        <v>48</v>
      </c>
      <c r="E27" s="8">
        <f>INDEX('(Dold flik) Prislista_Tbl'!$C$7:$D$49,MATCH('3 Priser (Myndighet)'!$B23&amp;" - "&amp;'3 Priser (Myndighet)'!$B27,'(Dold flik) Prislista_Tbl'!$A$7:$A$49,0),MATCH('3 Priser (Myndighet)'!E$25,'(Dold flik) Prislista_Tbl'!$C$4:$D$4,0))</f>
        <v>534</v>
      </c>
      <c r="F27" s="8">
        <f>INDEX('(Dold flik) Prislista_Tbl'!$C$7:$D$49,MATCH('3 Priser (Myndighet)'!$B23&amp;" - "&amp;'3 Priser (Myndighet)'!$B27,'(Dold flik) Prislista_Tbl'!$A$7:$A$49,0),MATCH('3 Priser (Myndighet)'!F$25,'(Dold flik) Prislista_Tbl'!$C$4:$D$4,0))</f>
        <v>1000</v>
      </c>
      <c r="G27" s="66" t="str">
        <f>IF(Leverantor=$E$25,IF($E27="","",$E27),IF(Leverantor=$F$25,IF($F27="","",$F27),""))</f>
        <v/>
      </c>
      <c r="H27" s="74"/>
      <c r="I27" s="8" t="e">
        <f>IF(Leverantor="Vänligen välj leverantör…","",H27-(H27*$I$20))</f>
        <v>#VALUE!</v>
      </c>
      <c r="J27" s="8" t="e">
        <f>IF(Leverantor="Vänligen välj leverantör…","",(((I27*C27)*$D$15)*12))</f>
        <v>#VALUE!</v>
      </c>
    </row>
    <row r="28" spans="2:10" x14ac:dyDescent="0.25">
      <c r="B28" s="53" t="s">
        <v>35</v>
      </c>
      <c r="C28" s="73"/>
      <c r="D28" s="54" t="s">
        <v>48</v>
      </c>
      <c r="E28" s="8">
        <f>INDEX('(Dold flik) Prislista_Tbl'!$C$7:$D$49,MATCH('3 Priser (Myndighet)'!$B23&amp;" - "&amp;'3 Priser (Myndighet)'!$B28,'(Dold flik) Prislista_Tbl'!$A$7:$A$49,0),MATCH('3 Priser (Myndighet)'!E$25,'(Dold flik) Prislista_Tbl'!$C$4:$D$4,0))</f>
        <v>1180</v>
      </c>
      <c r="F28" s="8">
        <f>INDEX('(Dold flik) Prislista_Tbl'!$C$7:$D$49,MATCH('3 Priser (Myndighet)'!$B23&amp;" - "&amp;'3 Priser (Myndighet)'!$B28,'(Dold flik) Prislista_Tbl'!$A$7:$A$49,0),MATCH('3 Priser (Myndighet)'!F$25,'(Dold flik) Prislista_Tbl'!$C$4:$D$4,0))</f>
        <v>1600</v>
      </c>
      <c r="G28" s="66" t="str">
        <f>IF(Leverantor=$E$25,IF($E28="","",$E28),IF(Leverantor=$F$25,IF($F28="","",$F28),""))</f>
        <v/>
      </c>
      <c r="H28" s="74"/>
      <c r="I28" s="8" t="e">
        <f>IF(Leverantor="Vänligen välj leverantör…","",H28-(H28*$I$20))</f>
        <v>#VALUE!</v>
      </c>
      <c r="J28" s="8" t="e">
        <f>IF(Leverantor="Vänligen välj leverantör…","",(((I28*C28)*$D$15)*12))</f>
        <v>#VALUE!</v>
      </c>
    </row>
    <row r="30" spans="2:10" ht="15.6" x14ac:dyDescent="0.25">
      <c r="B30" s="2" t="s">
        <v>8</v>
      </c>
    </row>
    <row r="31" spans="2:10" ht="42.75" customHeight="1" x14ac:dyDescent="0.25">
      <c r="B31" s="90" t="s">
        <v>51</v>
      </c>
      <c r="C31" s="90"/>
      <c r="D31" s="90"/>
      <c r="E31" s="90"/>
      <c r="F31" s="90"/>
      <c r="G31" s="90"/>
      <c r="H31" s="90"/>
      <c r="I31" s="90"/>
    </row>
    <row r="32" spans="2:10" ht="26.25" customHeight="1" x14ac:dyDescent="0.25">
      <c r="B32" s="55"/>
      <c r="C32" s="6" t="s">
        <v>5</v>
      </c>
      <c r="D32" s="6" t="s">
        <v>6</v>
      </c>
      <c r="E32" s="60" t="s">
        <v>0</v>
      </c>
      <c r="F32" s="60" t="s">
        <v>58</v>
      </c>
      <c r="G32" s="12" t="s">
        <v>16</v>
      </c>
      <c r="H32" s="12" t="s">
        <v>7</v>
      </c>
      <c r="I32" s="56"/>
      <c r="J32" s="67" t="s">
        <v>2</v>
      </c>
    </row>
    <row r="33" spans="2:10" x14ac:dyDescent="0.25">
      <c r="B33" s="56" t="str">
        <f>IF(Val_M_SC="","",Val_M_SC)</f>
        <v/>
      </c>
      <c r="C33" s="73"/>
      <c r="D33" s="54" t="s">
        <v>8</v>
      </c>
      <c r="E33" s="62" t="e">
        <f>INDEX('(Dold flik) Prislista_Tbl'!$C$7:$D$49,MATCH('3 Priser (Myndighet)'!$B$30&amp;" - "&amp;'3 Priser (Myndighet)'!$B33,'(Dold flik) Prislista_Tbl'!$A$7:$A$49,0),MATCH('3 Priser (Myndighet)'!E$25,'(Dold flik) Prislista_Tbl'!$C$4:$D$4,0))</f>
        <v>#N/A</v>
      </c>
      <c r="F33" s="63" t="e">
        <f>INDEX('(Dold flik) Prislista_Tbl'!$C$7:$D$49,MATCH('3 Priser (Myndighet)'!$B$30&amp;" - "&amp;'3 Priser (Myndighet)'!$B33,'(Dold flik) Prislista_Tbl'!$A$7:$A$49,0),MATCH('3 Priser (Myndighet)'!F$25,'(Dold flik) Prislista_Tbl'!$C$4:$D$4,0))</f>
        <v>#N/A</v>
      </c>
      <c r="G33" s="8" t="str">
        <f>IF(Leverantor=$E$19,IF($E33="","",$E33),IF(Leverantor=$F$19,IF($F33="","",$F33),""))</f>
        <v/>
      </c>
      <c r="H33" s="75"/>
      <c r="I33" s="56"/>
      <c r="J33" s="58">
        <f>H33</f>
        <v>0</v>
      </c>
    </row>
    <row r="35" spans="2:10" ht="15.6" x14ac:dyDescent="0.25">
      <c r="B35" s="2" t="s">
        <v>52</v>
      </c>
    </row>
    <row r="36" spans="2:10" ht="15.6" x14ac:dyDescent="0.25">
      <c r="B36" s="13"/>
      <c r="C36" s="14" t="s">
        <v>5</v>
      </c>
      <c r="D36" s="6" t="s">
        <v>6</v>
      </c>
      <c r="E36" s="6" t="s">
        <v>0</v>
      </c>
      <c r="F36" s="6" t="s">
        <v>58</v>
      </c>
      <c r="G36" s="12" t="s">
        <v>16</v>
      </c>
      <c r="H36" s="12" t="s">
        <v>7</v>
      </c>
      <c r="I36" s="56"/>
      <c r="J36" s="67" t="s">
        <v>2</v>
      </c>
    </row>
    <row r="37" spans="2:10" x14ac:dyDescent="0.25">
      <c r="B37" s="3" t="s">
        <v>38</v>
      </c>
      <c r="C37" s="76"/>
      <c r="D37" s="7" t="s">
        <v>53</v>
      </c>
      <c r="E37" s="9">
        <f>INDEX('(Dold flik) Prislista_Tbl'!$C$7:$D$49,MATCH('3 Priser (Myndighet)'!$B$35&amp;" - "&amp;'3 Priser (Myndighet)'!$B37,'(Dold flik) Prislista_Tbl'!$A$7:$A$49,0),MATCH('3 Priser (Myndighet)'!E$25,'(Dold flik) Prislista_Tbl'!$C$4:$D$4,0))</f>
        <v>90376</v>
      </c>
      <c r="F37" s="9">
        <f>INDEX('(Dold flik) Prislista_Tbl'!$C$7:$D$49,MATCH('3 Priser (Myndighet)'!$B$35&amp;" - "&amp;'3 Priser (Myndighet)'!$B37,'(Dold flik) Prislista_Tbl'!$A$7:$A$49,0),MATCH('3 Priser (Myndighet)'!F$25,'(Dold flik) Prislista_Tbl'!$C$4:$D$4,0))</f>
        <v>150000</v>
      </c>
      <c r="G37" s="8" t="str">
        <f t="shared" ref="G37:G46" si="0">IF(Leverantor=$E$25,IF($E37="","",$E37),IF(Leverantor=$F$25,IF($F37="","",$F37),""))</f>
        <v/>
      </c>
      <c r="H37" s="75"/>
      <c r="I37" s="56"/>
      <c r="J37" s="58">
        <f t="shared" ref="J37:J46" si="1">+C37*H37</f>
        <v>0</v>
      </c>
    </row>
    <row r="38" spans="2:10" x14ac:dyDescent="0.25">
      <c r="B38" s="3" t="s">
        <v>39</v>
      </c>
      <c r="C38" s="76"/>
      <c r="D38" s="7" t="s">
        <v>53</v>
      </c>
      <c r="E38" s="9">
        <f>INDEX('(Dold flik) Prislista_Tbl'!$C$7:$D$49,MATCH('3 Priser (Myndighet)'!$B$35&amp;" - "&amp;'3 Priser (Myndighet)'!$B38,'(Dold flik) Prislista_Tbl'!$A$7:$A$49,0),MATCH('3 Priser (Myndighet)'!E$25,'(Dold flik) Prislista_Tbl'!$C$4:$D$4,0))</f>
        <v>66755</v>
      </c>
      <c r="F38" s="9">
        <f>INDEX('(Dold flik) Prislista_Tbl'!$C$7:$D$49,MATCH('3 Priser (Myndighet)'!$B$35&amp;" - "&amp;'3 Priser (Myndighet)'!$B38,'(Dold flik) Prislista_Tbl'!$A$7:$A$49,0),MATCH('3 Priser (Myndighet)'!F$25,'(Dold flik) Prislista_Tbl'!$C$4:$D$4,0))</f>
        <v>150000</v>
      </c>
      <c r="G38" s="8" t="str">
        <f t="shared" si="0"/>
        <v/>
      </c>
      <c r="H38" s="75"/>
      <c r="I38" s="56"/>
      <c r="J38" s="58">
        <f t="shared" si="1"/>
        <v>0</v>
      </c>
    </row>
    <row r="39" spans="2:10" x14ac:dyDescent="0.25">
      <c r="B39" s="3" t="s">
        <v>40</v>
      </c>
      <c r="C39" s="76"/>
      <c r="D39" s="7" t="s">
        <v>53</v>
      </c>
      <c r="E39" s="9">
        <f>INDEX('(Dold flik) Prislista_Tbl'!$C$7:$D$49,MATCH('3 Priser (Myndighet)'!$B$35&amp;" - "&amp;'3 Priser (Myndighet)'!$B39,'(Dold flik) Prislista_Tbl'!$A$7:$A$49,0),MATCH('3 Priser (Myndighet)'!E$25,'(Dold flik) Prislista_Tbl'!$C$4:$D$4,0))</f>
        <v>104754</v>
      </c>
      <c r="F39" s="9">
        <f>INDEX('(Dold flik) Prislista_Tbl'!$C$7:$D$49,MATCH('3 Priser (Myndighet)'!$B$35&amp;" - "&amp;'3 Priser (Myndighet)'!$B39,'(Dold flik) Prislista_Tbl'!$A$7:$A$49,0),MATCH('3 Priser (Myndighet)'!F$25,'(Dold flik) Prislista_Tbl'!$C$4:$D$4,0))</f>
        <v>120000</v>
      </c>
      <c r="G39" s="8" t="str">
        <f t="shared" si="0"/>
        <v/>
      </c>
      <c r="H39" s="75"/>
      <c r="I39" s="56"/>
      <c r="J39" s="58">
        <f t="shared" si="1"/>
        <v>0</v>
      </c>
    </row>
    <row r="40" spans="2:10" x14ac:dyDescent="0.25">
      <c r="B40" s="3" t="s">
        <v>41</v>
      </c>
      <c r="C40" s="76"/>
      <c r="D40" s="7" t="s">
        <v>53</v>
      </c>
      <c r="E40" s="9">
        <f>INDEX('(Dold flik) Prislista_Tbl'!$C$7:$D$49,MATCH('3 Priser (Myndighet)'!$B$35&amp;" - "&amp;'3 Priser (Myndighet)'!$B40,'(Dold flik) Prislista_Tbl'!$A$7:$A$49,0),MATCH('3 Priser (Myndighet)'!E$25,'(Dold flik) Prislista_Tbl'!$C$4:$D$4,0))</f>
        <v>63674</v>
      </c>
      <c r="F40" s="9">
        <f>INDEX('(Dold flik) Prislista_Tbl'!$C$7:$D$49,MATCH('3 Priser (Myndighet)'!$B$35&amp;" - "&amp;'3 Priser (Myndighet)'!$B40,'(Dold flik) Prislista_Tbl'!$A$7:$A$49,0),MATCH('3 Priser (Myndighet)'!F$25,'(Dold flik) Prislista_Tbl'!$C$4:$D$4,0))</f>
        <v>100000</v>
      </c>
      <c r="G40" s="8" t="str">
        <f t="shared" si="0"/>
        <v/>
      </c>
      <c r="H40" s="75"/>
      <c r="I40" s="56"/>
      <c r="J40" s="58">
        <f t="shared" si="1"/>
        <v>0</v>
      </c>
    </row>
    <row r="41" spans="2:10" x14ac:dyDescent="0.25">
      <c r="B41" s="3" t="s">
        <v>42</v>
      </c>
      <c r="C41" s="76"/>
      <c r="D41" s="7" t="s">
        <v>53</v>
      </c>
      <c r="E41" s="9">
        <f>INDEX('(Dold flik) Prislista_Tbl'!$C$7:$D$49,MATCH('3 Priser (Myndighet)'!$B$35&amp;" - "&amp;'3 Priser (Myndighet)'!$B41,'(Dold flik) Prislista_Tbl'!$A$7:$A$49,0),MATCH('3 Priser (Myndighet)'!E$25,'(Dold flik) Prislista_Tbl'!$C$4:$D$4,0))</f>
        <v>90376</v>
      </c>
      <c r="F41" s="9">
        <f>INDEX('(Dold flik) Prislista_Tbl'!$C$7:$D$49,MATCH('3 Priser (Myndighet)'!$B$35&amp;" - "&amp;'3 Priser (Myndighet)'!$B41,'(Dold flik) Prislista_Tbl'!$A$7:$A$49,0),MATCH('3 Priser (Myndighet)'!F$25,'(Dold flik) Prislista_Tbl'!$C$4:$D$4,0))</f>
        <v>150000</v>
      </c>
      <c r="G41" s="8" t="str">
        <f t="shared" si="0"/>
        <v/>
      </c>
      <c r="H41" s="75"/>
      <c r="I41" s="56"/>
      <c r="J41" s="58">
        <f t="shared" si="1"/>
        <v>0</v>
      </c>
    </row>
    <row r="42" spans="2:10" x14ac:dyDescent="0.25">
      <c r="B42" s="3" t="s">
        <v>43</v>
      </c>
      <c r="C42" s="76"/>
      <c r="D42" s="7" t="s">
        <v>54</v>
      </c>
      <c r="E42" s="9">
        <f>INDEX('(Dold flik) Prislista_Tbl'!$C$7:$D$49,MATCH('3 Priser (Myndighet)'!$B$35&amp;" - "&amp;'3 Priser (Myndighet)'!$B42,'(Dold flik) Prislista_Tbl'!$A$7:$A$49,0),MATCH('3 Priser (Myndighet)'!E$25,'(Dold flik) Prislista_Tbl'!$C$4:$D$4,0))</f>
        <v>1400</v>
      </c>
      <c r="F42" s="9">
        <f>INDEX('(Dold flik) Prislista_Tbl'!$C$7:$D$49,MATCH('3 Priser (Myndighet)'!$B$35&amp;" - "&amp;'3 Priser (Myndighet)'!$B42,'(Dold flik) Prislista_Tbl'!$A$7:$A$49,0),MATCH('3 Priser (Myndighet)'!F$25,'(Dold flik) Prislista_Tbl'!$C$4:$D$4,0))</f>
        <v>1495</v>
      </c>
      <c r="G42" s="8" t="str">
        <f t="shared" si="0"/>
        <v/>
      </c>
      <c r="H42" s="75"/>
      <c r="I42" s="56"/>
      <c r="J42" s="58">
        <f t="shared" si="1"/>
        <v>0</v>
      </c>
    </row>
    <row r="43" spans="2:10" x14ac:dyDescent="0.25">
      <c r="B43" s="3" t="s">
        <v>43</v>
      </c>
      <c r="C43" s="76"/>
      <c r="D43" s="7" t="s">
        <v>55</v>
      </c>
      <c r="E43" s="9">
        <v>20000</v>
      </c>
      <c r="F43" s="9">
        <v>15000</v>
      </c>
      <c r="G43" s="8" t="str">
        <f t="shared" si="0"/>
        <v/>
      </c>
      <c r="H43" s="75"/>
      <c r="I43" s="56"/>
      <c r="J43" s="58">
        <f t="shared" si="1"/>
        <v>0</v>
      </c>
    </row>
    <row r="44" spans="2:10" x14ac:dyDescent="0.25">
      <c r="B44" s="3" t="s">
        <v>44</v>
      </c>
      <c r="C44" s="76"/>
      <c r="D44" s="7" t="s">
        <v>54</v>
      </c>
      <c r="E44" s="9">
        <f>INDEX('(Dold flik) Prislista_Tbl'!$C$7:$D$49,MATCH('3 Priser (Myndighet)'!$B$35&amp;" - "&amp;'3 Priser (Myndighet)'!$B44,'(Dold flik) Prislista_Tbl'!$A$7:$A$49,0),MATCH('3 Priser (Myndighet)'!E$25,'(Dold flik) Prislista_Tbl'!$C$4:$D$4,0))</f>
        <v>1450</v>
      </c>
      <c r="F44" s="9">
        <f>INDEX('(Dold flik) Prislista_Tbl'!$C$7:$D$49,MATCH('3 Priser (Myndighet)'!$B$35&amp;" - "&amp;'3 Priser (Myndighet)'!$B44,'(Dold flik) Prislista_Tbl'!$A$7:$A$49,0),MATCH('3 Priser (Myndighet)'!F$25,'(Dold flik) Prislista_Tbl'!$C$4:$D$4,0))</f>
        <v>1620</v>
      </c>
      <c r="G44" s="8" t="str">
        <f t="shared" si="0"/>
        <v/>
      </c>
      <c r="H44" s="75"/>
      <c r="I44" s="56"/>
      <c r="J44" s="58">
        <f t="shared" si="1"/>
        <v>0</v>
      </c>
    </row>
    <row r="45" spans="2:10" x14ac:dyDescent="0.25">
      <c r="B45" s="3" t="s">
        <v>45</v>
      </c>
      <c r="C45" s="76"/>
      <c r="D45" s="7" t="s">
        <v>54</v>
      </c>
      <c r="E45" s="9">
        <f>INDEX('(Dold flik) Prislista_Tbl'!$C$7:$D$49,MATCH('3 Priser (Myndighet)'!$B$35&amp;" - "&amp;'3 Priser (Myndighet)'!$B45,'(Dold flik) Prislista_Tbl'!$A$7:$A$49,0),MATCH('3 Priser (Myndighet)'!E$25,'(Dold flik) Prislista_Tbl'!$C$4:$D$4,0))</f>
        <v>1350</v>
      </c>
      <c r="F45" s="9">
        <f>INDEX('(Dold flik) Prislista_Tbl'!$C$7:$D$49,MATCH('3 Priser (Myndighet)'!$B$35&amp;" - "&amp;'3 Priser (Myndighet)'!$B45,'(Dold flik) Prislista_Tbl'!$A$7:$A$49,0),MATCH('3 Priser (Myndighet)'!F$25,'(Dold flik) Prislista_Tbl'!$C$4:$D$4,0))</f>
        <v>1495</v>
      </c>
      <c r="G45" s="8" t="str">
        <f t="shared" si="0"/>
        <v/>
      </c>
      <c r="H45" s="75"/>
      <c r="I45" s="56"/>
      <c r="J45" s="58">
        <f t="shared" si="1"/>
        <v>0</v>
      </c>
    </row>
    <row r="46" spans="2:10" x14ac:dyDescent="0.25">
      <c r="B46" s="3" t="s">
        <v>46</v>
      </c>
      <c r="C46" s="76"/>
      <c r="D46" s="7" t="s">
        <v>53</v>
      </c>
      <c r="E46" s="9">
        <f>INDEX('(Dold flik) Prislista_Tbl'!$C$7:$D$49,MATCH('3 Priser (Myndighet)'!$B$35&amp;" - "&amp;'3 Priser (Myndighet)'!$B46,'(Dold flik) Prislista_Tbl'!$A$7:$A$49,0),MATCH('3 Priser (Myndighet)'!E$25,'(Dold flik) Prislista_Tbl'!$C$4:$D$4,0))</f>
        <v>40000</v>
      </c>
      <c r="F46" s="9">
        <f>INDEX('(Dold flik) Prislista_Tbl'!$C$7:$D$49,MATCH('3 Priser (Myndighet)'!$B$35&amp;" - "&amp;'3 Priser (Myndighet)'!$B46,'(Dold flik) Prislista_Tbl'!$A$7:$A$49,0),MATCH('3 Priser (Myndighet)'!F$25,'(Dold flik) Prislista_Tbl'!$C$4:$D$4,0))</f>
        <v>30000</v>
      </c>
      <c r="G46" s="8" t="str">
        <f t="shared" si="0"/>
        <v/>
      </c>
      <c r="H46" s="75"/>
      <c r="I46" s="56"/>
      <c r="J46" s="58">
        <f t="shared" si="1"/>
        <v>0</v>
      </c>
    </row>
    <row r="48" spans="2:10" ht="15.6" x14ac:dyDescent="0.25">
      <c r="B48" s="27" t="s">
        <v>19</v>
      </c>
    </row>
    <row r="49" spans="2:10" x14ac:dyDescent="0.25">
      <c r="B49" s="11" t="s">
        <v>9</v>
      </c>
      <c r="C49" s="6" t="s">
        <v>5</v>
      </c>
      <c r="D49" s="6" t="s">
        <v>6</v>
      </c>
      <c r="E49" s="6" t="s">
        <v>0</v>
      </c>
      <c r="F49" s="6" t="s">
        <v>58</v>
      </c>
      <c r="G49" s="12"/>
      <c r="H49" s="12" t="s">
        <v>7</v>
      </c>
      <c r="I49" s="56"/>
      <c r="J49" s="67" t="s">
        <v>2</v>
      </c>
    </row>
    <row r="50" spans="2:10" x14ac:dyDescent="0.25">
      <c r="B50" s="77"/>
      <c r="C50" s="78"/>
      <c r="D50" s="78"/>
      <c r="E50" s="9"/>
      <c r="F50" s="7"/>
      <c r="G50" s="8"/>
      <c r="H50" s="75"/>
      <c r="I50" s="56"/>
      <c r="J50" s="58">
        <f t="shared" ref="J50:J59" si="2">+C50*H50</f>
        <v>0</v>
      </c>
    </row>
    <row r="51" spans="2:10" x14ac:dyDescent="0.25">
      <c r="B51" s="77"/>
      <c r="C51" s="78"/>
      <c r="D51" s="73"/>
      <c r="E51" s="9"/>
      <c r="F51" s="9"/>
      <c r="G51" s="8"/>
      <c r="H51" s="75"/>
      <c r="I51" s="56"/>
      <c r="J51" s="58">
        <f t="shared" si="2"/>
        <v>0</v>
      </c>
    </row>
    <row r="52" spans="2:10" x14ac:dyDescent="0.25">
      <c r="B52" s="77"/>
      <c r="C52" s="78"/>
      <c r="D52" s="73"/>
      <c r="E52" s="9"/>
      <c r="F52" s="9"/>
      <c r="G52" s="8"/>
      <c r="H52" s="75"/>
      <c r="I52" s="56"/>
      <c r="J52" s="58">
        <f t="shared" si="2"/>
        <v>0</v>
      </c>
    </row>
    <row r="53" spans="2:10" ht="13.5" hidden="1" outlineLevel="1" x14ac:dyDescent="0.35">
      <c r="B53" s="77"/>
      <c r="C53" s="78"/>
      <c r="D53" s="73"/>
      <c r="E53" s="9"/>
      <c r="F53" s="9"/>
      <c r="G53" s="8"/>
      <c r="H53" s="75"/>
      <c r="I53" s="56"/>
      <c r="J53" s="58">
        <f t="shared" si="2"/>
        <v>0</v>
      </c>
    </row>
    <row r="54" spans="2:10" ht="13.5" hidden="1" outlineLevel="1" x14ac:dyDescent="0.35">
      <c r="B54" s="77"/>
      <c r="C54" s="78"/>
      <c r="D54" s="73"/>
      <c r="E54" s="9"/>
      <c r="F54" s="9"/>
      <c r="G54" s="8"/>
      <c r="H54" s="75"/>
      <c r="I54" s="56"/>
      <c r="J54" s="58">
        <f t="shared" si="2"/>
        <v>0</v>
      </c>
    </row>
    <row r="55" spans="2:10" ht="13.5" hidden="1" outlineLevel="1" x14ac:dyDescent="0.35">
      <c r="B55" s="77"/>
      <c r="C55" s="78"/>
      <c r="D55" s="73"/>
      <c r="E55" s="9"/>
      <c r="F55" s="9"/>
      <c r="G55" s="8"/>
      <c r="H55" s="75"/>
      <c r="I55" s="56"/>
      <c r="J55" s="58">
        <f t="shared" si="2"/>
        <v>0</v>
      </c>
    </row>
    <row r="56" spans="2:10" ht="13.5" hidden="1" outlineLevel="1" x14ac:dyDescent="0.35">
      <c r="B56" s="77"/>
      <c r="C56" s="78"/>
      <c r="D56" s="73"/>
      <c r="E56" s="9"/>
      <c r="F56" s="9"/>
      <c r="G56" s="8"/>
      <c r="H56" s="75"/>
      <c r="I56" s="56"/>
      <c r="J56" s="58">
        <f t="shared" si="2"/>
        <v>0</v>
      </c>
    </row>
    <row r="57" spans="2:10" ht="13.5" hidden="1" outlineLevel="1" x14ac:dyDescent="0.35">
      <c r="B57" s="77"/>
      <c r="C57" s="78"/>
      <c r="D57" s="73"/>
      <c r="E57" s="9"/>
      <c r="F57" s="9"/>
      <c r="G57" s="8"/>
      <c r="H57" s="75"/>
      <c r="I57" s="56"/>
      <c r="J57" s="58">
        <f t="shared" si="2"/>
        <v>0</v>
      </c>
    </row>
    <row r="58" spans="2:10" ht="13.5" hidden="1" outlineLevel="1" x14ac:dyDescent="0.35">
      <c r="B58" s="77"/>
      <c r="C58" s="78"/>
      <c r="D58" s="73"/>
      <c r="E58" s="9"/>
      <c r="F58" s="9"/>
      <c r="G58" s="8"/>
      <c r="H58" s="75"/>
      <c r="I58" s="56"/>
      <c r="J58" s="58">
        <f t="shared" si="2"/>
        <v>0</v>
      </c>
    </row>
    <row r="59" spans="2:10" collapsed="1" x14ac:dyDescent="0.25">
      <c r="B59" s="77"/>
      <c r="C59" s="78"/>
      <c r="D59" s="73"/>
      <c r="E59" s="9"/>
      <c r="F59" s="9"/>
      <c r="G59" s="8"/>
      <c r="H59" s="75"/>
      <c r="I59" s="56"/>
      <c r="J59" s="58">
        <f t="shared" si="2"/>
        <v>0</v>
      </c>
    </row>
    <row r="61" spans="2:10" ht="15.6" x14ac:dyDescent="0.25">
      <c r="B61" s="2" t="s">
        <v>10</v>
      </c>
      <c r="E61" s="10" t="e">
        <f>SUM(E28:E59)</f>
        <v>#N/A</v>
      </c>
      <c r="F61" s="10" t="e">
        <f>SUM(F28:F59)</f>
        <v>#N/A</v>
      </c>
      <c r="J61" s="10" t="e">
        <f>SUM(J26:J28,J37:J59,J33)</f>
        <v>#VALUE!</v>
      </c>
    </row>
    <row r="63" spans="2:10" x14ac:dyDescent="0.25">
      <c r="B63" s="4" t="s">
        <v>11</v>
      </c>
    </row>
    <row r="64" spans="2:10" x14ac:dyDescent="0.25">
      <c r="B64" t="str">
        <f>"Takpriserna uppdaterades: "&amp;IF(Leverantor="","",IF(Leverantor='(Dold flik) Prislista_Tbl'!D4,TEXT('(Dold flik) Prislista_Tbl'!D1,"ÅÅÅÅ-MM-DD"),TEXT('(Dold flik) Prislista_Tbl'!C1,"ÅÅÅÅ-MM-DD")))</f>
        <v xml:space="preserve">Takpriserna uppdaterades: </v>
      </c>
      <c r="F64" s="25" t="s">
        <v>25</v>
      </c>
      <c r="G64" s="26"/>
    </row>
  </sheetData>
  <sheetProtection sheet="1" objects="1" scenarios="1" selectLockedCells="1"/>
  <mergeCells count="9">
    <mergeCell ref="G22:J22"/>
    <mergeCell ref="D4:I4"/>
    <mergeCell ref="D6:I6"/>
    <mergeCell ref="B31:I31"/>
    <mergeCell ref="B24:I24"/>
    <mergeCell ref="B18:I18"/>
    <mergeCell ref="D7:I7"/>
    <mergeCell ref="I19:J19"/>
    <mergeCell ref="I20:J20"/>
  </mergeCells>
  <conditionalFormatting sqref="H26:H28 H37:H46 H33">
    <cfRule type="expression" dxfId="0" priority="1">
      <formula>$G26&lt;$H26</formula>
    </cfRule>
  </conditionalFormatting>
  <dataValidations count="2">
    <dataValidation type="list" allowBlank="1" showInputMessage="1" showErrorMessage="1" sqref="B15">
      <formula1>Kat_Lista</formula1>
    </dataValidation>
    <dataValidation type="list" allowBlank="1" showInputMessage="1" showErrorMessage="1" sqref="D7:I7">
      <formula1>"Vänligen välj leverantör…,Visma Enterprise AB,CGI Sverige AB"</formula1>
    </dataValidation>
  </dataValidations>
  <pageMargins left="0.25" right="0.25"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0"/>
  <sheetViews>
    <sheetView showGridLines="0" topLeftCell="B16" workbookViewId="0">
      <selection activeCell="C16" sqref="C1:D1048576"/>
    </sheetView>
  </sheetViews>
  <sheetFormatPr defaultColWidth="9" defaultRowHeight="13.8" outlineLevelCol="1" x14ac:dyDescent="0.25"/>
  <cols>
    <col min="1" max="1" width="62.5" style="41" customWidth="1" outlineLevel="1"/>
    <col min="2" max="2" width="48.69921875" style="41" customWidth="1"/>
    <col min="3" max="3" width="16.796875" style="41" hidden="1" customWidth="1"/>
    <col min="4" max="4" width="21.69921875" style="41" hidden="1" customWidth="1"/>
    <col min="5" max="16384" width="9" style="41"/>
  </cols>
  <sheetData>
    <row r="1" spans="1:11" ht="13.5" x14ac:dyDescent="0.35">
      <c r="B1" s="42" t="s">
        <v>24</v>
      </c>
      <c r="C1" s="43">
        <v>43049</v>
      </c>
      <c r="D1" s="43">
        <v>43049</v>
      </c>
    </row>
    <row r="2" spans="1:11" ht="20.7" x14ac:dyDescent="0.6">
      <c r="B2" s="44" t="s">
        <v>17</v>
      </c>
    </row>
    <row r="4" spans="1:11" ht="13.5" x14ac:dyDescent="0.35">
      <c r="A4" s="29"/>
      <c r="B4" s="29"/>
      <c r="C4" s="35" t="s">
        <v>0</v>
      </c>
      <c r="D4" s="35" t="s">
        <v>58</v>
      </c>
    </row>
    <row r="5" spans="1:11" ht="15" x14ac:dyDescent="0.4">
      <c r="A5" s="29"/>
      <c r="B5" s="33" t="s">
        <v>32</v>
      </c>
      <c r="C5" s="36" t="s">
        <v>12</v>
      </c>
      <c r="D5" s="36" t="s">
        <v>13</v>
      </c>
      <c r="E5" s="45"/>
      <c r="F5" s="45"/>
      <c r="G5" s="45"/>
      <c r="H5" s="45"/>
      <c r="I5" s="45"/>
      <c r="J5" s="45"/>
      <c r="K5" s="45"/>
    </row>
    <row r="6" spans="1:11" x14ac:dyDescent="0.25">
      <c r="A6" s="29"/>
      <c r="B6" s="30" t="s">
        <v>22</v>
      </c>
      <c r="C6" s="36"/>
      <c r="D6" s="36"/>
      <c r="E6" s="45"/>
      <c r="F6" s="45"/>
      <c r="G6" s="45"/>
      <c r="H6" s="45"/>
      <c r="I6" s="45"/>
      <c r="J6" s="45"/>
      <c r="K6" s="45"/>
    </row>
    <row r="7" spans="1:11" x14ac:dyDescent="0.25">
      <c r="A7" s="29" t="str">
        <f t="shared" ref="A7:A10" si="0">$B$5&amp;" - "&amp;B7</f>
        <v>Kat - Kat. 1 – Myndighet ≤ 50 Användare</v>
      </c>
      <c r="B7" s="30" t="s">
        <v>27</v>
      </c>
      <c r="C7" s="37"/>
      <c r="D7" s="37"/>
      <c r="E7" s="45"/>
      <c r="F7" s="45"/>
      <c r="G7" s="45"/>
      <c r="H7" s="45"/>
      <c r="I7" s="45"/>
      <c r="J7" s="45"/>
      <c r="K7" s="45"/>
    </row>
    <row r="8" spans="1:11" x14ac:dyDescent="0.25">
      <c r="A8" s="29" t="str">
        <f t="shared" si="0"/>
        <v>Kat - Kat. 2 – Myndighet ≤ 250 Användare</v>
      </c>
      <c r="B8" s="31" t="s">
        <v>28</v>
      </c>
      <c r="C8" s="37"/>
      <c r="D8" s="37"/>
      <c r="E8" s="45"/>
      <c r="F8" s="45"/>
      <c r="G8" s="45"/>
      <c r="H8" s="45"/>
      <c r="I8" s="45"/>
      <c r="J8" s="45"/>
      <c r="K8" s="45"/>
    </row>
    <row r="9" spans="1:11" x14ac:dyDescent="0.25">
      <c r="A9" s="29" t="str">
        <f t="shared" si="0"/>
        <v>Kat - Kat. 3 – Myndighet ≤ 1000 Användare</v>
      </c>
      <c r="B9" s="30" t="s">
        <v>29</v>
      </c>
      <c r="C9" s="37"/>
      <c r="D9" s="37"/>
      <c r="E9" s="45"/>
      <c r="F9" s="45"/>
      <c r="G9" s="45"/>
      <c r="H9" s="45"/>
      <c r="I9" s="45"/>
      <c r="J9" s="45"/>
      <c r="K9" s="45"/>
    </row>
    <row r="10" spans="1:11" x14ac:dyDescent="0.25">
      <c r="A10" s="29" t="str">
        <f t="shared" si="0"/>
        <v>Kat - Kat. 4 – Myndighet ≥ 1000 Användare</v>
      </c>
      <c r="B10" s="32" t="s">
        <v>30</v>
      </c>
      <c r="C10" s="37"/>
      <c r="D10" s="37"/>
      <c r="E10" s="45"/>
      <c r="F10" s="45"/>
      <c r="G10" s="45"/>
      <c r="H10" s="45"/>
      <c r="I10" s="45"/>
      <c r="J10" s="45"/>
      <c r="K10" s="45"/>
    </row>
    <row r="11" spans="1:11" ht="15.6" x14ac:dyDescent="0.25">
      <c r="A11" s="29"/>
      <c r="B11" s="33" t="s">
        <v>31</v>
      </c>
      <c r="C11" s="34" t="s">
        <v>14</v>
      </c>
      <c r="D11" s="34" t="s">
        <v>14</v>
      </c>
      <c r="E11" s="45"/>
      <c r="F11" s="45"/>
      <c r="G11" s="45"/>
      <c r="H11" s="45"/>
      <c r="I11" s="45"/>
      <c r="J11" s="45"/>
      <c r="K11" s="45"/>
    </row>
    <row r="12" spans="1:11" x14ac:dyDescent="0.25">
      <c r="A12" s="29" t="str">
        <f>$B$11&amp;" - "&amp;B12</f>
        <v>Användare - Lättanvändare</v>
      </c>
      <c r="B12" s="38" t="s">
        <v>33</v>
      </c>
      <c r="C12" s="37">
        <v>170</v>
      </c>
      <c r="D12" s="37">
        <v>200</v>
      </c>
      <c r="E12" s="45"/>
      <c r="F12" s="45"/>
      <c r="G12" s="45"/>
      <c r="H12" s="45"/>
      <c r="I12" s="45"/>
      <c r="J12" s="45"/>
      <c r="K12" s="45"/>
    </row>
    <row r="13" spans="1:11" x14ac:dyDescent="0.25">
      <c r="A13" s="29" t="str">
        <f>$B$11&amp;" - "&amp;B13</f>
        <v>Användare - Mellananvändare</v>
      </c>
      <c r="B13" s="38" t="s">
        <v>34</v>
      </c>
      <c r="C13" s="37">
        <v>534</v>
      </c>
      <c r="D13" s="37">
        <v>1000</v>
      </c>
      <c r="E13" s="45"/>
      <c r="F13" s="45"/>
      <c r="G13" s="45"/>
      <c r="H13" s="45"/>
      <c r="I13" s="45"/>
      <c r="J13" s="45"/>
      <c r="K13" s="45"/>
    </row>
    <row r="14" spans="1:11" x14ac:dyDescent="0.25">
      <c r="A14" s="29" t="str">
        <f>$B$11&amp;" - "&amp;B14</f>
        <v>Användare - Fullanvändare</v>
      </c>
      <c r="B14" s="38" t="s">
        <v>35</v>
      </c>
      <c r="C14" s="37">
        <v>1180</v>
      </c>
      <c r="D14" s="37">
        <v>1600</v>
      </c>
      <c r="E14" s="45"/>
      <c r="F14" s="45"/>
      <c r="G14" s="45"/>
      <c r="H14" s="45"/>
      <c r="I14" s="45"/>
      <c r="J14" s="45"/>
      <c r="K14" s="45"/>
    </row>
    <row r="15" spans="1:11" ht="13.5" x14ac:dyDescent="0.35">
      <c r="A15" s="29"/>
      <c r="B15" s="38"/>
      <c r="C15" s="37"/>
      <c r="D15" s="37"/>
      <c r="E15" s="45"/>
      <c r="F15" s="45"/>
      <c r="G15" s="45"/>
      <c r="H15" s="45"/>
      <c r="I15" s="45"/>
      <c r="J15" s="45"/>
      <c r="K15" s="45"/>
    </row>
    <row r="16" spans="1:11" ht="15" x14ac:dyDescent="0.35">
      <c r="A16" s="29"/>
      <c r="B16" s="33" t="s">
        <v>36</v>
      </c>
      <c r="C16" s="46" t="s">
        <v>37</v>
      </c>
      <c r="D16" s="46" t="s">
        <v>37</v>
      </c>
      <c r="E16" s="45"/>
      <c r="F16" s="45"/>
      <c r="G16" s="45"/>
      <c r="H16" s="45"/>
      <c r="I16" s="45"/>
      <c r="J16" s="45"/>
      <c r="K16" s="45"/>
    </row>
    <row r="17" spans="1:11" x14ac:dyDescent="0.25">
      <c r="A17" s="29" t="str">
        <f>$B$16&amp;" - "&amp;B17</f>
        <v>Volymrabatt - Kat. 1 – Myndighet ≤ 50 Användare</v>
      </c>
      <c r="B17" s="30" t="s">
        <v>27</v>
      </c>
      <c r="C17" s="39">
        <v>0</v>
      </c>
      <c r="D17" s="39">
        <v>0</v>
      </c>
      <c r="E17" s="45"/>
      <c r="F17" s="45"/>
      <c r="G17" s="45"/>
      <c r="H17" s="45"/>
      <c r="I17" s="45"/>
      <c r="J17" s="45"/>
      <c r="K17" s="45"/>
    </row>
    <row r="18" spans="1:11" x14ac:dyDescent="0.25">
      <c r="A18" s="29" t="str">
        <f>$B$16&amp;" - "&amp;B18</f>
        <v>Volymrabatt - Kat. 2 – Myndighet ≤ 250 Användare</v>
      </c>
      <c r="B18" s="31" t="s">
        <v>28</v>
      </c>
      <c r="C18" s="39">
        <v>0</v>
      </c>
      <c r="D18" s="39">
        <v>0.5</v>
      </c>
      <c r="E18" s="45"/>
      <c r="F18" s="45"/>
      <c r="G18" s="45"/>
      <c r="H18" s="45"/>
      <c r="I18" s="45"/>
      <c r="J18" s="45"/>
      <c r="K18" s="45"/>
    </row>
    <row r="19" spans="1:11" x14ac:dyDescent="0.25">
      <c r="A19" s="29" t="str">
        <f>$B$16&amp;" - "&amp;B19</f>
        <v>Volymrabatt - Kat. 3 – Myndighet ≤ 1000 Användare</v>
      </c>
      <c r="B19" s="30" t="s">
        <v>29</v>
      </c>
      <c r="C19" s="39">
        <v>0.1</v>
      </c>
      <c r="D19" s="39">
        <v>0.65</v>
      </c>
      <c r="E19" s="45"/>
      <c r="F19" s="45"/>
      <c r="G19" s="45"/>
      <c r="H19" s="45"/>
      <c r="I19" s="45"/>
      <c r="J19" s="45"/>
      <c r="K19" s="45"/>
    </row>
    <row r="20" spans="1:11" x14ac:dyDescent="0.25">
      <c r="A20" s="29" t="str">
        <f>$B$16&amp;" - "&amp;B20</f>
        <v>Volymrabatt - Kat. 4 – Myndighet ≥ 1000 Användare</v>
      </c>
      <c r="B20" s="30" t="s">
        <v>30</v>
      </c>
      <c r="C20" s="39">
        <v>0.12</v>
      </c>
      <c r="D20" s="39">
        <v>0.7</v>
      </c>
      <c r="E20" s="45"/>
      <c r="F20" s="45"/>
      <c r="G20" s="45"/>
      <c r="H20" s="45"/>
      <c r="I20" s="45"/>
      <c r="J20" s="45"/>
      <c r="K20" s="45"/>
    </row>
    <row r="21" spans="1:11" ht="13.5" x14ac:dyDescent="0.35">
      <c r="A21" s="29"/>
      <c r="B21" s="30"/>
      <c r="C21" s="37"/>
      <c r="D21" s="37"/>
      <c r="E21" s="45"/>
      <c r="F21" s="45"/>
      <c r="G21" s="45"/>
      <c r="H21" s="45"/>
      <c r="I21" s="45"/>
      <c r="J21" s="45"/>
      <c r="K21" s="45"/>
    </row>
    <row r="22" spans="1:11" ht="15.6" x14ac:dyDescent="0.25">
      <c r="A22" s="29"/>
      <c r="B22" s="33" t="s">
        <v>8</v>
      </c>
      <c r="C22" s="46" t="s">
        <v>14</v>
      </c>
      <c r="D22" s="46" t="s">
        <v>14</v>
      </c>
      <c r="E22" s="45"/>
      <c r="F22" s="45"/>
      <c r="G22" s="45"/>
      <c r="H22" s="45"/>
      <c r="I22" s="45"/>
      <c r="J22" s="45"/>
      <c r="K22" s="45"/>
    </row>
    <row r="23" spans="1:11" x14ac:dyDescent="0.25">
      <c r="A23" s="29" t="str">
        <f>$B$22&amp;" - "&amp;B23</f>
        <v>Införandeprojekt - Kat. 1 – Myndighet ≤ 50 Användare</v>
      </c>
      <c r="B23" s="30" t="s">
        <v>27</v>
      </c>
      <c r="C23" s="40">
        <v>1411479</v>
      </c>
      <c r="D23" s="40">
        <v>1000000</v>
      </c>
      <c r="E23" s="45"/>
      <c r="F23" s="45"/>
      <c r="G23" s="45"/>
      <c r="H23" s="45"/>
      <c r="I23" s="45"/>
      <c r="J23" s="45"/>
      <c r="K23" s="45"/>
    </row>
    <row r="24" spans="1:11" x14ac:dyDescent="0.25">
      <c r="A24" s="29" t="str">
        <f>$B$22&amp;" - "&amp;B24</f>
        <v>Införandeprojekt - Kat. 2 – Myndighet ≤ 250 Användare</v>
      </c>
      <c r="B24" s="31" t="s">
        <v>28</v>
      </c>
      <c r="C24" s="40">
        <v>2383402</v>
      </c>
      <c r="D24" s="40">
        <v>1100000</v>
      </c>
      <c r="E24" s="45"/>
      <c r="F24" s="45"/>
      <c r="G24" s="45"/>
      <c r="H24" s="45"/>
      <c r="I24" s="45"/>
      <c r="J24" s="45"/>
      <c r="K24" s="45"/>
    </row>
    <row r="25" spans="1:11" x14ac:dyDescent="0.25">
      <c r="A25" s="29" t="str">
        <f>$B$22&amp;" - "&amp;B25</f>
        <v>Införandeprojekt - Kat. 3 – Myndighet ≤ 1000 Användare</v>
      </c>
      <c r="B25" s="30" t="s">
        <v>29</v>
      </c>
      <c r="C25" s="40">
        <v>2981497</v>
      </c>
      <c r="D25" s="40">
        <v>1500000</v>
      </c>
      <c r="E25" s="45"/>
      <c r="F25" s="45"/>
      <c r="G25" s="45"/>
      <c r="H25" s="45"/>
      <c r="I25" s="45"/>
      <c r="J25" s="45"/>
      <c r="K25" s="45"/>
    </row>
    <row r="26" spans="1:11" x14ac:dyDescent="0.25">
      <c r="A26" s="29" t="str">
        <f>$B$22&amp;" - "&amp;B26</f>
        <v>Införandeprojekt - Kat. 4 – Myndighet ≥ 1000 Användare</v>
      </c>
      <c r="B26" s="30" t="s">
        <v>30</v>
      </c>
      <c r="C26" s="40">
        <v>4524167</v>
      </c>
      <c r="D26" s="40">
        <v>2000000</v>
      </c>
      <c r="E26" s="45"/>
      <c r="F26" s="45"/>
      <c r="G26" s="45"/>
      <c r="H26" s="45"/>
      <c r="I26" s="45"/>
      <c r="J26" s="45"/>
      <c r="K26" s="45"/>
    </row>
    <row r="27" spans="1:11" ht="15" x14ac:dyDescent="0.4">
      <c r="A27" s="29"/>
      <c r="B27" s="33" t="s">
        <v>52</v>
      </c>
      <c r="C27" s="47" t="s">
        <v>14</v>
      </c>
      <c r="D27" s="47" t="s">
        <v>14</v>
      </c>
      <c r="E27" s="45"/>
      <c r="F27" s="45"/>
      <c r="G27" s="45"/>
      <c r="H27" s="45"/>
      <c r="I27" s="45"/>
      <c r="J27" s="45"/>
      <c r="K27" s="45"/>
    </row>
    <row r="28" spans="1:11" ht="13.95" x14ac:dyDescent="0.4">
      <c r="A28" s="29"/>
      <c r="B28" s="48"/>
      <c r="C28" s="47"/>
      <c r="D28" s="47"/>
      <c r="E28" s="45"/>
      <c r="F28" s="45"/>
      <c r="G28" s="45"/>
      <c r="H28" s="45"/>
      <c r="I28" s="45"/>
      <c r="J28" s="45"/>
      <c r="K28" s="45"/>
    </row>
    <row r="29" spans="1:11" ht="13.5" x14ac:dyDescent="0.35">
      <c r="A29" s="29" t="str">
        <f>$B$27&amp;" - "&amp;B29</f>
        <v>Optioner med takpris - Integration med personalsystem i ESV:s ramavtal</v>
      </c>
      <c r="B29" s="30" t="s">
        <v>38</v>
      </c>
      <c r="C29" s="79">
        <v>90376</v>
      </c>
      <c r="D29" s="79">
        <v>150000</v>
      </c>
      <c r="E29" s="45"/>
      <c r="F29" s="45"/>
      <c r="G29" s="45"/>
      <c r="H29" s="45"/>
      <c r="I29" s="45"/>
      <c r="J29" s="45"/>
      <c r="K29" s="45"/>
    </row>
    <row r="30" spans="1:11" x14ac:dyDescent="0.25">
      <c r="A30" s="29" t="str">
        <f>$B$27&amp;" - "&amp;B30</f>
        <v>Optioner med takpris - Integration med Operatörstjänst för kundfaktura i ESV:s ramavtal</v>
      </c>
      <c r="B30" s="30" t="s">
        <v>39</v>
      </c>
      <c r="C30" s="79">
        <v>66755</v>
      </c>
      <c r="D30" s="79">
        <v>150000</v>
      </c>
      <c r="E30" s="45"/>
      <c r="F30" s="45"/>
      <c r="G30" s="45"/>
      <c r="H30" s="45"/>
      <c r="I30" s="45"/>
      <c r="J30" s="45"/>
      <c r="K30" s="45"/>
    </row>
    <row r="31" spans="1:11" x14ac:dyDescent="0.25">
      <c r="A31" s="29" t="str">
        <f t="shared" ref="A31:A38" si="1">$B$27&amp;" - "&amp;B31</f>
        <v>Optioner med takpris - Integration med E-handelstjänst i ESV:s ramavtal</v>
      </c>
      <c r="B31" s="30" t="s">
        <v>40</v>
      </c>
      <c r="C31" s="79">
        <v>104754</v>
      </c>
      <c r="D31" s="79">
        <v>120000</v>
      </c>
      <c r="E31" s="45"/>
      <c r="F31" s="45"/>
      <c r="G31" s="45"/>
      <c r="H31" s="45"/>
      <c r="I31" s="45"/>
      <c r="J31" s="45"/>
      <c r="K31" s="45"/>
    </row>
    <row r="32" spans="1:11" x14ac:dyDescent="0.25">
      <c r="A32" s="29" t="str">
        <f t="shared" si="1"/>
        <v xml:space="preserve">Optioner med takpris - Integration med budgetverktyg i ESV:s ramavtal för beslutsstödssystem </v>
      </c>
      <c r="B32" s="30" t="s">
        <v>41</v>
      </c>
      <c r="C32" s="79">
        <v>63674</v>
      </c>
      <c r="D32" s="79">
        <v>100000</v>
      </c>
      <c r="E32" s="45"/>
      <c r="F32" s="45"/>
      <c r="G32" s="45"/>
      <c r="H32" s="45"/>
      <c r="I32" s="45"/>
      <c r="J32" s="45"/>
      <c r="K32" s="45"/>
    </row>
    <row r="33" spans="1:11" x14ac:dyDescent="0.25">
      <c r="A33" s="29" t="str">
        <f t="shared" si="1"/>
        <v xml:space="preserve">Optioner med takpris - Integration med rapport- och analysverktyg i ESV:s ramavtal för beslutsstödssystem </v>
      </c>
      <c r="B33" s="30" t="s">
        <v>42</v>
      </c>
      <c r="C33" s="79">
        <v>90376</v>
      </c>
      <c r="D33" s="79">
        <v>150000</v>
      </c>
      <c r="E33" s="45"/>
      <c r="F33" s="45"/>
      <c r="G33" s="45"/>
      <c r="H33" s="45"/>
      <c r="I33" s="45"/>
      <c r="J33" s="45"/>
      <c r="K33" s="45"/>
    </row>
    <row r="34" spans="1:11" x14ac:dyDescent="0.25">
      <c r="A34" s="29" t="str">
        <f t="shared" si="1"/>
        <v>Optioner med takpris - Utbildning, tillkommande utbildning utöver det som ingår i Införandeprojekt</v>
      </c>
      <c r="B34" s="30" t="s">
        <v>43</v>
      </c>
      <c r="C34" s="40">
        <v>1400</v>
      </c>
      <c r="D34" s="79">
        <v>1495</v>
      </c>
      <c r="E34" s="45"/>
      <c r="F34" s="45"/>
      <c r="G34" s="45"/>
      <c r="H34" s="45"/>
      <c r="I34" s="45"/>
      <c r="J34" s="45"/>
      <c r="K34" s="45"/>
    </row>
    <row r="35" spans="1:11" x14ac:dyDescent="0.25">
      <c r="A35" s="29" t="str">
        <f t="shared" si="1"/>
        <v>Optioner med takpris - Utbildning, tillkommande utbildning utöver det som ingår i Införandeprojekt</v>
      </c>
      <c r="B35" s="30" t="s">
        <v>43</v>
      </c>
      <c r="C35" s="40">
        <v>20000</v>
      </c>
      <c r="D35" s="79">
        <v>15000</v>
      </c>
      <c r="E35" s="45"/>
      <c r="F35" s="45"/>
      <c r="G35" s="45"/>
      <c r="H35" s="45"/>
      <c r="I35" s="45"/>
      <c r="J35" s="45"/>
      <c r="K35" s="45"/>
    </row>
    <row r="36" spans="1:11" ht="13.5" x14ac:dyDescent="0.35">
      <c r="A36" s="29" t="str">
        <f t="shared" si="1"/>
        <v>Optioner med takpris - Uppdragsledare</v>
      </c>
      <c r="B36" s="30" t="s">
        <v>44</v>
      </c>
      <c r="C36" s="40">
        <v>1450</v>
      </c>
      <c r="D36" s="79">
        <v>1620</v>
      </c>
      <c r="E36" s="45"/>
      <c r="F36" s="45"/>
      <c r="G36" s="45"/>
      <c r="H36" s="45"/>
      <c r="I36" s="45"/>
      <c r="J36" s="45"/>
      <c r="K36" s="45"/>
    </row>
    <row r="37" spans="1:11" ht="13.5" x14ac:dyDescent="0.35">
      <c r="A37" s="29" t="str">
        <f t="shared" si="1"/>
        <v>Optioner med takpris - Konsult</v>
      </c>
      <c r="B37" s="30" t="s">
        <v>45</v>
      </c>
      <c r="C37" s="40">
        <v>1350</v>
      </c>
      <c r="D37" s="80">
        <v>1495</v>
      </c>
      <c r="E37" s="45"/>
      <c r="F37" s="45"/>
      <c r="G37" s="45"/>
      <c r="H37" s="45"/>
      <c r="I37" s="45"/>
      <c r="J37" s="45"/>
      <c r="K37" s="45"/>
    </row>
    <row r="38" spans="1:11" x14ac:dyDescent="0.25">
      <c r="A38" s="29" t="str">
        <f t="shared" si="1"/>
        <v xml:space="preserve">Optioner med takpris - Kundanpassad fakturablankett (för utskrift lokalt) </v>
      </c>
      <c r="B38" s="30" t="s">
        <v>46</v>
      </c>
      <c r="C38" s="40">
        <v>40000</v>
      </c>
      <c r="D38" s="80">
        <v>30000</v>
      </c>
      <c r="E38" s="45"/>
      <c r="F38" s="45"/>
      <c r="G38" s="45"/>
      <c r="H38" s="45"/>
      <c r="I38" s="45"/>
      <c r="J38" s="45"/>
      <c r="K38" s="45"/>
    </row>
    <row r="39" spans="1:11" ht="13.95" x14ac:dyDescent="0.4">
      <c r="A39" s="29"/>
      <c r="B39" s="48" t="e">
        <f>'3 Priser (Myndighet)'!#REF!</f>
        <v>#REF!</v>
      </c>
      <c r="C39" s="50"/>
      <c r="D39" s="50"/>
      <c r="E39" s="45"/>
      <c r="F39" s="45"/>
      <c r="G39" s="45"/>
      <c r="H39" s="45"/>
      <c r="I39" s="45"/>
      <c r="J39" s="45"/>
      <c r="K39" s="45"/>
    </row>
    <row r="40" spans="1:11" ht="13.5" x14ac:dyDescent="0.35">
      <c r="A40" s="29"/>
      <c r="B40" s="31"/>
      <c r="C40" s="49"/>
      <c r="D40" s="49"/>
      <c r="E40" s="45"/>
      <c r="F40" s="45"/>
      <c r="G40" s="45"/>
      <c r="H40" s="45"/>
      <c r="I40" s="45"/>
      <c r="J40" s="45"/>
      <c r="K40" s="45"/>
    </row>
    <row r="41" spans="1:11" ht="13.5" x14ac:dyDescent="0.35">
      <c r="A41" s="29"/>
      <c r="B41" s="31"/>
      <c r="C41" s="49"/>
      <c r="D41" s="49"/>
      <c r="E41" s="45"/>
      <c r="F41" s="45"/>
      <c r="G41" s="45"/>
      <c r="H41" s="45"/>
      <c r="I41" s="45"/>
      <c r="J41" s="45"/>
      <c r="K41" s="45"/>
    </row>
    <row r="42" spans="1:11" ht="13.5" x14ac:dyDescent="0.35">
      <c r="A42" s="29"/>
      <c r="B42" s="31"/>
      <c r="C42" s="49"/>
      <c r="D42" s="49"/>
      <c r="E42" s="45"/>
      <c r="F42" s="45"/>
      <c r="G42" s="45"/>
      <c r="H42" s="45"/>
      <c r="I42" s="45"/>
      <c r="J42" s="45"/>
      <c r="K42" s="45"/>
    </row>
    <row r="43" spans="1:11" ht="13.5" x14ac:dyDescent="0.35">
      <c r="A43" s="29"/>
      <c r="B43" s="31"/>
      <c r="C43" s="49"/>
      <c r="D43" s="49"/>
      <c r="E43" s="45"/>
      <c r="F43" s="45"/>
      <c r="G43" s="45"/>
      <c r="H43" s="45"/>
      <c r="I43" s="45"/>
      <c r="J43" s="45"/>
      <c r="K43" s="45"/>
    </row>
    <row r="44" spans="1:11" ht="13.5" x14ac:dyDescent="0.35">
      <c r="A44" s="29"/>
      <c r="B44" s="31"/>
      <c r="C44" s="49"/>
      <c r="D44" s="49"/>
      <c r="E44" s="45"/>
      <c r="F44" s="45"/>
      <c r="G44" s="45"/>
      <c r="H44" s="45"/>
      <c r="I44" s="45"/>
      <c r="J44" s="45"/>
      <c r="K44" s="45"/>
    </row>
    <row r="45" spans="1:11" x14ac:dyDescent="0.25">
      <c r="A45" s="29"/>
      <c r="B45" s="31"/>
      <c r="C45" s="49"/>
      <c r="D45" s="49"/>
      <c r="E45" s="45"/>
      <c r="F45" s="45"/>
      <c r="G45" s="45"/>
      <c r="H45" s="45"/>
      <c r="I45" s="45"/>
      <c r="J45" s="45"/>
      <c r="K45" s="45"/>
    </row>
    <row r="46" spans="1:11" x14ac:dyDescent="0.25">
      <c r="A46" s="29"/>
      <c r="B46" s="31"/>
      <c r="C46" s="49"/>
      <c r="D46" s="49"/>
      <c r="E46" s="45"/>
      <c r="F46" s="45"/>
      <c r="G46" s="45"/>
      <c r="H46" s="45"/>
      <c r="I46" s="45"/>
      <c r="J46" s="45"/>
      <c r="K46" s="45"/>
    </row>
    <row r="47" spans="1:11" x14ac:dyDescent="0.25">
      <c r="A47" s="29"/>
      <c r="B47" s="31"/>
      <c r="C47" s="49"/>
      <c r="D47" s="49"/>
      <c r="E47" s="45"/>
      <c r="F47" s="45"/>
      <c r="G47" s="45"/>
      <c r="H47" s="45"/>
      <c r="I47" s="45"/>
      <c r="J47" s="45"/>
      <c r="K47" s="45"/>
    </row>
    <row r="48" spans="1:11" x14ac:dyDescent="0.25">
      <c r="A48" s="29"/>
      <c r="B48" s="38"/>
      <c r="C48" s="37"/>
      <c r="D48" s="37"/>
      <c r="E48" s="45"/>
      <c r="F48" s="45"/>
      <c r="G48" s="45"/>
      <c r="H48" s="45"/>
      <c r="I48" s="45"/>
      <c r="J48" s="45"/>
      <c r="K48" s="45"/>
    </row>
    <row r="49" spans="1:11" x14ac:dyDescent="0.25">
      <c r="A49" s="29"/>
      <c r="B49" s="31"/>
      <c r="C49" s="37"/>
      <c r="D49" s="37"/>
      <c r="E49" s="45"/>
      <c r="F49" s="45"/>
      <c r="G49" s="45"/>
      <c r="H49" s="45"/>
      <c r="I49" s="45"/>
      <c r="J49" s="45"/>
      <c r="K49" s="45"/>
    </row>
    <row r="50" spans="1:11" x14ac:dyDescent="0.25">
      <c r="B50" s="51"/>
      <c r="C50" s="52"/>
      <c r="D50" s="52"/>
      <c r="E50" s="45"/>
      <c r="F50" s="45"/>
      <c r="G50" s="45"/>
      <c r="H50" s="45"/>
      <c r="I50" s="45"/>
      <c r="J50" s="45"/>
      <c r="K50" s="45"/>
    </row>
  </sheetData>
  <sheetProtection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6</vt:i4>
      </vt:variant>
    </vt:vector>
  </HeadingPairs>
  <TitlesOfParts>
    <vt:vector size="9" baseType="lpstr">
      <vt:lpstr>3 Priser (Myndighet)</vt:lpstr>
      <vt:lpstr>(Dold flik) Prislista_Tbl</vt:lpstr>
      <vt:lpstr>Blad1</vt:lpstr>
      <vt:lpstr>Kat_Lista</vt:lpstr>
      <vt:lpstr>Leverantor</vt:lpstr>
      <vt:lpstr>Takpris_CGI</vt:lpstr>
      <vt:lpstr>Takpris_Visma</vt:lpstr>
      <vt:lpstr>'3 Priser (Myndighet)'!Utskriftsområde</vt:lpstr>
      <vt:lpstr>Val_M_SC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Wilson</dc:creator>
  <cp:lastModifiedBy>AsFrodin</cp:lastModifiedBy>
  <cp:lastPrinted>2018-09-07T08:24:01Z</cp:lastPrinted>
  <dcterms:created xsi:type="dcterms:W3CDTF">2018-05-03T16:27:21Z</dcterms:created>
  <dcterms:modified xsi:type="dcterms:W3CDTF">2018-09-07T11:14:02Z</dcterms:modified>
</cp:coreProperties>
</file>