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mc:AlternateContent xmlns:mc="http://schemas.openxmlformats.org/markup-compatibility/2006">
    <mc:Choice Requires="x15">
      <x15ac:absPath xmlns:x15ac="http://schemas.microsoft.com/office/spreadsheetml/2010/11/ac" url="U:\Kommunikationstjänster data och telekom\3 Förvaltning\12 StöddokumentÖvrigt\Avropsblanketter Särskild fördelningsnyckel\"/>
    </mc:Choice>
  </mc:AlternateContent>
  <xr:revisionPtr revIDLastSave="0" documentId="8_{7656DC1E-8096-4717-915E-FB2103B353C7}" xr6:coauthVersionLast="46" xr6:coauthVersionMax="46" xr10:uidLastSave="{00000000-0000-0000-0000-000000000000}"/>
  <bookViews>
    <workbookView xWindow="-110" yWindow="-110" windowWidth="19420" windowHeight="10420" activeTab="1" xr2:uid="{00000000-000D-0000-FFFF-FFFF00000000}"/>
  </bookViews>
  <sheets>
    <sheet name="Avropsblankett 3 Infrastruktur" sheetId="6" r:id="rId1"/>
    <sheet name="Prismatris 3 Infrastruktur"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 i="6" l="1"/>
  <c r="H90" i="3"/>
  <c r="I65" i="3" l="1"/>
  <c r="H65" i="3"/>
  <c r="D85" i="3" s="1"/>
  <c r="I64" i="3"/>
  <c r="F84" i="3" s="1"/>
  <c r="H64" i="3"/>
  <c r="B77" i="3" s="1"/>
  <c r="I59" i="3"/>
  <c r="H59" i="3"/>
  <c r="G59" i="3"/>
  <c r="I58" i="3"/>
  <c r="H58" i="3"/>
  <c r="D84" i="3" l="1"/>
  <c r="E74" i="3"/>
  <c r="E83" i="3"/>
  <c r="C74" i="3"/>
  <c r="F83" i="3"/>
  <c r="C81" i="3"/>
  <c r="B83" i="3"/>
  <c r="F74" i="3"/>
  <c r="D74" i="3"/>
  <c r="C83" i="3"/>
  <c r="D83" i="3"/>
  <c r="B76" i="3"/>
  <c r="D81" i="3"/>
  <c r="F81" i="3"/>
  <c r="B82" i="3"/>
  <c r="B81" i="3"/>
  <c r="E81" i="3"/>
  <c r="B74" i="3"/>
  <c r="B75" i="3"/>
  <c r="E77" i="3"/>
  <c r="F75" i="3"/>
  <c r="F77" i="3"/>
  <c r="E78" i="3"/>
  <c r="C77" i="3"/>
  <c r="C85" i="3"/>
  <c r="F82" i="3"/>
  <c r="E82" i="3"/>
  <c r="E76" i="3"/>
  <c r="F76" i="3"/>
  <c r="C75" i="3"/>
  <c r="B84" i="3"/>
  <c r="F78" i="3"/>
  <c r="D75" i="3"/>
  <c r="D78" i="3"/>
  <c r="C76" i="3"/>
  <c r="E75" i="3"/>
  <c r="C82" i="3"/>
  <c r="C84" i="3"/>
  <c r="B85" i="3"/>
  <c r="E85" i="3"/>
  <c r="B78" i="3"/>
  <c r="D77" i="3"/>
  <c r="C78" i="3"/>
  <c r="D76" i="3"/>
  <c r="D82" i="3"/>
  <c r="F85" i="3"/>
  <c r="E84" i="3"/>
  <c r="G58" i="3"/>
  <c r="E67" i="3" s="1"/>
  <c r="G65" i="3"/>
  <c r="G64" i="3"/>
  <c r="G90" i="3"/>
  <c r="F69" i="3" l="1"/>
  <c r="E69" i="3"/>
  <c r="B69" i="3"/>
  <c r="D69" i="3"/>
  <c r="C69" i="3"/>
  <c r="F67" i="3"/>
  <c r="D67" i="3"/>
  <c r="C67" i="3"/>
  <c r="B67" i="3"/>
  <c r="B68" i="3"/>
  <c r="F86" i="3"/>
  <c r="F79" i="3"/>
  <c r="C86" i="3"/>
  <c r="E79" i="3"/>
  <c r="E86" i="3"/>
  <c r="D86" i="3"/>
  <c r="B86" i="3"/>
  <c r="B79" i="3"/>
  <c r="C79" i="3"/>
  <c r="D79" i="3"/>
  <c r="D70" i="3"/>
  <c r="C70" i="3"/>
  <c r="F70" i="3"/>
  <c r="E70" i="3"/>
  <c r="B70" i="3"/>
  <c r="F71" i="3"/>
  <c r="E71" i="3"/>
  <c r="B71" i="3"/>
  <c r="D71" i="3"/>
  <c r="C71" i="3"/>
  <c r="C68" i="3"/>
  <c r="F68" i="3"/>
  <c r="E68" i="3"/>
  <c r="D68" i="3"/>
  <c r="D129" i="3"/>
  <c r="I30" i="3"/>
  <c r="I29" i="3"/>
  <c r="I28" i="3"/>
  <c r="I8" i="3"/>
  <c r="H8" i="3"/>
  <c r="G8" i="3"/>
  <c r="E72" i="3" l="1"/>
  <c r="E87" i="3" s="1"/>
  <c r="C72" i="3"/>
  <c r="C87" i="3" s="1"/>
  <c r="D72" i="3"/>
  <c r="D87" i="3" s="1"/>
  <c r="F72" i="3"/>
  <c r="F87" i="3" s="1"/>
  <c r="B72" i="3"/>
  <c r="B87" i="3" s="1"/>
  <c r="F24" i="3"/>
  <c r="E24" i="3"/>
  <c r="B24" i="3"/>
  <c r="D24" i="3"/>
  <c r="C24" i="3"/>
  <c r="F23" i="3"/>
  <c r="E23" i="3"/>
  <c r="B23" i="3"/>
  <c r="D23" i="3"/>
  <c r="C23" i="3"/>
  <c r="F34" i="3"/>
  <c r="E34" i="3"/>
  <c r="B34" i="3"/>
  <c r="C34" i="3"/>
  <c r="D34" i="3"/>
  <c r="H91" i="3" l="1"/>
  <c r="G91" i="3"/>
  <c r="I40" i="3"/>
  <c r="I50" i="3"/>
  <c r="H50" i="3"/>
  <c r="G50" i="3"/>
  <c r="I49" i="3"/>
  <c r="H49" i="3"/>
  <c r="G49" i="3"/>
  <c r="I48" i="3"/>
  <c r="H48" i="3"/>
  <c r="G48" i="3"/>
  <c r="I47" i="3"/>
  <c r="H47" i="3"/>
  <c r="I46" i="3"/>
  <c r="H46" i="3"/>
  <c r="H40" i="3"/>
  <c r="I39" i="3"/>
  <c r="H39" i="3"/>
  <c r="H30" i="3"/>
  <c r="H29" i="3"/>
  <c r="H28" i="3"/>
  <c r="I20" i="3"/>
  <c r="H20" i="3"/>
  <c r="G20" i="3"/>
  <c r="I19" i="3"/>
  <c r="H19" i="3"/>
  <c r="G19" i="3"/>
  <c r="I9" i="3"/>
  <c r="H9" i="3"/>
  <c r="G9" i="3"/>
  <c r="I18" i="3"/>
  <c r="H18" i="3"/>
  <c r="G18" i="3"/>
  <c r="I17" i="3"/>
  <c r="H17" i="3"/>
  <c r="G17" i="3"/>
  <c r="I16" i="3"/>
  <c r="H16" i="3"/>
  <c r="I15" i="3"/>
  <c r="H15" i="3"/>
  <c r="G15" i="3"/>
  <c r="C94" i="3" l="1"/>
  <c r="C33" i="3"/>
  <c r="D33" i="3"/>
  <c r="B53" i="3"/>
  <c r="D54" i="3"/>
  <c r="B93" i="3"/>
  <c r="C54" i="3"/>
  <c r="D94" i="3"/>
  <c r="F53" i="3"/>
  <c r="D53" i="3"/>
  <c r="B54" i="3"/>
  <c r="E54" i="3"/>
  <c r="D93" i="3"/>
  <c r="B94" i="3"/>
  <c r="E94" i="3"/>
  <c r="E53" i="3"/>
  <c r="F54" i="3"/>
  <c r="E93" i="3"/>
  <c r="F94" i="3"/>
  <c r="F93" i="3"/>
  <c r="C53" i="3"/>
  <c r="C93" i="3"/>
  <c r="E33" i="3"/>
  <c r="F33" i="3"/>
  <c r="B33" i="3"/>
  <c r="E95" i="3" l="1"/>
  <c r="C95" i="3"/>
  <c r="B95" i="3"/>
  <c r="D95" i="3"/>
  <c r="F95" i="3"/>
  <c r="G47" i="3"/>
  <c r="G46" i="3"/>
  <c r="G40" i="3"/>
  <c r="G39" i="3"/>
  <c r="G30" i="3"/>
  <c r="G29" i="3"/>
  <c r="G28" i="3"/>
  <c r="G16" i="3"/>
  <c r="D72" i="6"/>
  <c r="C22" i="3" l="1"/>
  <c r="C25" i="3" s="1"/>
  <c r="F22" i="3"/>
  <c r="F25" i="3" s="1"/>
  <c r="E22" i="3"/>
  <c r="E25" i="3" s="1"/>
  <c r="D22" i="3"/>
  <c r="D25" i="3" s="1"/>
  <c r="B22" i="3"/>
  <c r="B25" i="3" s="1"/>
  <c r="E52" i="3"/>
  <c r="E55" i="3" s="1"/>
  <c r="B52" i="3"/>
  <c r="B55" i="3" s="1"/>
  <c r="C52" i="3"/>
  <c r="C55" i="3" s="1"/>
  <c r="F52" i="3"/>
  <c r="F55" i="3" s="1"/>
  <c r="D52" i="3"/>
  <c r="D55" i="3" s="1"/>
  <c r="B32" i="3"/>
  <c r="B35" i="3" s="1"/>
  <c r="F32" i="3"/>
  <c r="F35" i="3" s="1"/>
  <c r="C32" i="3"/>
  <c r="C35" i="3" s="1"/>
  <c r="E32" i="3"/>
  <c r="E35" i="3" s="1"/>
  <c r="D32" i="3"/>
  <c r="D35" i="3" s="1"/>
  <c r="C97" i="3" l="1"/>
  <c r="F97" i="3"/>
  <c r="F99" i="3" s="1"/>
  <c r="D97" i="3"/>
  <c r="B97" i="3"/>
  <c r="E97" i="3"/>
  <c r="E102" i="3" l="1"/>
  <c r="D99" i="3"/>
  <c r="D102" i="3"/>
  <c r="F102" i="3"/>
  <c r="C102" i="3"/>
  <c r="B102" i="3"/>
  <c r="G97" i="3"/>
  <c r="E99" i="3"/>
  <c r="B99" i="3"/>
  <c r="C99" i="3"/>
  <c r="B100" i="3" l="1"/>
  <c r="B103" i="3"/>
  <c r="C100" i="3"/>
  <c r="E100" i="3"/>
  <c r="F100" i="3"/>
  <c r="D100" i="3"/>
  <c r="B122" i="3" l="1"/>
  <c r="B123" i="3"/>
  <c r="M53" i="6"/>
  <c r="M37" i="6"/>
  <c r="M51" i="6"/>
  <c r="M58" i="6"/>
  <c r="M52" i="6"/>
  <c r="M32" i="6"/>
  <c r="M31" i="6"/>
  <c r="M46" i="6"/>
  <c r="M30" i="6"/>
  <c r="M45" i="6"/>
  <c r="M38" i="6"/>
  <c r="M44" i="6"/>
  <c r="M59" i="6"/>
  <c r="M39" i="6"/>
  <c r="C115" i="3"/>
  <c r="B104" i="3"/>
  <c r="B124" i="3"/>
  <c r="D126" i="3"/>
  <c r="I81" i="6" s="1"/>
  <c r="D123" i="3"/>
  <c r="I78" i="6" s="1"/>
  <c r="D125" i="3"/>
  <c r="I80" i="6" s="1"/>
  <c r="D122" i="3"/>
  <c r="I77" i="6" s="1"/>
  <c r="D124" i="3"/>
  <c r="I79" i="6" s="1"/>
  <c r="B126" i="3"/>
  <c r="B125" i="3"/>
  <c r="B111" i="3" l="1"/>
  <c r="J12" i="6" s="1"/>
  <c r="B112" i="3"/>
  <c r="J13" i="6" s="1"/>
  <c r="B108" i="3"/>
  <c r="J9" i="6" s="1"/>
  <c r="B110" i="3"/>
  <c r="J11" i="6" s="1"/>
  <c r="B109" i="3"/>
  <c r="J10" i="6" s="1"/>
  <c r="M47" i="6"/>
  <c r="E81" i="6"/>
  <c r="E79" i="6"/>
  <c r="E78" i="6"/>
  <c r="E77" i="6"/>
  <c r="E80" i="6"/>
  <c r="M40" i="6" l="1"/>
  <c r="M33" i="6"/>
  <c r="M60" i="6"/>
  <c r="M54" i="6" l="1"/>
  <c r="M62" i="6" s="1"/>
  <c r="E69" i="6" s="1"/>
  <c r="F7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KJSkiver</author>
  </authors>
  <commentList>
    <comment ref="J5" authorId="0" shapeId="0" xr:uid="{00000000-0006-0000-0000-000001000000}">
      <text>
        <r>
          <rPr>
            <b/>
            <sz val="9"/>
            <color indexed="81"/>
            <rFont val="Tahoma"/>
            <family val="2"/>
          </rPr>
          <t>KJSkiver:</t>
        </r>
        <r>
          <rPr>
            <sz val="9"/>
            <color indexed="81"/>
            <rFont val="Tahoma"/>
            <family val="2"/>
          </rPr>
          <t xml:space="preserve">
Kontraktsperioden med förlängning kan totalt vara upp till 4 år.Enskilda abonnemang och bastjänster kan sägas upp enligt ramavtalet. Se Upphandlingsdokumentet uppsägningstider. </t>
        </r>
      </text>
    </comment>
    <comment ref="D17" authorId="0" shapeId="0" xr:uid="{00000000-0006-0000-0000-000002000000}">
      <text>
        <r>
          <rPr>
            <b/>
            <sz val="9"/>
            <color indexed="81"/>
            <rFont val="Tahoma"/>
            <family val="2"/>
          </rPr>
          <t>KJSkiver:</t>
        </r>
        <r>
          <rPr>
            <sz val="9"/>
            <color indexed="81"/>
            <rFont val="Tahoma"/>
            <family val="2"/>
          </rPr>
          <t xml:space="preserve">
Leveranstiden för anslutningar såsom MDA och inomhusnät eller flytt av liknande funktioner samt växeltjänst i molnet och liknande ska vara högst 30 arbetsdagar från och med beställning från kund.
- Leveranstiden för utökning och förändring av anslutningar ska vara högst 15 arbetsdagar från och med beställning från kund. 
- Leveranstiden för nytt abonnemang med eller utan anknytning till växel, inklusive nödvändigt SIM-kort, ska vara högst fem arbetsdagar från och med beställning från kund
 eller enligt överenskommelse.</t>
        </r>
      </text>
    </comment>
    <comment ref="B28" authorId="0" shapeId="0" xr:uid="{00000000-0006-0000-0000-000003000000}">
      <text>
        <r>
          <rPr>
            <b/>
            <sz val="9"/>
            <color indexed="81"/>
            <rFont val="Tahoma"/>
            <family val="2"/>
          </rPr>
          <t>KJSkiver:</t>
        </r>
        <r>
          <rPr>
            <sz val="9"/>
            <color indexed="81"/>
            <rFont val="Tahoma"/>
            <family val="2"/>
          </rPr>
          <t xml:space="preserve">
Minst följande funktioner och innehåll ingår:
• Symmetrisk anslutning inom Sverige
• Bandbredd minst 200 Mbit/s
• Obegränsad trafik
• Tjänsten ska klara redundant anslutning till internet med två olika internet-leverantörer om kund har en befintlig internet-leverantör eller i ett senare skede har behov av redundans mot internet
• Tjänsterna ska klara både IPv4 och IPv6. IPv6 ska kunna tillhandahållas i ”Native mode”.
• Av anbudsgivaren fast tilldelade IP-adresser mot internet (eller dynamiska om kund väljer detta)
• Namnuppslagning med DNS och DNSSEC för både IPv4 och IPv6
• I bastjänsterna ska kunden kostnadsfritt ha möjlighet att spärra valfria IP-adresser, URL:ar, UDP-portar och/eller TCP-portar både för inkommande och utgående trafik. Inga IP-adresser, URL:ar, UDP- eller TCP-portar ska vara spärrade om inte kund begär det.
• Den initiala bindningstiden är 12 månader, om avtalet förlängs är uppsägningstiden därefter 3 månader. 
</t>
        </r>
      </text>
    </comment>
    <comment ref="E29" authorId="0" shapeId="0" xr:uid="{00000000-0006-0000-0000-000004000000}">
      <text>
        <r>
          <rPr>
            <b/>
            <sz val="9"/>
            <color indexed="81"/>
            <rFont val="Tahoma"/>
            <family val="2"/>
          </rPr>
          <t>KJSkiver:</t>
        </r>
        <r>
          <rPr>
            <sz val="9"/>
            <color indexed="81"/>
            <rFont val="Tahoma"/>
            <family val="2"/>
          </rPr>
          <t xml:space="preserve">
• Skydd mot överbelastningsattacker. Detta ska minst innebära; övervakning av nätet, skydd mot volymetriska attacker, snabb aktivering inom någon minut vid attack, ska släppa igenom legitim trafik, ska minst kunna hantera attacker upp till 100 Gbit/s samt ska hantera kundens samtliga publika IP-adresser. Tjänsten ska omfatta skydd på hela kapaciteten men möjlighet till förhöjt skydd av specifika objekt. Minst fyra skyddsobjekt ska ingå (som kund definierar t.ex. en server). Även DNS ska vara skyddat mot överbelastningsattacker. Det ska inte finnas krav på kundplacerad utrustning. Leverantören ska löpande rapportera om attacker mot tjänsten. Pris per månad ska anges för tjänsten samt pris per tillkommande skyddsobjekt (som kund definierar)</t>
        </r>
      </text>
    </comment>
    <comment ref="F30" authorId="0" shapeId="0" xr:uid="{00000000-0006-0000-0000-000005000000}">
      <text>
        <r>
          <rPr>
            <b/>
            <sz val="9"/>
            <color indexed="81"/>
            <rFont val="Tahoma"/>
            <family val="2"/>
          </rPr>
          <t>KJSkiver:</t>
        </r>
        <r>
          <rPr>
            <sz val="9"/>
            <color indexed="81"/>
            <rFont val="Tahoma"/>
            <family val="2"/>
          </rPr>
          <t xml:space="preserve">
Ange antal tillkommande skyddsobjekt</t>
        </r>
      </text>
    </comment>
    <comment ref="F31" authorId="0" shapeId="0" xr:uid="{00000000-0006-0000-0000-000006000000}">
      <text>
        <r>
          <rPr>
            <b/>
            <sz val="9"/>
            <color indexed="81"/>
            <rFont val="Tahoma"/>
            <family val="2"/>
          </rPr>
          <t>KJSkiver:</t>
        </r>
        <r>
          <rPr>
            <sz val="9"/>
            <color indexed="81"/>
            <rFont val="Tahoma"/>
            <family val="2"/>
          </rPr>
          <t xml:space="preserve">
Ange antal tillkommande skyddsobjekt</t>
        </r>
      </text>
    </comment>
    <comment ref="F32" authorId="0" shapeId="0" xr:uid="{00000000-0006-0000-0000-000007000000}">
      <text>
        <r>
          <rPr>
            <b/>
            <sz val="9"/>
            <color indexed="81"/>
            <rFont val="Tahoma"/>
            <family val="2"/>
          </rPr>
          <t>KJSkiver:</t>
        </r>
        <r>
          <rPr>
            <sz val="9"/>
            <color indexed="81"/>
            <rFont val="Tahoma"/>
            <family val="2"/>
          </rPr>
          <t xml:space="preserve">
Ange antal tillkommande skyddsobjekt</t>
        </r>
      </text>
    </comment>
    <comment ref="B35" authorId="0" shapeId="0" xr:uid="{00000000-0006-0000-0000-000008000000}">
      <text>
        <r>
          <rPr>
            <b/>
            <sz val="9"/>
            <color indexed="81"/>
            <rFont val="Tahoma"/>
            <family val="2"/>
          </rPr>
          <t>KJSkiver:</t>
        </r>
        <r>
          <rPr>
            <sz val="9"/>
            <color indexed="81"/>
            <rFont val="Tahoma"/>
            <family val="2"/>
          </rPr>
          <t xml:space="preserve">
Minst följande funktioner och innehåll ingår:
• Asymmetrisk anslutning inom Sverige
• Obegränsad trafik
• Tjänsterna ska klara både IPv4 och IPv6. IPv6 ska kunna tillhandahållas i ”Native mode”.
• Av anbudsgivaren dynamiskt tilldelade IP-adresser mot internet
• Namnuppslagning med DNS och DNSSEC för IPv4 och IPv6
• Bandbredd minst 30 Mbit/s nedströms och minst 3 Mbit/s uppströms
• I bastjänsterna ska kunden kostnadsfritt ha möjlighet att spärra valfria IP-adresser, URL:ar, UDP-portar och/eller TCP-portar både för inkommande och utgående trafik. Inga IP-adresser, URL:ar, UDP- eller TCP-portar ska vara spärrade om inte kund begär det. 
• Den initiala bindningstiden är 12 månader, om avtalet förlängs är uppsägningstiden därefter 3 månader. 
</t>
        </r>
      </text>
    </comment>
    <comment ref="B42" authorId="0" shapeId="0" xr:uid="{00000000-0006-0000-0000-000009000000}">
      <text>
        <r>
          <rPr>
            <b/>
            <sz val="9"/>
            <color indexed="81"/>
            <rFont val="Tahoma"/>
            <family val="2"/>
          </rPr>
          <t>KJSkiver:</t>
        </r>
        <r>
          <rPr>
            <sz val="9"/>
            <color indexed="81"/>
            <rFont val="Tahoma"/>
            <family val="2"/>
          </rPr>
          <t xml:space="preserve">
WAN förbindelsen ska vara mellan två skilda fysiska adresser. Vill kund lägga till fysiska adresser får ytterligare en länk avropas. Minst följande funktioner och innehåll ingår:
• Datakommunikation mellan kundens angivna lokaler i Sverige
• Datakommunikation skapas med logiskt avskilda nät i anbudsgivarens nät
• Kundplacerad utrustning såsom routrar ska ägas av anbudsgivaren
• Kundens LAN ansluts till anbudsgivarens kundplacerade utrustning med Ethernet och med stöd för gränssnitt med både fiber och koppar.
• Symmetrisk anslutning inom Sverige
• DHCP-relay
• Bandbredd minst 100 Mbit/s per länk mellan två av kundens lokaler
• Tjänsterna ska klara både IPv4 och IPv6. IPv6 ska kunna tillhandahållas i ”Native mode”.
• IP Multicast för IPv4 och IPv6.
• Fördröjning, fram och tillbaka, inom anbudsgivarens nät ska vara lika med eller mindre än 25 ms, då avståndet är upp till 1000 geografiska km inom Sverige (fågelvägen). 
• Jitter, variation i fördröjning, inom nätet ska vara lika med eller mindre än 5 ms då avståndet är upp till 1000 geografiska km inom Sverige (fågelvägen).
• Paketförluster inom anbudsgivarens nät ska vara lika med eller mindre än 0,01 %, då avståndet är upp till 1000 geografiska km inom Sverige (fågelvägen).
• En funktion för QoS där kundens trafik kan klassificeras och prioriteras i minst tre klasser enligt nedan. Andelen i respektive klass ska kunna justeras uppåt eller nedåt vid behov. Trafikstyrning och bandbreddsoptimering ska kunna genomföras.
o Klass 1 realtidskommunikation
o Klass 2 kritisk kommunikation
o Klass 3 övrig kommunikation
• Den initiala bindningstiden är 12 månader, om avtalet förlängs är uppsägningstiden därefter 3 månader. 
</t>
        </r>
      </text>
    </comment>
    <comment ref="B49" authorId="0" shapeId="0" xr:uid="{00000000-0006-0000-0000-00000A000000}">
      <text>
        <r>
          <rPr>
            <b/>
            <sz val="9"/>
            <color indexed="81"/>
            <rFont val="Tahoma"/>
            <family val="2"/>
          </rPr>
          <t>KJSkiver:</t>
        </r>
        <r>
          <rPr>
            <sz val="9"/>
            <color indexed="81"/>
            <rFont val="Tahoma"/>
            <family val="2"/>
          </rPr>
          <t xml:space="preserve">
Minst följande funktioner och innehåll ingår:
• Leverans och installation av all utrustning som krävs för tjänsten. Utrustning ska ägas av anbudsgivaren.
• Design och konfiguration av det lokala nätverket
• En central nätverksväxel med minst följande gränssnitt:
o Portar för 10 Gigabit Ethernet med fibergränssnitt
• Distributionsväxel med minst följande gränssnitt
o Portar för Gigabit Ethernet med koppargränssnitt mot användare
o Portar för 10 Gigabit Ethernet med fibergränssnitt mot central nätverksväxel
o Distributionsväxeln får maximalt vara överbokad mot central nätverksväxel med en faktor 5
• Alla gränssnitt ska vara övervakade och hanterade (managerade)
• Internetanslutning ska finnas på minst en port in i central nätverksväxel
• Distributionsväxlar och central nätverksväxel ska ha stöd för Virtuella nät (VLAN), trafikprioritering, skydd mot loopar och kortslutningar
• Funktion för trafikprioritering och märkning av kundens trafik ska minst stödja IP-telefoni och videokonferens.
• För aktiva uttag se upphandlingsunderlaget gällande fördelning och våningsplan.
• För antal servrar lösningen är dynamisk och skalbar för och korskopplingsrum se upphandlingsunderlaget.
• Central nätverksväxel ska placeras i direkt anslutning till servrar och ska vara anslutna till dessa med minst 10 Gigabit Ethernet per server.
• All administration och larmhantering ska skötas via fjärråtkomst
• Samtliga distributionsväxlar ska stödja Energy-Efficient Ethernet enligt IEEE 802.3az
• Den initiala bindningstiden är 12 månader, om avtalet förlängs är uppsägningstiden därefter 3 månader. 
</t>
        </r>
      </text>
    </comment>
    <comment ref="B51" authorId="0" shapeId="0" xr:uid="{00000000-0006-0000-0000-00000B000000}">
      <text>
        <r>
          <rPr>
            <b/>
            <sz val="9"/>
            <color indexed="81"/>
            <rFont val="Tahoma"/>
            <family val="2"/>
          </rPr>
          <t>KJSkiver:</t>
        </r>
        <r>
          <rPr>
            <sz val="9"/>
            <color indexed="81"/>
            <rFont val="Tahoma"/>
            <family val="2"/>
          </rPr>
          <t xml:space="preserve">
Mellan 20 och 60 uttag i central nätverksväxel</t>
        </r>
      </text>
    </comment>
    <comment ref="D51" authorId="0" shapeId="0" xr:uid="{00000000-0006-0000-0000-00000C000000}">
      <text>
        <r>
          <rPr>
            <b/>
            <sz val="9"/>
            <color indexed="81"/>
            <rFont val="Tahoma"/>
            <family val="2"/>
          </rPr>
          <t>KJSkiver:</t>
        </r>
        <r>
          <rPr>
            <sz val="9"/>
            <color indexed="81"/>
            <rFont val="Tahoma"/>
            <family val="2"/>
          </rPr>
          <t xml:space="preserve">
fler än 100 uttag</t>
        </r>
      </text>
    </comment>
    <comment ref="E51" authorId="0" shapeId="0" xr:uid="{00000000-0006-0000-0000-00000D000000}">
      <text>
        <r>
          <rPr>
            <b/>
            <sz val="9"/>
            <color indexed="81"/>
            <rFont val="Tahoma"/>
            <family val="2"/>
          </rPr>
          <t>KJSkiver:</t>
        </r>
        <r>
          <rPr>
            <sz val="9"/>
            <color indexed="81"/>
            <rFont val="Tahoma"/>
            <family val="2"/>
          </rPr>
          <t xml:space="preserve">
Ange antal portar tjänsten önskas på</t>
        </r>
      </text>
    </comment>
    <comment ref="F51" authorId="0" shapeId="0" xr:uid="{00000000-0006-0000-0000-00000E000000}">
      <text>
        <r>
          <rPr>
            <b/>
            <sz val="9"/>
            <color indexed="81"/>
            <rFont val="Tahoma"/>
            <family val="2"/>
          </rPr>
          <t>KJSkiver:</t>
        </r>
        <r>
          <rPr>
            <sz val="9"/>
            <color indexed="81"/>
            <rFont val="Tahoma"/>
            <family val="2"/>
          </rPr>
          <t xml:space="preserve">
Servicetid 07:00-19:00, Åtgärdstid maxilat 2 timmar per kritiskt fel, 8 timmar per allvarligt fel och 20 timmar för ringa fel. Maximalt 2 kritiska fel och 4 allvarliga är tillåtna per kvartal.</t>
        </r>
      </text>
    </comment>
    <comment ref="E52" authorId="0" shapeId="0" xr:uid="{00000000-0006-0000-0000-00000F000000}">
      <text>
        <r>
          <rPr>
            <b/>
            <sz val="9"/>
            <color indexed="81"/>
            <rFont val="Tahoma"/>
            <family val="2"/>
          </rPr>
          <t>KJSkiver:</t>
        </r>
        <r>
          <rPr>
            <sz val="9"/>
            <color indexed="81"/>
            <rFont val="Tahoma"/>
            <family val="2"/>
          </rPr>
          <t xml:space="preserve">
Ange antal portar tjänsten önskas på</t>
        </r>
      </text>
    </comment>
    <comment ref="E53" authorId="0" shapeId="0" xr:uid="{00000000-0006-0000-0000-000010000000}">
      <text>
        <r>
          <rPr>
            <b/>
            <sz val="9"/>
            <color indexed="81"/>
            <rFont val="Tahoma"/>
            <family val="2"/>
          </rPr>
          <t>KJSkiver:</t>
        </r>
        <r>
          <rPr>
            <sz val="9"/>
            <color indexed="81"/>
            <rFont val="Tahoma"/>
            <family val="2"/>
          </rPr>
          <t xml:space="preserve">
Ange antal portar tjänsten önskas på</t>
        </r>
      </text>
    </comment>
    <comment ref="B56" authorId="0" shapeId="0" xr:uid="{00000000-0006-0000-0000-000011000000}">
      <text>
        <r>
          <rPr>
            <b/>
            <sz val="9"/>
            <color indexed="81"/>
            <rFont val="Tahoma"/>
            <family val="2"/>
          </rPr>
          <t>KJSkiver:</t>
        </r>
        <r>
          <rPr>
            <sz val="9"/>
            <color indexed="81"/>
            <rFont val="Tahoma"/>
            <family val="2"/>
          </rPr>
          <t xml:space="preserve">
Minst följande funktioner och innehåll ingår:
• Leverans och installation av all utrustning som krävs för tjänsten. Utrustning ska ägas av anbudsgivaren.
• Funktion för WLAN (minst IEEE 802.11 g/n/ac).
• Stöd för minst två SSID plus gäst-SSID samt autentisering via 802.1X för ökad säkerhet ska ingå.
• WLAN ska stödja RADIUS, men kund tillhandahåller katalogtjänst och RADIUS.
• WLAN ska stödja eduroam (https://www.eduroam.org/).
• Det ska finnas stöd för samtliga applikationer och protokoll inklusive WiFi-calling.
• Accesspunkterna ska drivas med PoE (minst IEEE 802.3af och 802.3at) från distributionsväxlar.
• Accesspunkterna ska kunna hantera frekvensbanden 2.4 GHz och 5 GHz samtidigt. Det ska via mjukvara vara möjligt att per accesspunkt ställa in om både 2.4 och 5 GHz bandet ska användas eller om enbart 5 GHz bandet ska användas.
• Radioplanering ska ingå i tjänsten.
• Dimensioneringen ska vara anpassad för att samtliga användare är uppkopplade samtidigt och varje användares bandbredd aldrig ska understiga 10 Mbit/s.
• Anbudsgivaren ska använda så få accesspunkter som möjligt samt kunna visa motivering till valt antal. Efter slutförd installation ska Ramavtalsleverantören göra en uppmätning av nätverkets täckning fysiskt på plats (s.k. Site Survey) och alla relevanta delar av lokalen ska vara täckta.
• Den initiala bindningstiden är 12 månader, om avtalet förlängs är uppsägningstiden därefter 3 månader. 
</t>
        </r>
      </text>
    </comment>
  </commentList>
</comments>
</file>

<file path=xl/sharedStrings.xml><?xml version="1.0" encoding="utf-8"?>
<sst xmlns="http://schemas.openxmlformats.org/spreadsheetml/2006/main" count="186" uniqueCount="150">
  <si>
    <t>Anbudsgivare 1</t>
  </si>
  <si>
    <t>Anbudsgivare 2</t>
  </si>
  <si>
    <t>Anbudsgivare 3</t>
  </si>
  <si>
    <t>Anbudsgivare 4</t>
  </si>
  <si>
    <t>Anbudsgivare 5</t>
  </si>
  <si>
    <t>Företag</t>
  </si>
  <si>
    <t>Tilläggspris per månad för skydd mot överbelastningsattacker</t>
  </si>
  <si>
    <t>Tilläggspris per månad för brandvägg</t>
  </si>
  <si>
    <t>Tilläggspris per månad per tillkommande skyddsobjekt</t>
  </si>
  <si>
    <t>Tilläggspris per månad utökad bandbredd 500 Mbit/s</t>
  </si>
  <si>
    <t>Tilläggspris per månad utökad bandbredd 2 Gbit/s</t>
  </si>
  <si>
    <t>Tilläggspris per månad utökad bandbredd 5 Gbit/s</t>
  </si>
  <si>
    <t>Tilläggspris per månad utökad bandbredd 10 Gbit/s</t>
  </si>
  <si>
    <t>5.3.1 Bastjänst A Internetaccess symmetrisk</t>
  </si>
  <si>
    <t>Pris per månad för bastjänst A</t>
  </si>
  <si>
    <t>Tilläggspris per månad utökad bandbredd 1 Gbit/s</t>
  </si>
  <si>
    <t>Tilläggspris per månad utökad bandbredd 40 Gbit/s</t>
  </si>
  <si>
    <t>Tilläggspris per månad för webbfilter</t>
  </si>
  <si>
    <t>5.3.2 Bastjänst B Internetaccess asymmetrisk</t>
  </si>
  <si>
    <t>Pris per månad bastjänst B</t>
  </si>
  <si>
    <t>Tilläggspris per månad utökad bandbredd 60 Mbit/s resp 12 Mbit/s</t>
  </si>
  <si>
    <t>5.3.3 Bastjänst C WAN tjänst</t>
  </si>
  <si>
    <t>Pris per månad för bastjänst C</t>
  </si>
  <si>
    <t>Tilläggspris per månad utökad bandbredd 200 Mbit/s</t>
  </si>
  <si>
    <t>Tilläggspris per månad för intrångsdetektering och intrångsskydd</t>
  </si>
  <si>
    <t>Tilläggspris per månad för brandväggsfunktion</t>
  </si>
  <si>
    <t>Tilläggspris per månad för kontrollera och ta bort virus</t>
  </si>
  <si>
    <t>Tilläggspris för krypterad tunnel över internet (VPN)</t>
  </si>
  <si>
    <t>Tilläggspris för anpassad SLA, Servicetid 07:00-19:00, Åtgärdstid maxilat 2 timmar per kritiskt fel, 8 timmar per allvarligt fel och 20 timmar för ringa fel. Maximalt 2 kritiska fel och 4 allvarliga är tillåtna per kvartal.</t>
  </si>
  <si>
    <t>Tilläggspris per månad för kontrollera och ta bort virus och spam</t>
  </si>
  <si>
    <t>5.3.4 Bastjänst D LAN-Tjänst</t>
  </si>
  <si>
    <t>Pris per månad (grundnivå) för aktiva uttag i central nätverksväxel</t>
  </si>
  <si>
    <t>Pris per månad (grundnivå) för aktiva uttag i  distributionsväxel</t>
  </si>
  <si>
    <t>Tilläggspris per månad (utökning till mellan nivå) för aktiva uttag i central nätverksväxel</t>
  </si>
  <si>
    <t>Tilläggspris per månad (utökning till mellan nivå) för aktiva uttag i distributionsväxel</t>
  </si>
  <si>
    <t>Tilläggspris per månad (utökning till stor nivå) för aktiva uttag i central nätverksväxel</t>
  </si>
  <si>
    <t>Tilläggspris per månad (utökning till stor  nivå) för aktiva uttag i distributionsväxel</t>
  </si>
  <si>
    <t>Tilläggspris per månad per port med PoE</t>
  </si>
  <si>
    <t>5.3.5 Bastjänst E WLAN</t>
  </si>
  <si>
    <t>Pris per månad per accesspunkt</t>
  </si>
  <si>
    <t>Tilläggspris per månad för central kontroller som kan hantera upp till 50 accesspunkter</t>
  </si>
  <si>
    <t>Tele 2 Sverige AB</t>
  </si>
  <si>
    <t>Telenor Sverige AB</t>
  </si>
  <si>
    <t>Telia Sverige AB</t>
  </si>
  <si>
    <t>Summa</t>
  </si>
  <si>
    <t>Rangordning</t>
  </si>
  <si>
    <t>Totalsumman kr/månad</t>
  </si>
  <si>
    <t>Ner och upp</t>
  </si>
  <si>
    <t>Lista</t>
  </si>
  <si>
    <t>Totalpris:</t>
  </si>
  <si>
    <t>Rangordning för avropet</t>
  </si>
  <si>
    <t xml:space="preserve">Rangordnad 1:a </t>
  </si>
  <si>
    <t xml:space="preserve">Rangordnad 2:a </t>
  </si>
  <si>
    <t xml:space="preserve">Rangordnad 3:a </t>
  </si>
  <si>
    <t xml:space="preserve">Rangordnad 4:a </t>
  </si>
  <si>
    <t xml:space="preserve">Rangordnad 5:a </t>
  </si>
  <si>
    <t>Om vinnnande ramavtalsleverantör inte kan leverera, visa nästa ramavtalsleverantör i rangordningen för avropet</t>
  </si>
  <si>
    <t>Underskrift kund</t>
  </si>
  <si>
    <t>Underskrift ramavtalsleverantör</t>
  </si>
  <si>
    <t>Datum</t>
  </si>
  <si>
    <t>Pris</t>
  </si>
  <si>
    <t>Leverantör</t>
  </si>
  <si>
    <t>Antal</t>
  </si>
  <si>
    <t>Tillägg för skydd mot överbelastningsattacker</t>
  </si>
  <si>
    <t>Tillägg för brandväggsfunktion</t>
  </si>
  <si>
    <t>Tillägg för intrångsdetektering och intrångsskydd</t>
  </si>
  <si>
    <t>Tillägg för kontrollera och ta bort virus och spam</t>
  </si>
  <si>
    <t>Tillägg för webbfilter</t>
  </si>
  <si>
    <t>Tillägg utökad bandbredd 60 Mbit/s resp 12 Mbit/s</t>
  </si>
  <si>
    <t>Tillägg för brandvägg</t>
  </si>
  <si>
    <t>Tillägg för kontrollera och ta bort virus</t>
  </si>
  <si>
    <t>Tillägg för krypterad tunnel över internet (VPN)</t>
  </si>
  <si>
    <t>Tillägg för anpassad SLA, Servicetid 07:00-19:00, Åtgärdstid maxilat 2 timmar per kritiskt fel, 8 timmar per allvarligt fel och 20 timmar för ringa fel. Maximalt 2 kritiska fel och 4 allvarliga är tillåtna per kvartal.</t>
  </si>
  <si>
    <t>Tillägg för central kontroller som kan hantera upp till 50 accesspunkter</t>
  </si>
  <si>
    <t>Ingår 4</t>
  </si>
  <si>
    <t>5.3.1 Bastjänst A Internetaccess symmetrisk 200 Mbit/s</t>
  </si>
  <si>
    <t>Tillägg utökad bandbredd till</t>
  </si>
  <si>
    <t>5.3.2 Bastjänst B Internetaccess asymmetrisk 30 Mbit/s nedströms och 3 Mbit/s uppströms</t>
  </si>
  <si>
    <t>5.3.3 Bastjänst C WAN tjänst 100 Mbit/s</t>
  </si>
  <si>
    <t xml:space="preserve">5.3.5 Bastjänst E WLAN </t>
  </si>
  <si>
    <t>Antal accesspunkter</t>
  </si>
  <si>
    <t>Tillkommande skyddsobjekt (utöver de fyra som ingår)</t>
  </si>
  <si>
    <t>Avropsförfrågan inklusive Kontrakt</t>
  </si>
  <si>
    <t>Kundens diarienummer</t>
  </si>
  <si>
    <t>Kundens uppgifter</t>
  </si>
  <si>
    <t>Ramavtalsleverantörens uppgifter</t>
  </si>
  <si>
    <t>Avropsberättigad</t>
  </si>
  <si>
    <t>Ramavtalslev</t>
  </si>
  <si>
    <t>Organisationsnr</t>
  </si>
  <si>
    <t>Kontaktperson</t>
  </si>
  <si>
    <t>Telefonnummer</t>
  </si>
  <si>
    <t>E-postadress</t>
  </si>
  <si>
    <t>Fakturaadress</t>
  </si>
  <si>
    <t>Standard för e-faktura</t>
  </si>
  <si>
    <t>Övrig information till leverantör</t>
  </si>
  <si>
    <t>Fakturareferens</t>
  </si>
  <si>
    <t xml:space="preserve">Leveransadress </t>
  </si>
  <si>
    <t>Organisations nr</t>
  </si>
  <si>
    <t>Leveransdag</t>
  </si>
  <si>
    <t>Datum ÅÅÅÅ-MM-DD</t>
  </si>
  <si>
    <t>minst 20</t>
  </si>
  <si>
    <t>minst 100</t>
  </si>
  <si>
    <t>max 60</t>
  </si>
  <si>
    <t>max 30</t>
  </si>
  <si>
    <t>max 40</t>
  </si>
  <si>
    <t>Antal max H59</t>
  </si>
  <si>
    <t>Per aktivt uttag max summa H58 och H59</t>
  </si>
  <si>
    <t>Servicenivå, viten, leveransvillkor mm se allmänna vilkor</t>
  </si>
  <si>
    <t>Antal aktiva uttag i  distributionsväxel</t>
  </si>
  <si>
    <t>Antal aktiva uttag i central nätverksväxel</t>
  </si>
  <si>
    <t>Antal portar med PoE</t>
  </si>
  <si>
    <t>Utökad SLA</t>
  </si>
  <si>
    <t>Från 250</t>
  </si>
  <si>
    <t>max 549</t>
  </si>
  <si>
    <t>Från 41</t>
  </si>
  <si>
    <t>Från 550</t>
  </si>
  <si>
    <t>Från 31</t>
  </si>
  <si>
    <t>Max 249</t>
  </si>
  <si>
    <t>Totalt</t>
  </si>
  <si>
    <t>Vinnande anbud</t>
  </si>
  <si>
    <t>Område Infrastruktur</t>
  </si>
  <si>
    <t xml:space="preserve">556629-0549 </t>
  </si>
  <si>
    <t>556267-5164</t>
  </si>
  <si>
    <t>556421-0309</t>
  </si>
  <si>
    <t>556430-0142</t>
  </si>
  <si>
    <t>Kommunikationstjänster samtliga villkor fastställda 23.3-3081-2017</t>
  </si>
  <si>
    <t>Tillägg per månad utökad bandbredd till</t>
  </si>
  <si>
    <t>Pris per månad för bastjänst D</t>
  </si>
  <si>
    <t>Pris per månad för bastjänst E</t>
  </si>
  <si>
    <t>E-postadress för avrop</t>
  </si>
  <si>
    <t>Patrick Moberg</t>
  </si>
  <si>
    <t>0734-607100</t>
  </si>
  <si>
    <t>avropa@a3.se</t>
  </si>
  <si>
    <t>Gabriel Guiance</t>
  </si>
  <si>
    <t>0735-34 05 82</t>
  </si>
  <si>
    <t>Johan Malm</t>
  </si>
  <si>
    <t>010-176 02 97</t>
  </si>
  <si>
    <t>upphandling@tele2.com</t>
  </si>
  <si>
    <t>public@telenor.se</t>
  </si>
  <si>
    <t>Mikael Campbell</t>
  </si>
  <si>
    <t>0705-595562</t>
  </si>
  <si>
    <t>upphandlingsenheten@teliacompany.com</t>
  </si>
  <si>
    <t>556597-6122</t>
  </si>
  <si>
    <t>Kontraktslängd</t>
  </si>
  <si>
    <t>Förlängningsoption antal månader</t>
  </si>
  <si>
    <t>GlobalConnect AB</t>
  </si>
  <si>
    <t>070-833 15 93</t>
  </si>
  <si>
    <t>Anna Cramling</t>
  </si>
  <si>
    <t xml:space="preserve">bidsweden@globalconnect.se </t>
  </si>
  <si>
    <t>Bredband2 Företag 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</si>
</sst>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kr&quot;"/>
    <numFmt numFmtId="165" formatCode="#,##0\ &quot;kr&quot;"/>
    <numFmt numFmtId="166" formatCode="yyyy/mm/dd;@"/>
  </numFmts>
  <fonts count="21" x14ac:knownFonts="1">
    <font>
      <sz val="10"/>
      <color theme="1"/>
      <name val="Franklin Gothic Book"/>
      <family val="2"/>
      <scheme val="minor"/>
    </font>
    <font>
      <sz val="11"/>
      <color theme="1"/>
      <name val="Franklin Gothic Book"/>
      <family val="2"/>
      <scheme val="minor"/>
    </font>
    <font>
      <b/>
      <sz val="10"/>
      <color theme="1"/>
      <name val="Franklin Gothic Book"/>
      <family val="2"/>
      <scheme val="minor"/>
    </font>
    <font>
      <sz val="9"/>
      <color indexed="81"/>
      <name val="Tahoma"/>
      <family val="2"/>
    </font>
    <font>
      <b/>
      <sz val="9"/>
      <color indexed="81"/>
      <name val="Tahoma"/>
      <family val="2"/>
    </font>
    <font>
      <sz val="10"/>
      <color theme="5" tint="0.79998168889431442"/>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3"/>
      <color theme="1"/>
      <name val="Franklin Gothic Book"/>
      <family val="2"/>
      <scheme val="minor"/>
    </font>
    <font>
      <sz val="11"/>
      <color theme="0"/>
      <name val="Franklin Gothic Book"/>
      <family val="2"/>
      <scheme val="minor"/>
    </font>
    <font>
      <b/>
      <sz val="18"/>
      <color theme="1"/>
      <name val="Franklin Gothic Book"/>
      <family val="2"/>
      <scheme val="minor"/>
    </font>
    <font>
      <sz val="14"/>
      <color theme="1"/>
      <name val="Franklin Gothic Book"/>
      <family val="2"/>
      <scheme val="minor"/>
    </font>
    <font>
      <sz val="10"/>
      <color theme="1"/>
      <name val="Franklin Gothic Book"/>
      <family val="2"/>
      <scheme val="minor"/>
    </font>
    <font>
      <b/>
      <sz val="11"/>
      <color theme="1"/>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10"/>
      <name val="Franklin Gothic Book"/>
      <family val="2"/>
      <scheme val="minor"/>
    </font>
    <font>
      <b/>
      <sz val="10"/>
      <name val="Franklin Gothic Book"/>
      <family val="2"/>
      <scheme val="minor"/>
    </font>
    <font>
      <sz val="10"/>
      <color rgb="FF000000"/>
      <name val="Franklin Gothic Book"/>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15" fillId="0" borderId="0" applyNumberFormat="0" applyFill="0" applyBorder="0" applyAlignment="0" applyProtection="0"/>
  </cellStyleXfs>
  <cellXfs count="140">
    <xf numFmtId="0" fontId="0" fillId="0" borderId="0" xfId="0"/>
    <xf numFmtId="0" fontId="0" fillId="3" borderId="1" xfId="0" applyFont="1" applyFill="1" applyBorder="1"/>
    <xf numFmtId="0" fontId="0" fillId="3" borderId="1" xfId="0" applyFont="1" applyFill="1" applyBorder="1" applyAlignment="1">
      <alignment wrapText="1"/>
    </xf>
    <xf numFmtId="0" fontId="0" fillId="3" borderId="1" xfId="0" applyFont="1" applyFill="1" applyBorder="1" applyAlignment="1">
      <alignment horizontal="center"/>
    </xf>
    <xf numFmtId="0" fontId="0" fillId="3" borderId="0" xfId="0" applyFill="1"/>
    <xf numFmtId="0" fontId="0" fillId="3" borderId="0" xfId="0" applyFill="1" applyAlignment="1">
      <alignment horizontal="center"/>
    </xf>
    <xf numFmtId="0" fontId="2" fillId="3" borderId="1" xfId="0" applyFont="1" applyFill="1" applyBorder="1" applyAlignment="1">
      <alignment wrapText="1"/>
    </xf>
    <xf numFmtId="0" fontId="2" fillId="3" borderId="1" xfId="0" applyFont="1" applyFill="1" applyBorder="1"/>
    <xf numFmtId="0" fontId="0" fillId="3" borderId="0" xfId="0" applyFont="1" applyFill="1"/>
    <xf numFmtId="0" fontId="0" fillId="3" borderId="1" xfId="0" applyFill="1" applyBorder="1"/>
    <xf numFmtId="0" fontId="0" fillId="3" borderId="0" xfId="0" applyFont="1" applyFill="1" applyBorder="1" applyAlignment="1">
      <alignment wrapText="1"/>
    </xf>
    <xf numFmtId="0" fontId="0" fillId="3" borderId="0" xfId="0" applyFont="1" applyFill="1" applyBorder="1" applyAlignment="1">
      <alignment horizontal="center"/>
    </xf>
    <xf numFmtId="0" fontId="0" fillId="3" borderId="0" xfId="0" applyFill="1" applyBorder="1" applyAlignment="1">
      <alignment horizontal="center"/>
    </xf>
    <xf numFmtId="0" fontId="0" fillId="3" borderId="0" xfId="0" applyFill="1" applyBorder="1"/>
    <xf numFmtId="164" fontId="2" fillId="3" borderId="1" xfId="0" applyNumberFormat="1" applyFont="1" applyFill="1" applyBorder="1"/>
    <xf numFmtId="164" fontId="0" fillId="3" borderId="1" xfId="0" applyNumberFormat="1" applyFont="1" applyFill="1" applyBorder="1"/>
    <xf numFmtId="0" fontId="2" fillId="3" borderId="0" xfId="0" applyFont="1" applyFill="1"/>
    <xf numFmtId="0" fontId="0" fillId="3" borderId="0" xfId="0" applyFont="1" applyFill="1" applyAlignment="1">
      <alignment wrapText="1"/>
    </xf>
    <xf numFmtId="0" fontId="0" fillId="3" borderId="1" xfId="0" applyFont="1" applyFill="1" applyBorder="1" applyAlignment="1">
      <alignment horizontal="center" wrapText="1"/>
    </xf>
    <xf numFmtId="0" fontId="0" fillId="3" borderId="0" xfId="0" applyFont="1" applyFill="1" applyBorder="1"/>
    <xf numFmtId="0" fontId="2" fillId="3" borderId="0" xfId="0" applyFont="1" applyFill="1" applyBorder="1" applyAlignment="1">
      <alignment wrapText="1"/>
    </xf>
    <xf numFmtId="0" fontId="0" fillId="3" borderId="4" xfId="0" applyFont="1" applyFill="1" applyBorder="1" applyAlignment="1">
      <alignment horizontal="center"/>
    </xf>
    <xf numFmtId="0" fontId="2" fillId="3" borderId="0" xfId="0" applyFont="1" applyFill="1" applyBorder="1"/>
    <xf numFmtId="0" fontId="0" fillId="3" borderId="0" xfId="0" applyFont="1" applyFill="1" applyAlignment="1">
      <alignment horizontal="center"/>
    </xf>
    <xf numFmtId="164" fontId="2" fillId="3" borderId="5" xfId="0" applyNumberFormat="1" applyFont="1" applyFill="1" applyBorder="1"/>
    <xf numFmtId="164" fontId="2" fillId="3" borderId="0" xfId="0" applyNumberFormat="1" applyFont="1" applyFill="1" applyBorder="1"/>
    <xf numFmtId="0" fontId="2" fillId="3" borderId="0" xfId="0" applyFont="1" applyFill="1" applyBorder="1" applyAlignment="1">
      <alignment horizontal="center"/>
    </xf>
    <xf numFmtId="0" fontId="5" fillId="3" borderId="0" xfId="0" applyFont="1" applyFill="1" applyBorder="1" applyAlignment="1">
      <alignment wrapText="1"/>
    </xf>
    <xf numFmtId="0" fontId="8" fillId="3" borderId="0" xfId="0" applyFont="1" applyFill="1" applyBorder="1" applyAlignment="1">
      <alignment vertical="top" wrapText="1"/>
    </xf>
    <xf numFmtId="0" fontId="0" fillId="4" borderId="1" xfId="0" applyFont="1" applyFill="1" applyBorder="1" applyAlignment="1">
      <alignment horizontal="center"/>
    </xf>
    <xf numFmtId="0" fontId="0" fillId="4" borderId="1" xfId="0" applyFill="1" applyBorder="1" applyAlignment="1">
      <alignment horizontal="center"/>
    </xf>
    <xf numFmtId="0" fontId="0" fillId="3" borderId="0" xfId="0" applyFill="1" applyBorder="1" applyAlignment="1"/>
    <xf numFmtId="0" fontId="0" fillId="3" borderId="0" xfId="0" applyFill="1" applyAlignment="1"/>
    <xf numFmtId="0" fontId="6" fillId="3" borderId="0" xfId="0" applyFont="1" applyFill="1"/>
    <xf numFmtId="165" fontId="7" fillId="3" borderId="1" xfId="0" applyNumberFormat="1" applyFont="1" applyFill="1" applyBorder="1" applyAlignment="1"/>
    <xf numFmtId="0" fontId="9" fillId="3" borderId="0" xfId="0" applyFont="1" applyFill="1" applyBorder="1" applyAlignment="1"/>
    <xf numFmtId="0" fontId="0" fillId="3" borderId="2" xfId="0" applyFill="1" applyBorder="1"/>
    <xf numFmtId="0" fontId="0" fillId="3" borderId="5" xfId="0" applyFill="1" applyBorder="1"/>
    <xf numFmtId="0" fontId="10" fillId="3" borderId="0" xfId="0" applyFont="1" applyFill="1"/>
    <xf numFmtId="0" fontId="9" fillId="3" borderId="3" xfId="0" applyFont="1" applyFill="1" applyBorder="1" applyAlignment="1"/>
    <xf numFmtId="165" fontId="7" fillId="3" borderId="0" xfId="0" applyNumberFormat="1" applyFont="1" applyFill="1" applyBorder="1" applyAlignment="1"/>
    <xf numFmtId="0" fontId="12" fillId="3" borderId="0" xfId="0" applyFont="1" applyFill="1" applyAlignment="1"/>
    <xf numFmtId="0" fontId="0" fillId="3" borderId="0" xfId="0" applyFont="1" applyFill="1" applyAlignment="1"/>
    <xf numFmtId="0" fontId="6" fillId="3" borderId="0" xfId="0" applyFont="1" applyFill="1" applyAlignment="1"/>
    <xf numFmtId="0" fontId="0" fillId="3" borderId="10" xfId="0" applyFill="1" applyBorder="1" applyAlignment="1"/>
    <xf numFmtId="165" fontId="0" fillId="3" borderId="0" xfId="0" applyNumberFormat="1" applyFill="1" applyBorder="1" applyAlignment="1"/>
    <xf numFmtId="164" fontId="0" fillId="3" borderId="0" xfId="0" applyNumberFormat="1" applyFont="1" applyFill="1"/>
    <xf numFmtId="164" fontId="2" fillId="3" borderId="0" xfId="0" applyNumberFormat="1" applyFont="1" applyFill="1"/>
    <xf numFmtId="0" fontId="0" fillId="4" borderId="1" xfId="0" applyFill="1" applyBorder="1" applyAlignment="1"/>
    <xf numFmtId="164" fontId="0" fillId="3" borderId="0" xfId="0" applyNumberFormat="1" applyFont="1" applyFill="1" applyAlignment="1">
      <alignment vertical="center"/>
    </xf>
    <xf numFmtId="0" fontId="0" fillId="3" borderId="0" xfId="0" applyFont="1" applyFill="1" applyBorder="1" applyAlignment="1">
      <alignment horizontal="center" wrapText="1"/>
    </xf>
    <xf numFmtId="164" fontId="0" fillId="3" borderId="0" xfId="0" applyNumberFormat="1" applyFont="1" applyFill="1" applyBorder="1"/>
    <xf numFmtId="164" fontId="0" fillId="3" borderId="0" xfId="0" applyNumberFormat="1" applyFont="1" applyFill="1" applyAlignment="1"/>
    <xf numFmtId="0" fontId="0" fillId="3" borderId="0" xfId="0" applyFill="1" applyAlignment="1">
      <alignment wrapText="1"/>
    </xf>
    <xf numFmtId="0" fontId="2" fillId="3" borderId="5" xfId="0" applyFont="1" applyFill="1" applyBorder="1"/>
    <xf numFmtId="164" fontId="2" fillId="3" borderId="18" xfId="0" applyNumberFormat="1" applyFont="1" applyFill="1" applyBorder="1"/>
    <xf numFmtId="0" fontId="2" fillId="3" borderId="18" xfId="0" applyFont="1" applyFill="1" applyBorder="1"/>
    <xf numFmtId="0" fontId="0" fillId="3" borderId="5" xfId="0" applyFont="1" applyFill="1" applyBorder="1"/>
    <xf numFmtId="0" fontId="2" fillId="3" borderId="19" xfId="0" applyFont="1" applyFill="1" applyBorder="1"/>
    <xf numFmtId="0" fontId="0" fillId="3" borderId="1" xfId="0" applyFill="1" applyBorder="1" applyAlignment="1"/>
    <xf numFmtId="0" fontId="0" fillId="3" borderId="5" xfId="0" applyFont="1" applyFill="1" applyBorder="1" applyAlignment="1">
      <alignment horizontal="center"/>
    </xf>
    <xf numFmtId="0" fontId="15" fillId="3" borderId="0" xfId="1" applyFill="1"/>
    <xf numFmtId="0" fontId="16" fillId="3" borderId="0" xfId="0" applyFont="1" applyFill="1"/>
    <xf numFmtId="0" fontId="17" fillId="3" borderId="0" xfId="0" applyFont="1" applyFill="1"/>
    <xf numFmtId="0" fontId="8" fillId="3" borderId="0" xfId="0" applyFont="1" applyFill="1"/>
    <xf numFmtId="0" fontId="13" fillId="3" borderId="0" xfId="0" applyFont="1" applyFill="1"/>
    <xf numFmtId="0" fontId="14" fillId="3" borderId="0" xfId="0" applyFont="1" applyFill="1"/>
    <xf numFmtId="0" fontId="14" fillId="3" borderId="0" xfId="0" applyFont="1" applyFill="1" applyAlignment="1"/>
    <xf numFmtId="0" fontId="0" fillId="3" borderId="0" xfId="0" applyFill="1" applyAlignment="1">
      <alignment vertical="top"/>
    </xf>
    <xf numFmtId="0" fontId="16" fillId="3" borderId="0" xfId="0" applyFont="1" applyFill="1" applyBorder="1" applyAlignment="1">
      <alignment wrapText="1"/>
    </xf>
    <xf numFmtId="0" fontId="0" fillId="3" borderId="0" xfId="0" applyFill="1" applyBorder="1" applyAlignment="1">
      <alignment wrapText="1"/>
    </xf>
    <xf numFmtId="0" fontId="0" fillId="3" borderId="0" xfId="0" applyNumberFormat="1" applyFill="1" applyBorder="1" applyAlignment="1">
      <alignment wrapText="1"/>
    </xf>
    <xf numFmtId="0" fontId="0" fillId="2" borderId="0" xfId="0" applyFill="1" applyAlignment="1"/>
    <xf numFmtId="166" fontId="0" fillId="3" borderId="1" xfId="0" applyNumberFormat="1" applyFill="1" applyBorder="1" applyAlignment="1"/>
    <xf numFmtId="4" fontId="0" fillId="3" borderId="0" xfId="0" applyNumberFormat="1" applyFont="1" applyFill="1" applyBorder="1"/>
    <xf numFmtId="164" fontId="0" fillId="3" borderId="1" xfId="0" applyNumberFormat="1" applyFill="1" applyBorder="1" applyAlignment="1"/>
    <xf numFmtId="0" fontId="0" fillId="3" borderId="0" xfId="0" applyFill="1" applyBorder="1" applyAlignment="1"/>
    <xf numFmtId="0" fontId="0" fillId="3" borderId="1" xfId="0" applyFont="1" applyFill="1" applyBorder="1" applyAlignment="1">
      <alignment horizontal="center" vertical="center"/>
    </xf>
    <xf numFmtId="0" fontId="18" fillId="3" borderId="0" xfId="0" applyFont="1" applyFill="1" applyBorder="1"/>
    <xf numFmtId="0" fontId="19" fillId="3" borderId="0" xfId="0" applyFont="1" applyFill="1" applyBorder="1"/>
    <xf numFmtId="164" fontId="0" fillId="3" borderId="0" xfId="0" applyNumberFormat="1" applyFill="1" applyAlignment="1">
      <alignment horizontal="center"/>
    </xf>
    <xf numFmtId="164" fontId="7" fillId="3" borderId="0" xfId="0" applyNumberFormat="1" applyFont="1" applyFill="1" applyBorder="1" applyAlignment="1"/>
    <xf numFmtId="0" fontId="0" fillId="3" borderId="3" xfId="0" applyFont="1" applyFill="1" applyBorder="1" applyAlignment="1">
      <alignment wrapText="1"/>
    </xf>
    <xf numFmtId="0" fontId="0" fillId="3" borderId="20" xfId="0" applyFont="1" applyFill="1" applyBorder="1" applyAlignment="1">
      <alignment horizontal="center"/>
    </xf>
    <xf numFmtId="0" fontId="20" fillId="0" borderId="1" xfId="0" applyFont="1" applyBorder="1"/>
    <xf numFmtId="0" fontId="0" fillId="3" borderId="0" xfId="0" applyFont="1" applyFill="1" applyAlignment="1">
      <alignment vertical="center"/>
    </xf>
    <xf numFmtId="0" fontId="0" fillId="3" borderId="0" xfId="0" applyFont="1" applyFill="1" applyAlignment="1">
      <alignment vertical="center" wrapText="1"/>
    </xf>
    <xf numFmtId="0" fontId="0" fillId="3" borderId="1" xfId="0" applyNumberFormat="1" applyFill="1" applyBorder="1" applyAlignment="1"/>
    <xf numFmtId="0" fontId="15" fillId="0" borderId="1" xfId="1" applyBorder="1"/>
    <xf numFmtId="0" fontId="0" fillId="3" borderId="11" xfId="0" applyFont="1" applyFill="1"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4" xfId="0" applyBorder="1" applyAlignment="1">
      <alignment vertical="top" wrapText="1"/>
    </xf>
    <xf numFmtId="0" fontId="0" fillId="0" borderId="0" xfId="0" applyBorder="1" applyAlignment="1">
      <alignment vertical="top" wrapText="1"/>
    </xf>
    <xf numFmtId="0" fontId="0" fillId="0" borderId="15" xfId="0" applyBorder="1" applyAlignment="1">
      <alignment vertical="top" wrapText="1"/>
    </xf>
    <xf numFmtId="0" fontId="0" fillId="0" borderId="12" xfId="0" applyBorder="1"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1" fillId="3" borderId="3" xfId="0" applyFont="1" applyFill="1" applyBorder="1" applyAlignment="1">
      <alignment horizontal="left" vertical="top" wrapText="1"/>
    </xf>
    <xf numFmtId="0" fontId="1" fillId="0" borderId="6" xfId="0" applyFont="1" applyBorder="1" applyAlignment="1">
      <alignment wrapText="1"/>
    </xf>
    <xf numFmtId="0" fontId="15" fillId="3" borderId="3" xfId="1" applyFill="1" applyBorder="1" applyAlignment="1">
      <alignment horizontal="left" vertical="top" wrapText="1"/>
    </xf>
    <xf numFmtId="0" fontId="7" fillId="3" borderId="1" xfId="0" applyFont="1" applyFill="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wrapText="1"/>
    </xf>
    <xf numFmtId="0" fontId="0" fillId="3" borderId="3" xfId="0" applyFont="1" applyFill="1" applyBorder="1" applyAlignment="1">
      <alignment wrapText="1"/>
    </xf>
    <xf numFmtId="0" fontId="0" fillId="3" borderId="6" xfId="0" applyFill="1" applyBorder="1" applyAlignment="1">
      <alignment wrapText="1"/>
    </xf>
    <xf numFmtId="0" fontId="0" fillId="3" borderId="3" xfId="0" applyFont="1" applyFill="1" applyBorder="1" applyAlignment="1"/>
    <xf numFmtId="0" fontId="0" fillId="3" borderId="6" xfId="0" applyFill="1" applyBorder="1" applyAlignment="1"/>
    <xf numFmtId="0" fontId="2" fillId="3" borderId="16" xfId="0" applyFont="1" applyFill="1" applyBorder="1" applyAlignment="1"/>
    <xf numFmtId="0" fontId="0" fillId="0" borderId="16" xfId="0" applyBorder="1" applyAlignment="1"/>
    <xf numFmtId="0" fontId="0" fillId="0" borderId="6" xfId="0" applyBorder="1" applyAlignment="1"/>
    <xf numFmtId="0" fontId="0" fillId="0" borderId="6" xfId="0" applyBorder="1" applyAlignment="1">
      <alignment wrapText="1"/>
    </xf>
    <xf numFmtId="0" fontId="0" fillId="3" borderId="3" xfId="0" applyFill="1" applyBorder="1" applyAlignment="1"/>
    <xf numFmtId="0" fontId="0" fillId="3" borderId="11" xfId="0" applyFont="1" applyFill="1" applyBorder="1" applyAlignment="1"/>
    <xf numFmtId="0" fontId="0" fillId="3" borderId="13" xfId="0" applyFont="1" applyFill="1" applyBorder="1" applyAlignment="1"/>
    <xf numFmtId="0" fontId="0" fillId="3" borderId="13" xfId="0" applyFill="1" applyBorder="1" applyAlignment="1"/>
    <xf numFmtId="0" fontId="0" fillId="3" borderId="14" xfId="0" applyFill="1" applyBorder="1" applyAlignment="1"/>
    <xf numFmtId="0" fontId="0" fillId="3" borderId="4" xfId="0" applyFill="1" applyBorder="1" applyAlignment="1"/>
    <xf numFmtId="0" fontId="0" fillId="3" borderId="0" xfId="0" applyFill="1" applyBorder="1" applyAlignment="1"/>
    <xf numFmtId="0" fontId="0" fillId="3" borderId="15" xfId="0" applyFill="1" applyBorder="1" applyAlignment="1"/>
    <xf numFmtId="0" fontId="0" fillId="3" borderId="12" xfId="0" applyFill="1" applyBorder="1" applyAlignment="1"/>
    <xf numFmtId="0" fontId="0" fillId="3" borderId="16" xfId="0" applyFill="1" applyBorder="1" applyAlignment="1"/>
    <xf numFmtId="0" fontId="0" fillId="3" borderId="17" xfId="0" applyFill="1" applyBorder="1" applyAlignment="1"/>
    <xf numFmtId="0" fontId="2" fillId="3" borderId="0" xfId="0" applyFont="1" applyFill="1" applyBorder="1" applyAlignment="1"/>
    <xf numFmtId="0" fontId="0" fillId="0" borderId="0" xfId="0" applyAlignment="1"/>
    <xf numFmtId="0" fontId="0" fillId="3" borderId="11" xfId="0" applyFont="1" applyFill="1" applyBorder="1" applyAlignment="1">
      <alignment horizontal="center" vertical="center" wrapText="1"/>
    </xf>
    <xf numFmtId="0" fontId="0" fillId="0" borderId="14" xfId="0" applyBorder="1" applyAlignment="1">
      <alignment vertical="center" wrapText="1"/>
    </xf>
    <xf numFmtId="0" fontId="0" fillId="0" borderId="4" xfId="0" applyBorder="1" applyAlignment="1">
      <alignment vertical="center" wrapText="1"/>
    </xf>
    <xf numFmtId="0" fontId="0" fillId="0" borderId="15" xfId="0" applyBorder="1" applyAlignment="1">
      <alignment vertical="center" wrapText="1"/>
    </xf>
    <xf numFmtId="0" fontId="0" fillId="0" borderId="12" xfId="0" applyBorder="1" applyAlignment="1">
      <alignment vertical="center" wrapText="1"/>
    </xf>
    <xf numFmtId="0" fontId="0" fillId="0" borderId="17" xfId="0" applyBorder="1" applyAlignment="1">
      <alignment vertical="center" wrapText="1"/>
    </xf>
    <xf numFmtId="0" fontId="0" fillId="3" borderId="3" xfId="0" applyFont="1" applyFill="1" applyBorder="1" applyAlignment="1">
      <alignment horizontal="center"/>
    </xf>
    <xf numFmtId="0" fontId="0" fillId="3" borderId="6" xfId="0" applyFill="1" applyBorder="1" applyAlignment="1">
      <alignment horizontal="center"/>
    </xf>
    <xf numFmtId="0" fontId="0" fillId="3" borderId="3" xfId="0" applyFont="1" applyFill="1" applyBorder="1" applyAlignment="1">
      <alignment horizontal="center" vertical="center"/>
    </xf>
    <xf numFmtId="0" fontId="0" fillId="3" borderId="6" xfId="0" applyFill="1" applyBorder="1" applyAlignment="1">
      <alignment horizontal="center" vertical="center"/>
    </xf>
    <xf numFmtId="0" fontId="11" fillId="3" borderId="7" xfId="0" applyFont="1" applyFill="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3" borderId="0" xfId="0" applyFill="1" applyAlignment="1">
      <alignment wrapText="1"/>
    </xf>
    <xf numFmtId="0" fontId="0" fillId="0" borderId="0" xfId="0" applyAlignment="1">
      <alignment wrapText="1"/>
    </xf>
  </cellXfs>
  <cellStyles count="2">
    <cellStyle name="Hyperlänk" xfId="1" builtinId="8"/>
    <cellStyle name="Normal" xfId="0" builtinId="0" customBuiltin="1"/>
  </cellStyles>
  <dxfs count="12">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s>
  <tableStyles count="0" defaultTableStyle="TableStyleMedium2" defaultPivotStyle="PivotStyleLight16"/>
  <colors>
    <mruColors>
      <color rgb="FFFFFFCC"/>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upphandlingsenheten@teliacompany.com" TargetMode="External"/><Relationship Id="rId2" Type="http://schemas.openxmlformats.org/officeDocument/2006/relationships/hyperlink" Target="mailto:bidsweden@globalconnect.se" TargetMode="External"/><Relationship Id="rId1" Type="http://schemas.openxmlformats.org/officeDocument/2006/relationships/hyperlink" Target="mailto:avropa@a3.se"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7"/>
  <sheetViews>
    <sheetView zoomScale="65" zoomScaleNormal="65" workbookViewId="0">
      <selection activeCell="I5" sqref="I5"/>
    </sheetView>
  </sheetViews>
  <sheetFormatPr defaultColWidth="9" defaultRowHeight="13.5" x14ac:dyDescent="0.35"/>
  <cols>
    <col min="1" max="1" width="9" style="8"/>
    <col min="2" max="2" width="11.25" style="8" customWidth="1"/>
    <col min="3" max="3" width="5.75" style="8" customWidth="1"/>
    <col min="4" max="4" width="26.08203125" style="8" customWidth="1"/>
    <col min="5" max="5" width="26.83203125" style="8" customWidth="1"/>
    <col min="6" max="6" width="20.5" style="8" customWidth="1"/>
    <col min="7" max="7" width="17.75" style="8" customWidth="1"/>
    <col min="8" max="8" width="2.83203125" style="8" customWidth="1"/>
    <col min="9" max="12" width="20.5" style="8" customWidth="1"/>
    <col min="13" max="13" width="13.25" style="8" customWidth="1"/>
    <col min="14" max="16384" width="9" style="8"/>
  </cols>
  <sheetData>
    <row r="1" spans="2:12" x14ac:dyDescent="0.35">
      <c r="B1" s="4"/>
      <c r="C1" s="4"/>
      <c r="D1" s="4"/>
      <c r="E1" s="4"/>
      <c r="F1" s="4"/>
      <c r="G1" s="4"/>
      <c r="H1" s="4"/>
      <c r="I1" s="61" t="str">
        <f>HYPERLINK("https://www.avropa.se/","Uppdaterad 2021-11-11. Kontrollera alltid inför avrop senaste versionen på avropa.se.")</f>
        <v>Uppdaterad 2021-11-11. Kontrollera alltid inför avrop senaste versionen på avropa.se.</v>
      </c>
      <c r="J1" s="62"/>
      <c r="K1" s="4"/>
      <c r="L1" s="4"/>
    </row>
    <row r="2" spans="2:12" ht="37" x14ac:dyDescent="0.9">
      <c r="B2" s="63" t="s">
        <v>82</v>
      </c>
      <c r="C2" s="63"/>
      <c r="D2" s="4"/>
      <c r="E2" s="4"/>
      <c r="F2" s="4"/>
      <c r="G2" s="4"/>
      <c r="H2" s="4"/>
      <c r="I2" s="4"/>
      <c r="J2" s="4"/>
      <c r="K2" s="4"/>
      <c r="L2" s="4"/>
    </row>
    <row r="3" spans="2:12" ht="22.5" x14ac:dyDescent="0.45">
      <c r="B3" s="64" t="s">
        <v>125</v>
      </c>
      <c r="C3" s="64"/>
      <c r="D3" s="4"/>
      <c r="E3" s="4"/>
      <c r="F3" s="4"/>
      <c r="G3" s="4"/>
      <c r="H3" s="4"/>
      <c r="I3" s="4"/>
      <c r="J3" s="65" t="s">
        <v>83</v>
      </c>
      <c r="K3" s="59"/>
      <c r="L3" s="4"/>
    </row>
    <row r="4" spans="2:12" ht="22.5" x14ac:dyDescent="0.45">
      <c r="B4" s="64" t="s">
        <v>120</v>
      </c>
      <c r="C4" s="64"/>
      <c r="D4" s="4"/>
      <c r="E4" s="4"/>
      <c r="F4" s="4"/>
      <c r="G4" s="4"/>
      <c r="H4" s="4"/>
      <c r="I4" s="4"/>
      <c r="J4" s="8" t="s">
        <v>99</v>
      </c>
      <c r="K4" s="73"/>
      <c r="L4" s="4"/>
    </row>
    <row r="5" spans="2:12" ht="22.5" x14ac:dyDescent="0.45">
      <c r="B5" s="64"/>
      <c r="C5" s="64"/>
      <c r="D5" s="4"/>
      <c r="E5" s="4"/>
      <c r="F5" s="4"/>
      <c r="G5" s="4"/>
      <c r="H5" s="4"/>
      <c r="I5" s="4"/>
      <c r="J5" s="85" t="s">
        <v>143</v>
      </c>
      <c r="K5" s="73"/>
      <c r="L5" s="4"/>
    </row>
    <row r="6" spans="2:12" ht="27" x14ac:dyDescent="0.45">
      <c r="B6" s="64"/>
      <c r="C6" s="64"/>
      <c r="D6" s="4"/>
      <c r="E6" s="4"/>
      <c r="F6" s="4"/>
      <c r="G6" s="4"/>
      <c r="H6" s="4"/>
      <c r="I6" s="4"/>
      <c r="J6" s="86" t="s">
        <v>144</v>
      </c>
      <c r="K6" s="87"/>
      <c r="L6" s="4"/>
    </row>
    <row r="7" spans="2:12" x14ac:dyDescent="0.35">
      <c r="B7" s="4"/>
      <c r="C7" s="4"/>
      <c r="D7" s="4"/>
      <c r="E7" s="4"/>
      <c r="F7" s="4"/>
      <c r="G7" s="4"/>
      <c r="H7" s="4"/>
      <c r="I7" s="4"/>
      <c r="J7" s="4"/>
      <c r="K7" s="4"/>
      <c r="L7" s="4"/>
    </row>
    <row r="8" spans="2:12" ht="15" x14ac:dyDescent="0.4">
      <c r="B8" s="66" t="s">
        <v>84</v>
      </c>
      <c r="C8" s="66"/>
      <c r="D8" s="4"/>
      <c r="E8" s="4"/>
      <c r="I8" s="67" t="s">
        <v>85</v>
      </c>
      <c r="K8" s="4"/>
      <c r="L8" s="4"/>
    </row>
    <row r="9" spans="2:12" ht="16" x14ac:dyDescent="0.4">
      <c r="B9" s="4" t="s">
        <v>86</v>
      </c>
      <c r="C9" s="4"/>
      <c r="D9" s="101"/>
      <c r="E9" s="102"/>
      <c r="F9" s="102"/>
      <c r="G9" s="103"/>
      <c r="I9" s="32" t="s">
        <v>87</v>
      </c>
      <c r="J9" s="98" t="str">
        <f>'Prismatris 3 Infrastruktur'!B108</f>
        <v>Ange vilken/vilka bastjänster och antal samt eventuella</v>
      </c>
      <c r="K9" s="99"/>
      <c r="L9" s="70"/>
    </row>
    <row r="10" spans="2:12" ht="16.5" customHeight="1" x14ac:dyDescent="0.4">
      <c r="B10" s="4" t="s">
        <v>88</v>
      </c>
      <c r="C10" s="4"/>
      <c r="D10" s="101"/>
      <c r="E10" s="102"/>
      <c r="F10" s="102"/>
      <c r="G10" s="103"/>
      <c r="I10" s="32" t="s">
        <v>88</v>
      </c>
      <c r="J10" s="98" t="str">
        <f>'Prismatris 3 Infrastruktur'!B109</f>
        <v/>
      </c>
      <c r="K10" s="99"/>
      <c r="L10" s="70"/>
    </row>
    <row r="11" spans="2:12" ht="16.5" customHeight="1" x14ac:dyDescent="0.4">
      <c r="B11" s="4" t="s">
        <v>89</v>
      </c>
      <c r="C11" s="4"/>
      <c r="D11" s="101"/>
      <c r="E11" s="102"/>
      <c r="F11" s="102"/>
      <c r="G11" s="103"/>
      <c r="I11" s="32" t="s">
        <v>89</v>
      </c>
      <c r="J11" s="98" t="str">
        <f>'Prismatris 3 Infrastruktur'!B110</f>
        <v/>
      </c>
      <c r="K11" s="99"/>
      <c r="L11" s="70"/>
    </row>
    <row r="12" spans="2:12" ht="16.5" customHeight="1" x14ac:dyDescent="0.4">
      <c r="B12" s="4" t="s">
        <v>90</v>
      </c>
      <c r="C12" s="4"/>
      <c r="D12" s="101"/>
      <c r="E12" s="102"/>
      <c r="F12" s="102"/>
      <c r="G12" s="103"/>
      <c r="I12" s="32" t="s">
        <v>90</v>
      </c>
      <c r="J12" s="98" t="str">
        <f>'Prismatris 3 Infrastruktur'!B111</f>
        <v/>
      </c>
      <c r="K12" s="99"/>
      <c r="L12" s="69"/>
    </row>
    <row r="13" spans="2:12" ht="16.5" customHeight="1" x14ac:dyDescent="0.4">
      <c r="B13" s="4" t="s">
        <v>91</v>
      </c>
      <c r="C13" s="4"/>
      <c r="D13" s="101"/>
      <c r="E13" s="102"/>
      <c r="F13" s="102"/>
      <c r="G13" s="103"/>
      <c r="I13" s="32" t="s">
        <v>129</v>
      </c>
      <c r="J13" s="100" t="str">
        <f>HYPERLINK("mailto:"&amp;'Prismatris 3 Infrastruktur'!B112)</f>
        <v>mailto:</v>
      </c>
      <c r="K13" s="99"/>
      <c r="L13" s="71"/>
    </row>
    <row r="14" spans="2:12" ht="33.75" customHeight="1" x14ac:dyDescent="0.4">
      <c r="B14" s="68" t="s">
        <v>92</v>
      </c>
      <c r="C14" s="68"/>
      <c r="D14" s="101"/>
      <c r="E14" s="102"/>
      <c r="F14" s="102"/>
      <c r="G14" s="103"/>
      <c r="H14" s="4"/>
      <c r="I14" s="4" t="s">
        <v>94</v>
      </c>
      <c r="J14" s="4"/>
      <c r="K14" s="4"/>
      <c r="L14" s="4"/>
    </row>
    <row r="15" spans="2:12" ht="16" x14ac:dyDescent="0.4">
      <c r="B15" s="4" t="s">
        <v>93</v>
      </c>
      <c r="C15" s="4"/>
      <c r="D15" s="101"/>
      <c r="E15" s="102"/>
      <c r="F15" s="102"/>
      <c r="G15" s="103"/>
      <c r="I15" s="89"/>
      <c r="J15" s="90"/>
      <c r="K15" s="90"/>
      <c r="L15" s="91"/>
    </row>
    <row r="16" spans="2:12" ht="16" x14ac:dyDescent="0.4">
      <c r="B16" s="4" t="s">
        <v>95</v>
      </c>
      <c r="C16" s="4"/>
      <c r="D16" s="101"/>
      <c r="E16" s="102"/>
      <c r="F16" s="102"/>
      <c r="G16" s="103"/>
      <c r="I16" s="92"/>
      <c r="J16" s="93"/>
      <c r="K16" s="93"/>
      <c r="L16" s="94"/>
    </row>
    <row r="17" spans="1:13" ht="16" x14ac:dyDescent="0.4">
      <c r="B17" s="4" t="s">
        <v>98</v>
      </c>
      <c r="C17" s="4"/>
      <c r="D17" s="101"/>
      <c r="E17" s="102"/>
      <c r="F17" s="102"/>
      <c r="G17" s="103"/>
      <c r="I17" s="92"/>
      <c r="J17" s="93"/>
      <c r="K17" s="93"/>
      <c r="L17" s="94"/>
    </row>
    <row r="18" spans="1:13" ht="16" x14ac:dyDescent="0.4">
      <c r="B18" s="4" t="s">
        <v>96</v>
      </c>
      <c r="C18" s="4"/>
      <c r="D18" s="101"/>
      <c r="E18" s="102"/>
      <c r="F18" s="102"/>
      <c r="G18" s="103"/>
      <c r="I18" s="92"/>
      <c r="J18" s="93"/>
      <c r="K18" s="93"/>
      <c r="L18" s="94"/>
    </row>
    <row r="19" spans="1:13" ht="16" x14ac:dyDescent="0.4">
      <c r="B19" s="4"/>
      <c r="C19" s="4"/>
      <c r="D19" s="101"/>
      <c r="E19" s="102"/>
      <c r="F19" s="102"/>
      <c r="G19" s="103"/>
      <c r="I19" s="92"/>
      <c r="J19" s="93"/>
      <c r="K19" s="93"/>
      <c r="L19" s="94"/>
    </row>
    <row r="20" spans="1:13" ht="16" x14ac:dyDescent="0.4">
      <c r="B20" s="4"/>
      <c r="C20" s="4"/>
      <c r="D20" s="101"/>
      <c r="E20" s="102"/>
      <c r="F20" s="102"/>
      <c r="G20" s="103"/>
      <c r="I20" s="95"/>
      <c r="J20" s="96"/>
      <c r="K20" s="96"/>
      <c r="L20" s="97"/>
    </row>
    <row r="21" spans="1:13" x14ac:dyDescent="0.35">
      <c r="B21" s="32" t="s">
        <v>107</v>
      </c>
      <c r="C21" s="4"/>
      <c r="D21" s="4"/>
      <c r="E21" s="4"/>
      <c r="F21" s="4"/>
      <c r="G21" s="4"/>
      <c r="H21" s="4"/>
      <c r="I21" s="4"/>
      <c r="J21" s="4"/>
      <c r="K21" s="4"/>
      <c r="L21" s="4"/>
    </row>
    <row r="22" spans="1:13" x14ac:dyDescent="0.35">
      <c r="A22" s="16"/>
      <c r="B22" s="16"/>
      <c r="C22" s="16"/>
      <c r="D22" s="61"/>
      <c r="E22" s="16"/>
      <c r="F22" s="16"/>
      <c r="G22" s="16"/>
      <c r="H22" s="16"/>
      <c r="I22" s="16"/>
      <c r="J22" s="16"/>
      <c r="K22" s="16"/>
      <c r="L22" s="16"/>
    </row>
    <row r="25" spans="1:13" s="16" customFormat="1" x14ac:dyDescent="0.35"/>
    <row r="28" spans="1:13" x14ac:dyDescent="0.35">
      <c r="B28" s="108" t="s">
        <v>75</v>
      </c>
      <c r="C28" s="109"/>
      <c r="D28" s="109"/>
      <c r="E28" s="109"/>
      <c r="F28" s="109"/>
    </row>
    <row r="29" spans="1:13" ht="40.5" x14ac:dyDescent="0.35">
      <c r="B29" s="106" t="s">
        <v>62</v>
      </c>
      <c r="C29" s="110"/>
      <c r="D29" s="2" t="s">
        <v>76</v>
      </c>
      <c r="E29" s="2" t="s">
        <v>63</v>
      </c>
      <c r="F29" s="2" t="s">
        <v>81</v>
      </c>
      <c r="G29" s="104" t="s">
        <v>64</v>
      </c>
      <c r="H29" s="111"/>
      <c r="I29" s="2" t="s">
        <v>65</v>
      </c>
      <c r="J29" s="2" t="s">
        <v>66</v>
      </c>
      <c r="K29" s="2" t="s">
        <v>67</v>
      </c>
      <c r="M29" s="2" t="s">
        <v>14</v>
      </c>
    </row>
    <row r="30" spans="1:13" x14ac:dyDescent="0.35">
      <c r="B30" s="106"/>
      <c r="C30" s="107"/>
      <c r="D30" s="60"/>
      <c r="E30" s="60"/>
      <c r="F30" s="60"/>
      <c r="G30" s="131"/>
      <c r="H30" s="132"/>
      <c r="I30" s="60"/>
      <c r="J30" s="60"/>
      <c r="K30" s="60"/>
      <c r="M30" s="46">
        <f>IF('Prismatris 3 Infrastruktur'!B100=I84,'Prismatris 3 Infrastruktur'!B22,IF('Prismatris 3 Infrastruktur'!C100=I84,'Prismatris 3 Infrastruktur'!C22,IF('Prismatris 3 Infrastruktur'!D100=I84,'Prismatris 3 Infrastruktur'!D22,IF('Prismatris 3 Infrastruktur'!E100=I84,'Prismatris 3 Infrastruktur'!E22,IF('Prismatris 3 Infrastruktur'!F100=I84,'Prismatris 3 Infrastruktur'!F22,)))))</f>
        <v>0</v>
      </c>
    </row>
    <row r="31" spans="1:13" x14ac:dyDescent="0.35">
      <c r="B31" s="106"/>
      <c r="C31" s="107"/>
      <c r="D31" s="60"/>
      <c r="E31" s="60"/>
      <c r="F31" s="60"/>
      <c r="G31" s="131"/>
      <c r="H31" s="132"/>
      <c r="I31" s="60"/>
      <c r="J31" s="60"/>
      <c r="K31" s="60"/>
      <c r="M31" s="46">
        <f>IF('Prismatris 3 Infrastruktur'!B100=I84,'Prismatris 3 Infrastruktur'!B23,IF('Prismatris 3 Infrastruktur'!C100=I84,'Prismatris 3 Infrastruktur'!C23,IF('Prismatris 3 Infrastruktur'!D100=I84,'Prismatris 3 Infrastruktur'!D23,IF('Prismatris 3 Infrastruktur'!E100=I84,'Prismatris 3 Infrastruktur'!E23,IF('Prismatris 3 Infrastruktur'!F100=I84,'Prismatris 3 Infrastruktur'!F23,)))))</f>
        <v>0</v>
      </c>
    </row>
    <row r="32" spans="1:13" x14ac:dyDescent="0.35">
      <c r="B32" s="106"/>
      <c r="C32" s="107"/>
      <c r="D32" s="60"/>
      <c r="E32" s="60"/>
      <c r="F32" s="60"/>
      <c r="G32" s="131"/>
      <c r="H32" s="132"/>
      <c r="I32" s="60"/>
      <c r="J32" s="60"/>
      <c r="K32" s="60"/>
      <c r="M32" s="46">
        <f>IF('Prismatris 3 Infrastruktur'!B100=I84,'Prismatris 3 Infrastruktur'!B24,IF('Prismatris 3 Infrastruktur'!C100=I84,'Prismatris 3 Infrastruktur'!C24,IF('Prismatris 3 Infrastruktur'!D100=I84,'Prismatris 3 Infrastruktur'!D24,IF('Prismatris 3 Infrastruktur'!E100=I84,'Prismatris 3 Infrastruktur'!E24,IF('Prismatris 3 Infrastruktur'!F100=I84,'Prismatris 3 Infrastruktur'!F24,)))))</f>
        <v>0</v>
      </c>
    </row>
    <row r="33" spans="2:13" x14ac:dyDescent="0.35">
      <c r="M33" s="47">
        <f>SUM(M30:M32)</f>
        <v>0</v>
      </c>
    </row>
    <row r="35" spans="2:13" x14ac:dyDescent="0.35">
      <c r="B35" s="123" t="s">
        <v>77</v>
      </c>
      <c r="C35" s="124"/>
      <c r="D35" s="124"/>
      <c r="E35" s="124"/>
      <c r="F35" s="124"/>
    </row>
    <row r="36" spans="2:13" ht="27" x14ac:dyDescent="0.35">
      <c r="B36" s="106" t="s">
        <v>62</v>
      </c>
      <c r="C36" s="110"/>
      <c r="D36" s="2" t="s">
        <v>68</v>
      </c>
      <c r="E36" s="2" t="s">
        <v>69</v>
      </c>
      <c r="M36" s="2" t="s">
        <v>19</v>
      </c>
    </row>
    <row r="37" spans="2:13" x14ac:dyDescent="0.35">
      <c r="B37" s="106"/>
      <c r="C37" s="107"/>
      <c r="D37" s="3"/>
      <c r="E37" s="60"/>
      <c r="M37" s="46">
        <f>IF('Prismatris 3 Infrastruktur'!B100=I84,'Prismatris 3 Infrastruktur'!B32,IF('Prismatris 3 Infrastruktur'!C100=I84,'Prismatris 3 Infrastruktur'!C32,IF('Prismatris 3 Infrastruktur'!D100=I84,'Prismatris 3 Infrastruktur'!D32,IF('Prismatris 3 Infrastruktur'!E100=I84,'Prismatris 3 Infrastruktur'!E32,IF('Prismatris 3 Infrastruktur'!F100=I84,'Prismatris 3 Infrastruktur'!F32,)))))</f>
        <v>0</v>
      </c>
    </row>
    <row r="38" spans="2:13" x14ac:dyDescent="0.35">
      <c r="B38" s="106"/>
      <c r="C38" s="107"/>
      <c r="D38" s="3"/>
      <c r="E38" s="60"/>
      <c r="M38" s="46">
        <f>IF('Prismatris 3 Infrastruktur'!B100=I84,'Prismatris 3 Infrastruktur'!B33,IF('Prismatris 3 Infrastruktur'!C100=I84,'Prismatris 3 Infrastruktur'!C33,IF('Prismatris 3 Infrastruktur'!D100=I84,'Prismatris 3 Infrastruktur'!D33,IF('Prismatris 3 Infrastruktur'!E100=I84,'Prismatris 3 Infrastruktur'!E33,IF('Prismatris 3 Infrastruktur'!F100=I84,'Prismatris 3 Infrastruktur'!F33,)))))</f>
        <v>0</v>
      </c>
    </row>
    <row r="39" spans="2:13" x14ac:dyDescent="0.35">
      <c r="B39" s="106"/>
      <c r="C39" s="107"/>
      <c r="D39" s="3"/>
      <c r="E39" s="60"/>
      <c r="M39" s="46">
        <f>IF('Prismatris 3 Infrastruktur'!B100=I84,'Prismatris 3 Infrastruktur'!B34,IF('Prismatris 3 Infrastruktur'!C100=I84,'Prismatris 3 Infrastruktur'!C34,IF('Prismatris 3 Infrastruktur'!D100=I84,'Prismatris 3 Infrastruktur'!D34,IF('Prismatris 3 Infrastruktur'!E100=I84,'Prismatris 3 Infrastruktur'!E34,IF('Prismatris 3 Infrastruktur'!F100=I84,'Prismatris 3 Infrastruktur'!F34,)))))</f>
        <v>0</v>
      </c>
    </row>
    <row r="40" spans="2:13" x14ac:dyDescent="0.35">
      <c r="M40" s="47">
        <f>SUM(M37:M39)</f>
        <v>0</v>
      </c>
    </row>
    <row r="42" spans="2:13" x14ac:dyDescent="0.35">
      <c r="B42" s="108" t="s">
        <v>78</v>
      </c>
      <c r="C42" s="109"/>
      <c r="D42" s="109"/>
      <c r="E42" s="109"/>
      <c r="F42" s="109"/>
    </row>
    <row r="43" spans="2:13" ht="121.5" x14ac:dyDescent="0.35">
      <c r="B43" s="106" t="s">
        <v>62</v>
      </c>
      <c r="C43" s="110"/>
      <c r="D43" s="2" t="s">
        <v>126</v>
      </c>
      <c r="E43" s="2" t="s">
        <v>64</v>
      </c>
      <c r="F43" s="2" t="s">
        <v>65</v>
      </c>
      <c r="G43" s="104" t="s">
        <v>70</v>
      </c>
      <c r="H43" s="111"/>
      <c r="I43" s="2" t="s">
        <v>71</v>
      </c>
      <c r="J43" s="2" t="s">
        <v>72</v>
      </c>
      <c r="M43" s="2" t="s">
        <v>22</v>
      </c>
    </row>
    <row r="44" spans="2:13" x14ac:dyDescent="0.35">
      <c r="B44" s="106"/>
      <c r="C44" s="107"/>
      <c r="D44" s="77"/>
      <c r="E44" s="77"/>
      <c r="F44" s="77"/>
      <c r="G44" s="133"/>
      <c r="H44" s="134"/>
      <c r="I44" s="77"/>
      <c r="J44" s="77"/>
      <c r="M44" s="49">
        <f>IF('Prismatris 3 Infrastruktur'!B100=I84,'Prismatris 3 Infrastruktur'!B52,IF('Prismatris 3 Infrastruktur'!C100=I84,'Prismatris 3 Infrastruktur'!C52,IF('Prismatris 3 Infrastruktur'!D100=I84,'Prismatris 3 Infrastruktur'!D52,IF('Prismatris 3 Infrastruktur'!E100=I84,'Prismatris 3 Infrastruktur'!E52,IF('Prismatris 3 Infrastruktur'!F100=I84,'Prismatris 3 Infrastruktur'!F52,)))))</f>
        <v>0</v>
      </c>
    </row>
    <row r="45" spans="2:13" x14ac:dyDescent="0.35">
      <c r="B45" s="106"/>
      <c r="C45" s="107"/>
      <c r="D45" s="77"/>
      <c r="E45" s="77"/>
      <c r="F45" s="77"/>
      <c r="G45" s="133"/>
      <c r="H45" s="134"/>
      <c r="I45" s="77"/>
      <c r="J45" s="77"/>
      <c r="M45" s="49">
        <f>IF('Prismatris 3 Infrastruktur'!B100=I84,'Prismatris 3 Infrastruktur'!B53,IF('Prismatris 3 Infrastruktur'!C100=I84,'Prismatris 3 Infrastruktur'!C53,IF('Prismatris 3 Infrastruktur'!D100=I84,'Prismatris 3 Infrastruktur'!D53,IF('Prismatris 3 Infrastruktur'!E100=I84,'Prismatris 3 Infrastruktur'!E53,IF('Prismatris 3 Infrastruktur'!F100=I84,'Prismatris 3 Infrastruktur'!F53,)))))</f>
        <v>0</v>
      </c>
    </row>
    <row r="46" spans="2:13" x14ac:dyDescent="0.35">
      <c r="B46" s="106"/>
      <c r="C46" s="107"/>
      <c r="D46" s="77"/>
      <c r="E46" s="77"/>
      <c r="F46" s="77"/>
      <c r="G46" s="133"/>
      <c r="H46" s="134"/>
      <c r="I46" s="77"/>
      <c r="J46" s="77"/>
      <c r="M46" s="52">
        <f>IF('Prismatris 3 Infrastruktur'!B100=I84,'Prismatris 3 Infrastruktur'!B54,IF('Prismatris 3 Infrastruktur'!C100=I84,'Prismatris 3 Infrastruktur'!C54,IF('Prismatris 3 Infrastruktur'!D100=I84,'Prismatris 3 Infrastruktur'!D54,IF('Prismatris 3 Infrastruktur'!E100=I84,'Prismatris 3 Infrastruktur'!E54,IF('Prismatris 3 Infrastruktur'!F100=I84,'Prismatris 3 Infrastruktur'!F54,)))))</f>
        <v>0</v>
      </c>
    </row>
    <row r="47" spans="2:13" x14ac:dyDescent="0.35">
      <c r="M47" s="47">
        <f>SUM(M44:M46)</f>
        <v>0</v>
      </c>
    </row>
    <row r="49" spans="2:13" x14ac:dyDescent="0.35">
      <c r="B49" s="108" t="s">
        <v>30</v>
      </c>
      <c r="C49" s="109"/>
      <c r="D49" s="109"/>
      <c r="E49" s="109"/>
      <c r="F49" s="109"/>
    </row>
    <row r="50" spans="2:13" ht="27" x14ac:dyDescent="0.35">
      <c r="B50" s="104" t="s">
        <v>109</v>
      </c>
      <c r="C50" s="105"/>
      <c r="D50" s="2" t="s">
        <v>108</v>
      </c>
      <c r="E50" s="2" t="s">
        <v>110</v>
      </c>
      <c r="F50" s="2" t="s">
        <v>111</v>
      </c>
      <c r="M50" s="2" t="s">
        <v>127</v>
      </c>
    </row>
    <row r="51" spans="2:13" x14ac:dyDescent="0.35">
      <c r="B51" s="106"/>
      <c r="C51" s="107"/>
      <c r="D51" s="1"/>
      <c r="E51" s="77"/>
      <c r="F51" s="77"/>
      <c r="M51" s="46">
        <f>IF('Prismatris 3 Infrastruktur'!B100=I84,'Prismatris 3 Infrastruktur'!B72,IF('Prismatris 3 Infrastruktur'!C100=I84,'Prismatris 3 Infrastruktur'!C72,IF('Prismatris 3 Infrastruktur'!D100=I84,'Prismatris 3 Infrastruktur'!D72,IF('Prismatris 3 Infrastruktur'!E100=I84,'Prismatris 3 Infrastruktur'!E72,IF('Prismatris 3 Infrastruktur'!F100=I84,'Prismatris 3 Infrastruktur'!F72,)))))</f>
        <v>0</v>
      </c>
    </row>
    <row r="52" spans="2:13" x14ac:dyDescent="0.35">
      <c r="B52" s="106"/>
      <c r="C52" s="107"/>
      <c r="D52" s="1"/>
      <c r="E52" s="77"/>
      <c r="F52" s="77"/>
      <c r="M52" s="46">
        <f>IF('Prismatris 3 Infrastruktur'!B100=I84,'Prismatris 3 Infrastruktur'!B79,IF('Prismatris 3 Infrastruktur'!C100=I84,'Prismatris 3 Infrastruktur'!C79,IF('Prismatris 3 Infrastruktur'!D100=I84,'Prismatris 3 Infrastruktur'!D79,IF('Prismatris 3 Infrastruktur'!E100=I84,'Prismatris 3 Infrastruktur'!E79,IF('Prismatris 3 Infrastruktur'!F100=I84,'Prismatris 3 Infrastruktur'!F79,)))))</f>
        <v>0</v>
      </c>
    </row>
    <row r="53" spans="2:13" x14ac:dyDescent="0.35">
      <c r="B53" s="106"/>
      <c r="C53" s="107"/>
      <c r="D53" s="1"/>
      <c r="E53" s="77"/>
      <c r="F53" s="77"/>
      <c r="M53" s="46">
        <f>IF('Prismatris 3 Infrastruktur'!B100=I84,'Prismatris 3 Infrastruktur'!B86,IF('Prismatris 3 Infrastruktur'!C100=I84,'Prismatris 3 Infrastruktur'!C86,IF('Prismatris 3 Infrastruktur'!D100=I84,'Prismatris 3 Infrastruktur'!D86,IF('Prismatris 3 Infrastruktur'!E100=I84,'Prismatris 3 Infrastruktur'!E86,IF('Prismatris 3 Infrastruktur'!F100=I84,'Prismatris 3 Infrastruktur'!F86,)))))</f>
        <v>0</v>
      </c>
    </row>
    <row r="54" spans="2:13" x14ac:dyDescent="0.35">
      <c r="M54" s="47">
        <f>SUM(M51:M53)</f>
        <v>0</v>
      </c>
    </row>
    <row r="56" spans="2:13" x14ac:dyDescent="0.35">
      <c r="B56" s="123" t="s">
        <v>79</v>
      </c>
      <c r="C56" s="124"/>
      <c r="D56" s="124"/>
      <c r="E56" s="124"/>
      <c r="F56" s="124"/>
    </row>
    <row r="57" spans="2:13" ht="40.5" x14ac:dyDescent="0.35">
      <c r="B57" s="104" t="s">
        <v>80</v>
      </c>
      <c r="C57" s="111"/>
      <c r="D57" s="2" t="s">
        <v>73</v>
      </c>
      <c r="E57" s="17"/>
      <c r="F57" s="17"/>
      <c r="G57" s="17"/>
      <c r="H57" s="17"/>
      <c r="I57" s="17"/>
      <c r="J57" s="17"/>
      <c r="K57" s="17"/>
      <c r="L57" s="17"/>
      <c r="M57" s="2" t="s">
        <v>128</v>
      </c>
    </row>
    <row r="58" spans="2:13" x14ac:dyDescent="0.35">
      <c r="B58" s="106"/>
      <c r="C58" s="107"/>
      <c r="D58" s="60"/>
      <c r="M58" s="46">
        <f>IF('Prismatris 3 Infrastruktur'!B100=I84,'Prismatris 3 Infrastruktur'!B93,IF('Prismatris 3 Infrastruktur'!C100=I84,'Prismatris 3 Infrastruktur'!C93,IF('Prismatris 3 Infrastruktur'!D100=I84,'Prismatris 3 Infrastruktur'!D93,IF('Prismatris 3 Infrastruktur'!E100=I84,'Prismatris 3 Infrastruktur'!E93,IF('Prismatris 3 Infrastruktur'!F100=I84,'Prismatris 3 Infrastruktur'!F93,)))))</f>
        <v>0</v>
      </c>
    </row>
    <row r="59" spans="2:13" x14ac:dyDescent="0.35">
      <c r="B59" s="106"/>
      <c r="C59" s="107"/>
      <c r="D59" s="60"/>
      <c r="M59" s="46">
        <f>IF('Prismatris 3 Infrastruktur'!B100=I84,'Prismatris 3 Infrastruktur'!B94,IF('Prismatris 3 Infrastruktur'!C100=I84,'Prismatris 3 Infrastruktur'!C94,IF('Prismatris 3 Infrastruktur'!D100=I84,'Prismatris 3 Infrastruktur'!D94,IF('Prismatris 3 Infrastruktur'!E100=I84,'Prismatris 3 Infrastruktur'!E94,IF('Prismatris 3 Infrastruktur'!F100=I84,'Prismatris 3 Infrastruktur'!F94,)))))</f>
        <v>0</v>
      </c>
    </row>
    <row r="60" spans="2:13" x14ac:dyDescent="0.35">
      <c r="M60" s="47">
        <f>SUM(M58:M59)</f>
        <v>0</v>
      </c>
    </row>
    <row r="62" spans="2:13" x14ac:dyDescent="0.35">
      <c r="M62" s="47">
        <f>SUM(M33,M40,M47,M54,M60)</f>
        <v>0</v>
      </c>
    </row>
    <row r="64" spans="2:13" x14ac:dyDescent="0.35">
      <c r="B64" s="113"/>
      <c r="C64" s="114"/>
      <c r="D64" s="115"/>
      <c r="E64" s="115"/>
      <c r="F64" s="115"/>
      <c r="G64" s="116"/>
      <c r="M64" s="47"/>
    </row>
    <row r="65" spans="2:28" x14ac:dyDescent="0.35">
      <c r="B65" s="117"/>
      <c r="C65" s="118"/>
      <c r="D65" s="118"/>
      <c r="E65" s="118"/>
      <c r="F65" s="118"/>
      <c r="G65" s="119"/>
      <c r="M65" s="47"/>
    </row>
    <row r="66" spans="2:28" x14ac:dyDescent="0.35">
      <c r="B66" s="117"/>
      <c r="C66" s="118"/>
      <c r="D66" s="118"/>
      <c r="E66" s="118"/>
      <c r="F66" s="118"/>
      <c r="G66" s="119"/>
      <c r="M66" s="47"/>
    </row>
    <row r="67" spans="2:28" x14ac:dyDescent="0.35">
      <c r="B67" s="120"/>
      <c r="C67" s="121"/>
      <c r="D67" s="121"/>
      <c r="E67" s="121"/>
      <c r="F67" s="121"/>
      <c r="G67" s="122"/>
      <c r="M67" s="47"/>
    </row>
    <row r="69" spans="2:28" ht="13.5" customHeight="1" x14ac:dyDescent="0.35">
      <c r="E69" s="125" t="str">
        <f>IF(M62&gt;100000,"Avropet överstiger 100 000kr per månad, använd förnyad konkurensutsättning för avrop",IF('Prismatris 3 Infrastruktur'!G97=0,"Vinnande anbud",IF('Prismatris 3 Infrastruktur'!B103=1,IF(I84=1,E77,IF(I84=2,E78,IF(I84=3,E79,IF(I84=4,E80,IF(I84=5,E81,""))))),'Prismatris 3 Infrastruktur'!B104)))</f>
        <v>Vinnande anbud</v>
      </c>
      <c r="F69" s="126"/>
    </row>
    <row r="70" spans="2:28" x14ac:dyDescent="0.35">
      <c r="E70" s="127"/>
      <c r="F70" s="128"/>
    </row>
    <row r="71" spans="2:28" x14ac:dyDescent="0.35">
      <c r="E71" s="129"/>
      <c r="F71" s="130"/>
    </row>
    <row r="72" spans="2:28" ht="15" x14ac:dyDescent="0.4">
      <c r="B72" s="31"/>
      <c r="C72" s="31"/>
      <c r="D72" s="38">
        <f>SUM(D62:D70)</f>
        <v>0</v>
      </c>
      <c r="E72" s="32"/>
      <c r="F72" s="32"/>
      <c r="G72" s="32"/>
      <c r="H72" s="32"/>
      <c r="I72" s="32"/>
      <c r="J72" s="32"/>
      <c r="K72" s="32"/>
      <c r="L72" s="32"/>
      <c r="M72" s="32"/>
      <c r="N72" s="4"/>
      <c r="O72" s="4"/>
      <c r="P72" s="4"/>
      <c r="Q72" s="4"/>
      <c r="R72" s="4"/>
      <c r="S72" s="4"/>
      <c r="T72" s="4"/>
      <c r="U72" s="4"/>
      <c r="V72" s="4"/>
      <c r="W72" s="4"/>
      <c r="X72" s="4"/>
      <c r="Y72" s="4"/>
      <c r="Z72" s="4"/>
    </row>
    <row r="73" spans="2:28" ht="19" x14ac:dyDescent="0.5">
      <c r="B73" s="31"/>
      <c r="C73" s="31"/>
      <c r="D73" s="32"/>
      <c r="E73" s="35" t="s">
        <v>49</v>
      </c>
      <c r="F73" s="81">
        <f>M62</f>
        <v>0</v>
      </c>
      <c r="H73" s="40"/>
      <c r="I73" s="40"/>
      <c r="J73" s="40"/>
      <c r="K73" s="40"/>
      <c r="L73" s="40"/>
      <c r="M73" s="40"/>
      <c r="N73" s="31"/>
      <c r="O73" s="31"/>
      <c r="P73" s="31"/>
      <c r="Q73" s="32"/>
      <c r="R73" s="41"/>
      <c r="S73" s="41"/>
      <c r="T73" s="32"/>
      <c r="U73" s="32"/>
      <c r="V73" s="32"/>
      <c r="W73" s="32"/>
      <c r="X73" s="32"/>
      <c r="Y73" s="32"/>
      <c r="Z73" s="39"/>
      <c r="AA73" s="42"/>
      <c r="AB73" s="42"/>
    </row>
    <row r="74" spans="2:28" x14ac:dyDescent="0.35">
      <c r="B74" s="31"/>
      <c r="C74" s="31"/>
      <c r="D74" s="32"/>
      <c r="E74" s="32"/>
      <c r="F74" s="32"/>
      <c r="G74" s="32"/>
      <c r="H74" s="32"/>
      <c r="I74" s="32"/>
      <c r="J74" s="32"/>
      <c r="K74" s="32"/>
      <c r="L74" s="32"/>
      <c r="M74" s="32"/>
      <c r="N74" s="32"/>
      <c r="O74" s="32"/>
      <c r="P74" s="32"/>
      <c r="Q74" s="32"/>
      <c r="R74" s="32"/>
      <c r="S74" s="32"/>
      <c r="T74" s="32"/>
      <c r="U74" s="32"/>
      <c r="V74" s="32"/>
      <c r="W74" s="32"/>
      <c r="X74" s="32"/>
      <c r="Y74" s="32"/>
      <c r="Z74" s="32"/>
      <c r="AA74" s="42"/>
      <c r="AB74" s="42"/>
    </row>
    <row r="75" spans="2:28" ht="20" x14ac:dyDescent="0.4">
      <c r="B75" s="43" t="s">
        <v>50</v>
      </c>
      <c r="C75" s="43"/>
      <c r="D75" s="32"/>
      <c r="E75" s="32"/>
      <c r="F75" s="32"/>
      <c r="G75" s="32"/>
      <c r="H75" s="32"/>
      <c r="I75" s="32"/>
      <c r="J75" s="32"/>
      <c r="K75" s="32"/>
      <c r="L75" s="32"/>
      <c r="M75" s="32"/>
      <c r="N75" s="32"/>
      <c r="O75" s="32"/>
      <c r="P75" s="32"/>
      <c r="Q75" s="32"/>
      <c r="R75" s="32"/>
      <c r="S75" s="32"/>
      <c r="T75" s="32"/>
      <c r="U75" s="32"/>
      <c r="V75" s="32"/>
      <c r="W75" s="32"/>
      <c r="X75" s="32"/>
      <c r="Y75" s="32"/>
      <c r="Z75" s="32"/>
      <c r="AA75" s="42"/>
      <c r="AB75" s="42"/>
    </row>
    <row r="76" spans="2:28" x14ac:dyDescent="0.35">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42"/>
      <c r="AB76" s="42"/>
    </row>
    <row r="77" spans="2:28" x14ac:dyDescent="0.35">
      <c r="B77" s="32" t="s">
        <v>51</v>
      </c>
      <c r="C77" s="32"/>
      <c r="D77" s="32"/>
      <c r="E77" s="112" t="str">
        <f>'Prismatris 3 Infrastruktur'!B122</f>
        <v>Leverantör</v>
      </c>
      <c r="F77" s="110"/>
      <c r="G77" s="31"/>
      <c r="H77" s="31"/>
      <c r="I77" s="75">
        <f>'Prismatris 3 Infrastruktur'!D122</f>
        <v>0</v>
      </c>
      <c r="J77" s="45"/>
      <c r="K77" s="45"/>
      <c r="L77" s="31"/>
      <c r="N77" s="45"/>
      <c r="O77" s="45"/>
      <c r="P77" s="45"/>
      <c r="Q77" s="45"/>
      <c r="R77" s="31"/>
      <c r="S77" s="32"/>
      <c r="T77" s="32"/>
      <c r="U77" s="32"/>
      <c r="V77" s="32"/>
      <c r="W77" s="32"/>
      <c r="X77" s="32"/>
      <c r="Y77" s="32"/>
      <c r="Z77" s="32"/>
      <c r="AA77" s="42"/>
      <c r="AB77" s="42"/>
    </row>
    <row r="78" spans="2:28" x14ac:dyDescent="0.35">
      <c r="B78" s="32" t="s">
        <v>52</v>
      </c>
      <c r="C78" s="32"/>
      <c r="D78" s="32"/>
      <c r="E78" s="112" t="str">
        <f>'Prismatris 3 Infrastruktur'!B123</f>
        <v>Leverantör</v>
      </c>
      <c r="F78" s="110"/>
      <c r="G78" s="31"/>
      <c r="H78" s="31"/>
      <c r="I78" s="75">
        <f>'Prismatris 3 Infrastruktur'!D123</f>
        <v>0</v>
      </c>
      <c r="J78" s="45"/>
      <c r="K78" s="45"/>
      <c r="L78" s="31"/>
      <c r="N78" s="45"/>
      <c r="O78" s="45"/>
      <c r="P78" s="45"/>
      <c r="Q78" s="45"/>
      <c r="R78" s="31"/>
      <c r="S78" s="32"/>
      <c r="T78" s="32"/>
      <c r="U78" s="32"/>
      <c r="V78" s="32"/>
      <c r="W78" s="32"/>
      <c r="X78" s="32"/>
      <c r="Y78" s="32"/>
      <c r="Z78" s="32"/>
      <c r="AA78" s="42"/>
      <c r="AB78" s="42"/>
    </row>
    <row r="79" spans="2:28" x14ac:dyDescent="0.35">
      <c r="B79" s="32" t="s">
        <v>53</v>
      </c>
      <c r="C79" s="32"/>
      <c r="D79" s="32"/>
      <c r="E79" s="112" t="str">
        <f>'Prismatris 3 Infrastruktur'!B124</f>
        <v>Leverantör</v>
      </c>
      <c r="F79" s="110"/>
      <c r="G79" s="31"/>
      <c r="H79" s="31"/>
      <c r="I79" s="75">
        <f>'Prismatris 3 Infrastruktur'!D124</f>
        <v>0</v>
      </c>
      <c r="J79" s="45"/>
      <c r="K79" s="45"/>
      <c r="L79" s="31"/>
      <c r="N79" s="45"/>
      <c r="O79" s="45"/>
      <c r="P79" s="45"/>
      <c r="Q79" s="45"/>
      <c r="R79" s="31"/>
      <c r="S79" s="32"/>
      <c r="T79" s="32"/>
      <c r="U79" s="32"/>
      <c r="V79" s="32"/>
      <c r="W79" s="32"/>
      <c r="X79" s="32"/>
      <c r="Y79" s="32"/>
      <c r="Z79" s="32"/>
      <c r="AA79" s="42"/>
      <c r="AB79" s="42"/>
    </row>
    <row r="80" spans="2:28" x14ac:dyDescent="0.35">
      <c r="B80" s="32" t="s">
        <v>54</v>
      </c>
      <c r="C80" s="32"/>
      <c r="D80" s="32"/>
      <c r="E80" s="112" t="str">
        <f>'Prismatris 3 Infrastruktur'!B125</f>
        <v>Leverantör</v>
      </c>
      <c r="F80" s="110"/>
      <c r="G80" s="31"/>
      <c r="H80" s="31"/>
      <c r="I80" s="75">
        <f>'Prismatris 3 Infrastruktur'!D125</f>
        <v>0</v>
      </c>
      <c r="J80" s="45"/>
      <c r="K80" s="45"/>
      <c r="L80" s="31"/>
      <c r="N80" s="45"/>
      <c r="O80" s="45"/>
      <c r="P80" s="45"/>
      <c r="Q80" s="45"/>
      <c r="R80" s="31"/>
      <c r="S80" s="32"/>
      <c r="T80" s="32"/>
      <c r="U80" s="32"/>
      <c r="V80" s="32"/>
      <c r="W80" s="32"/>
      <c r="X80" s="32"/>
      <c r="Y80" s="32"/>
      <c r="Z80" s="32"/>
      <c r="AA80" s="42"/>
      <c r="AB80" s="42"/>
    </row>
    <row r="81" spans="2:28" x14ac:dyDescent="0.35">
      <c r="B81" s="32" t="s">
        <v>55</v>
      </c>
      <c r="C81" s="32"/>
      <c r="D81" s="32"/>
      <c r="E81" s="112" t="str">
        <f>'Prismatris 3 Infrastruktur'!B126</f>
        <v>Leverantör</v>
      </c>
      <c r="F81" s="110"/>
      <c r="G81" s="31"/>
      <c r="H81" s="31"/>
      <c r="I81" s="75">
        <f>'Prismatris 3 Infrastruktur'!D126</f>
        <v>0</v>
      </c>
      <c r="J81" s="45"/>
      <c r="K81" s="45"/>
      <c r="L81" s="31"/>
      <c r="N81" s="45"/>
      <c r="O81" s="45"/>
      <c r="P81" s="45"/>
      <c r="Q81" s="45"/>
      <c r="R81" s="31"/>
      <c r="S81" s="32"/>
      <c r="T81" s="32"/>
      <c r="U81" s="32"/>
      <c r="V81" s="32"/>
      <c r="W81" s="32"/>
      <c r="X81" s="32"/>
      <c r="Y81" s="32"/>
      <c r="Z81" s="32"/>
      <c r="AA81" s="42"/>
      <c r="AB81" s="42"/>
    </row>
    <row r="82" spans="2:28" x14ac:dyDescent="0.35">
      <c r="B82" s="32"/>
      <c r="C82" s="32"/>
      <c r="D82" s="32"/>
      <c r="E82" s="32"/>
      <c r="F82" s="32"/>
      <c r="G82" s="31"/>
      <c r="H82" s="31"/>
      <c r="I82" s="31"/>
      <c r="J82" s="45"/>
      <c r="K82" s="45"/>
      <c r="L82" s="76"/>
      <c r="N82" s="45"/>
      <c r="O82" s="45"/>
      <c r="P82" s="45"/>
      <c r="Q82" s="45"/>
      <c r="R82" s="76"/>
      <c r="S82" s="32"/>
      <c r="T82" s="32"/>
      <c r="U82" s="32"/>
      <c r="V82" s="32"/>
      <c r="W82" s="32"/>
      <c r="X82" s="32"/>
      <c r="Y82" s="32"/>
      <c r="Z82" s="32"/>
      <c r="AA82" s="42"/>
      <c r="AB82" s="42"/>
    </row>
    <row r="83" spans="2:28" x14ac:dyDescent="0.35">
      <c r="J83" s="45"/>
      <c r="K83" s="45"/>
      <c r="L83" s="32"/>
      <c r="M83" s="32"/>
      <c r="N83" s="32"/>
      <c r="O83" s="32"/>
      <c r="P83" s="32"/>
      <c r="Q83" s="32"/>
      <c r="R83" s="32"/>
      <c r="S83" s="32"/>
      <c r="T83" s="32"/>
      <c r="U83" s="32"/>
      <c r="V83" s="32"/>
      <c r="W83" s="32"/>
      <c r="X83" s="32"/>
      <c r="Y83" s="32"/>
      <c r="Z83" s="32"/>
      <c r="AA83" s="42"/>
      <c r="AB83" s="42"/>
    </row>
    <row r="84" spans="2:28" ht="13.5" customHeight="1" x14ac:dyDescent="0.35">
      <c r="B84" s="32" t="s">
        <v>56</v>
      </c>
      <c r="C84" s="32"/>
      <c r="D84" s="32"/>
      <c r="E84" s="32"/>
      <c r="F84" s="32"/>
      <c r="G84" s="32"/>
      <c r="H84" s="32"/>
      <c r="I84" s="48">
        <v>1</v>
      </c>
      <c r="J84" s="45"/>
      <c r="K84" s="45"/>
      <c r="L84" s="32"/>
      <c r="M84" s="32"/>
      <c r="N84" s="32"/>
      <c r="O84" s="32"/>
      <c r="P84" s="32"/>
      <c r="Q84" s="32"/>
      <c r="R84" s="32"/>
      <c r="S84" s="32"/>
      <c r="T84" s="32"/>
      <c r="U84" s="32"/>
      <c r="V84" s="32"/>
      <c r="W84" s="32"/>
      <c r="X84" s="32"/>
      <c r="Y84" s="32"/>
      <c r="Z84" s="32"/>
      <c r="AA84" s="42"/>
      <c r="AB84" s="42"/>
    </row>
    <row r="85" spans="2:28" x14ac:dyDescent="0.35">
      <c r="B85" s="32"/>
      <c r="C85" s="32"/>
      <c r="D85" s="32"/>
      <c r="E85" s="32"/>
      <c r="F85" s="32"/>
      <c r="G85" s="32"/>
      <c r="H85" s="32"/>
      <c r="I85" s="32"/>
      <c r="J85" s="32"/>
      <c r="K85" s="32"/>
      <c r="L85" s="32"/>
      <c r="N85" s="32"/>
      <c r="O85" s="32"/>
      <c r="P85" s="32"/>
      <c r="Q85" s="32"/>
      <c r="R85" s="32"/>
      <c r="S85" s="32"/>
      <c r="T85" s="32"/>
      <c r="U85" s="32"/>
      <c r="V85" s="32"/>
      <c r="W85" s="32"/>
      <c r="X85" s="32"/>
      <c r="Y85" s="32"/>
      <c r="Z85" s="32"/>
      <c r="AA85" s="42"/>
      <c r="AB85" s="42"/>
    </row>
    <row r="86" spans="2:28" x14ac:dyDescent="0.35">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42"/>
      <c r="AB86" s="42"/>
    </row>
    <row r="87" spans="2:28" x14ac:dyDescent="0.35">
      <c r="B87" s="32" t="s">
        <v>57</v>
      </c>
      <c r="C87" s="32"/>
      <c r="D87" s="32"/>
      <c r="E87" s="32"/>
      <c r="F87" s="32"/>
      <c r="G87" s="32"/>
      <c r="H87" s="32"/>
      <c r="I87" s="32" t="s">
        <v>58</v>
      </c>
      <c r="J87" s="32"/>
      <c r="K87" s="32"/>
      <c r="L87" s="32"/>
      <c r="M87" s="32"/>
      <c r="N87" s="32"/>
      <c r="O87" s="32"/>
      <c r="P87" s="32"/>
      <c r="Q87" s="32"/>
      <c r="R87" s="32"/>
      <c r="S87" s="32"/>
      <c r="T87" s="32"/>
      <c r="X87" s="32"/>
      <c r="Y87" s="32"/>
      <c r="Z87" s="32"/>
      <c r="AA87" s="42"/>
      <c r="AB87" s="42"/>
    </row>
    <row r="88" spans="2:28" x14ac:dyDescent="0.35">
      <c r="B88" s="32"/>
      <c r="C88" s="32"/>
      <c r="D88" s="32"/>
      <c r="E88" s="32"/>
      <c r="F88" s="32"/>
      <c r="G88" s="32"/>
      <c r="H88" s="32"/>
      <c r="I88" s="32"/>
      <c r="J88" s="32"/>
      <c r="K88" s="32"/>
      <c r="L88" s="32"/>
      <c r="M88" s="32"/>
      <c r="N88" s="32"/>
      <c r="O88" s="32"/>
      <c r="P88" s="32"/>
      <c r="Q88" s="32"/>
      <c r="R88" s="32"/>
      <c r="S88" s="32"/>
      <c r="T88" s="32"/>
      <c r="X88" s="32"/>
      <c r="Y88" s="32"/>
      <c r="Z88" s="32"/>
      <c r="AA88" s="42"/>
      <c r="AB88" s="42"/>
    </row>
    <row r="89" spans="2:28" x14ac:dyDescent="0.35">
      <c r="B89" s="32"/>
      <c r="C89" s="32"/>
      <c r="D89" s="32"/>
      <c r="E89" s="32"/>
      <c r="F89" s="32"/>
      <c r="G89" s="32"/>
      <c r="H89" s="32"/>
      <c r="I89" s="32"/>
      <c r="J89" s="32"/>
      <c r="K89" s="32"/>
      <c r="L89" s="32"/>
      <c r="M89" s="32"/>
      <c r="N89" s="32"/>
      <c r="O89" s="32"/>
      <c r="P89" s="32"/>
      <c r="Q89" s="32"/>
      <c r="R89" s="32"/>
      <c r="S89" s="32"/>
      <c r="T89" s="32"/>
      <c r="X89" s="32"/>
      <c r="Y89" s="32"/>
      <c r="Z89" s="32"/>
      <c r="AA89" s="42"/>
      <c r="AB89" s="42"/>
    </row>
    <row r="90" spans="2:28" x14ac:dyDescent="0.35">
      <c r="B90" s="32"/>
      <c r="C90" s="32"/>
      <c r="D90" s="32"/>
      <c r="E90" s="32"/>
      <c r="F90" s="32"/>
      <c r="G90" s="32"/>
      <c r="H90" s="32"/>
      <c r="I90" s="32"/>
      <c r="J90" s="32"/>
      <c r="K90" s="32"/>
      <c r="L90" s="32"/>
      <c r="M90" s="32"/>
      <c r="N90" s="32"/>
      <c r="O90" s="32"/>
      <c r="P90" s="32"/>
      <c r="Q90" s="32"/>
      <c r="R90" s="32"/>
      <c r="S90" s="32"/>
      <c r="T90" s="32"/>
      <c r="X90" s="32"/>
      <c r="Y90" s="32"/>
      <c r="Z90" s="32"/>
      <c r="AA90" s="42"/>
      <c r="AB90" s="42"/>
    </row>
    <row r="91" spans="2:28" ht="14" thickBot="1" x14ac:dyDescent="0.4">
      <c r="B91" s="44"/>
      <c r="C91" s="44"/>
      <c r="D91" s="44"/>
      <c r="E91" s="44"/>
      <c r="F91" s="31"/>
      <c r="G91" s="32"/>
      <c r="H91" s="32"/>
      <c r="I91" s="44"/>
      <c r="J91" s="44"/>
      <c r="K91" s="44"/>
      <c r="L91" s="44"/>
      <c r="M91" s="44"/>
      <c r="N91" s="44"/>
      <c r="O91" s="31"/>
      <c r="P91" s="31"/>
      <c r="Q91" s="31"/>
      <c r="R91" s="31"/>
      <c r="S91" s="31"/>
      <c r="T91" s="31"/>
      <c r="X91" s="32"/>
      <c r="Y91" s="32"/>
      <c r="Z91" s="32"/>
      <c r="AA91" s="42"/>
      <c r="AB91" s="42"/>
    </row>
    <row r="92" spans="2:28" x14ac:dyDescent="0.35">
      <c r="B92" s="32"/>
      <c r="C92" s="32"/>
      <c r="D92" s="32"/>
      <c r="E92" s="32"/>
      <c r="F92" s="32"/>
      <c r="G92" s="32"/>
      <c r="H92" s="32"/>
      <c r="I92" s="32"/>
      <c r="J92" s="32"/>
      <c r="K92" s="32"/>
      <c r="L92" s="32"/>
      <c r="M92" s="32"/>
      <c r="N92" s="32"/>
      <c r="O92" s="32"/>
      <c r="P92" s="32"/>
      <c r="Q92" s="32"/>
      <c r="R92" s="32"/>
      <c r="S92" s="32"/>
      <c r="T92" s="32"/>
      <c r="X92" s="32"/>
      <c r="Y92" s="32"/>
      <c r="Z92" s="32"/>
      <c r="AA92" s="42"/>
      <c r="AB92" s="42"/>
    </row>
    <row r="93" spans="2:28" x14ac:dyDescent="0.35">
      <c r="B93" s="32"/>
      <c r="C93" s="32"/>
      <c r="D93" s="32"/>
      <c r="E93" s="32"/>
      <c r="F93" s="32"/>
      <c r="G93" s="32"/>
      <c r="H93" s="32"/>
      <c r="I93" s="32"/>
      <c r="J93" s="32"/>
      <c r="K93" s="32"/>
      <c r="L93" s="32"/>
      <c r="M93" s="32"/>
      <c r="N93" s="32"/>
      <c r="O93" s="32"/>
      <c r="P93" s="32"/>
      <c r="Q93" s="32"/>
      <c r="R93" s="32"/>
      <c r="S93" s="32"/>
      <c r="T93" s="32"/>
      <c r="X93" s="32"/>
      <c r="Y93" s="32"/>
      <c r="Z93" s="32"/>
      <c r="AA93" s="42"/>
      <c r="AB93" s="42"/>
    </row>
    <row r="94" spans="2:28" x14ac:dyDescent="0.35">
      <c r="B94" s="32" t="s">
        <v>59</v>
      </c>
      <c r="C94" s="32"/>
      <c r="D94" s="32"/>
      <c r="E94" s="32"/>
      <c r="F94" s="32"/>
      <c r="G94" s="32"/>
      <c r="H94" s="32"/>
      <c r="I94" s="32" t="s">
        <v>59</v>
      </c>
      <c r="J94" s="32"/>
      <c r="K94" s="32"/>
      <c r="L94" s="32"/>
      <c r="M94" s="32"/>
      <c r="N94" s="32"/>
      <c r="O94" s="32"/>
      <c r="P94" s="32"/>
      <c r="Q94" s="32"/>
      <c r="R94" s="32"/>
      <c r="S94" s="32"/>
      <c r="T94" s="32"/>
      <c r="X94" s="32"/>
      <c r="Y94" s="32"/>
      <c r="Z94" s="32"/>
      <c r="AA94" s="42"/>
      <c r="AB94" s="42"/>
    </row>
    <row r="95" spans="2:28" x14ac:dyDescent="0.35">
      <c r="B95" s="32"/>
      <c r="C95" s="32"/>
      <c r="D95" s="32"/>
      <c r="E95" s="32"/>
      <c r="F95" s="32"/>
      <c r="G95" s="32"/>
      <c r="H95" s="32"/>
      <c r="I95" s="32"/>
      <c r="J95" s="32"/>
      <c r="K95" s="32"/>
      <c r="L95" s="32"/>
      <c r="M95" s="32"/>
      <c r="N95" s="32"/>
      <c r="O95" s="32"/>
      <c r="P95" s="32"/>
      <c r="Q95" s="32"/>
      <c r="R95" s="32"/>
      <c r="S95" s="32"/>
      <c r="T95" s="32"/>
      <c r="X95" s="32"/>
      <c r="Y95" s="32"/>
      <c r="Z95" s="32"/>
      <c r="AA95" s="42"/>
      <c r="AB95" s="42"/>
    </row>
    <row r="96" spans="2:28" x14ac:dyDescent="0.35">
      <c r="B96" s="32"/>
      <c r="C96" s="32"/>
      <c r="D96" s="32"/>
      <c r="E96" s="32"/>
      <c r="F96" s="32"/>
      <c r="G96" s="32"/>
      <c r="H96" s="32"/>
      <c r="I96" s="32"/>
      <c r="J96" s="32"/>
      <c r="K96" s="32"/>
      <c r="L96" s="32"/>
      <c r="M96" s="32"/>
      <c r="N96" s="32"/>
      <c r="O96" s="32"/>
      <c r="P96" s="32"/>
      <c r="Q96" s="32"/>
      <c r="R96" s="32"/>
      <c r="S96" s="32"/>
      <c r="T96" s="32"/>
      <c r="X96" s="32"/>
      <c r="Y96" s="32"/>
      <c r="Z96" s="32"/>
      <c r="AA96" s="42"/>
      <c r="AB96" s="42"/>
    </row>
    <row r="97" spans="2:26" x14ac:dyDescent="0.35">
      <c r="B97" s="4"/>
      <c r="C97" s="4"/>
      <c r="D97" s="4"/>
      <c r="E97" s="4"/>
      <c r="F97" s="4"/>
      <c r="G97" s="4"/>
      <c r="H97" s="4"/>
      <c r="I97" s="4"/>
      <c r="J97" s="4"/>
      <c r="K97" s="4"/>
      <c r="L97" s="4"/>
      <c r="M97" s="4"/>
      <c r="N97" s="4"/>
      <c r="O97" s="4"/>
      <c r="P97" s="4"/>
      <c r="Q97" s="4"/>
      <c r="R97" s="4"/>
      <c r="S97" s="4"/>
      <c r="T97" s="4"/>
      <c r="X97" s="4"/>
      <c r="Y97" s="4"/>
      <c r="Z97" s="4"/>
    </row>
  </sheetData>
  <sheetProtection algorithmName="SHA-512" hashValue="TI/GhNeOBA6RVfsN0soanvUSQrRSRnezo/UXsWMVq42mtSGcASLNe4pHkA0a0FyiNqU3NWSvn2FSaerUo4kabQ==" saltValue="Lu5fPUhplvHwDJrN63lLVw==" spinCount="100000" sheet="1" objects="1" scenarios="1" formatColumns="0" formatRows="0"/>
  <protectedRanges>
    <protectedRange sqref="K3:K4 D9:G20 B30:K32 B37:E39 B44:J46 B58:D59 B64 I84 B51:F53" name="Område1"/>
    <protectedRange sqref="K5:K6 I15" name="Område1_1"/>
  </protectedRanges>
  <mergeCells count="57">
    <mergeCell ref="E78:F78"/>
    <mergeCell ref="E79:F79"/>
    <mergeCell ref="E80:F80"/>
    <mergeCell ref="E81:F81"/>
    <mergeCell ref="G43:H43"/>
    <mergeCell ref="G44:H44"/>
    <mergeCell ref="G45:H45"/>
    <mergeCell ref="G46:H46"/>
    <mergeCell ref="D20:G20"/>
    <mergeCell ref="G29:H29"/>
    <mergeCell ref="G30:H30"/>
    <mergeCell ref="G31:H31"/>
    <mergeCell ref="G32:H32"/>
    <mergeCell ref="B28:F28"/>
    <mergeCell ref="B29:C29"/>
    <mergeCell ref="B30:C30"/>
    <mergeCell ref="B31:C31"/>
    <mergeCell ref="B32:C32"/>
    <mergeCell ref="B36:C36"/>
    <mergeCell ref="B35:F35"/>
    <mergeCell ref="B53:C53"/>
    <mergeCell ref="B57:C57"/>
    <mergeCell ref="B58:C58"/>
    <mergeCell ref="B59:C59"/>
    <mergeCell ref="E77:F77"/>
    <mergeCell ref="B64:G67"/>
    <mergeCell ref="B56:F56"/>
    <mergeCell ref="E69:F71"/>
    <mergeCell ref="B50:C50"/>
    <mergeCell ref="B51:C51"/>
    <mergeCell ref="B52:C52"/>
    <mergeCell ref="B49:F49"/>
    <mergeCell ref="B37:C37"/>
    <mergeCell ref="B38:C38"/>
    <mergeCell ref="B39:C39"/>
    <mergeCell ref="B43:C43"/>
    <mergeCell ref="B44:C44"/>
    <mergeCell ref="B42:F42"/>
    <mergeCell ref="B45:C45"/>
    <mergeCell ref="B46:C46"/>
    <mergeCell ref="D9:G9"/>
    <mergeCell ref="D10:G10"/>
    <mergeCell ref="D11:G11"/>
    <mergeCell ref="D12:G12"/>
    <mergeCell ref="D13:G13"/>
    <mergeCell ref="D14:G14"/>
    <mergeCell ref="D15:G15"/>
    <mergeCell ref="D16:G16"/>
    <mergeCell ref="D18:G18"/>
    <mergeCell ref="D19:G19"/>
    <mergeCell ref="D17:G17"/>
    <mergeCell ref="I15:L20"/>
    <mergeCell ref="J9:K9"/>
    <mergeCell ref="J10:K10"/>
    <mergeCell ref="J11:K11"/>
    <mergeCell ref="J12:K12"/>
    <mergeCell ref="J13:K13"/>
  </mergeCells>
  <conditionalFormatting sqref="K3">
    <cfRule type="containsBlanks" dxfId="11" priority="9">
      <formula>LEN(TRIM(K3))=0</formula>
    </cfRule>
  </conditionalFormatting>
  <conditionalFormatting sqref="J9:J13">
    <cfRule type="expression" dxfId="10" priority="10">
      <formula>IF(W14="Kan ej leverera","Sant","Falskt")</formula>
    </cfRule>
  </conditionalFormatting>
  <conditionalFormatting sqref="D9:D20">
    <cfRule type="containsBlanks" dxfId="9" priority="11">
      <formula>LEN(TRIM(D9))=0</formula>
    </cfRule>
  </conditionalFormatting>
  <conditionalFormatting sqref="K4">
    <cfRule type="containsBlanks" dxfId="8" priority="12">
      <formula>LEN(TRIM(K4))=0</formula>
    </cfRule>
  </conditionalFormatting>
  <conditionalFormatting sqref="I15:L20">
    <cfRule type="containsBlanks" dxfId="7" priority="8">
      <formula>LEN(TRIM(I15))=0</formula>
    </cfRule>
  </conditionalFormatting>
  <conditionalFormatting sqref="B30:K32">
    <cfRule type="containsBlanks" dxfId="6" priority="7">
      <formula>LEN(TRIM(B30))=0</formula>
    </cfRule>
  </conditionalFormatting>
  <conditionalFormatting sqref="B37:E39 B44:J46 B58:D59 B64:G67 B51:F53">
    <cfRule type="containsBlanks" dxfId="5" priority="6">
      <formula>LEN(TRIM(B37))=0</formula>
    </cfRule>
  </conditionalFormatting>
  <conditionalFormatting sqref="E69:F71">
    <cfRule type="beginsWith" dxfId="4" priority="5" operator="beginsWith" text="Två eller">
      <formula>LEFT(E69,LEN("Två eller"))="Två eller"</formula>
    </cfRule>
  </conditionalFormatting>
  <conditionalFormatting sqref="J9:K9">
    <cfRule type="beginsWith" dxfId="3" priority="4" operator="beginsWith" text="Två eller">
      <formula>LEFT(J9,LEN("Två eller"))="Två eller"</formula>
    </cfRule>
  </conditionalFormatting>
  <conditionalFormatting sqref="F73">
    <cfRule type="cellIs" dxfId="2" priority="3" operator="greaterThan">
      <formula>100000</formula>
    </cfRule>
  </conditionalFormatting>
  <conditionalFormatting sqref="K5">
    <cfRule type="containsBlanks" dxfId="1" priority="2">
      <formula>LEN(TRIM(K5))=0</formula>
    </cfRule>
  </conditionalFormatting>
  <conditionalFormatting sqref="K6">
    <cfRule type="containsBlanks" dxfId="0" priority="1">
      <formula>LEN(TRIM(K6))=0</formula>
    </cfRule>
  </conditionalFormatting>
  <dataValidations count="12">
    <dataValidation allowBlank="1" showInputMessage="1" showErrorMessage="1" prompt="Övrig information så som leveransadress, faktura referens mm" sqref="B64:G67" xr:uid="{00000000-0002-0000-0000-000000000000}"/>
    <dataValidation type="list" allowBlank="1" showInputMessage="1" showErrorMessage="1" sqref="G30:G32 E44:G46 D58:D59 D37:E39 E30:E32 I30:K32 I44:J46 F51:F53" xr:uid="{00000000-0002-0000-0000-000001000000}">
      <formula1>"Ja,Nej"</formula1>
    </dataValidation>
    <dataValidation type="list" allowBlank="1" showInputMessage="1" showErrorMessage="1" sqref="D30:D32" xr:uid="{00000000-0002-0000-0000-000002000000}">
      <formula1>"500 Mbit/s,1 Gbit/s,2 Gbit/s,5 Gbit/s,10 Gbit/s,40 Gbit/s,"</formula1>
    </dataValidation>
    <dataValidation type="list" allowBlank="1" showInputMessage="1" showErrorMessage="1" sqref="D44:D46" xr:uid="{00000000-0002-0000-0000-000003000000}">
      <formula1>"200 Mbit/s,500 Mbit/s,1 Gbit/s,2 Gbit/s,5 Gbit/s,10 Gbit/s"</formula1>
    </dataValidation>
    <dataValidation type="whole" operator="greaterThan" allowBlank="1" showInputMessage="1" showErrorMessage="1" sqref="F30:F32 B30:C32 B37:C39 B44:C46 B58:C59" xr:uid="{00000000-0002-0000-0000-000004000000}">
      <formula1>-1</formula1>
    </dataValidation>
    <dataValidation type="list" allowBlank="1" showInputMessage="1" showErrorMessage="1" sqref="I84" xr:uid="{00000000-0002-0000-0000-000005000000}">
      <formula1>"1,2,3,4,5"</formula1>
    </dataValidation>
    <dataValidation type="whole" allowBlank="1" showInputMessage="1" showErrorMessage="1" sqref="E51" xr:uid="{00000000-0002-0000-0000-000006000000}">
      <formula1>-1</formula1>
      <formula2>SUM(B51:D51)</formula2>
    </dataValidation>
    <dataValidation type="whole" allowBlank="1" showInputMessage="1" showErrorMessage="1" sqref="B51:C51" xr:uid="{00000000-0002-0000-0000-000007000000}">
      <formula1>20</formula1>
      <formula2>60</formula2>
    </dataValidation>
    <dataValidation type="whole" operator="greaterThan" allowBlank="1" showInputMessage="1" showErrorMessage="1" sqref="D51" xr:uid="{00000000-0002-0000-0000-000008000000}">
      <formula1>99</formula1>
    </dataValidation>
    <dataValidation type="whole" allowBlank="1" showInputMessage="1" showErrorMessage="1" sqref="E52:E53" xr:uid="{00000000-0002-0000-0000-000009000000}">
      <formula1>-1</formula1>
      <formula2>SUM(B52:D52)</formula2>
    </dataValidation>
    <dataValidation type="decimal" allowBlank="1" showInputMessage="1" showErrorMessage="1" error="Ni har överskridit 500 000 kronor se ramavtalets vilkor" sqref="H73 F73" xr:uid="{00000000-0002-0000-0000-00000A000000}">
      <formula1>0</formula1>
      <formula2>500000</formula2>
    </dataValidation>
    <dataValidation type="whole" operator="greaterThanOrEqual" allowBlank="1" showInputMessage="1" showErrorMessage="1" sqref="K6" xr:uid="{00000000-0002-0000-0000-00000B000000}">
      <formula1>0</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1:O144"/>
  <sheetViews>
    <sheetView tabSelected="1" zoomScale="90" zoomScaleNormal="90" workbookViewId="0">
      <pane ySplit="2" topLeftCell="A3" activePane="bottomLeft" state="frozen"/>
      <selection pane="bottomLeft" activeCell="B12" sqref="B12"/>
    </sheetView>
  </sheetViews>
  <sheetFormatPr defaultColWidth="9" defaultRowHeight="13.5" x14ac:dyDescent="0.35"/>
  <cols>
    <col min="1" max="1" width="38.33203125" style="17" customWidth="1"/>
    <col min="2" max="7" width="15.58203125" style="8" customWidth="1"/>
    <col min="8" max="8" width="9" style="5"/>
    <col min="9" max="9" width="9" style="8"/>
    <col min="10" max="10" width="9.33203125" style="8" customWidth="1"/>
    <col min="11" max="16384" width="9" style="8"/>
  </cols>
  <sheetData>
    <row r="1" spans="1:11" x14ac:dyDescent="0.35">
      <c r="A1" s="2"/>
      <c r="B1" s="3" t="s">
        <v>0</v>
      </c>
      <c r="C1" s="3" t="s">
        <v>1</v>
      </c>
      <c r="D1" s="3" t="s">
        <v>2</v>
      </c>
      <c r="E1" s="3" t="s">
        <v>3</v>
      </c>
      <c r="F1" s="3" t="s">
        <v>4</v>
      </c>
      <c r="G1" s="3"/>
    </row>
    <row r="2" spans="1:11" x14ac:dyDescent="0.35">
      <c r="A2" s="2" t="s">
        <v>5</v>
      </c>
      <c r="B2" s="83" t="s">
        <v>149</v>
      </c>
      <c r="C2" s="83" t="s">
        <v>145</v>
      </c>
      <c r="D2" s="83" t="s">
        <v>41</v>
      </c>
      <c r="E2" s="83" t="s">
        <v>42</v>
      </c>
      <c r="F2" s="83" t="s">
        <v>43</v>
      </c>
      <c r="G2" s="12"/>
      <c r="H2" s="8"/>
    </row>
    <row r="3" spans="1:11" x14ac:dyDescent="0.35">
      <c r="A3" s="72" t="s">
        <v>97</v>
      </c>
      <c r="B3" s="84" t="s">
        <v>121</v>
      </c>
      <c r="C3" s="84" t="s">
        <v>142</v>
      </c>
      <c r="D3" s="84" t="s">
        <v>122</v>
      </c>
      <c r="E3" s="84" t="s">
        <v>123</v>
      </c>
      <c r="F3" s="84" t="s">
        <v>124</v>
      </c>
      <c r="G3" s="5"/>
      <c r="H3" s="8"/>
    </row>
    <row r="4" spans="1:11" x14ac:dyDescent="0.35">
      <c r="A4" s="72" t="s">
        <v>89</v>
      </c>
      <c r="B4" s="84" t="s">
        <v>130</v>
      </c>
      <c r="C4" s="84" t="s">
        <v>133</v>
      </c>
      <c r="D4" s="84" t="s">
        <v>135</v>
      </c>
      <c r="E4" s="84" t="s">
        <v>147</v>
      </c>
      <c r="F4" s="84" t="s">
        <v>139</v>
      </c>
      <c r="G4" s="5"/>
      <c r="H4" s="8"/>
    </row>
    <row r="5" spans="1:11" x14ac:dyDescent="0.35">
      <c r="A5" s="72" t="s">
        <v>90</v>
      </c>
      <c r="B5" s="84" t="s">
        <v>131</v>
      </c>
      <c r="C5" s="84" t="s">
        <v>134</v>
      </c>
      <c r="D5" s="84" t="s">
        <v>136</v>
      </c>
      <c r="E5" s="84" t="s">
        <v>146</v>
      </c>
      <c r="F5" s="84" t="s">
        <v>140</v>
      </c>
      <c r="G5" s="5"/>
      <c r="H5" s="8"/>
    </row>
    <row r="6" spans="1:11" x14ac:dyDescent="0.35">
      <c r="A6" s="72" t="s">
        <v>91</v>
      </c>
      <c r="B6" s="84" t="s">
        <v>132</v>
      </c>
      <c r="C6" s="88" t="s">
        <v>148</v>
      </c>
      <c r="D6" s="84" t="s">
        <v>137</v>
      </c>
      <c r="E6" s="84" t="s">
        <v>138</v>
      </c>
      <c r="F6" s="84" t="s">
        <v>141</v>
      </c>
      <c r="G6" s="5"/>
      <c r="H6" s="8"/>
    </row>
    <row r="7" spans="1:11" x14ac:dyDescent="0.35">
      <c r="A7" s="82" t="s">
        <v>13</v>
      </c>
      <c r="B7" s="1"/>
      <c r="C7" s="1"/>
      <c r="D7" s="1"/>
      <c r="E7" s="1"/>
      <c r="F7" s="1"/>
      <c r="G7" s="5"/>
      <c r="H7" s="8"/>
    </row>
    <row r="8" spans="1:11" x14ac:dyDescent="0.35">
      <c r="A8" s="2" t="s">
        <v>14</v>
      </c>
      <c r="B8" s="1">
        <v>1400</v>
      </c>
      <c r="C8" s="1">
        <v>8100</v>
      </c>
      <c r="D8" s="1">
        <v>5400</v>
      </c>
      <c r="E8" s="1">
        <v>4400</v>
      </c>
      <c r="F8" s="1">
        <v>1690</v>
      </c>
      <c r="G8" s="29">
        <f>'Avropsblankett 3 Infrastruktur'!B30</f>
        <v>0</v>
      </c>
      <c r="H8" s="29">
        <f>'Avropsblankett 3 Infrastruktur'!B31</f>
        <v>0</v>
      </c>
      <c r="I8" s="29">
        <f>'Avropsblankett 3 Infrastruktur'!B32</f>
        <v>0</v>
      </c>
    </row>
    <row r="9" spans="1:11" ht="14.25" customHeight="1" x14ac:dyDescent="0.35">
      <c r="A9" s="2" t="s">
        <v>9</v>
      </c>
      <c r="B9" s="1">
        <v>100</v>
      </c>
      <c r="C9" s="1">
        <v>10</v>
      </c>
      <c r="D9" s="1">
        <v>0</v>
      </c>
      <c r="E9" s="1">
        <v>0</v>
      </c>
      <c r="F9" s="1">
        <v>100</v>
      </c>
      <c r="G9" s="29">
        <f>'Avropsblankett 3 Infrastruktur'!D30</f>
        <v>0</v>
      </c>
      <c r="H9" s="29">
        <f>'Avropsblankett 3 Infrastruktur'!D31</f>
        <v>0</v>
      </c>
      <c r="I9" s="29">
        <f>'Avropsblankett 3 Infrastruktur'!D32</f>
        <v>0</v>
      </c>
    </row>
    <row r="10" spans="1:11" ht="14.25" customHeight="1" x14ac:dyDescent="0.35">
      <c r="A10" s="2" t="s">
        <v>15</v>
      </c>
      <c r="B10" s="1">
        <v>600</v>
      </c>
      <c r="C10" s="1">
        <v>20</v>
      </c>
      <c r="D10" s="1">
        <v>1600</v>
      </c>
      <c r="E10" s="1">
        <v>0</v>
      </c>
      <c r="F10" s="1">
        <v>200</v>
      </c>
      <c r="G10" s="21"/>
      <c r="H10" s="8"/>
    </row>
    <row r="11" spans="1:11" x14ac:dyDescent="0.35">
      <c r="A11" s="2" t="s">
        <v>10</v>
      </c>
      <c r="B11" s="1">
        <v>1100</v>
      </c>
      <c r="C11" s="1">
        <v>30</v>
      </c>
      <c r="D11" s="1">
        <v>2800</v>
      </c>
      <c r="E11" s="1">
        <v>0</v>
      </c>
      <c r="F11" s="1">
        <v>1500</v>
      </c>
      <c r="G11" s="21"/>
      <c r="H11" s="8"/>
    </row>
    <row r="12" spans="1:11" x14ac:dyDescent="0.35">
      <c r="A12" s="2" t="s">
        <v>11</v>
      </c>
      <c r="B12" s="1">
        <v>1600</v>
      </c>
      <c r="C12" s="1">
        <v>40</v>
      </c>
      <c r="D12" s="1">
        <v>4000</v>
      </c>
      <c r="E12" s="1">
        <v>1000</v>
      </c>
      <c r="F12" s="1">
        <v>3000</v>
      </c>
      <c r="G12" s="21"/>
      <c r="H12" s="8"/>
    </row>
    <row r="13" spans="1:11" ht="15" customHeight="1" x14ac:dyDescent="0.35">
      <c r="A13" s="2" t="s">
        <v>12</v>
      </c>
      <c r="B13" s="1">
        <v>2100</v>
      </c>
      <c r="C13" s="1">
        <v>50</v>
      </c>
      <c r="D13" s="1">
        <v>6100</v>
      </c>
      <c r="E13" s="1">
        <v>3000</v>
      </c>
      <c r="F13" s="1">
        <v>5500</v>
      </c>
      <c r="G13" s="21"/>
      <c r="H13" s="8"/>
    </row>
    <row r="14" spans="1:11" ht="15" customHeight="1" x14ac:dyDescent="0.35">
      <c r="A14" s="2" t="s">
        <v>16</v>
      </c>
      <c r="B14" s="1">
        <v>6100</v>
      </c>
      <c r="C14" s="1">
        <v>7000</v>
      </c>
      <c r="D14" s="1">
        <v>19600</v>
      </c>
      <c r="E14" s="1">
        <v>6000</v>
      </c>
      <c r="F14" s="1">
        <v>15000</v>
      </c>
      <c r="G14" s="21"/>
      <c r="H14" s="8"/>
    </row>
    <row r="15" spans="1:11" ht="27" x14ac:dyDescent="0.35">
      <c r="A15" s="2" t="s">
        <v>6</v>
      </c>
      <c r="B15" s="1">
        <v>0</v>
      </c>
      <c r="C15" s="1">
        <v>10000</v>
      </c>
      <c r="D15" s="1">
        <v>8900</v>
      </c>
      <c r="E15" s="1">
        <v>3000</v>
      </c>
      <c r="F15" s="1">
        <v>2000</v>
      </c>
      <c r="G15" s="29">
        <f>'Avropsblankett 3 Infrastruktur'!E30</f>
        <v>0</v>
      </c>
      <c r="H15" s="29">
        <f>'Avropsblankett 3 Infrastruktur'!E31</f>
        <v>0</v>
      </c>
      <c r="I15" s="29">
        <f>'Avropsblankett 3 Infrastruktur'!E32</f>
        <v>0</v>
      </c>
    </row>
    <row r="16" spans="1:11" ht="27" x14ac:dyDescent="0.35">
      <c r="A16" s="2" t="s">
        <v>8</v>
      </c>
      <c r="B16" s="1">
        <v>0</v>
      </c>
      <c r="C16" s="1">
        <v>1000</v>
      </c>
      <c r="D16" s="1">
        <v>998</v>
      </c>
      <c r="E16" s="1">
        <v>100</v>
      </c>
      <c r="F16" s="1">
        <v>250</v>
      </c>
      <c r="G16" s="29">
        <f>'Avropsblankett 3 Infrastruktur'!F30</f>
        <v>0</v>
      </c>
      <c r="H16" s="29">
        <f>'Avropsblankett 3 Infrastruktur'!F31</f>
        <v>0</v>
      </c>
      <c r="I16" s="29">
        <f>'Avropsblankett 3 Infrastruktur'!F32</f>
        <v>0</v>
      </c>
      <c r="K16" s="8" t="s">
        <v>74</v>
      </c>
    </row>
    <row r="17" spans="1:11" x14ac:dyDescent="0.35">
      <c r="A17" s="2" t="s">
        <v>25</v>
      </c>
      <c r="B17" s="1">
        <v>39</v>
      </c>
      <c r="C17" s="1">
        <v>5000</v>
      </c>
      <c r="D17" s="1">
        <v>55250</v>
      </c>
      <c r="E17" s="1">
        <v>100</v>
      </c>
      <c r="F17" s="1">
        <v>2600</v>
      </c>
      <c r="G17" s="29">
        <f>'Avropsblankett 3 Infrastruktur'!G30</f>
        <v>0</v>
      </c>
      <c r="H17" s="29">
        <f>'Avropsblankett 3 Infrastruktur'!G31</f>
        <v>0</v>
      </c>
      <c r="I17" s="29">
        <f>'Avropsblankett 3 Infrastruktur'!G32</f>
        <v>0</v>
      </c>
    </row>
    <row r="18" spans="1:11" ht="27" x14ac:dyDescent="0.35">
      <c r="A18" s="2" t="s">
        <v>24</v>
      </c>
      <c r="B18" s="1">
        <v>0</v>
      </c>
      <c r="C18" s="1">
        <v>900</v>
      </c>
      <c r="D18" s="1">
        <v>62250</v>
      </c>
      <c r="E18" s="1">
        <v>100</v>
      </c>
      <c r="F18" s="1">
        <v>350</v>
      </c>
      <c r="G18" s="29">
        <f>'Avropsblankett 3 Infrastruktur'!I30</f>
        <v>0</v>
      </c>
      <c r="H18" s="29">
        <f>'Avropsblankett 3 Infrastruktur'!I31</f>
        <v>0</v>
      </c>
      <c r="I18" s="29">
        <f>'Avropsblankett 3 Infrastruktur'!I32</f>
        <v>0</v>
      </c>
    </row>
    <row r="19" spans="1:11" ht="27" x14ac:dyDescent="0.35">
      <c r="A19" s="2" t="s">
        <v>29</v>
      </c>
      <c r="B19" s="1">
        <v>0</v>
      </c>
      <c r="C19" s="1">
        <v>900</v>
      </c>
      <c r="D19" s="1">
        <v>81550</v>
      </c>
      <c r="E19" s="1">
        <v>98</v>
      </c>
      <c r="F19" s="1">
        <v>350</v>
      </c>
      <c r="G19" s="29">
        <f>'Avropsblankett 3 Infrastruktur'!J30</f>
        <v>0</v>
      </c>
      <c r="H19" s="29">
        <f>'Avropsblankett 3 Infrastruktur'!J31</f>
        <v>0</v>
      </c>
      <c r="I19" s="29">
        <f>'Avropsblankett 3 Infrastruktur'!J32</f>
        <v>0</v>
      </c>
    </row>
    <row r="20" spans="1:11" x14ac:dyDescent="0.35">
      <c r="A20" s="2" t="s">
        <v>17</v>
      </c>
      <c r="B20" s="1">
        <v>0</v>
      </c>
      <c r="C20" s="1">
        <v>900</v>
      </c>
      <c r="D20" s="1">
        <v>61900</v>
      </c>
      <c r="E20" s="1">
        <v>100</v>
      </c>
      <c r="F20" s="1">
        <v>350</v>
      </c>
      <c r="G20" s="29">
        <f>'Avropsblankett 3 Infrastruktur'!K30</f>
        <v>0</v>
      </c>
      <c r="H20" s="29">
        <f>'Avropsblankett 3 Infrastruktur'!K31</f>
        <v>0</v>
      </c>
      <c r="I20" s="29">
        <f>'Avropsblankett 3 Infrastruktur'!K32</f>
        <v>0</v>
      </c>
    </row>
    <row r="21" spans="1:11" s="16" customFormat="1" x14ac:dyDescent="0.35">
      <c r="A21" s="6"/>
      <c r="B21" s="7"/>
      <c r="C21" s="7"/>
      <c r="D21" s="7"/>
      <c r="E21" s="7"/>
      <c r="F21" s="7"/>
      <c r="G21" s="5"/>
    </row>
    <row r="22" spans="1:11" s="16" customFormat="1" x14ac:dyDescent="0.35">
      <c r="A22" s="6" t="s">
        <v>44</v>
      </c>
      <c r="B22" s="14">
        <f>IF(G8=0,,SUM(G8*SUM(B8,IF(G9="500 Mbit/s",B9,IF(G9="1 Gbit/s",B10,IF(G9="2 Gbit/s",B11,IF(G9="5 Gbit/s",B12,IF(G9="10 Gbit/s",B13,IF(G9="40 Gbit/s",B14,0)))))),IF(G15="Ja",B15,0),IF(G17="Ja",B17,0),IF(G18="Ja",B18,0),IF(G19="Ja",B19,0),IF(G20="Ja",B20,0)),G16*B16))</f>
        <v>0</v>
      </c>
      <c r="C22" s="14">
        <f>IF(G8=0,,SUM(G8*SUM(C8,IF(G9="500 Mbit/s",C9,IF(G9="1 Gbit/s",C10,IF(G9="2 Gbit/s",C11,IF(G9="5 Gbit/s",C12,IF(G9="10 Gbit/s",C13,IF(G9="40 Gbit/s",C14,0)))))),IF(G15="Ja",C15,0),IF(G17="Ja",C17,0),IF(G18="Ja",C18,0),IF(G19="Ja",C19,0),IF(G20="Ja",C20,0)),G16*C16))</f>
        <v>0</v>
      </c>
      <c r="D22" s="14">
        <f>IF(G8=0,,SUM(G8*SUM(D8,IF(G9="500 Mbit/s",D9,IF(G9="1 Gbit/s",D10,IF(G9="2 Gbit/s",D11,IF(G9="5 Gbit/s",D12,IF(G9="10 Gbit/s",D13,IF(G9="40 Gbit/s",D14,0)))))),IF(G15="Ja",D15,0),IF(G17="Ja",D17,0),IF(G18="Ja",D18,0),IF(G19="Ja",D19,0),IF(G20="Ja",D20,0)),G16*D16))</f>
        <v>0</v>
      </c>
      <c r="E22" s="14">
        <f>IF(G8=0,,SUM(G8*SUM(E8,IF(G9="500 Mbit/s",E9,IF(G9="1 Gbit/s",E10,IF(G9="2 Gbit/s",E11,IF(G9="5 Gbit/s",E12,IF(G9="10 Gbit/s",E13,IF(G9="40 Gbit/s",E14,0)))))),IF(G15="Ja",E15,0),IF(G17="Ja",E17,0),IF(G18="Ja",E18,0),IF(G19="Ja",E19,0),IF(G20="Ja",E20,0)),G16*E16))</f>
        <v>0</v>
      </c>
      <c r="F22" s="14">
        <f>IF(G8=0,,SUM(G8*SUM(F8,IF(G9="500 Mbit/s",F9,IF(G9="1 Gbit/s",F10,IF(G9="2 Gbit/s",F11,IF(G9="5 Gbit/s",F12,IF(G9="10 Gbit/s",F13,IF(G9="40 Gbit/s",F14,0)))))),IF(G15="Ja",F15,0),IF(G17="Ja",F17,0),IF(G18="Ja",F18,0),IF(G19="Ja",F19,0),IF(G20="Ja",F20,0)),G16*F16))</f>
        <v>0</v>
      </c>
      <c r="G22" s="5"/>
    </row>
    <row r="23" spans="1:11" s="16" customFormat="1" x14ac:dyDescent="0.35">
      <c r="A23" s="6"/>
      <c r="B23" s="14">
        <f>IF(H8=0,,SUM(H8*SUM(B8,IF(H9="500 Mbit/s",B9,IF(H9="1 Gbit/s",B10,IF(H9="2 Gbit/s",B11,IF(H9="5 Gbit/s",B12,IF(H9="10 Gbit/s",B13,IF(H9="40 Gbit/s",B14,0)))))),IF(H15="Ja",B15,0),IF(H17="Ja",B17,0),IF(H18="Ja",B18,0),IF(H19="Ja",B19,0),IF(H20="Ja",B20,0)),H16*B16))</f>
        <v>0</v>
      </c>
      <c r="C23" s="14">
        <f>IF(H8=0,,SUM(H8*SUM(C8,IF(H9="500 Mbit/s",C9,IF(H9="1 Gbit/s",C10,IF(H9="2 Gbit/s",C11,IF(H9="5 Gbit/s",C12,IF(H9="10 Gbit/s",C13,IF(H9="40 Gbit/s",C14,0)))))),IF(H15="Ja",C15,0),IF(H17="Ja",C17,0),IF(H18="Ja",C18,0),IF(H19="Ja",C19,0),IF(H20="Ja",C20,0)),H16*C16))</f>
        <v>0</v>
      </c>
      <c r="D23" s="14">
        <f>IF(H8=0,,SUM(H8*SUM(D8,IF(H9="500 Mbit/s",D9,IF(H9="1 Gbit/s",D10,IF(H9="2 Gbit/s",D11,IF(H9="5 Gbit/s",D12,IF(H9="10 Gbit/s",D13,IF(H9="40 Gbit/s",D14,0)))))),IF(H15="Ja",D15,0),IF(H17="Ja",D17,0),IF(H18="Ja",D18,0),IF(H19="Ja",D19,0),IF(H20="Ja",D20,0)),H16*D16))</f>
        <v>0</v>
      </c>
      <c r="E23" s="14">
        <f>IF(H8=0,,SUM(H8*SUM(E8,IF(H9="500 Mbit/s",E9,IF(H9="1 Gbit/s",E10,IF(H9="2 Gbit/s",E11,IF(H9="5 Gbit/s",E12,IF(H9="10 Gbit/s",E13,IF(H9="40 Gbit/s",E14,0)))))),IF(H15="Ja",E15,0),IF(H17="Ja",E17,0),IF(H18="Ja",E18,0),IF(H19="Ja",E19,0),IF(H20="Ja",E20,0)),H16*E16))</f>
        <v>0</v>
      </c>
      <c r="F23" s="14">
        <f>IF(H8=0,,SUM(H8*SUM(F8,IF(H9="500 Mbit/s",F9,IF(H9="1 Gbit/s",F10,IF(H9="2 Gbit/s",F11,IF(H9="5 Gbit/s",F12,IF(H9="10 Gbit/s",F13,IF(H9="40 Gbit/s",F14,0)))))),IF(H15="Ja",F15,0),IF(H17="Ja",F17,0),IF(H18="Ja",F18,0),IF(H19="Ja",F19,0),IF(H20="Ja",F20,0)),H16*F16))</f>
        <v>0</v>
      </c>
      <c r="G23" s="5"/>
    </row>
    <row r="24" spans="1:11" s="16" customFormat="1" ht="14" thickBot="1" x14ac:dyDescent="0.4">
      <c r="A24" s="6"/>
      <c r="B24" s="55">
        <f>IF(I8=0,,SUM(I8*SUM(B8,IF(I9="500 Mbit/s",B9,IF(I9="1 Gbit/s",B10,IF(I9="2 Gbit/s",B11,IF(I9="5 Gbit/s",B12,IF(I9="10 Gbit/s",B13,IF(I9="40 Gbit/s",B14,0)))))),IF(I15="Ja",B15,0),IF(I17="Ja",B17,0),IF(I18="Ja",B18,0),IF(I19="Ja",B19,0),IF(I20="Ja",B20,0)),I16*B16))</f>
        <v>0</v>
      </c>
      <c r="C24" s="55">
        <f>IF(I8=0,,SUM(I8*SUM(C8,IF(I9="500 Mbit/s",C9,IF(I9="1 Gbit/s",C10,IF(I9="2 Gbit/s",C11,IF(I9="5 Gbit/s",C12,IF(I9="10 Gbit/s",C13,IF(I9="40 Gbit/s",C14,0)))))),IF(I15="Ja",C15,0),IF(I17="Ja",C17,0),IF(I18="Ja",C18,0),IF(I19="Ja",C19,0),IF(I20="Ja",C20,0)),I16*C16))</f>
        <v>0</v>
      </c>
      <c r="D24" s="55">
        <f>IF(I8=0,,SUM(I8*SUM(D8,IF(I9="500 Mbit/s",D9,IF(I9="1 Gbit/s",D10,IF(I9="2 Gbit/s",D11,IF(I9="5 Gbit/s",D12,IF(I9="10 Gbit/s",D13,IF(I9="40 Gbit/s",D14,0)))))),IF(I15="Ja",D15,0),IF(I17="Ja",D17,0),IF(I18="Ja",D18,0),IF(I19="Ja",D19,0),IF(I20="Ja",D20,0)),I16*D16))</f>
        <v>0</v>
      </c>
      <c r="E24" s="55">
        <f>IF(I8=0,,SUM(I8*SUM(E8,IF(I9="500 Mbit/s",E9,IF(I9="1 Gbit/s",E10,IF(I9="2 Gbit/s",E11,IF(I9="5 Gbit/s",E12,IF(I9="10 Gbit/s",E13,IF(I9="40 Gbit/s",E14,0)))))),IF(I15="Ja",E15,0),IF(I17="Ja",E17,0),IF(I18="Ja",E18,0),IF(I19="Ja",E19,0),IF(I20="Ja",E20,0)),I16*E16))</f>
        <v>0</v>
      </c>
      <c r="F24" s="55">
        <f>IF(I8=0,,SUM(I8*SUM(F8,IF(I9="500 Mbit/s",F9,IF(I9="1 Gbit/s",F10,IF(I9="2 Gbit/s",F11,IF(I9="5 Gbit/s",F12,IF(I9="10 Gbit/s",F13,IF(I9="40 Gbit/s",F14,0)))))),IF(I15="Ja",F15,0),IF(I17="Ja",F17,0),IF(I18="Ja",F18,0),IF(I19="Ja",F19,0),IF(I20="Ja",F20,0)),I16*F16))</f>
        <v>0</v>
      </c>
      <c r="G24" s="5"/>
    </row>
    <row r="25" spans="1:11" s="16" customFormat="1" x14ac:dyDescent="0.35">
      <c r="A25" s="6"/>
      <c r="B25" s="24">
        <f t="shared" ref="B25" si="0">SUM(B22:B24)</f>
        <v>0</v>
      </c>
      <c r="C25" s="24">
        <f>SUM(C22:C24)</f>
        <v>0</v>
      </c>
      <c r="D25" s="24">
        <f>SUM(D22:D24)</f>
        <v>0</v>
      </c>
      <c r="E25" s="24">
        <f>SUM(E22:E24)</f>
        <v>0</v>
      </c>
      <c r="F25" s="24">
        <f>SUM(F22:F24)</f>
        <v>0</v>
      </c>
      <c r="G25" s="5"/>
    </row>
    <row r="26" spans="1:11" s="16" customFormat="1" x14ac:dyDescent="0.35">
      <c r="A26" s="6"/>
      <c r="B26" s="7"/>
      <c r="C26" s="7"/>
      <c r="D26" s="7"/>
      <c r="E26" s="7"/>
      <c r="F26" s="7"/>
      <c r="G26" s="5"/>
    </row>
    <row r="27" spans="1:11" s="16" customFormat="1" x14ac:dyDescent="0.35">
      <c r="A27" s="2" t="s">
        <v>18</v>
      </c>
      <c r="B27" s="7"/>
      <c r="C27" s="7"/>
      <c r="D27" s="7"/>
      <c r="E27" s="7"/>
      <c r="F27" s="7"/>
      <c r="G27" s="5"/>
    </row>
    <row r="28" spans="1:11" s="16" customFormat="1" x14ac:dyDescent="0.35">
      <c r="A28" s="2" t="s">
        <v>19</v>
      </c>
      <c r="B28" s="1">
        <v>300</v>
      </c>
      <c r="C28" s="1">
        <v>300</v>
      </c>
      <c r="D28" s="1">
        <v>198</v>
      </c>
      <c r="E28" s="1">
        <v>199</v>
      </c>
      <c r="F28" s="1">
        <v>245</v>
      </c>
      <c r="G28" s="29">
        <f>'Avropsblankett 3 Infrastruktur'!B37</f>
        <v>0</v>
      </c>
      <c r="H28" s="29">
        <f>'Avropsblankett 3 Infrastruktur'!B38</f>
        <v>0</v>
      </c>
      <c r="I28" s="29">
        <f>'Avropsblankett 3 Infrastruktur'!B39</f>
        <v>0</v>
      </c>
    </row>
    <row r="29" spans="1:11" s="16" customFormat="1" ht="27" x14ac:dyDescent="0.35">
      <c r="A29" s="2" t="s">
        <v>20</v>
      </c>
      <c r="B29" s="1">
        <v>300</v>
      </c>
      <c r="C29" s="1">
        <v>20</v>
      </c>
      <c r="D29" s="1">
        <v>29</v>
      </c>
      <c r="E29" s="1">
        <v>25</v>
      </c>
      <c r="F29" s="1">
        <v>40</v>
      </c>
      <c r="G29" s="29">
        <f>'Avropsblankett 3 Infrastruktur'!D37</f>
        <v>0</v>
      </c>
      <c r="H29" s="29">
        <f>'Avropsblankett 3 Infrastruktur'!D38</f>
        <v>0</v>
      </c>
      <c r="I29" s="29">
        <f>'Avropsblankett 3 Infrastruktur'!D39</f>
        <v>0</v>
      </c>
      <c r="K29" s="16" t="s">
        <v>47</v>
      </c>
    </row>
    <row r="30" spans="1:11" s="16" customFormat="1" x14ac:dyDescent="0.35">
      <c r="A30" s="2" t="s">
        <v>7</v>
      </c>
      <c r="B30" s="1">
        <v>39</v>
      </c>
      <c r="C30" s="1">
        <v>200</v>
      </c>
      <c r="D30" s="1">
        <v>9</v>
      </c>
      <c r="E30" s="1">
        <v>9.49</v>
      </c>
      <c r="F30" s="1">
        <v>0</v>
      </c>
      <c r="G30" s="29">
        <f>'Avropsblankett 3 Infrastruktur'!E37</f>
        <v>0</v>
      </c>
      <c r="H30" s="29">
        <f>'Avropsblankett 3 Infrastruktur'!E38</f>
        <v>0</v>
      </c>
      <c r="I30" s="29">
        <f>'Avropsblankett 3 Infrastruktur'!E39</f>
        <v>0</v>
      </c>
    </row>
    <row r="31" spans="1:11" s="16" customFormat="1" x14ac:dyDescent="0.35">
      <c r="A31" s="6"/>
      <c r="B31" s="7"/>
      <c r="C31" s="7"/>
      <c r="D31" s="7"/>
      <c r="E31" s="7"/>
      <c r="F31" s="7"/>
      <c r="G31" s="5"/>
    </row>
    <row r="32" spans="1:11" s="16" customFormat="1" x14ac:dyDescent="0.35">
      <c r="A32" s="6" t="s">
        <v>44</v>
      </c>
      <c r="B32" s="7">
        <f>G28*SUM(B28,IF(G29="Ja",B29,0),IF(G30="Ja",B30,0))</f>
        <v>0</v>
      </c>
      <c r="C32" s="7">
        <f>G28*SUM(C28,IF(G29="Ja",C29,0),IF(G30="Ja",C30,0))</f>
        <v>0</v>
      </c>
      <c r="D32" s="7">
        <f>G28*SUM(D28,IF(G29="Ja",D29,0),IF(G30="Ja",D30,0))</f>
        <v>0</v>
      </c>
      <c r="E32" s="7">
        <f>G28*SUM(E28,IF(G29="Ja",E29,0),IF(G30="Ja",E30,0))</f>
        <v>0</v>
      </c>
      <c r="F32" s="7">
        <f>G28*SUM(F28,IF(G29="Ja",F29,0),IF(G30="Ja",F30,0))</f>
        <v>0</v>
      </c>
      <c r="G32" s="5"/>
    </row>
    <row r="33" spans="1:12" x14ac:dyDescent="0.35">
      <c r="A33" s="6"/>
      <c r="B33" s="7">
        <f>H28*SUM(B28,IF(H29="Ja",B29,0),IF(H30="Ja",B30,0))</f>
        <v>0</v>
      </c>
      <c r="C33" s="7">
        <f>H28*SUM(C28,IF(H29="Ja",C29,0),IF(H30="Ja",C30,0))</f>
        <v>0</v>
      </c>
      <c r="D33" s="7">
        <f>H28*SUM(D28,IF(H29="Ja",D29,0),IF(H30="Ja",D30,0))</f>
        <v>0</v>
      </c>
      <c r="E33" s="7">
        <f>H28*SUM(E28,IF(H29="Ja",E29,0),IF(H30="Ja",E30,0))</f>
        <v>0</v>
      </c>
      <c r="F33" s="7">
        <f>H28*SUM(F28,IF(H29="Ja",F29,0),IF(H30="Ja",F30,0))</f>
        <v>0</v>
      </c>
      <c r="G33" s="5"/>
      <c r="H33" s="8"/>
    </row>
    <row r="34" spans="1:12" ht="14" thickBot="1" x14ac:dyDescent="0.4">
      <c r="A34" s="6"/>
      <c r="B34" s="58">
        <f>I28*SUM(B28,IF(I29="Ja",B29,0),IF(I30="Ja",B30,0))</f>
        <v>0</v>
      </c>
      <c r="C34" s="58">
        <f>I28*SUM(C28,IF(I29="Ja",C29,0),IF(I30="Ja",C30,0))</f>
        <v>0</v>
      </c>
      <c r="D34" s="58">
        <f>I28*SUM(D28,IF(I29="Ja",D29,0),IF(I30="Ja",D30,0))</f>
        <v>0</v>
      </c>
      <c r="E34" s="58">
        <f>I28*SUM(E28,IF(I29="Ja",E29,0),IF(I30="Ja",E30,0))</f>
        <v>0</v>
      </c>
      <c r="F34" s="58">
        <f>I28*SUM(F28,IF(I29="Ja",F29,0),IF(I30="Ja",F30,0))</f>
        <v>0</v>
      </c>
      <c r="G34" s="5"/>
      <c r="H34" s="8"/>
    </row>
    <row r="35" spans="1:12" x14ac:dyDescent="0.35">
      <c r="A35" s="6"/>
      <c r="B35" s="54">
        <f t="shared" ref="B35" si="1">SUM(B32:B33)</f>
        <v>0</v>
      </c>
      <c r="C35" s="54">
        <f>SUM(C32:C33)</f>
        <v>0</v>
      </c>
      <c r="D35" s="54">
        <f>SUM(D32:D33)</f>
        <v>0</v>
      </c>
      <c r="E35" s="54">
        <f>SUM(E32:E33)</f>
        <v>0</v>
      </c>
      <c r="F35" s="54">
        <f>SUM(F32:F33)</f>
        <v>0</v>
      </c>
      <c r="G35" s="5"/>
      <c r="H35" s="8"/>
    </row>
    <row r="36" spans="1:12" x14ac:dyDescent="0.35">
      <c r="A36" s="6"/>
      <c r="B36" s="54"/>
      <c r="C36" s="54"/>
      <c r="D36" s="54"/>
      <c r="E36" s="54"/>
      <c r="F36" s="54"/>
      <c r="G36" s="5"/>
      <c r="H36" s="8"/>
    </row>
    <row r="37" spans="1:12" x14ac:dyDescent="0.35">
      <c r="A37" s="6"/>
      <c r="B37" s="1"/>
      <c r="C37" s="1"/>
      <c r="D37" s="1"/>
      <c r="E37" s="1"/>
      <c r="F37" s="1"/>
      <c r="G37" s="5"/>
      <c r="H37" s="8"/>
    </row>
    <row r="38" spans="1:12" x14ac:dyDescent="0.35">
      <c r="A38" s="2" t="s">
        <v>21</v>
      </c>
      <c r="B38" s="1"/>
      <c r="C38" s="1"/>
      <c r="D38" s="1"/>
      <c r="E38" s="1"/>
      <c r="F38" s="1"/>
      <c r="H38" s="8"/>
    </row>
    <row r="39" spans="1:12" x14ac:dyDescent="0.35">
      <c r="A39" s="2" t="s">
        <v>22</v>
      </c>
      <c r="B39" s="1">
        <v>1200</v>
      </c>
      <c r="C39" s="1">
        <v>3900</v>
      </c>
      <c r="D39" s="1">
        <v>5000</v>
      </c>
      <c r="E39" s="1">
        <v>5000</v>
      </c>
      <c r="F39" s="1">
        <v>1880</v>
      </c>
      <c r="G39" s="30">
        <f>'Avropsblankett 3 Infrastruktur'!B44</f>
        <v>0</v>
      </c>
      <c r="H39" s="30">
        <f>'Avropsblankett 3 Infrastruktur'!B45</f>
        <v>0</v>
      </c>
      <c r="I39" s="30">
        <f>'Avropsblankett 3 Infrastruktur'!B46</f>
        <v>0</v>
      </c>
    </row>
    <row r="40" spans="1:12" ht="17.25" customHeight="1" x14ac:dyDescent="0.35">
      <c r="A40" s="2" t="s">
        <v>23</v>
      </c>
      <c r="B40" s="1">
        <v>100</v>
      </c>
      <c r="C40" s="1">
        <v>0</v>
      </c>
      <c r="D40" s="1">
        <v>0</v>
      </c>
      <c r="E40" s="1">
        <v>0</v>
      </c>
      <c r="F40" s="1">
        <v>105</v>
      </c>
      <c r="G40" s="30">
        <f>'Avropsblankett 3 Infrastruktur'!D44</f>
        <v>0</v>
      </c>
      <c r="H40" s="30">
        <f>'Avropsblankett 3 Infrastruktur'!D45</f>
        <v>0</v>
      </c>
      <c r="I40" s="30">
        <f>'Avropsblankett 3 Infrastruktur'!D46</f>
        <v>0</v>
      </c>
      <c r="L40" s="8" t="s">
        <v>48</v>
      </c>
    </row>
    <row r="41" spans="1:12" ht="17.25" customHeight="1" x14ac:dyDescent="0.35">
      <c r="A41" s="2" t="s">
        <v>9</v>
      </c>
      <c r="B41" s="1">
        <v>300</v>
      </c>
      <c r="C41" s="1">
        <v>0</v>
      </c>
      <c r="D41" s="1">
        <v>0</v>
      </c>
      <c r="E41" s="1">
        <v>0</v>
      </c>
      <c r="F41" s="1">
        <v>210</v>
      </c>
      <c r="G41" s="11"/>
      <c r="H41" s="8"/>
    </row>
    <row r="42" spans="1:12" ht="14.25" customHeight="1" x14ac:dyDescent="0.35">
      <c r="A42" s="2" t="s">
        <v>15</v>
      </c>
      <c r="B42" s="1">
        <v>800</v>
      </c>
      <c r="C42" s="1">
        <v>0</v>
      </c>
      <c r="D42" s="1">
        <v>2000</v>
      </c>
      <c r="E42" s="1">
        <v>0</v>
      </c>
      <c r="F42" s="1">
        <v>420</v>
      </c>
      <c r="G42" s="11"/>
      <c r="H42" s="8"/>
    </row>
    <row r="43" spans="1:12" x14ac:dyDescent="0.35">
      <c r="A43" s="2" t="s">
        <v>10</v>
      </c>
      <c r="B43" s="1">
        <v>1300</v>
      </c>
      <c r="C43" s="1">
        <v>1000</v>
      </c>
      <c r="D43" s="1">
        <v>3200</v>
      </c>
      <c r="E43" s="1">
        <v>0</v>
      </c>
      <c r="F43" s="1">
        <v>2625</v>
      </c>
      <c r="G43" s="11"/>
      <c r="H43" s="8"/>
    </row>
    <row r="44" spans="1:12" x14ac:dyDescent="0.35">
      <c r="A44" s="2" t="s">
        <v>11</v>
      </c>
      <c r="B44" s="1">
        <v>1800</v>
      </c>
      <c r="C44" s="1">
        <v>2400</v>
      </c>
      <c r="D44" s="1">
        <v>4400</v>
      </c>
      <c r="E44" s="1">
        <v>500</v>
      </c>
      <c r="F44" s="1">
        <v>4725</v>
      </c>
      <c r="G44" s="11"/>
      <c r="H44" s="8"/>
    </row>
    <row r="45" spans="1:12" ht="15.75" customHeight="1" x14ac:dyDescent="0.35">
      <c r="A45" s="2" t="s">
        <v>12</v>
      </c>
      <c r="B45" s="1">
        <v>2300</v>
      </c>
      <c r="C45" s="1">
        <v>5000</v>
      </c>
      <c r="D45" s="1">
        <v>6500</v>
      </c>
      <c r="E45" s="1">
        <v>2000</v>
      </c>
      <c r="F45" s="1">
        <v>7560</v>
      </c>
      <c r="G45" s="11"/>
      <c r="H45" s="8"/>
    </row>
    <row r="46" spans="1:12" x14ac:dyDescent="0.35">
      <c r="A46" s="2" t="s">
        <v>25</v>
      </c>
      <c r="B46" s="1">
        <v>39</v>
      </c>
      <c r="C46" s="1">
        <v>5000</v>
      </c>
      <c r="D46" s="1">
        <v>55250</v>
      </c>
      <c r="E46" s="1">
        <v>100</v>
      </c>
      <c r="F46" s="1">
        <v>1260</v>
      </c>
      <c r="G46" s="29">
        <f>'Avropsblankett 3 Infrastruktur'!E44</f>
        <v>0</v>
      </c>
      <c r="H46" s="29">
        <f>'Avropsblankett 3 Infrastruktur'!E45</f>
        <v>0</v>
      </c>
      <c r="I46" s="29">
        <f>'Avropsblankett 3 Infrastruktur'!E46</f>
        <v>0</v>
      </c>
    </row>
    <row r="47" spans="1:12" ht="27" x14ac:dyDescent="0.35">
      <c r="A47" s="2" t="s">
        <v>24</v>
      </c>
      <c r="B47" s="1">
        <v>0</v>
      </c>
      <c r="C47" s="1">
        <v>1000</v>
      </c>
      <c r="D47" s="1">
        <v>62250</v>
      </c>
      <c r="E47" s="1">
        <v>100</v>
      </c>
      <c r="F47" s="1">
        <v>315</v>
      </c>
      <c r="G47" s="29">
        <f>'Avropsblankett 3 Infrastruktur'!F44</f>
        <v>0</v>
      </c>
      <c r="H47" s="29">
        <f>'Avropsblankett 3 Infrastruktur'!F45</f>
        <v>0</v>
      </c>
      <c r="I47" s="29">
        <f>'Avropsblankett 3 Infrastruktur'!F46</f>
        <v>0</v>
      </c>
    </row>
    <row r="48" spans="1:12" ht="20.25" customHeight="1" x14ac:dyDescent="0.35">
      <c r="A48" s="2" t="s">
        <v>26</v>
      </c>
      <c r="B48" s="1">
        <v>0</v>
      </c>
      <c r="C48" s="1">
        <v>1000</v>
      </c>
      <c r="D48" s="1">
        <v>61550</v>
      </c>
      <c r="E48" s="1">
        <v>98</v>
      </c>
      <c r="F48" s="1">
        <v>315</v>
      </c>
      <c r="G48" s="29">
        <f>'Avropsblankett 3 Infrastruktur'!G44</f>
        <v>0</v>
      </c>
      <c r="H48" s="29">
        <f>'Avropsblankett 3 Infrastruktur'!G45</f>
        <v>0</v>
      </c>
      <c r="I48" s="29">
        <f>'Avropsblankett 3 Infrastruktur'!G46</f>
        <v>0</v>
      </c>
    </row>
    <row r="49" spans="1:15" x14ac:dyDescent="0.35">
      <c r="A49" s="2" t="s">
        <v>27</v>
      </c>
      <c r="B49" s="1">
        <v>0</v>
      </c>
      <c r="C49" s="1">
        <v>100</v>
      </c>
      <c r="D49" s="1">
        <v>900</v>
      </c>
      <c r="E49" s="1">
        <v>100</v>
      </c>
      <c r="F49" s="1">
        <v>700</v>
      </c>
      <c r="G49" s="29">
        <f>'Avropsblankett 3 Infrastruktur'!I44</f>
        <v>0</v>
      </c>
      <c r="H49" s="29">
        <f>'Avropsblankett 3 Infrastruktur'!I45</f>
        <v>0</v>
      </c>
      <c r="I49" s="29">
        <f>'Avropsblankett 3 Infrastruktur'!I45</f>
        <v>0</v>
      </c>
    </row>
    <row r="50" spans="1:15" ht="81" customHeight="1" x14ac:dyDescent="0.35">
      <c r="A50" s="2" t="s">
        <v>28</v>
      </c>
      <c r="B50" s="1">
        <v>400</v>
      </c>
      <c r="C50" s="1">
        <v>1000</v>
      </c>
      <c r="D50" s="1">
        <v>800</v>
      </c>
      <c r="E50" s="1">
        <v>100</v>
      </c>
      <c r="F50" s="1">
        <v>368</v>
      </c>
      <c r="G50" s="29">
        <f>'Avropsblankett 3 Infrastruktur'!J44</f>
        <v>0</v>
      </c>
      <c r="H50" s="29">
        <f>'Avropsblankett 3 Infrastruktur'!J45</f>
        <v>0</v>
      </c>
      <c r="I50" s="29">
        <f>'Avropsblankett 3 Infrastruktur'!J46</f>
        <v>0</v>
      </c>
    </row>
    <row r="51" spans="1:15" s="16" customFormat="1" x14ac:dyDescent="0.35">
      <c r="A51" s="6"/>
      <c r="B51" s="7"/>
      <c r="C51" s="7"/>
      <c r="D51" s="7"/>
      <c r="E51" s="7"/>
      <c r="F51" s="7"/>
      <c r="G51" s="5"/>
    </row>
    <row r="52" spans="1:15" s="16" customFormat="1" x14ac:dyDescent="0.35">
      <c r="A52" s="6" t="s">
        <v>44</v>
      </c>
      <c r="B52" s="7">
        <f>G39*SUM(B39,IF(G40="200 Mbit/s",B40,IF(G40="500 Mbit/s",B41,IF(G40="1 Gbit/s",B42,IF(G40="2 Gbit/s",B43,IF(G40="5 Gbit/s",B44,IF(G40="10 Gbit/s",B45,0)))))),IF(G46="Ja",B46,0),IF(G47="Ja",B47,0),IF(G48="Ja",B48,0),IF(G49="Ja",B49,0),IF(G50="Ja",B50,0))</f>
        <v>0</v>
      </c>
      <c r="C52" s="7">
        <f>G39*SUM(C39,IF(G40="200 Mbit/s",C40,IF(G40="500 Mbit/s",C41,IF(G40="1 Gbit/s",C42,IF(G40="2 Gbit/s",C43,IF(G40="5 Gbit/s",C44,IF(G40="10 Gbit/s",C45,0)))))),IF(G46="Ja",C46,0),IF(G47="Ja",C47,0),IF(G48="Ja",C48,0),IF(G49="Ja",C49,0),IF(G50="Ja",C50,0))</f>
        <v>0</v>
      </c>
      <c r="D52" s="7">
        <f>G39*SUM(D39,IF(G40="200 Mbit/s",D40,IF(G40="500 Mbit/s",D41,IF(G40="1 Gbit/s",D42,IF(G40="2 Gbit/s",D43,IF(G40="5 Gbit/s",D44,IF(G40="10 Gbit/s",D45,0)))))),IF(G46="Ja",D46,0),IF(G47="Ja",D47,0),IF(G48="Ja",D48,0),IF(G49="Ja",D49,0),IF(G50="Ja",D50,0))</f>
        <v>0</v>
      </c>
      <c r="E52" s="7">
        <f>G39*SUM(E39,IF(G40="200 Mbit/s",E40,IF(G40="500 Mbit/s",E41,IF(G40="1 Gbit/s",E42,IF(G40="2 Gbit/s",E43,IF(G40="5 Gbit/s",E44,IF(G40="10 Gbit/s",E45,0)))))),IF(G46="Ja",E46,0),IF(G47="Ja",E47,0),IF(G48="Ja",E48,0),IF(G49="Ja",E49,0),IF(G50="Ja",E50,0))</f>
        <v>0</v>
      </c>
      <c r="F52" s="7">
        <f>G39*SUM(F39,IF(G40="200 Mbit/s",F40,IF(G40="500 Mbit/s",F41,IF(G40="1 Gbit/s",F42,IF(G40="2 Gbit/s",F43,IF(G40="5 Gbit/s",F44,IF(G40="10 Gbit/s",F45,0)))))),IF(G46="Ja",F46,0),IF(G47="Ja",F47,0),IF(G48="Ja",F48,0),IF(G49="Ja",F49,0),IF(G50="Ja",F50,0))</f>
        <v>0</v>
      </c>
      <c r="G52" s="5"/>
    </row>
    <row r="53" spans="1:15" s="16" customFormat="1" x14ac:dyDescent="0.35">
      <c r="A53" s="6"/>
      <c r="B53" s="7">
        <f>H39*SUM(B39,IF(H40="200 Mbit/s",B40,IF(H40="500 Mbit/s",B41,IF(H40="1 Gbit/s",B42,IF(H40="2 Gbit/s",B43,IF(H40="5 Gbit/s",B44,IF(H40="10 Gbit/s",B45,0)))))),IF(H46="Ja",B46,0),IF(H47="Ja",B47,0),IF(H48="Ja",B48,0),IF(H49="Ja",B49,0),IF(H50="Ja",B50,0))</f>
        <v>0</v>
      </c>
      <c r="C53" s="7">
        <f>H39*SUM(C39,IF(H40="200 Mbit/s",C40,IF(H40="500 Mbit/s",C41,IF(H40="1 Gbit/s",C42,IF(H40="2 Gbit/s",C43,IF(H40="5 Gbit/s",C44,IF(H40="10 Gbit/s",C45,0)))))),IF(H46="Ja",C46,0),IF(H47="Ja",C47,0),IF(H48="Ja",C48,0),IF(H49="Ja",C49,0),IF(H50="Ja",C50,0))</f>
        <v>0</v>
      </c>
      <c r="D53" s="7">
        <f>H39*SUM(D39,IF(H40="200 Mbit/s",D40,IF(H40="500 Mbit/s",D41,IF(H40="1 Gbit/s",D42,IF(H40="2 Gbit/s",D43,IF(H40="5 Gbit/s",D44,IF(H40="10 Gbit/s",D45,0)))))),IF(H46="Ja",D46,0),IF(H47="Ja",D47,0),IF(H48="Ja",D48,0),IF(H49="Ja",D49,0),IF(H50="Ja",D50,0))</f>
        <v>0</v>
      </c>
      <c r="E53" s="7">
        <f>H39*SUM(E39,IF(H40="200 Mbit/s",E40,IF(H40="500 Mbit/s",E41,IF(H40="1 Gbit/s",E42,IF(H40="2 Gbit/s",E43,IF(H40="5 Gbit/s",E44,IF(H40="10 Gbit/s",E45,0)))))),IF(H46="Ja",E46,0),IF(H47="Ja",E47,0),IF(H48="Ja",E48,0),IF(H49="Ja",E49,0),IF(H50="Ja",E50,0))</f>
        <v>0</v>
      </c>
      <c r="F53" s="7">
        <f>H39*SUM(F39,IF(H40="200 Mbit/s",F40,IF(H40="500 Mbit/s",F41,IF(H40="1 Gbit/s",F42,IF(H40="2 Gbit/s",F43,IF(H40="5 Gbit/s",F44,IF(H40="10 Gbit/s",F45,0)))))),IF(H46="Ja",F46,0),IF(H47="Ja",F47,0),IF(H48="Ja",F48,0),IF(H49="Ja",F49,0),IF(H50="Ja",F50,0))</f>
        <v>0</v>
      </c>
      <c r="G53" s="5"/>
    </row>
    <row r="54" spans="1:15" s="16" customFormat="1" ht="14" thickBot="1" x14ac:dyDescent="0.4">
      <c r="A54" s="6"/>
      <c r="B54" s="56">
        <f>I39*SUM(B39,IF(I40="200 Mbit/s",B40,IF(I40="500 Mbit/s",B41,IF(I40="1 Gbit/s",B42,IF(I40="2 Gbit/s",B43,IF(I40="5 Gbit/s",B44,IF(I40="10 Gbit/s",B45,0)))))),IF(I46="Ja",B46,0),IF(I47="Ja",B47,0),IF(I48="Ja",B48,0),IF(I49="Ja",B49,0),IF(I50="Ja",B50,0))</f>
        <v>0</v>
      </c>
      <c r="C54" s="56">
        <f>I39*SUM(C39,IF(I40="200 Mbit/s",C40,IF(I40="500 Mbit/s",C41,IF(I40="1 Gbit/s",C42,IF(I40="2 Gbit/s",C43,IF(I40="5 Gbit/s",C44,IF(I40="10 Gbit/s",C45,0)))))),IF(I46="Ja",C46,0),IF(I47="Ja",C47,0),IF(I48="Ja",C48,0),IF(I49="Ja",C49,0),IF(I50="Ja",C50,0))</f>
        <v>0</v>
      </c>
      <c r="D54" s="56">
        <f>I39*SUM(D39,IF(I40="200 Mbit/s",D40,IF(I40="500 Mbit/s",D41,IF(I40="1 Gbit/s",D42,IF(I40="2 Gbit/s",D43,IF(I40="5 Gbit/s",D44,IF(I40="10 Gbit/s",D45,0)))))),IF(I46="Ja",D46,0),IF(I47="Ja",D47,0),IF(I48="Ja",D48,0),IF(I49="Ja",D49,0),IF(I50="Ja",D50,0))</f>
        <v>0</v>
      </c>
      <c r="E54" s="56">
        <f>I39*SUM(E39,IF(I40="200 Mbit/s",E40,IF(I40="500 Mbit/s",E41,IF(I40="1 Gbit/s",E42,IF(I40="2 Gbit/s",E43,IF(I40="5 Gbit/s",E44,IF(I40="10 Gbit/s",E45,0)))))),IF(I46="Ja",E46,0),IF(I47="Ja",E47,0),IF(I48="Ja",E48,0),IF(I49="Ja",E49,0),IF(I50="Ja",E50,0))</f>
        <v>0</v>
      </c>
      <c r="F54" s="56">
        <f>I39*SUM(F39,IF(I40="200 Mbit/s",F40,IF(I40="500 Mbit/s",F41,IF(I40="1 Gbit/s",F42,IF(I40="2 Gbit/s",F43,IF(I40="5 Gbit/s",F44,IF(I40="10 Gbit/s",F45,0)))))),IF(I46="Ja",F46,0),IF(I47="Ja",F47,0),IF(I48="Ja",F48,0),IF(I49="Ja",F49,0),IF(I50="Ja",F50,0))</f>
        <v>0</v>
      </c>
      <c r="G54" s="5"/>
    </row>
    <row r="55" spans="1:15" s="16" customFormat="1" x14ac:dyDescent="0.35">
      <c r="A55" s="6"/>
      <c r="B55" s="54">
        <f t="shared" ref="B55" si="2">SUM(B52:B54)</f>
        <v>0</v>
      </c>
      <c r="C55" s="54">
        <f>SUM(C52:C54)</f>
        <v>0</v>
      </c>
      <c r="D55" s="54">
        <f>SUM(D52:D54)</f>
        <v>0</v>
      </c>
      <c r="E55" s="54">
        <f>SUM(E52:E54)</f>
        <v>0</v>
      </c>
      <c r="F55" s="54">
        <f>SUM(F52:F54)</f>
        <v>0</v>
      </c>
      <c r="G55" s="5"/>
    </row>
    <row r="56" spans="1:15" s="16" customFormat="1" x14ac:dyDescent="0.35">
      <c r="A56" s="6"/>
      <c r="B56" s="7"/>
      <c r="C56" s="7"/>
      <c r="D56" s="7"/>
      <c r="E56" s="7"/>
      <c r="F56" s="7"/>
      <c r="G56" s="5"/>
    </row>
    <row r="57" spans="1:15" s="16" customFormat="1" x14ac:dyDescent="0.35">
      <c r="A57" s="2" t="s">
        <v>30</v>
      </c>
      <c r="B57" s="7"/>
      <c r="C57" s="7"/>
      <c r="D57" s="7"/>
      <c r="E57" s="7"/>
      <c r="F57" s="7"/>
    </row>
    <row r="58" spans="1:15" s="16" customFormat="1" ht="27" x14ac:dyDescent="0.35">
      <c r="A58" s="2" t="s">
        <v>31</v>
      </c>
      <c r="B58" s="1">
        <v>184</v>
      </c>
      <c r="C58" s="1">
        <v>80</v>
      </c>
      <c r="D58" s="1">
        <v>60</v>
      </c>
      <c r="E58" s="1">
        <v>104.49</v>
      </c>
      <c r="F58" s="1">
        <v>110</v>
      </c>
      <c r="G58" s="29">
        <f>'Avropsblankett 3 Infrastruktur'!B51</f>
        <v>0</v>
      </c>
      <c r="H58" s="29">
        <f>'Avropsblankett 3 Infrastruktur'!B52</f>
        <v>0</v>
      </c>
      <c r="I58" s="29">
        <f>'Avropsblankett 3 Infrastruktur'!B53</f>
        <v>0</v>
      </c>
      <c r="M58" s="16" t="s">
        <v>100</v>
      </c>
      <c r="O58" s="16" t="s">
        <v>103</v>
      </c>
    </row>
    <row r="59" spans="1:15" s="16" customFormat="1" ht="27" x14ac:dyDescent="0.35">
      <c r="A59" s="2" t="s">
        <v>32</v>
      </c>
      <c r="B59" s="1">
        <v>19</v>
      </c>
      <c r="C59" s="1">
        <v>15</v>
      </c>
      <c r="D59" s="1">
        <v>32</v>
      </c>
      <c r="E59" s="1">
        <v>17</v>
      </c>
      <c r="F59" s="1">
        <v>23</v>
      </c>
      <c r="G59" s="29">
        <f>'Avropsblankett 3 Infrastruktur'!D51</f>
        <v>0</v>
      </c>
      <c r="H59" s="29">
        <f>'Avropsblankett 3 Infrastruktur'!D52</f>
        <v>0</v>
      </c>
      <c r="I59" s="29">
        <f>'Avropsblankett 3 Infrastruktur'!D53</f>
        <v>0</v>
      </c>
      <c r="M59" s="16" t="s">
        <v>101</v>
      </c>
      <c r="O59" s="16" t="s">
        <v>117</v>
      </c>
    </row>
    <row r="60" spans="1:15" s="16" customFormat="1" ht="27" x14ac:dyDescent="0.35">
      <c r="A60" s="2" t="s">
        <v>33</v>
      </c>
      <c r="B60" s="1">
        <v>98</v>
      </c>
      <c r="C60" s="1">
        <v>20</v>
      </c>
      <c r="D60" s="1">
        <v>50</v>
      </c>
      <c r="E60" s="1">
        <v>0</v>
      </c>
      <c r="F60" s="1">
        <v>32</v>
      </c>
      <c r="G60" s="23"/>
      <c r="M60" s="16" t="s">
        <v>116</v>
      </c>
      <c r="O60" s="16" t="s">
        <v>104</v>
      </c>
    </row>
    <row r="61" spans="1:15" s="16" customFormat="1" ht="27" x14ac:dyDescent="0.35">
      <c r="A61" s="2" t="s">
        <v>34</v>
      </c>
      <c r="B61" s="1">
        <v>11</v>
      </c>
      <c r="C61" s="1">
        <v>15</v>
      </c>
      <c r="D61" s="1">
        <v>27</v>
      </c>
      <c r="E61" s="1">
        <v>0</v>
      </c>
      <c r="F61" s="1">
        <v>0</v>
      </c>
      <c r="G61" s="23"/>
      <c r="M61" s="16" t="s">
        <v>112</v>
      </c>
      <c r="O61" s="16" t="s">
        <v>113</v>
      </c>
    </row>
    <row r="62" spans="1:15" s="16" customFormat="1" ht="27" x14ac:dyDescent="0.35">
      <c r="A62" s="2" t="s">
        <v>35</v>
      </c>
      <c r="B62" s="1">
        <v>6</v>
      </c>
      <c r="C62" s="1">
        <v>12</v>
      </c>
      <c r="D62" s="1">
        <v>40</v>
      </c>
      <c r="E62" s="1">
        <v>0</v>
      </c>
      <c r="F62" s="1">
        <v>0</v>
      </c>
      <c r="G62" s="5"/>
      <c r="M62" s="16" t="s">
        <v>114</v>
      </c>
      <c r="O62" s="16" t="s">
        <v>102</v>
      </c>
    </row>
    <row r="63" spans="1:15" s="16" customFormat="1" ht="27" x14ac:dyDescent="0.35">
      <c r="A63" s="2" t="s">
        <v>36</v>
      </c>
      <c r="B63" s="1">
        <v>72</v>
      </c>
      <c r="C63" s="1">
        <v>65</v>
      </c>
      <c r="D63" s="1">
        <v>18</v>
      </c>
      <c r="E63" s="1">
        <v>0</v>
      </c>
      <c r="F63" s="1">
        <v>50</v>
      </c>
      <c r="G63" s="11"/>
      <c r="M63" s="16" t="s">
        <v>115</v>
      </c>
    </row>
    <row r="64" spans="1:15" s="16" customFormat="1" x14ac:dyDescent="0.35">
      <c r="A64" s="2" t="s">
        <v>37</v>
      </c>
      <c r="B64" s="1">
        <v>0</v>
      </c>
      <c r="C64" s="1">
        <v>6</v>
      </c>
      <c r="D64" s="1">
        <v>18</v>
      </c>
      <c r="E64" s="1">
        <v>0</v>
      </c>
      <c r="F64" s="1">
        <v>3</v>
      </c>
      <c r="G64" s="29">
        <f>'Avropsblankett 3 Infrastruktur'!E51</f>
        <v>0</v>
      </c>
      <c r="H64" s="29">
        <f>'Avropsblankett 3 Infrastruktur'!E52</f>
        <v>0</v>
      </c>
      <c r="I64" s="29">
        <f>'Avropsblankett 3 Infrastruktur'!E53</f>
        <v>0</v>
      </c>
      <c r="M64" s="16" t="s">
        <v>105</v>
      </c>
    </row>
    <row r="65" spans="1:13" s="16" customFormat="1" ht="67.5" x14ac:dyDescent="0.35">
      <c r="A65" s="2" t="s">
        <v>28</v>
      </c>
      <c r="B65" s="1">
        <v>0</v>
      </c>
      <c r="C65" s="1">
        <v>13</v>
      </c>
      <c r="D65" s="1">
        <v>12</v>
      </c>
      <c r="E65" s="1">
        <v>0</v>
      </c>
      <c r="F65" s="1">
        <v>1</v>
      </c>
      <c r="G65" s="29">
        <f>'Avropsblankett 3 Infrastruktur'!F51</f>
        <v>0</v>
      </c>
      <c r="H65" s="29">
        <f>'Avropsblankett 3 Infrastruktur'!F52</f>
        <v>0</v>
      </c>
      <c r="I65" s="29">
        <f>'Avropsblankett 3 Infrastruktur'!F53</f>
        <v>0</v>
      </c>
      <c r="M65" s="16" t="s">
        <v>106</v>
      </c>
    </row>
    <row r="66" spans="1:13" s="16" customFormat="1" ht="12.75" customHeight="1" x14ac:dyDescent="0.35">
      <c r="A66" s="6"/>
      <c r="B66" s="7"/>
      <c r="C66" s="7"/>
      <c r="D66" s="7"/>
      <c r="E66" s="7"/>
      <c r="F66" s="7"/>
      <c r="G66" s="5"/>
    </row>
    <row r="67" spans="1:13" s="16" customFormat="1" x14ac:dyDescent="0.35">
      <c r="A67" s="6" t="s">
        <v>44</v>
      </c>
      <c r="B67" s="7">
        <f>SUM(IF((G58&lt;31)*AND(G59&lt;250),B58*G58+B59*G59))</f>
        <v>0</v>
      </c>
      <c r="C67" s="7">
        <f>SUM(IF((G58&lt;31)*AND(G59&lt;250),C58*G58+C59*G59))</f>
        <v>0</v>
      </c>
      <c r="D67" s="7">
        <f>SUM(IF((G58&lt;31)*AND(G59&lt;250),D58*G58+D59*G59))</f>
        <v>0</v>
      </c>
      <c r="E67" s="7">
        <f>SUM(IF((G58&lt;31)*AND(G59&lt;250),E58*G58+E59*G59))</f>
        <v>0</v>
      </c>
      <c r="F67" s="7">
        <f>SUM(IF((G58&lt;31)*AND(G59&lt;250),F58*G58+F59*G59))</f>
        <v>0</v>
      </c>
      <c r="G67" s="5"/>
    </row>
    <row r="68" spans="1:13" s="16" customFormat="1" x14ac:dyDescent="0.35">
      <c r="A68" s="6"/>
      <c r="B68" s="7">
        <f>SUM(IF(((AND(G58&gt;30)*AND(G58&lt;41))+OR(AND(G59&gt;249)*AND(G59&lt;550))),((B58+B60)*G58+(B59+B61)*G59)))</f>
        <v>0</v>
      </c>
      <c r="C68" s="7">
        <f>SUM(IF(((AND(G58&gt;30)*AND(G58&lt;41))+OR(AND(G59&gt;249)*AND(G59&lt;550))),((C58+C60)*G58+(C59+C61)*G59)))</f>
        <v>0</v>
      </c>
      <c r="D68" s="7">
        <f>SUM(IF(((AND(G58&gt;30)*AND(G58&lt;41))+OR(AND(G59&gt;249)*AND(G59&lt;550))),((D58+D60)*G58+(D59+D61)*G59)))</f>
        <v>0</v>
      </c>
      <c r="E68" s="7">
        <f>SUM(IF(((AND(G58&gt;30)*AND(G58&lt;41))+OR(AND(G59&gt;249)*AND(G59&lt;550))),((E58+E60)*G58+(E59+E61)*G59)))</f>
        <v>0</v>
      </c>
      <c r="F68" s="7">
        <f>SUM(IF(((AND(G58&gt;30)*AND(G58&lt;41))+OR(AND(G59&gt;249)*AND(G59&lt;550))),((F58+F60)*G58+(F59+F61)*G59)))</f>
        <v>0</v>
      </c>
      <c r="G68" s="5"/>
    </row>
    <row r="69" spans="1:13" s="16" customFormat="1" x14ac:dyDescent="0.35">
      <c r="A69" s="6"/>
      <c r="B69" s="7">
        <f>SUM(IF(((G58&gt;40)+OR(G59&gt;549)),((B58+B62)*G58+(B59+B63)*G59),0))</f>
        <v>0</v>
      </c>
      <c r="C69" s="7">
        <f>SUM(IF(((G58&gt;40)+OR(G59&gt;549)),((C58+C62)*G58+(C59+C63)*G59),0))</f>
        <v>0</v>
      </c>
      <c r="D69" s="7">
        <f>SUM(IF(((G58&gt;40)+OR(G59&gt;549)),((D58+D62)*G58+(D59+D63)*G59),0))</f>
        <v>0</v>
      </c>
      <c r="E69" s="7">
        <f>SUM(IF(((G58&gt;40)+OR(G59&gt;549)),((E58+E62)*G58+(E59+E63)*G59),0))</f>
        <v>0</v>
      </c>
      <c r="F69" s="7">
        <f>SUM(IF(((G58&gt;40)+OR(G59&gt;549)),((F58+F62)*G58+(F59+F63)*G59),0))</f>
        <v>0</v>
      </c>
      <c r="G69" s="5"/>
    </row>
    <row r="70" spans="1:13" s="16" customFormat="1" x14ac:dyDescent="0.35">
      <c r="A70" s="6"/>
      <c r="B70" s="7">
        <f>SUM(G64*B64)</f>
        <v>0</v>
      </c>
      <c r="C70" s="7">
        <f>SUM(G64*C64)</f>
        <v>0</v>
      </c>
      <c r="D70" s="7">
        <f>SUM(G64*D64)</f>
        <v>0</v>
      </c>
      <c r="E70" s="7">
        <f>SUM(G64*E64)</f>
        <v>0</v>
      </c>
      <c r="F70" s="7">
        <f>SUM(G64*F64)</f>
        <v>0</v>
      </c>
      <c r="G70" s="5"/>
    </row>
    <row r="71" spans="1:13" s="16" customFormat="1" ht="14" thickBot="1" x14ac:dyDescent="0.4">
      <c r="A71" s="6"/>
      <c r="B71" s="56">
        <f>IF(G65="Ja",(G58+G59)*B65,0)</f>
        <v>0</v>
      </c>
      <c r="C71" s="56">
        <f>IF(G65="Ja",(G58+G59)*C65,0)</f>
        <v>0</v>
      </c>
      <c r="D71" s="56">
        <f>IF(G65="Ja",(G58+G59)*D65,0)</f>
        <v>0</v>
      </c>
      <c r="E71" s="56">
        <f>IF(G65="Ja",(G58+G59)*E65,0)</f>
        <v>0</v>
      </c>
      <c r="F71" s="56">
        <f>IF(G65="Ja",(G58+G59)*F65,0)</f>
        <v>0</v>
      </c>
      <c r="G71" s="5"/>
    </row>
    <row r="72" spans="1:13" x14ac:dyDescent="0.35">
      <c r="A72" s="6"/>
      <c r="B72" s="57">
        <f t="shared" ref="B72" si="3">SUM(B67:B71)</f>
        <v>0</v>
      </c>
      <c r="C72" s="57">
        <f>SUM(C67:C71)</f>
        <v>0</v>
      </c>
      <c r="D72" s="57">
        <f>SUM(D67:D71)</f>
        <v>0</v>
      </c>
      <c r="E72" s="57">
        <f>SUM(E67:E71)</f>
        <v>0</v>
      </c>
      <c r="F72" s="57">
        <f>SUM(F67:F71)</f>
        <v>0</v>
      </c>
      <c r="G72" s="11"/>
      <c r="H72" s="8"/>
    </row>
    <row r="73" spans="1:13" x14ac:dyDescent="0.35">
      <c r="A73" s="6"/>
      <c r="B73" s="57"/>
      <c r="C73" s="57"/>
      <c r="D73" s="57"/>
      <c r="E73" s="57"/>
      <c r="F73" s="57"/>
      <c r="G73" s="11"/>
      <c r="H73" s="8"/>
    </row>
    <row r="74" spans="1:13" s="16" customFormat="1" x14ac:dyDescent="0.35">
      <c r="A74" s="6" t="s">
        <v>44</v>
      </c>
      <c r="B74" s="7">
        <f>SUM(IF((H58&lt;31)*AND(H59&lt;250),B58*H58+B59*H59))</f>
        <v>0</v>
      </c>
      <c r="C74" s="7">
        <f>SUM(IF((H58&lt;31)*AND(H59&lt;250),C58*H58+C59*H59))</f>
        <v>0</v>
      </c>
      <c r="D74" s="7">
        <f>SUM(IF((H58&lt;31)*AND(H59&lt;250),D58*H58+D59*H59))</f>
        <v>0</v>
      </c>
      <c r="E74" s="7">
        <f>SUM(IF((H58&lt;31)*AND(H59&lt;250),E58*H58+E59*H59))</f>
        <v>0</v>
      </c>
      <c r="F74" s="7">
        <f>SUM(IF((H58&lt;31)*AND(H59&lt;250),F58*H58+F59*H59))</f>
        <v>0</v>
      </c>
      <c r="G74" s="5"/>
    </row>
    <row r="75" spans="1:13" s="16" customFormat="1" x14ac:dyDescent="0.35">
      <c r="A75" s="6"/>
      <c r="B75" s="7">
        <f>SUM(IF(((AND(H58&gt;30)*AND(H58&lt;41))+OR(AND(H59&gt;249)*AND(H59&lt;550))),((B58+B60)*H58+(B59+B61)*H59)))</f>
        <v>0</v>
      </c>
      <c r="C75" s="7">
        <f>SUM(IF(((AND(H58&gt;30)*AND(H58&lt;41))+OR(AND(H59&gt;249)*AND(H59&lt;550))),((C58+C60)*H58+(C59+C61)*H59)))</f>
        <v>0</v>
      </c>
      <c r="D75" s="7">
        <f>SUM(IF(((AND(H58&gt;30)*AND(H58&lt;41))+OR(AND(H59&gt;249)*AND(H59&lt;550))),((D58+D60)*H58+(D59+D61)*H59)))</f>
        <v>0</v>
      </c>
      <c r="E75" s="7">
        <f>SUM(IF(((AND(H58&gt;30)*AND(H58&lt;41))+OR(AND(H59&gt;249)*AND(H59&lt;550))),((E58+E60)*H58+(E59+E61)*H59)))</f>
        <v>0</v>
      </c>
      <c r="F75" s="7">
        <f>SUM(IF(((AND(H58&gt;30)*AND(H58&lt;41))+OR(AND(H59&gt;249)*AND(H59&lt;550))),((F58+F60)*H58+(F59+F61)*H59)))</f>
        <v>0</v>
      </c>
      <c r="G75" s="5"/>
    </row>
    <row r="76" spans="1:13" s="16" customFormat="1" x14ac:dyDescent="0.35">
      <c r="A76" s="6"/>
      <c r="B76" s="7">
        <f>SUM(IF(((H58&gt;40)+OR(H59&gt;549)),((B58+B62)*H58+(B59+B63)*H59),0))</f>
        <v>0</v>
      </c>
      <c r="C76" s="7">
        <f>SUM(IF(((H58&gt;40)+OR(H59&gt;549)),((C58+C62)*H58+(C59+C63)*H59),0))</f>
        <v>0</v>
      </c>
      <c r="D76" s="7">
        <f>SUM(IF(((H58&gt;40)+OR(H59&gt;549)),((D58+D62)*H58+(D59+D63)*H59),0))</f>
        <v>0</v>
      </c>
      <c r="E76" s="7">
        <f>SUM(IF(((H58&gt;40)+OR(H59&gt;549)),((E58+E62)*H58+(E59+E63)*H59),0))</f>
        <v>0</v>
      </c>
      <c r="F76" s="7">
        <f>SUM(IF(((H58&gt;40)+OR(H59&gt;549)),((F58+F62)*H58+(F59+F63)*H59),0))</f>
        <v>0</v>
      </c>
      <c r="G76" s="5"/>
    </row>
    <row r="77" spans="1:13" s="16" customFormat="1" x14ac:dyDescent="0.35">
      <c r="A77" s="6"/>
      <c r="B77" s="7">
        <f>SUM(H64*B64)</f>
        <v>0</v>
      </c>
      <c r="C77" s="7">
        <f>SUM(H64*C64)</f>
        <v>0</v>
      </c>
      <c r="D77" s="7">
        <f>SUM(H64*D64)</f>
        <v>0</v>
      </c>
      <c r="E77" s="7">
        <f>SUM(H64*E64)</f>
        <v>0</v>
      </c>
      <c r="F77" s="7">
        <f>SUM(H64*F64)</f>
        <v>0</v>
      </c>
      <c r="G77" s="5"/>
    </row>
    <row r="78" spans="1:13" s="16" customFormat="1" ht="14" thickBot="1" x14ac:dyDescent="0.4">
      <c r="A78" s="6"/>
      <c r="B78" s="56">
        <f>IF(H65="Ja",(H58+H59)*B65,0)</f>
        <v>0</v>
      </c>
      <c r="C78" s="56">
        <f>IF(H65="Ja",(H58+H59)*C65,0)</f>
        <v>0</v>
      </c>
      <c r="D78" s="56">
        <f>IF(H65="Ja",(H58+H59)*D65,0)</f>
        <v>0</v>
      </c>
      <c r="E78" s="56">
        <f>IF(H65="Ja",(H58+H59)*E65,0)</f>
        <v>0</v>
      </c>
      <c r="F78" s="56">
        <f>IF(H65="Ja",(H58+H59)*F65,0)</f>
        <v>0</v>
      </c>
      <c r="G78" s="5"/>
    </row>
    <row r="79" spans="1:13" x14ac:dyDescent="0.35">
      <c r="A79" s="6"/>
      <c r="B79" s="57">
        <f t="shared" ref="B79" si="4">SUM(B74:B78)</f>
        <v>0</v>
      </c>
      <c r="C79" s="57">
        <f>SUM(C74:C78)</f>
        <v>0</v>
      </c>
      <c r="D79" s="57">
        <f>SUM(D74:D78)</f>
        <v>0</v>
      </c>
      <c r="E79" s="57">
        <f>SUM(E74:E78)</f>
        <v>0</v>
      </c>
      <c r="F79" s="57">
        <f>SUM(F74:F78)</f>
        <v>0</v>
      </c>
      <c r="G79" s="11"/>
      <c r="H79" s="8"/>
    </row>
    <row r="80" spans="1:13" x14ac:dyDescent="0.35">
      <c r="A80" s="6"/>
      <c r="B80" s="57"/>
      <c r="C80" s="57"/>
      <c r="D80" s="57"/>
      <c r="E80" s="57"/>
      <c r="F80" s="57"/>
      <c r="G80" s="11"/>
      <c r="H80" s="8"/>
    </row>
    <row r="81" spans="1:8" x14ac:dyDescent="0.35">
      <c r="A81" s="6" t="s">
        <v>44</v>
      </c>
      <c r="B81" s="7">
        <f>SUM(IF((I58&lt;31)*AND(I59&lt;250),B58*I58+B59*I59))</f>
        <v>0</v>
      </c>
      <c r="C81" s="7">
        <f>SUM(IF((I58&lt;31)*AND(I59&lt;250),C58*I58+C59*I59))</f>
        <v>0</v>
      </c>
      <c r="D81" s="7">
        <f>SUM(IF((I58&lt;31)*AND(I59&lt;250),D58*I58+D59*I59))</f>
        <v>0</v>
      </c>
      <c r="E81" s="7">
        <f>SUM(IF((I58&lt;31)*AND(I59&lt;250),E58*I58+E59*I59))</f>
        <v>0</v>
      </c>
      <c r="F81" s="7">
        <f>SUM(IF((I58&lt;31)*AND(I59&lt;250),F58*I58+F59*I59))</f>
        <v>0</v>
      </c>
      <c r="G81" s="11"/>
      <c r="H81" s="8"/>
    </row>
    <row r="82" spans="1:8" x14ac:dyDescent="0.35">
      <c r="A82" s="6"/>
      <c r="B82" s="7">
        <f>SUM(IF(((AND(I58&gt;30)*AND(I58&lt;41))+OR(AND(I59&gt;249)*AND(I59&lt;550))),((B58+B60)*I58+(B59+B61)*I59)))</f>
        <v>0</v>
      </c>
      <c r="C82" s="7">
        <f>SUM(IF(((AND(I58&gt;30)*AND(I58&lt;41))+OR(AND(I59&gt;249)*AND(I59&lt;550))),((C58+C60)*I58+(C59+C61)*I59)))</f>
        <v>0</v>
      </c>
      <c r="D82" s="7">
        <f>SUM(IF(((AND(I58&gt;30)*AND(I58&lt;41))+OR(AND(I59&gt;249)*AND(I59&lt;550))),((D58+D60)*I58+(D59+D61)*I59)))</f>
        <v>0</v>
      </c>
      <c r="E82" s="7">
        <f>SUM(IF(((AND(I58&gt;30)*AND(I58&lt;41))+OR(AND(I59&gt;249)*AND(I59&lt;550))),((E58+E60)*I58+(E59+E61)*I59)))</f>
        <v>0</v>
      </c>
      <c r="F82" s="7">
        <f>SUM(IF(((AND(I58&gt;30)*AND(I58&lt;41))+OR(AND(I59&gt;249)*AND(I59&lt;550))),((F58+F60)*I58+(F59+F61)*I59)))</f>
        <v>0</v>
      </c>
      <c r="G82" s="11"/>
      <c r="H82" s="8"/>
    </row>
    <row r="83" spans="1:8" x14ac:dyDescent="0.35">
      <c r="A83" s="6"/>
      <c r="B83" s="7">
        <f>SUM(IF(((I58&gt;40)+OR(I59&gt;549)),((B58+B62)*I58+(B59+B63)*I59),0))</f>
        <v>0</v>
      </c>
      <c r="C83" s="7">
        <f>SUM(IF(((I58&gt;40)+OR(I59&gt;549)),((C58+C62)*I58+(C59+C63)*I59),0))</f>
        <v>0</v>
      </c>
      <c r="D83" s="7">
        <f>SUM(IF(((I58&gt;40)+OR(I59&gt;549)),((D58+D62)*I58+(D59+D63)*I59),0))</f>
        <v>0</v>
      </c>
      <c r="E83" s="7">
        <f>SUM(IF(((I58&gt;40)+OR(I59&gt;549)),((E58+E62)*I58+(E59+E63)*I59),0))</f>
        <v>0</v>
      </c>
      <c r="F83" s="7">
        <f>SUM(IF(((I58&gt;40)+OR(I59&gt;549)),((F58+F62)*I58+(F59+F63)*I59),0))</f>
        <v>0</v>
      </c>
      <c r="G83" s="11"/>
      <c r="H83" s="8"/>
    </row>
    <row r="84" spans="1:8" x14ac:dyDescent="0.35">
      <c r="A84" s="6"/>
      <c r="B84" s="7">
        <f>SUM(I64*B64)</f>
        <v>0</v>
      </c>
      <c r="C84" s="7">
        <f>SUM(I64*C64)</f>
        <v>0</v>
      </c>
      <c r="D84" s="7">
        <f>SUM(I64*D64)</f>
        <v>0</v>
      </c>
      <c r="E84" s="7">
        <f>SUM(I64*E64)</f>
        <v>0</v>
      </c>
      <c r="F84" s="7">
        <f>SUM(I64*F64)</f>
        <v>0</v>
      </c>
      <c r="G84" s="11"/>
      <c r="H84" s="8"/>
    </row>
    <row r="85" spans="1:8" ht="14" thickBot="1" x14ac:dyDescent="0.4">
      <c r="A85" s="6"/>
      <c r="B85" s="56">
        <f>IF(H65="Ja",(H58+H59)*B65,0)</f>
        <v>0</v>
      </c>
      <c r="C85" s="56">
        <f>IF(H65="Ja",(H58+H59)*C65,0)</f>
        <v>0</v>
      </c>
      <c r="D85" s="56">
        <f>IF(H65="Ja",(H58+H59)*D65,0)</f>
        <v>0</v>
      </c>
      <c r="E85" s="56">
        <f>IF(H65="Ja",(H58+H59)*E65,0)</f>
        <v>0</v>
      </c>
      <c r="F85" s="56">
        <f>IF(H65="Ja",(H58+H59)*F65,0)</f>
        <v>0</v>
      </c>
      <c r="G85" s="11"/>
      <c r="H85" s="8"/>
    </row>
    <row r="86" spans="1:8" x14ac:dyDescent="0.35">
      <c r="A86" s="6"/>
      <c r="B86" s="57">
        <f t="shared" ref="B86" si="5">SUM(B81:B85)</f>
        <v>0</v>
      </c>
      <c r="C86" s="57">
        <f>SUM(C81:C85)</f>
        <v>0</v>
      </c>
      <c r="D86" s="57">
        <f>SUM(D81:D85)</f>
        <v>0</v>
      </c>
      <c r="E86" s="57">
        <f>SUM(E81:E85)</f>
        <v>0</v>
      </c>
      <c r="F86" s="57">
        <f>SUM(F81:F85)</f>
        <v>0</v>
      </c>
      <c r="G86" s="11"/>
      <c r="H86" s="8"/>
    </row>
    <row r="87" spans="1:8" x14ac:dyDescent="0.35">
      <c r="A87" s="6" t="s">
        <v>118</v>
      </c>
      <c r="B87" s="57">
        <f t="shared" ref="B87" si="6">SUM(B72,B79,B86)</f>
        <v>0</v>
      </c>
      <c r="C87" s="57">
        <f>SUM(C72,C79,C86)</f>
        <v>0</v>
      </c>
      <c r="D87" s="57">
        <f>SUM(D72,D79,D86)</f>
        <v>0</v>
      </c>
      <c r="E87" s="57">
        <f>SUM(E72,E79,E86)</f>
        <v>0</v>
      </c>
      <c r="F87" s="57">
        <f>SUM(F72,F79,F86)</f>
        <v>0</v>
      </c>
      <c r="G87" s="11"/>
      <c r="H87" s="8"/>
    </row>
    <row r="88" spans="1:8" x14ac:dyDescent="0.35">
      <c r="A88" s="6"/>
      <c r="B88" s="57"/>
      <c r="C88" s="57"/>
      <c r="D88" s="57"/>
      <c r="E88" s="57"/>
      <c r="F88" s="57"/>
      <c r="G88" s="11"/>
      <c r="H88" s="8"/>
    </row>
    <row r="89" spans="1:8" x14ac:dyDescent="0.35">
      <c r="A89" s="2" t="s">
        <v>38</v>
      </c>
      <c r="B89" s="1"/>
      <c r="C89" s="1"/>
      <c r="D89" s="1"/>
      <c r="E89" s="1"/>
      <c r="F89" s="1"/>
      <c r="G89" s="5"/>
      <c r="H89" s="8"/>
    </row>
    <row r="90" spans="1:8" x14ac:dyDescent="0.35">
      <c r="A90" s="2" t="s">
        <v>39</v>
      </c>
      <c r="B90" s="1">
        <v>138</v>
      </c>
      <c r="C90" s="1">
        <v>287</v>
      </c>
      <c r="D90" s="1">
        <v>181</v>
      </c>
      <c r="E90" s="1">
        <v>127</v>
      </c>
      <c r="F90" s="1">
        <v>145</v>
      </c>
      <c r="G90" s="29">
        <f>'Avropsblankett 3 Infrastruktur'!B58</f>
        <v>0</v>
      </c>
      <c r="H90" s="29">
        <f>'Avropsblankett 3 Infrastruktur'!B59</f>
        <v>0</v>
      </c>
    </row>
    <row r="91" spans="1:8" ht="27" x14ac:dyDescent="0.35">
      <c r="A91" s="2" t="s">
        <v>40</v>
      </c>
      <c r="B91" s="1">
        <v>0</v>
      </c>
      <c r="C91" s="1">
        <v>0</v>
      </c>
      <c r="D91" s="1">
        <v>1110</v>
      </c>
      <c r="E91" s="1">
        <v>0</v>
      </c>
      <c r="F91" s="1">
        <v>0</v>
      </c>
      <c r="G91" s="29">
        <f>'Avropsblankett 3 Infrastruktur'!D58</f>
        <v>0</v>
      </c>
      <c r="H91" s="29">
        <f>'Avropsblankett 3 Infrastruktur'!D59</f>
        <v>0</v>
      </c>
    </row>
    <row r="92" spans="1:8" s="16" customFormat="1" x14ac:dyDescent="0.35">
      <c r="A92" s="6"/>
      <c r="B92" s="7"/>
      <c r="C92" s="7"/>
      <c r="D92" s="7"/>
      <c r="E92" s="7"/>
      <c r="F92" s="7"/>
      <c r="G92" s="5"/>
    </row>
    <row r="93" spans="1:8" s="16" customFormat="1" x14ac:dyDescent="0.35">
      <c r="A93" s="6" t="s">
        <v>44</v>
      </c>
      <c r="B93" s="7">
        <f>G90*SUM(B90,IF(G91="Ja",B91,0))</f>
        <v>0</v>
      </c>
      <c r="C93" s="7">
        <f>G90*SUM(C90,IF(G91="Ja",C91,0))</f>
        <v>0</v>
      </c>
      <c r="D93" s="7">
        <f>G90*SUM(D90,IF(G91="Ja",D91,0))</f>
        <v>0</v>
      </c>
      <c r="E93" s="7">
        <f>G90*SUM(E90,IF(G91="Ja",E91,0))</f>
        <v>0</v>
      </c>
      <c r="F93" s="7">
        <f>G90*SUM(F90,IF(G91="Ja",F91,0))</f>
        <v>0</v>
      </c>
      <c r="G93" s="5"/>
    </row>
    <row r="94" spans="1:8" s="16" customFormat="1" ht="14" thickBot="1" x14ac:dyDescent="0.4">
      <c r="A94" s="6"/>
      <c r="B94" s="56">
        <f>H90*SUM(B90,IF(H91="Ja",B91,0))</f>
        <v>0</v>
      </c>
      <c r="C94" s="56">
        <f>H90*SUM(C90,IF(H91="Ja",C91,0))</f>
        <v>0</v>
      </c>
      <c r="D94" s="56">
        <f>H90*SUM(D90,IF(H91="Ja",D91,0))</f>
        <v>0</v>
      </c>
      <c r="E94" s="56">
        <f>H90*SUM(E90,IF(H91="Ja",E91,0))</f>
        <v>0</v>
      </c>
      <c r="F94" s="56">
        <f>H90*SUM(F90,IF(H91="Ja",F91,0))</f>
        <v>0</v>
      </c>
      <c r="G94" s="5"/>
    </row>
    <row r="95" spans="1:8" x14ac:dyDescent="0.35">
      <c r="A95" s="2"/>
      <c r="B95" s="57">
        <f t="shared" ref="B95" si="7">SUM(B93:B94)</f>
        <v>0</v>
      </c>
      <c r="C95" s="57">
        <f>SUM(C93:C94)</f>
        <v>0</v>
      </c>
      <c r="D95" s="57">
        <f>SUM(D93:D94)</f>
        <v>0</v>
      </c>
      <c r="E95" s="57">
        <f>SUM(E93:E94)</f>
        <v>0</v>
      </c>
      <c r="F95" s="57">
        <f>SUM(F93:F94)</f>
        <v>0</v>
      </c>
      <c r="G95" s="5"/>
      <c r="H95" s="8"/>
    </row>
    <row r="96" spans="1:8" x14ac:dyDescent="0.35">
      <c r="A96" s="20"/>
      <c r="B96" s="25"/>
      <c r="C96" s="25"/>
      <c r="D96" s="25"/>
      <c r="E96" s="25"/>
      <c r="F96" s="25"/>
      <c r="G96" s="5"/>
      <c r="H96" s="20"/>
    </row>
    <row r="97" spans="1:10" x14ac:dyDescent="0.35">
      <c r="A97" s="10" t="s">
        <v>46</v>
      </c>
      <c r="B97" s="15">
        <f t="shared" ref="B97" si="8">SUM(B25,B35,B55,B87,B95,B96)</f>
        <v>0</v>
      </c>
      <c r="C97" s="15">
        <f>SUM(C25,C35,C55,C87,C95,C96)</f>
        <v>0</v>
      </c>
      <c r="D97" s="15">
        <f>SUM(D25,D35,D55,D87,D95,D96)</f>
        <v>0</v>
      </c>
      <c r="E97" s="15">
        <f>SUM(E25,E35,E55,E87,E95,E96)</f>
        <v>0</v>
      </c>
      <c r="F97" s="15">
        <f>SUM(F25,F35,F55,F87,F95,F96)</f>
        <v>0</v>
      </c>
      <c r="G97" s="80">
        <f>SUM(B97:F97)</f>
        <v>0</v>
      </c>
      <c r="H97" s="20"/>
    </row>
    <row r="98" spans="1:10" x14ac:dyDescent="0.35">
      <c r="A98" s="10"/>
      <c r="B98" s="74">
        <v>1E-4</v>
      </c>
      <c r="C98" s="74">
        <v>2.9999999999999997E-4</v>
      </c>
      <c r="D98" s="74">
        <v>4.0000000000000002E-4</v>
      </c>
      <c r="E98" s="74">
        <v>5.0000000000000001E-4</v>
      </c>
      <c r="F98" s="74">
        <v>5.9999999999999995E-4</v>
      </c>
      <c r="G98" s="5"/>
      <c r="H98" s="20"/>
    </row>
    <row r="99" spans="1:10" x14ac:dyDescent="0.35">
      <c r="A99" s="10"/>
      <c r="B99" s="51">
        <f t="shared" ref="B99" si="9">SUM(B97:B98)</f>
        <v>1E-4</v>
      </c>
      <c r="C99" s="51">
        <f>SUM(C97:C98)</f>
        <v>2.9999999999999997E-4</v>
      </c>
      <c r="D99" s="51">
        <f>SUM(D97:D98)</f>
        <v>4.0000000000000002E-4</v>
      </c>
      <c r="E99" s="51">
        <f>SUM(E97:E98)</f>
        <v>5.0000000000000001E-4</v>
      </c>
      <c r="F99" s="51">
        <f>SUM(F97:F98)</f>
        <v>5.9999999999999995E-4</v>
      </c>
      <c r="G99" s="5"/>
      <c r="H99" s="20"/>
    </row>
    <row r="100" spans="1:10" x14ac:dyDescent="0.35">
      <c r="A100" s="13" t="s">
        <v>45</v>
      </c>
      <c r="B100" s="26">
        <f>_xlfn.RANK.EQ(B99,B99:F99,2)</f>
        <v>1</v>
      </c>
      <c r="C100" s="26">
        <f>_xlfn.RANK.EQ(C99,B99:F99,2)</f>
        <v>2</v>
      </c>
      <c r="D100" s="26">
        <f>_xlfn.RANK.EQ(D99,B99:F99,2)</f>
        <v>3</v>
      </c>
      <c r="E100" s="26">
        <f>_xlfn.RANK.EQ(E99,B99:F99,2)</f>
        <v>4</v>
      </c>
      <c r="F100" s="26">
        <f>_xlfn.RANK.EQ(F99,B99:F99,2)</f>
        <v>5</v>
      </c>
      <c r="G100" s="5"/>
      <c r="H100" s="20"/>
    </row>
    <row r="101" spans="1:10" x14ac:dyDescent="0.35">
      <c r="A101" s="13"/>
      <c r="B101" s="22"/>
      <c r="C101" s="22"/>
      <c r="D101" s="22"/>
      <c r="E101" s="22"/>
      <c r="F101" s="22"/>
      <c r="G101" s="20"/>
      <c r="H101" s="20"/>
    </row>
    <row r="102" spans="1:10" ht="12.75" customHeight="1" x14ac:dyDescent="0.35">
      <c r="A102" s="27"/>
      <c r="B102" s="78">
        <f>_xlfn.RANK.EQ(B97,B97:F97,2)</f>
        <v>1</v>
      </c>
      <c r="C102" s="78">
        <f>_xlfn.RANK.EQ(C97,B97:F97,2)</f>
        <v>1</v>
      </c>
      <c r="D102" s="79">
        <f>_xlfn.RANK.EQ(D97,B97:F97,2)</f>
        <v>1</v>
      </c>
      <c r="E102" s="78">
        <f>_xlfn.RANK.EQ(E97,B97:F97,2)</f>
        <v>1</v>
      </c>
      <c r="F102" s="78">
        <f>_xlfn.RANK.EQ(F97,B97:F97,2)</f>
        <v>1</v>
      </c>
      <c r="G102" s="20"/>
      <c r="H102" s="20"/>
    </row>
    <row r="103" spans="1:10" x14ac:dyDescent="0.35">
      <c r="A103" s="27"/>
      <c r="B103" s="78">
        <f>COUNTIF(B102:F102,1)</f>
        <v>5</v>
      </c>
      <c r="C103" s="78"/>
      <c r="D103" s="78"/>
      <c r="E103" s="79"/>
      <c r="F103" s="78"/>
      <c r="G103" s="78"/>
      <c r="H103" s="20"/>
      <c r="I103" s="20"/>
    </row>
    <row r="104" spans="1:10" x14ac:dyDescent="0.35">
      <c r="A104" s="27"/>
      <c r="B104" s="78" t="str">
        <f>IF(G97=0,"",IF(B103&gt;1,"Två eller flera ramavtalsleverantörer har samma pris. Urskilning sker med hjälp av lottning av leverantörerna med lägst pris",""))</f>
        <v/>
      </c>
      <c r="C104" s="78"/>
      <c r="D104" s="78"/>
      <c r="E104" s="79"/>
      <c r="F104" s="78"/>
      <c r="G104" s="78"/>
      <c r="H104" s="20"/>
      <c r="I104" s="20"/>
    </row>
    <row r="105" spans="1:10" x14ac:dyDescent="0.35">
      <c r="A105" s="27"/>
      <c r="B105" s="78"/>
      <c r="C105" s="78"/>
      <c r="D105" s="78"/>
      <c r="E105" s="79"/>
      <c r="F105" s="78"/>
      <c r="G105" s="78"/>
      <c r="H105" s="20"/>
      <c r="I105" s="20"/>
    </row>
    <row r="106" spans="1:10" x14ac:dyDescent="0.35">
      <c r="A106" s="10"/>
      <c r="B106" s="78"/>
      <c r="C106" s="78"/>
      <c r="D106" s="78"/>
      <c r="E106" s="78"/>
      <c r="F106" s="78"/>
      <c r="G106" s="78"/>
      <c r="H106" s="20"/>
      <c r="I106" s="20"/>
    </row>
    <row r="107" spans="1:10" ht="14" thickBot="1" x14ac:dyDescent="0.4">
      <c r="A107" s="10"/>
      <c r="B107" s="19"/>
      <c r="C107" s="19"/>
      <c r="D107" s="19"/>
      <c r="E107" s="19"/>
      <c r="F107" s="19"/>
      <c r="G107" s="19"/>
      <c r="I107" s="4"/>
      <c r="J107" s="4"/>
    </row>
    <row r="108" spans="1:10" ht="23" thickBot="1" x14ac:dyDescent="0.4">
      <c r="A108" s="28" t="s">
        <v>119</v>
      </c>
      <c r="B108" s="135" t="str">
        <f>IF(C115&gt;100001,"Avropet överstiger 100 000kr per månad, ",IF(B103=5,"Ange vilken/vilka bastjänster och antal samt eventuella",IF(B103=1,IF(B100=D129,B2,IF(C100=D129,C2,IF(D100=D129,D2,IF(E100=D129,E2,IF(F100=D129,F2,"Ingen lev"))))),B104)))</f>
        <v>Ange vilken/vilka bastjänster och antal samt eventuella</v>
      </c>
      <c r="C108" s="136"/>
      <c r="D108" s="136"/>
      <c r="E108" s="136"/>
      <c r="F108" s="137"/>
      <c r="G108" s="10"/>
      <c r="I108" s="4"/>
      <c r="J108" s="4"/>
    </row>
    <row r="109" spans="1:10" ht="23" thickBot="1" x14ac:dyDescent="0.4">
      <c r="A109" s="28"/>
      <c r="B109" s="135" t="str">
        <f>IF(C115&gt;100001,"använd förnyad konkurensutsättning för avrop",IF(B103=6,"tillägg i de ljusgula rutorna som önskas avropas.",IF(B103=1,IF(B100=D129,B3,IF(C100=D129,C3,IF(D100=D129,D3,IF(E100=D129,E3,IF(F100=D129,F3,"Ingen lev"))))),"")))</f>
        <v/>
      </c>
      <c r="C109" s="136"/>
      <c r="D109" s="136"/>
      <c r="E109" s="136"/>
      <c r="F109" s="137"/>
      <c r="G109" s="10"/>
      <c r="I109" s="4"/>
      <c r="J109" s="4"/>
    </row>
    <row r="110" spans="1:10" ht="23" thickBot="1" x14ac:dyDescent="0.4">
      <c r="A110" s="28"/>
      <c r="B110" s="135" t="str">
        <f>IF(C115&gt;100000,"",IF(B103=5,"",IF(B103=1,IF(B100=D129,B4,IF(C100=D129,C4,IF(D100=D129,D4,IF(E100=D129,E4,IF(F100=D129,F4,"Ingen lev"))))),"")))</f>
        <v/>
      </c>
      <c r="C110" s="136"/>
      <c r="D110" s="136"/>
      <c r="E110" s="136"/>
      <c r="F110" s="137"/>
      <c r="G110" s="10"/>
      <c r="I110" s="4"/>
      <c r="J110" s="4"/>
    </row>
    <row r="111" spans="1:10" ht="23" thickBot="1" x14ac:dyDescent="0.4">
      <c r="A111" s="28"/>
      <c r="B111" s="135" t="str">
        <f>IF(C115&gt;100000,"",IF(B103=5,"",IF(B103=1,IF(B100=D129,B5,IF(C100=D129,C5,IF(D100=D129,D5,IF(E100=D129,E5,IF(F100=D129,F5,"Ingen lev"))))),"")))</f>
        <v/>
      </c>
      <c r="C111" s="136"/>
      <c r="D111" s="136"/>
      <c r="E111" s="136"/>
      <c r="F111" s="137"/>
      <c r="G111" s="10"/>
      <c r="I111" s="4"/>
      <c r="J111" s="4"/>
    </row>
    <row r="112" spans="1:10" ht="23" thickBot="1" x14ac:dyDescent="0.4">
      <c r="A112" s="28"/>
      <c r="B112" s="135" t="str">
        <f>IF(C115&gt;100000,"",IF(B103=5,"",IF(B103=1,IF(B100=D129,B6,IF(C100=D129,C6,IF(D100=D129,D6,IF(E100=D129,E6,IF(F100=D129,F6,"Ingen lev"))))),"")))</f>
        <v/>
      </c>
      <c r="C112" s="136"/>
      <c r="D112" s="136"/>
      <c r="E112" s="136"/>
      <c r="F112" s="137"/>
      <c r="G112" s="10"/>
      <c r="I112" s="4"/>
      <c r="J112" s="4"/>
    </row>
    <row r="113" spans="1:10" x14ac:dyDescent="0.35">
      <c r="A113" s="10"/>
      <c r="B113" s="19"/>
      <c r="C113" s="19"/>
      <c r="D113" s="19"/>
      <c r="E113" s="19"/>
      <c r="F113" s="19"/>
      <c r="G113" s="19"/>
      <c r="I113" s="4"/>
      <c r="J113" s="4"/>
    </row>
    <row r="114" spans="1:10" x14ac:dyDescent="0.35">
      <c r="A114" s="10"/>
      <c r="B114" s="19"/>
      <c r="C114" s="19"/>
      <c r="D114" s="19"/>
      <c r="E114" s="19"/>
      <c r="F114" s="19"/>
      <c r="G114" s="19"/>
      <c r="I114" s="4"/>
      <c r="J114" s="4"/>
    </row>
    <row r="115" spans="1:10" ht="17.5" x14ac:dyDescent="0.45">
      <c r="A115" s="10"/>
      <c r="B115" s="35" t="s">
        <v>49</v>
      </c>
      <c r="C115" s="34">
        <f>IF(B100=D129,B97,IF(C100=D129,C97,IF(D100=D129,D97,IF(E100=D129,E97,IF(F100=D129,F97,"Ingen lev")))))</f>
        <v>0</v>
      </c>
      <c r="D115" s="4"/>
      <c r="E115" s="4"/>
      <c r="F115" s="4"/>
      <c r="G115" s="4"/>
      <c r="I115" s="4"/>
      <c r="J115" s="4"/>
    </row>
    <row r="116" spans="1:10" x14ac:dyDescent="0.35">
      <c r="A116" s="4"/>
      <c r="B116" s="4"/>
      <c r="C116" s="4"/>
      <c r="D116" s="4"/>
      <c r="E116" s="4"/>
      <c r="F116" s="4"/>
      <c r="G116" s="4"/>
      <c r="I116" s="4"/>
      <c r="J116" s="4"/>
    </row>
    <row r="117" spans="1:10" x14ac:dyDescent="0.35">
      <c r="A117" s="4"/>
      <c r="B117" s="4"/>
      <c r="C117" s="4"/>
      <c r="D117" s="4"/>
      <c r="E117" s="4"/>
      <c r="F117" s="4"/>
      <c r="G117" s="4"/>
      <c r="I117" s="4"/>
      <c r="J117" s="4"/>
    </row>
    <row r="118" spans="1:10" x14ac:dyDescent="0.35">
      <c r="A118" s="31"/>
      <c r="B118" s="32"/>
      <c r="C118" s="4"/>
      <c r="D118" s="4"/>
      <c r="E118" s="4"/>
      <c r="F118" s="4"/>
      <c r="G118" s="4"/>
      <c r="I118" s="31"/>
      <c r="J118" s="4"/>
    </row>
    <row r="119" spans="1:10" x14ac:dyDescent="0.35">
      <c r="A119" s="31"/>
      <c r="B119" s="32"/>
      <c r="C119" s="4"/>
      <c r="D119" s="4"/>
      <c r="E119" s="4"/>
      <c r="F119" s="32"/>
      <c r="G119" s="32"/>
      <c r="I119" s="4"/>
      <c r="J119" s="4"/>
    </row>
    <row r="120" spans="1:10" ht="20" x14ac:dyDescent="0.4">
      <c r="A120" s="33" t="s">
        <v>50</v>
      </c>
      <c r="B120" s="4"/>
      <c r="C120" s="4"/>
      <c r="D120" s="4"/>
      <c r="E120" s="4"/>
      <c r="F120" s="4"/>
      <c r="G120" s="4"/>
      <c r="H120" s="4"/>
      <c r="I120" s="4"/>
      <c r="J120" s="4"/>
    </row>
    <row r="121" spans="1:10" x14ac:dyDescent="0.35">
      <c r="A121" s="4"/>
      <c r="B121" s="4" t="s">
        <v>61</v>
      </c>
      <c r="C121" s="13"/>
      <c r="D121" s="4" t="s">
        <v>60</v>
      </c>
      <c r="E121" s="4"/>
      <c r="F121" s="4"/>
      <c r="G121" s="4"/>
      <c r="H121" s="4"/>
      <c r="I121" s="4"/>
      <c r="J121" s="4"/>
    </row>
    <row r="122" spans="1:10" x14ac:dyDescent="0.35">
      <c r="A122" s="4" t="s">
        <v>51</v>
      </c>
      <c r="B122" s="18" t="str">
        <f>IF(B103=5,"Leverantör",IF(B100=1,B2,IF(C100=1,C2,IF(D100=1,D2,IF(E100=1,E2,IF(F100=1,F2,""))))))</f>
        <v>Leverantör</v>
      </c>
      <c r="C122" s="50"/>
      <c r="D122" s="9">
        <f>IF(B103=6,"",IF(B100=1,B97,IF(C100=1,C97,IF(D100=1,D97,IF(E100=1,E97,IF(F100=1,F97,""))))))</f>
        <v>0</v>
      </c>
      <c r="E122" s="4"/>
      <c r="F122" s="4"/>
      <c r="G122" s="13"/>
      <c r="H122" s="4"/>
      <c r="I122" s="4"/>
      <c r="J122" s="4"/>
    </row>
    <row r="123" spans="1:10" x14ac:dyDescent="0.35">
      <c r="A123" s="4" t="s">
        <v>52</v>
      </c>
      <c r="B123" s="18" t="str">
        <f>IF(B103=5,"Leverantör",IF(B100=2,B2,IF(C100=2,C2,IF(D100=2,D2,IF(E100=2,E2,IF(F100=2,F2,""))))))</f>
        <v>Leverantör</v>
      </c>
      <c r="C123" s="50"/>
      <c r="D123" s="9">
        <f>IF(B103=6,"",IF(B100=2,B97,IF(C100=2,C97,IF(D100=2,D97,IF(E100=2,E97,IF(F100=2,F97,""))))))</f>
        <v>0</v>
      </c>
      <c r="E123" s="4"/>
      <c r="F123" s="4"/>
      <c r="G123" s="13"/>
      <c r="H123" s="4"/>
      <c r="I123" s="4"/>
      <c r="J123" s="4"/>
    </row>
    <row r="124" spans="1:10" x14ac:dyDescent="0.35">
      <c r="A124" s="4" t="s">
        <v>53</v>
      </c>
      <c r="B124" s="18" t="str">
        <f>IF(B103=5,"Leverantör",IF(B100=3,B2,IF(C100=3,C2,IF(D100=3,D2,IF(E100=3,E2,IF(F100=3,F2,""))))))</f>
        <v>Leverantör</v>
      </c>
      <c r="C124" s="50"/>
      <c r="D124" s="36">
        <f>IF(B103=6,"",IF(B100=3,B97,IF(C100=3,C97,IF(D100=3,D97,IF(E100=3,E97,IF(F100=3,F97,""))))))</f>
        <v>0</v>
      </c>
      <c r="E124" s="4"/>
      <c r="F124" s="4"/>
      <c r="G124" s="13"/>
      <c r="H124" s="4"/>
      <c r="I124" s="4"/>
      <c r="J124" s="4"/>
    </row>
    <row r="125" spans="1:10" x14ac:dyDescent="0.35">
      <c r="A125" s="4" t="s">
        <v>54</v>
      </c>
      <c r="B125" s="18" t="str">
        <f>IF(B103=5,"Leverantör",IF(B100=4,B2,IF(C100=4,C2,IF(D100=4,D2,IF(E100=4,E2,IF(F100=4,F2,""))))))</f>
        <v>Leverantör</v>
      </c>
      <c r="C125" s="50"/>
      <c r="D125" s="9">
        <f>IF(B103=6,"",IF(B100=4,B97,IF(C100=4,C97,IF(D100=4,D97,IF(E100=4,E97,IF(F100=4,F97,""))))))</f>
        <v>0</v>
      </c>
      <c r="E125" s="4"/>
      <c r="F125" s="4"/>
      <c r="G125" s="13"/>
      <c r="H125" s="4"/>
      <c r="I125" s="4"/>
      <c r="J125" s="4"/>
    </row>
    <row r="126" spans="1:10" ht="13.5" customHeight="1" x14ac:dyDescent="0.35">
      <c r="A126" s="4" t="s">
        <v>55</v>
      </c>
      <c r="B126" s="18" t="str">
        <f>IF(B103=5,"Leverantör",IF(B100=5,B2,IF(C100=5,C2,IF(D100=5,D2,IF(E100=5,E2,IF(F100=5,F2,""))))))</f>
        <v>Leverantör</v>
      </c>
      <c r="C126" s="50"/>
      <c r="D126" s="37">
        <f>IF(B103=6,"",IF(B100=5,B97,IF(C100=5,C97,IF(D100=5,D97,IF(E100=5,E97,IF(F100=5,F97,""))))))</f>
        <v>0</v>
      </c>
      <c r="E126" s="4"/>
      <c r="F126" s="4"/>
      <c r="G126" s="13"/>
      <c r="H126" s="4"/>
      <c r="I126" s="4"/>
      <c r="J126" s="4"/>
    </row>
    <row r="127" spans="1:10" x14ac:dyDescent="0.35">
      <c r="A127" s="4"/>
      <c r="B127" s="4"/>
      <c r="C127" s="13"/>
      <c r="D127" s="4"/>
      <c r="E127" s="4"/>
      <c r="F127" s="4"/>
      <c r="G127" s="13"/>
      <c r="H127" s="4"/>
      <c r="I127" s="4"/>
      <c r="J127" s="4"/>
    </row>
    <row r="128" spans="1:10" x14ac:dyDescent="0.35">
      <c r="A128" s="4"/>
      <c r="B128" s="4"/>
      <c r="C128" s="13"/>
      <c r="D128" s="4"/>
      <c r="E128" s="4"/>
      <c r="F128" s="4"/>
      <c r="G128" s="4"/>
      <c r="H128" s="4"/>
      <c r="I128" s="4"/>
      <c r="J128" s="4"/>
    </row>
    <row r="129" spans="1:10" x14ac:dyDescent="0.35">
      <c r="A129" s="138"/>
      <c r="B129" s="139"/>
      <c r="C129" s="139"/>
      <c r="D129" s="9">
        <f>'Avropsblankett 3 Infrastruktur'!I84</f>
        <v>1</v>
      </c>
      <c r="E129" s="4"/>
      <c r="F129" s="4"/>
      <c r="G129" s="4"/>
      <c r="H129" s="4"/>
      <c r="I129" s="4"/>
      <c r="J129" s="4"/>
    </row>
    <row r="130" spans="1:10" x14ac:dyDescent="0.35">
      <c r="A130" s="53"/>
      <c r="B130" s="53"/>
      <c r="C130" s="53"/>
      <c r="D130" s="53"/>
      <c r="E130" s="53"/>
      <c r="F130" s="53"/>
      <c r="G130" s="53"/>
      <c r="I130" s="4"/>
      <c r="J130" s="4"/>
    </row>
    <row r="131" spans="1:10" x14ac:dyDescent="0.35">
      <c r="A131" s="53"/>
      <c r="B131" s="53"/>
      <c r="C131" s="53"/>
      <c r="D131" s="53"/>
      <c r="E131" s="53"/>
      <c r="F131" s="53"/>
      <c r="G131" s="53"/>
      <c r="H131" s="4"/>
      <c r="I131" s="4"/>
      <c r="J131" s="4"/>
    </row>
    <row r="132" spans="1:10" x14ac:dyDescent="0.35">
      <c r="A132" s="53"/>
      <c r="B132" s="53"/>
      <c r="C132" s="53"/>
      <c r="D132" s="4"/>
      <c r="E132" s="4"/>
      <c r="F132" s="4"/>
      <c r="G132" s="4"/>
      <c r="H132" s="4"/>
      <c r="I132" s="4"/>
      <c r="J132" s="4"/>
    </row>
    <row r="133" spans="1:10" x14ac:dyDescent="0.35">
      <c r="A133" s="4"/>
      <c r="B133" s="4"/>
      <c r="C133" s="4"/>
      <c r="D133" s="4"/>
      <c r="E133" s="4"/>
      <c r="F133" s="4"/>
      <c r="G133" s="4"/>
      <c r="H133" s="4"/>
      <c r="I133" s="4"/>
      <c r="J133" s="4"/>
    </row>
    <row r="134" spans="1:10" x14ac:dyDescent="0.35">
      <c r="A134" s="53"/>
      <c r="B134" s="53"/>
      <c r="C134" s="53"/>
      <c r="D134" s="4"/>
      <c r="E134" s="4"/>
      <c r="F134" s="4"/>
      <c r="G134" s="4"/>
      <c r="H134" s="4"/>
      <c r="I134" s="4"/>
      <c r="J134" s="4"/>
    </row>
    <row r="135" spans="1:10" x14ac:dyDescent="0.35">
      <c r="A135" s="4"/>
      <c r="B135" s="4"/>
      <c r="C135" s="4"/>
      <c r="D135" s="4"/>
      <c r="E135" s="4"/>
      <c r="F135" s="4"/>
      <c r="G135" s="4"/>
      <c r="H135" s="4"/>
      <c r="I135" s="4"/>
      <c r="J135" s="4"/>
    </row>
    <row r="136" spans="1:10" x14ac:dyDescent="0.35">
      <c r="A136" s="53"/>
      <c r="B136" s="53"/>
      <c r="C136" s="53"/>
      <c r="D136" s="4"/>
      <c r="E136" s="4"/>
      <c r="F136" s="4"/>
      <c r="G136" s="4"/>
      <c r="H136" s="4"/>
      <c r="I136" s="4"/>
      <c r="J136" s="4"/>
    </row>
    <row r="137" spans="1:10" x14ac:dyDescent="0.35">
      <c r="A137" s="4"/>
      <c r="B137" s="4"/>
      <c r="C137" s="4"/>
      <c r="D137" s="4"/>
      <c r="E137" s="4"/>
      <c r="F137" s="4"/>
      <c r="G137" s="4"/>
      <c r="H137" s="4"/>
      <c r="I137" s="4"/>
      <c r="J137" s="4"/>
    </row>
    <row r="138" spans="1:10" x14ac:dyDescent="0.35">
      <c r="A138" s="53"/>
      <c r="B138" s="53"/>
      <c r="C138" s="53"/>
      <c r="D138" s="4"/>
      <c r="E138" s="4"/>
      <c r="F138" s="4"/>
      <c r="G138" s="4"/>
      <c r="H138" s="4"/>
      <c r="I138" s="4"/>
      <c r="J138" s="4"/>
    </row>
    <row r="139" spans="1:10" x14ac:dyDescent="0.35">
      <c r="A139" s="4"/>
      <c r="B139" s="4"/>
      <c r="C139" s="4"/>
      <c r="D139" s="4"/>
      <c r="E139" s="4"/>
      <c r="F139" s="4"/>
      <c r="G139" s="4"/>
      <c r="H139" s="4"/>
      <c r="I139" s="4"/>
      <c r="J139" s="4"/>
    </row>
    <row r="140" spans="1:10" x14ac:dyDescent="0.35">
      <c r="A140" s="53"/>
      <c r="B140" s="53"/>
      <c r="C140" s="53"/>
      <c r="D140" s="4"/>
      <c r="E140" s="4"/>
      <c r="F140" s="4"/>
      <c r="G140" s="4"/>
      <c r="H140" s="4"/>
      <c r="I140" s="4"/>
      <c r="J140" s="4"/>
    </row>
    <row r="141" spans="1:10" x14ac:dyDescent="0.35">
      <c r="A141" s="4"/>
      <c r="B141" s="4"/>
      <c r="C141" s="4"/>
      <c r="D141" s="4"/>
      <c r="E141" s="4"/>
      <c r="F141" s="4"/>
      <c r="G141" s="4"/>
      <c r="H141" s="4"/>
      <c r="I141" s="4"/>
      <c r="J141" s="4"/>
    </row>
    <row r="142" spans="1:10" x14ac:dyDescent="0.35">
      <c r="A142" s="53"/>
      <c r="B142" s="53"/>
      <c r="C142" s="53"/>
      <c r="D142" s="4"/>
      <c r="E142" s="4"/>
      <c r="F142" s="4"/>
      <c r="G142" s="4"/>
      <c r="H142" s="4"/>
      <c r="I142" s="4"/>
      <c r="J142" s="4"/>
    </row>
    <row r="143" spans="1:10" x14ac:dyDescent="0.35">
      <c r="A143" s="4"/>
      <c r="B143" s="4"/>
      <c r="C143" s="4"/>
      <c r="D143" s="4"/>
      <c r="E143" s="4"/>
      <c r="F143" s="4"/>
      <c r="G143" s="4"/>
      <c r="H143" s="4"/>
      <c r="I143" s="4"/>
      <c r="J143" s="4"/>
    </row>
    <row r="144" spans="1:10" x14ac:dyDescent="0.35">
      <c r="A144" s="4"/>
      <c r="B144" s="4"/>
      <c r="C144" s="4"/>
      <c r="D144" s="4"/>
      <c r="E144" s="4"/>
      <c r="F144" s="4"/>
      <c r="G144" s="4"/>
      <c r="H144" s="4"/>
      <c r="I144" s="4"/>
      <c r="J144" s="4"/>
    </row>
  </sheetData>
  <sheetProtection algorithmName="SHA-512" hashValue="WjPo5IuVJbhip6hD4C1VDQ2pFReweXeHVjXo6A8LaLi4+JQ0o4rDUoakz/w+/nXjNfzalqCUJaCBZzT40GshOw==" saltValue="IRMYqHKJdUjDte4YFQF3Dg==" spinCount="100000" sheet="1" objects="1" scenarios="1"/>
  <mergeCells count="6">
    <mergeCell ref="B112:F112"/>
    <mergeCell ref="A129:C129"/>
    <mergeCell ref="B108:F108"/>
    <mergeCell ref="B109:F109"/>
    <mergeCell ref="B110:F110"/>
    <mergeCell ref="B111:F111"/>
  </mergeCells>
  <dataValidations count="2">
    <dataValidation errorStyle="warning" allowBlank="1" showInputMessage="1" showErrorMessage="1" sqref="B108:B112" xr:uid="{00000000-0002-0000-0100-000000000000}"/>
    <dataValidation type="list" allowBlank="1" showInputMessage="1" showErrorMessage="1" sqref="G45" xr:uid="{00000000-0002-0000-0100-000001000000}">
      <formula1>"Ja,Nej"</formula1>
    </dataValidation>
  </dataValidations>
  <hyperlinks>
    <hyperlink ref="B6" r:id="rId1" display="mailto:avropa@a3.se" xr:uid="{00000000-0004-0000-0100-000000000000}"/>
    <hyperlink ref="C6" r:id="rId2" xr:uid="{00000000-0004-0000-0100-000001000000}"/>
    <hyperlink ref="F6" r:id="rId3" display="mailto:upphandlingsenheten@teliacompany.com" xr:uid="{00000000-0004-0000-0100-000002000000}"/>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Avropsblankett 3 Infrastruktur</vt:lpstr>
      <vt:lpstr>Prismatris 3 Infrastruktur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Karl-Johan Skiver</cp:lastModifiedBy>
  <cp:lastPrinted>2018-05-28T12:04:21Z</cp:lastPrinted>
  <dcterms:created xsi:type="dcterms:W3CDTF">2016-05-19T07:07:08Z</dcterms:created>
  <dcterms:modified xsi:type="dcterms:W3CDTF">2021-11-11T09:16:32Z</dcterms:modified>
</cp:coreProperties>
</file>