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codeName="ThisWorkbook"/>
  <mc:AlternateContent xmlns:mc="http://schemas.openxmlformats.org/markup-compatibility/2006">
    <mc:Choice Requires="x15">
      <x15ac:absPath xmlns:x15ac="http://schemas.microsoft.com/office/spreadsheetml/2010/11/ac" url="C:\Users\flind\Desktop\Kaffe och vatten 2022-11-24\"/>
    </mc:Choice>
  </mc:AlternateContent>
  <xr:revisionPtr revIDLastSave="0" documentId="13_ncr:1_{05900FB8-B117-4172-A95F-26671BB1794E}" xr6:coauthVersionLast="47" xr6:coauthVersionMax="47" xr10:uidLastSave="{00000000-0000-0000-0000-000000000000}"/>
  <workbookProtection workbookAlgorithmName="SHA-512" workbookHashValue="V1lP035yjne4RziKuy10vmK3GHKiS5cUDpjYUewtNpLN2fR8a647HJaOdsLGf+4Lx0sOSDe+KSNwV5/zAUF9+w==" workbookSaltValue="hPNl5NepkpPth+wZfecFqw==" workbookSpinCount="100000" lockStructure="1"/>
  <bookViews>
    <workbookView xWindow="-120" yWindow="-120" windowWidth="29040" windowHeight="15720" tabRatio="768" activeTab="6" xr2:uid="{00000000-000D-0000-FFFF-FFFF00000000}"/>
  </bookViews>
  <sheets>
    <sheet name="1 Instruktioner" sheetId="102" r:id="rId1"/>
    <sheet name="2 Specifikation" sheetId="98" r:id="rId2"/>
    <sheet name="3 Nuvarande lösning" sheetId="104" r:id="rId3"/>
    <sheet name="4 Förslag på lösning" sheetId="103" r:id="rId4"/>
    <sheet name="4.1 Varor" sheetId="105" r:id="rId5"/>
    <sheet name="4.2 Automater" sheetId="107" r:id="rId6"/>
    <sheet name="4.3 Övrigt sortiment" sheetId="106" r:id="rId7"/>
    <sheet name="5 Utvärdering" sheetId="108" r:id="rId8"/>
    <sheet name="6 Avtalstecknande" sheetId="100" r:id="rId9"/>
    <sheet name="Admin" sheetId="86" state="hidden" r:id="rId10"/>
    <sheet name="SysAdmin" sheetId="101" state="hidden" r:id="rId11"/>
  </sheets>
  <externalReferences>
    <externalReference r:id="rId12"/>
  </externalReferences>
  <definedNames>
    <definedName name="ButtonStatus">SysAdmin!$D$2</definedName>
    <definedName name="ButtonText">SysAdmin!$E$2</definedName>
    <definedName name="Delområde_Vara_Tjanst">OFFSET(Admin!$C$101,0,0,COUNTA(Admin!$C$101:$C$122),1)</definedName>
    <definedName name="DpDwnTDV" localSheetId="3">'4 Förslag på lösning'!$B$170</definedName>
    <definedName name="DpDwnTDV">'2 Specifikation'!$B$107</definedName>
    <definedName name="DpDwnUtvddrop" localSheetId="3">'4 Förslag på lösning'!$B$177</definedName>
    <definedName name="DpDwnUtvddrop">'2 Specifikation'!$B$113</definedName>
    <definedName name="LarmStatus" localSheetId="3">'4 Förslag på lösning'!$AF$3</definedName>
    <definedName name="LarmStatus">'2 Specifikation'!$AJ$3</definedName>
    <definedName name="ListLevNamn">Admin!$C$81:$C$87</definedName>
    <definedName name="ListvalNrProduktTjänst">[1]Admin!$G$26:$G$47</definedName>
    <definedName name="ListvalRegion">Admin!$J$56:$J$77</definedName>
    <definedName name="LockStatus">SysAdmin!$B$1</definedName>
    <definedName name="MiljöNrTjänst">Admin!$I$71:$I$77</definedName>
    <definedName name="NrTjänst">Admin!$G$71:$G$77</definedName>
    <definedName name="pkey">SysAdmin!$B$3</definedName>
    <definedName name="_xlnm.Print_Area" localSheetId="1">'2 Specifikation'!$B$2:$AE$214</definedName>
    <definedName name="_xlnm.Print_Area" localSheetId="3">'4 Förslag på lösning'!$B$2:$AG$332</definedName>
    <definedName name="_xlnm.Print_Titles" localSheetId="1">'2 Specifikation'!$1:$1</definedName>
    <definedName name="_xlnm.Print_Titles" localSheetId="3">'4 Förslag på lösning'!$1:$1</definedName>
    <definedName name="_xlnm.Print_Titles" localSheetId="8">'6 Avtalstecknande'!$2:$2</definedName>
    <definedName name="ResOpt">Admin!$J$28:$J$53</definedName>
    <definedName name="ResVarTja">OFFSET(Admin!$J$3,0,0,COUNTA(Admin!$J$3:$J$24),1)</definedName>
    <definedName name="StatusSpec01" localSheetId="3">'4 Förslag på lösning'!$AA$57</definedName>
    <definedName name="TblBeräkning">Admin!$C$55:$M$67</definedName>
    <definedName name="TblDelområde">Admin!$C$4:$C$10</definedName>
    <definedName name="TblEnhet">Admin!$H$57:$H$59</definedName>
    <definedName name="TblGrundTilldeln">Admin!$D$57:$D$59</definedName>
    <definedName name="TblHyraKopVaror">Admin!$H$65:$H$67</definedName>
    <definedName name="TblKontor">Admin!$L$18:$L$58</definedName>
    <definedName name="TblKrv2">Admin!$E$101:$E$107</definedName>
    <definedName name="TblKrvRes1">Admin!$E$114:$E$122</definedName>
    <definedName name="TblKrvRes10">Admin!$N$114:$N$122</definedName>
    <definedName name="TblKrvRes11">Admin!$O$114:$O$122</definedName>
    <definedName name="TblKrvRes12">Admin!$P$114:$P$122</definedName>
    <definedName name="TblKrvRes13">Admin!$Q$114:$Q$122</definedName>
    <definedName name="TblKrvRes14">Admin!$R$114:$R$122</definedName>
    <definedName name="TblKrvRes15">Admin!$S$114:$S$122</definedName>
    <definedName name="TblKrvRes16">Admin!$T$114:$T$122</definedName>
    <definedName name="TblKrvRes17">Admin!$U$114:$U$122</definedName>
    <definedName name="TblKrvRes18">Admin!$V$114:$V$122</definedName>
    <definedName name="TblKrvRes19">Admin!$W$114:$W$122</definedName>
    <definedName name="TblKrvRes2">Admin!$F$114:$F$122</definedName>
    <definedName name="TblKrvRes20">Admin!$X$114:$X$122</definedName>
    <definedName name="TblKrvRes3">Admin!$G$114:$G$122</definedName>
    <definedName name="TblKrvRes4">Admin!$H$114:$H$122</definedName>
    <definedName name="TblKrvRes5">Admin!$I$114:$I$122</definedName>
    <definedName name="TblKrvRes6">Admin!$J$114:$J$122</definedName>
    <definedName name="TblKrvRes7">Admin!$K$114:$K$122</definedName>
    <definedName name="TblKrvRes8">Admin!$L$114:$L$122</definedName>
    <definedName name="TblKrvRes9">Admin!$M$114:$M$122</definedName>
    <definedName name="TblLeverantörer">Admin!$C$80:$Q$98</definedName>
    <definedName name="TblProdGrupp">Admin!$H$71:$H$75</definedName>
    <definedName name="TblProdukter">[1]Admin!$R$26:$R$34</definedName>
    <definedName name="TblRegion">[1]Admin!$L$26:$L$32</definedName>
    <definedName name="TblService">Admin!$F$73:$F$74</definedName>
    <definedName name="TblTilldelKrit">Admin!$L$61:$L$69</definedName>
    <definedName name="TblTjänst">Admin!$J$3:$J$25</definedName>
    <definedName name="TblTjänster">[1]Admin!$T$26:$T$35</definedName>
    <definedName name="TblUtVrd">Admin!$D$62:$D$66</definedName>
    <definedName name="TidsåtgNrTjänst">Admin!$M$71:$M$75</definedName>
    <definedName name="TillDelVal">SysAdmin!$E$8</definedName>
    <definedName name="TillDelVal2" localSheetId="3">'4 Förslag på lösning'!$AE$172</definedName>
    <definedName name="TillDelVal2">'2 Specifikation'!$AC$108</definedName>
    <definedName name="UKey">SysAdmin!$B$2</definedName>
    <definedName name="USRDelområde">'2 Specifikation'!$B$53</definedName>
    <definedName name="UtvarderingsVal">SysAdmin!$E$9</definedName>
    <definedName name="UtvarderingsVal2" localSheetId="3">'4 Förslag på lösning'!$AE$173</definedName>
    <definedName name="UtvarderingsVal2">'2 Specifikation'!$AC$109</definedName>
    <definedName name="ValBilaga">Admin!$F$67:$F$68</definedName>
    <definedName name="ValVarTja">Admin!$D$3</definedName>
    <definedName name="Välj1">[1]Admin!$F$26</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4" i="103" l="1"/>
  <c r="AA54" i="103" s="1"/>
  <c r="M54" i="103"/>
  <c r="AB54" i="103" s="1"/>
  <c r="AF55" i="103"/>
  <c r="AF56" i="103"/>
  <c r="AF57" i="103"/>
  <c r="AF58" i="103"/>
  <c r="AF59" i="103"/>
  <c r="AF60" i="103"/>
  <c r="AF61" i="103"/>
  <c r="AF62" i="103"/>
  <c r="AF63" i="103"/>
  <c r="AF64" i="103"/>
  <c r="AF65" i="103"/>
  <c r="AF66" i="103"/>
  <c r="AF67" i="103"/>
  <c r="AF68" i="103"/>
  <c r="AF69" i="103"/>
  <c r="AF70" i="103"/>
  <c r="AF71" i="103"/>
  <c r="AF72" i="103"/>
  <c r="AF73" i="103"/>
  <c r="AF74" i="103"/>
  <c r="AF75" i="103"/>
  <c r="AF76" i="103"/>
  <c r="AF77" i="103"/>
  <c r="AF78" i="103"/>
  <c r="AF79" i="103"/>
  <c r="AF80" i="103"/>
  <c r="AF81" i="103"/>
  <c r="AF82" i="103"/>
  <c r="AF83" i="103"/>
  <c r="AF84" i="103"/>
  <c r="AF85" i="103"/>
  <c r="AF86" i="103"/>
  <c r="AF87" i="103"/>
  <c r="AF88" i="103"/>
  <c r="AF89" i="103"/>
  <c r="AF90" i="103"/>
  <c r="AF91" i="103"/>
  <c r="AF92" i="103"/>
  <c r="AF93" i="103"/>
  <c r="AF94" i="103"/>
  <c r="AF95" i="103"/>
  <c r="AF96" i="103"/>
  <c r="AF97" i="103"/>
  <c r="AF98" i="103"/>
  <c r="AF99" i="103"/>
  <c r="AF100" i="103"/>
  <c r="AF101" i="103"/>
  <c r="AF102" i="103"/>
  <c r="AF103" i="103"/>
  <c r="AF104" i="103"/>
  <c r="AF105" i="103"/>
  <c r="AF106" i="103"/>
  <c r="AF107" i="103"/>
  <c r="AF108" i="103"/>
  <c r="AF109" i="103"/>
  <c r="AF110" i="103"/>
  <c r="AF111" i="103"/>
  <c r="AF112" i="103"/>
  <c r="AF113" i="103"/>
  <c r="AF114" i="103"/>
  <c r="AF115" i="103"/>
  <c r="AF116" i="103"/>
  <c r="AF117" i="103"/>
  <c r="AF118" i="103"/>
  <c r="AA55" i="103"/>
  <c r="AB55" i="103"/>
  <c r="AA56" i="103"/>
  <c r="AB56" i="103"/>
  <c r="AA57" i="103"/>
  <c r="AB57" i="103"/>
  <c r="AA58" i="103"/>
  <c r="AB58" i="103"/>
  <c r="AA59" i="103"/>
  <c r="AB59" i="103"/>
  <c r="AA60" i="103"/>
  <c r="AB60" i="103"/>
  <c r="AA61" i="103"/>
  <c r="AB61" i="103"/>
  <c r="AA62" i="103"/>
  <c r="AB62" i="103"/>
  <c r="AA63" i="103"/>
  <c r="AB63" i="103"/>
  <c r="AA64" i="103"/>
  <c r="AB64" i="103"/>
  <c r="AA65" i="103"/>
  <c r="AB65" i="103"/>
  <c r="AA66" i="103"/>
  <c r="AB66" i="103"/>
  <c r="AA67" i="103"/>
  <c r="AB67" i="103"/>
  <c r="AA68" i="103"/>
  <c r="AB68" i="103"/>
  <c r="AA69" i="103"/>
  <c r="AB69" i="103"/>
  <c r="AA70" i="103"/>
  <c r="AB70" i="103"/>
  <c r="AA71" i="103"/>
  <c r="AB71" i="103"/>
  <c r="AA72" i="103"/>
  <c r="AB72" i="103"/>
  <c r="AA73" i="103"/>
  <c r="AB73" i="103"/>
  <c r="AA74" i="103"/>
  <c r="AB74" i="103"/>
  <c r="AA75" i="103"/>
  <c r="AB75" i="103"/>
  <c r="AA76" i="103"/>
  <c r="AB76" i="103"/>
  <c r="AA77" i="103"/>
  <c r="AB77" i="103"/>
  <c r="AA78" i="103"/>
  <c r="AB78" i="103"/>
  <c r="AA79" i="103"/>
  <c r="AB79" i="103"/>
  <c r="AA80" i="103"/>
  <c r="AB80" i="103"/>
  <c r="AA81" i="103"/>
  <c r="AB81" i="103"/>
  <c r="AA82" i="103"/>
  <c r="AB82" i="103"/>
  <c r="AA83" i="103"/>
  <c r="AB83" i="103"/>
  <c r="AA84" i="103"/>
  <c r="AB84" i="103"/>
  <c r="AA85" i="103"/>
  <c r="AB85" i="103"/>
  <c r="AA86" i="103"/>
  <c r="AB86" i="103"/>
  <c r="AA87" i="103"/>
  <c r="AB87" i="103"/>
  <c r="AA88" i="103"/>
  <c r="AB88" i="103"/>
  <c r="AA89" i="103"/>
  <c r="AB89" i="103"/>
  <c r="AA90" i="103"/>
  <c r="AB90" i="103"/>
  <c r="AA91" i="103"/>
  <c r="AB91" i="103"/>
  <c r="AA92" i="103"/>
  <c r="AB92" i="103"/>
  <c r="AA93" i="103"/>
  <c r="AB93" i="103"/>
  <c r="AA94" i="103"/>
  <c r="AB94" i="103"/>
  <c r="AA95" i="103"/>
  <c r="AB95" i="103"/>
  <c r="AA96" i="103"/>
  <c r="AB96" i="103"/>
  <c r="AA97" i="103"/>
  <c r="AB97" i="103"/>
  <c r="AA98" i="103"/>
  <c r="AB98" i="103"/>
  <c r="AA99" i="103"/>
  <c r="AB99" i="103"/>
  <c r="AA100" i="103"/>
  <c r="AB100" i="103"/>
  <c r="AA101" i="103"/>
  <c r="AB101" i="103"/>
  <c r="AA102" i="103"/>
  <c r="AB102" i="103"/>
  <c r="AA103" i="103"/>
  <c r="AB103" i="103"/>
  <c r="AA104" i="103"/>
  <c r="AB104" i="103"/>
  <c r="AA105" i="103"/>
  <c r="AB105" i="103"/>
  <c r="AA106" i="103"/>
  <c r="AB106" i="103"/>
  <c r="AA107" i="103"/>
  <c r="AB107" i="103"/>
  <c r="AA108" i="103"/>
  <c r="AB108" i="103"/>
  <c r="AA109" i="103"/>
  <c r="AB109" i="103"/>
  <c r="AA110" i="103"/>
  <c r="AB110" i="103"/>
  <c r="AA111" i="103"/>
  <c r="AB111" i="103"/>
  <c r="AA112" i="103"/>
  <c r="AB112" i="103"/>
  <c r="AA113" i="103"/>
  <c r="AB113" i="103"/>
  <c r="AA114" i="103"/>
  <c r="AB114" i="103"/>
  <c r="AA115" i="103"/>
  <c r="AB115" i="103"/>
  <c r="AA116" i="103"/>
  <c r="AB116" i="103"/>
  <c r="AA117" i="103"/>
  <c r="AB117" i="103"/>
  <c r="AA118" i="103"/>
  <c r="AB118" i="103"/>
  <c r="E1" i="100"/>
  <c r="AF54" i="103" l="1"/>
  <c r="L49" i="86"/>
  <c r="L48" i="86"/>
  <c r="L47" i="86"/>
  <c r="L46" i="86"/>
  <c r="L45" i="86"/>
  <c r="L44" i="86"/>
  <c r="L43" i="86"/>
  <c r="L42" i="86"/>
  <c r="L41" i="86"/>
  <c r="L40" i="86"/>
  <c r="L38" i="86"/>
  <c r="L37" i="86"/>
  <c r="L36" i="86"/>
  <c r="L35" i="86"/>
  <c r="L34" i="86"/>
  <c r="L33" i="86"/>
  <c r="L32" i="86"/>
  <c r="L31" i="86"/>
  <c r="L30" i="86"/>
  <c r="L29" i="86"/>
  <c r="C159" i="86"/>
  <c r="C158" i="86"/>
  <c r="C157" i="86"/>
  <c r="C156" i="86"/>
  <c r="C155" i="86"/>
  <c r="C154" i="86"/>
  <c r="C153" i="86"/>
  <c r="C152" i="86"/>
  <c r="C151" i="86"/>
  <c r="C150" i="86"/>
  <c r="C148" i="86"/>
  <c r="C147" i="86"/>
  <c r="C146" i="86"/>
  <c r="C145" i="86"/>
  <c r="C144" i="86"/>
  <c r="C143" i="86"/>
  <c r="C142" i="86"/>
  <c r="C141" i="86"/>
  <c r="C140" i="86"/>
  <c r="C139" i="86"/>
  <c r="M55" i="103" l="1"/>
  <c r="M56" i="103"/>
  <c r="M57" i="103"/>
  <c r="M58" i="103"/>
  <c r="M59" i="103"/>
  <c r="M60" i="103"/>
  <c r="M61" i="103"/>
  <c r="M62" i="103"/>
  <c r="M63" i="103"/>
  <c r="M64" i="103"/>
  <c r="M65" i="103"/>
  <c r="M66" i="103"/>
  <c r="M67" i="103"/>
  <c r="M68" i="103"/>
  <c r="M69" i="103"/>
  <c r="M70" i="103"/>
  <c r="M71" i="103"/>
  <c r="M72" i="103"/>
  <c r="M73" i="103"/>
  <c r="M74" i="103"/>
  <c r="M75" i="103"/>
  <c r="M76" i="103"/>
  <c r="M77" i="103"/>
  <c r="M78" i="103"/>
  <c r="M79" i="103"/>
  <c r="M80" i="103"/>
  <c r="M81" i="103"/>
  <c r="M82" i="103"/>
  <c r="M83" i="103"/>
  <c r="M84" i="103"/>
  <c r="M85" i="103"/>
  <c r="M86" i="103"/>
  <c r="M87" i="103"/>
  <c r="M88" i="103"/>
  <c r="M89" i="103"/>
  <c r="M90" i="103"/>
  <c r="M91" i="103"/>
  <c r="M92" i="103"/>
  <c r="M93" i="103"/>
  <c r="M94" i="103"/>
  <c r="M95" i="103"/>
  <c r="M96" i="103"/>
  <c r="M97" i="103"/>
  <c r="M98" i="103"/>
  <c r="M99" i="103"/>
  <c r="M100" i="103"/>
  <c r="M101" i="103"/>
  <c r="M102" i="103"/>
  <c r="M103" i="103"/>
  <c r="M104" i="103"/>
  <c r="M105" i="103"/>
  <c r="M106" i="103"/>
  <c r="M107" i="103"/>
  <c r="M108" i="103"/>
  <c r="M109" i="103"/>
  <c r="M110" i="103"/>
  <c r="M111" i="103"/>
  <c r="M112" i="103"/>
  <c r="M113" i="103"/>
  <c r="M114" i="103"/>
  <c r="M115" i="103"/>
  <c r="M116" i="103"/>
  <c r="M117" i="103"/>
  <c r="M118" i="103"/>
  <c r="B55" i="103"/>
  <c r="C55" i="103"/>
  <c r="B56" i="103"/>
  <c r="C56" i="103"/>
  <c r="B57" i="103"/>
  <c r="C57" i="103"/>
  <c r="B58" i="103"/>
  <c r="C58" i="103"/>
  <c r="B59" i="103"/>
  <c r="C59" i="103"/>
  <c r="B60" i="103"/>
  <c r="C60" i="103"/>
  <c r="B61" i="103"/>
  <c r="C61" i="103"/>
  <c r="B62" i="103"/>
  <c r="C62" i="103"/>
  <c r="B63" i="103"/>
  <c r="C63" i="103"/>
  <c r="B64" i="103"/>
  <c r="C64" i="103"/>
  <c r="B65" i="103"/>
  <c r="C65" i="103"/>
  <c r="B66" i="103"/>
  <c r="C66" i="103"/>
  <c r="B67" i="103"/>
  <c r="C67" i="103"/>
  <c r="B68" i="103"/>
  <c r="C68" i="103"/>
  <c r="B69" i="103"/>
  <c r="C69" i="103"/>
  <c r="B70" i="103"/>
  <c r="C70" i="103"/>
  <c r="B71" i="103"/>
  <c r="C71" i="103"/>
  <c r="B72" i="103"/>
  <c r="C72" i="103"/>
  <c r="B73" i="103"/>
  <c r="C73" i="103"/>
  <c r="B74" i="103"/>
  <c r="C74" i="103"/>
  <c r="B75" i="103"/>
  <c r="C75" i="103"/>
  <c r="B76" i="103"/>
  <c r="C76" i="103"/>
  <c r="B77" i="103"/>
  <c r="C77" i="103"/>
  <c r="B78" i="103"/>
  <c r="C78" i="103"/>
  <c r="B79" i="103"/>
  <c r="C79" i="103"/>
  <c r="B80" i="103"/>
  <c r="C80" i="103"/>
  <c r="B81" i="103"/>
  <c r="C81" i="103"/>
  <c r="B82" i="103"/>
  <c r="C82" i="103"/>
  <c r="B83" i="103"/>
  <c r="C83" i="103"/>
  <c r="B84" i="103"/>
  <c r="C84" i="103"/>
  <c r="B85" i="103"/>
  <c r="C85" i="103"/>
  <c r="B86" i="103"/>
  <c r="C86" i="103"/>
  <c r="B87" i="103"/>
  <c r="C87" i="103"/>
  <c r="B88" i="103"/>
  <c r="C88" i="103"/>
  <c r="B89" i="103"/>
  <c r="C89" i="103"/>
  <c r="B90" i="103"/>
  <c r="C90" i="103"/>
  <c r="B91" i="103"/>
  <c r="C91" i="103"/>
  <c r="B92" i="103"/>
  <c r="C92" i="103"/>
  <c r="B93" i="103"/>
  <c r="C93" i="103"/>
  <c r="B94" i="103"/>
  <c r="C94" i="103"/>
  <c r="B95" i="103"/>
  <c r="C95" i="103"/>
  <c r="B96" i="103"/>
  <c r="C96" i="103"/>
  <c r="B97" i="103"/>
  <c r="C97" i="103"/>
  <c r="B98" i="103"/>
  <c r="C98" i="103"/>
  <c r="B99" i="103"/>
  <c r="C99" i="103"/>
  <c r="B100" i="103"/>
  <c r="C100" i="103"/>
  <c r="B101" i="103"/>
  <c r="C101" i="103"/>
  <c r="B102" i="103"/>
  <c r="C102" i="103"/>
  <c r="B103" i="103"/>
  <c r="C103" i="103"/>
  <c r="B104" i="103"/>
  <c r="C104" i="103"/>
  <c r="B105" i="103"/>
  <c r="C105" i="103"/>
  <c r="B106" i="103"/>
  <c r="C106" i="103"/>
  <c r="B107" i="103"/>
  <c r="C107" i="103"/>
  <c r="B108" i="103"/>
  <c r="C108" i="103"/>
  <c r="B109" i="103"/>
  <c r="C109" i="103"/>
  <c r="B110" i="103"/>
  <c r="C110" i="103"/>
  <c r="B111" i="103"/>
  <c r="C111" i="103"/>
  <c r="B112" i="103"/>
  <c r="C112" i="103"/>
  <c r="B113" i="103"/>
  <c r="C113" i="103"/>
  <c r="B114" i="103"/>
  <c r="C114" i="103"/>
  <c r="B115" i="103"/>
  <c r="C115" i="103"/>
  <c r="B116" i="103"/>
  <c r="C116" i="103"/>
  <c r="B117" i="103"/>
  <c r="C117" i="103"/>
  <c r="B118" i="103"/>
  <c r="C118" i="103"/>
  <c r="O93" i="103" l="1"/>
  <c r="P93" i="103" s="1"/>
  <c r="O95" i="103"/>
  <c r="P95" i="103" s="1"/>
  <c r="O96" i="103"/>
  <c r="P96" i="103" s="1"/>
  <c r="O98" i="103"/>
  <c r="P98" i="103" s="1"/>
  <c r="O101" i="103"/>
  <c r="P101" i="103" s="1"/>
  <c r="O102" i="103"/>
  <c r="P102" i="103" s="1"/>
  <c r="O103" i="103"/>
  <c r="P103" i="103" s="1"/>
  <c r="O104" i="103"/>
  <c r="P104" i="103" s="1"/>
  <c r="O106" i="103"/>
  <c r="P106" i="103" s="1"/>
  <c r="O109" i="103"/>
  <c r="P109" i="103" s="1"/>
  <c r="O111" i="103"/>
  <c r="P111" i="103" s="1"/>
  <c r="O112" i="103"/>
  <c r="P112" i="103" s="1"/>
  <c r="O113" i="103"/>
  <c r="P113" i="103" s="1"/>
  <c r="O114" i="103"/>
  <c r="P114" i="103" s="1"/>
  <c r="O115" i="103"/>
  <c r="P115" i="103" s="1"/>
  <c r="O116" i="103"/>
  <c r="P116" i="103" s="1"/>
  <c r="O117" i="103"/>
  <c r="P117" i="103" s="1"/>
  <c r="O108" i="103"/>
  <c r="P108" i="103" s="1"/>
  <c r="O107" i="103"/>
  <c r="P107" i="103" s="1"/>
  <c r="O105" i="103"/>
  <c r="P105" i="103" s="1"/>
  <c r="O100" i="103"/>
  <c r="P100" i="103" s="1"/>
  <c r="O99" i="103"/>
  <c r="P99" i="103" s="1"/>
  <c r="O97" i="103"/>
  <c r="P97" i="103" s="1"/>
  <c r="O94" i="103"/>
  <c r="P94" i="103" s="1"/>
  <c r="O110" i="103" l="1"/>
  <c r="P110" i="103" s="1"/>
  <c r="C54" i="103"/>
  <c r="O71" i="103"/>
  <c r="O67" i="103"/>
  <c r="O68" i="103"/>
  <c r="O69" i="103"/>
  <c r="O70" i="103"/>
  <c r="O72" i="103"/>
  <c r="O73" i="103"/>
  <c r="AJ170" i="98" l="1"/>
  <c r="AD170" i="98"/>
  <c r="AC170" i="98"/>
  <c r="AJ169" i="98"/>
  <c r="AD169" i="98"/>
  <c r="AC169" i="98"/>
  <c r="AJ168" i="98"/>
  <c r="AD168" i="98"/>
  <c r="AC168" i="98"/>
  <c r="AJ167" i="98"/>
  <c r="AD167" i="98"/>
  <c r="AC167" i="98"/>
  <c r="AJ166" i="98"/>
  <c r="AD166" i="98"/>
  <c r="AC166" i="98"/>
  <c r="AJ165" i="98"/>
  <c r="AD165" i="98"/>
  <c r="AC165" i="98"/>
  <c r="AJ164" i="98"/>
  <c r="AD164" i="98"/>
  <c r="AC164" i="98"/>
  <c r="AJ163" i="98"/>
  <c r="AD163" i="98"/>
  <c r="AC163" i="98"/>
  <c r="AJ162" i="98"/>
  <c r="AD162" i="98"/>
  <c r="AC162" i="98"/>
  <c r="AJ161" i="98"/>
  <c r="AD161" i="98"/>
  <c r="AC161" i="98"/>
  <c r="AJ184" i="98"/>
  <c r="AD184" i="98"/>
  <c r="AC184" i="98"/>
  <c r="AJ183" i="98"/>
  <c r="AD183" i="98"/>
  <c r="AC183" i="98"/>
  <c r="AJ182" i="98"/>
  <c r="AD182" i="98"/>
  <c r="AC182" i="98"/>
  <c r="AJ181" i="98"/>
  <c r="AD181" i="98"/>
  <c r="AC181" i="98"/>
  <c r="AJ180" i="98"/>
  <c r="AD180" i="98"/>
  <c r="AC180" i="98"/>
  <c r="AJ179" i="98"/>
  <c r="AD179" i="98"/>
  <c r="AC179" i="98"/>
  <c r="AJ178" i="98"/>
  <c r="AD178" i="98"/>
  <c r="AC178" i="98"/>
  <c r="AJ177" i="98"/>
  <c r="AD177" i="98"/>
  <c r="AC177" i="98"/>
  <c r="AJ176" i="98"/>
  <c r="AD176" i="98"/>
  <c r="AC176" i="98"/>
  <c r="AJ175" i="98"/>
  <c r="AD175" i="98"/>
  <c r="AC175" i="98"/>
  <c r="O74" i="103"/>
  <c r="P74" i="103" s="1"/>
  <c r="P73" i="103"/>
  <c r="P72" i="103"/>
  <c r="P71" i="103"/>
  <c r="P70" i="103"/>
  <c r="P69" i="103"/>
  <c r="P68" i="103"/>
  <c r="P67" i="103"/>
  <c r="O66" i="103"/>
  <c r="P66" i="103" s="1"/>
  <c r="O65" i="103"/>
  <c r="P65" i="103" s="1"/>
  <c r="O84" i="103"/>
  <c r="P84" i="103" s="1"/>
  <c r="O83" i="103"/>
  <c r="P83" i="103" s="1"/>
  <c r="O82" i="103"/>
  <c r="P82" i="103" s="1"/>
  <c r="O81" i="103"/>
  <c r="P81" i="103" s="1"/>
  <c r="O80" i="103"/>
  <c r="P80" i="103" s="1"/>
  <c r="O79" i="103"/>
  <c r="P79" i="103" s="1"/>
  <c r="O78" i="103"/>
  <c r="P78" i="103" s="1"/>
  <c r="O77" i="103"/>
  <c r="P77" i="103" s="1"/>
  <c r="O76" i="103"/>
  <c r="P76" i="103" s="1"/>
  <c r="O75" i="103"/>
  <c r="P75" i="103" s="1"/>
  <c r="AF344" i="103"/>
  <c r="C130" i="86" l="1"/>
  <c r="C131" i="86"/>
  <c r="C132" i="86"/>
  <c r="C133" i="86"/>
  <c r="C134" i="86"/>
  <c r="C135" i="86"/>
  <c r="C136" i="86"/>
  <c r="C137" i="86"/>
  <c r="C138" i="86"/>
  <c r="C149" i="86"/>
  <c r="C160" i="86"/>
  <c r="C161" i="86"/>
  <c r="C162" i="86"/>
  <c r="C163" i="86"/>
  <c r="C164" i="86"/>
  <c r="C165" i="86"/>
  <c r="C166" i="86"/>
  <c r="C167" i="86"/>
  <c r="C168" i="86"/>
  <c r="C129" i="86"/>
  <c r="D159" i="86" l="1"/>
  <c r="E159" i="86" s="1"/>
  <c r="D157" i="86"/>
  <c r="E157" i="86" s="1"/>
  <c r="D158" i="86"/>
  <c r="E158" i="86" s="1"/>
  <c r="D156" i="86"/>
  <c r="E156" i="86" s="1"/>
  <c r="D152" i="86"/>
  <c r="E152" i="86" s="1"/>
  <c r="D150" i="86"/>
  <c r="E150" i="86" s="1"/>
  <c r="D155" i="86"/>
  <c r="E155" i="86" s="1"/>
  <c r="D154" i="86"/>
  <c r="E154" i="86" s="1"/>
  <c r="D151" i="86"/>
  <c r="E151" i="86" s="1"/>
  <c r="D153" i="86"/>
  <c r="E153" i="86" s="1"/>
  <c r="D148" i="86"/>
  <c r="E148" i="86" s="1"/>
  <c r="D146" i="86"/>
  <c r="E146" i="86" s="1"/>
  <c r="D147" i="86"/>
  <c r="E147" i="86" s="1"/>
  <c r="D141" i="86"/>
  <c r="E141" i="86" s="1"/>
  <c r="D145" i="86"/>
  <c r="E145" i="86" s="1"/>
  <c r="D142" i="86"/>
  <c r="E142" i="86" s="1"/>
  <c r="D144" i="86"/>
  <c r="E144" i="86" s="1"/>
  <c r="D143" i="86"/>
  <c r="E143" i="86" s="1"/>
  <c r="D139" i="86"/>
  <c r="E139" i="86" s="1"/>
  <c r="D140" i="86"/>
  <c r="E140" i="86" s="1"/>
  <c r="D168" i="86"/>
  <c r="E168" i="86" s="1"/>
  <c r="D136" i="86"/>
  <c r="E136" i="86" s="1"/>
  <c r="D160" i="86" l="1"/>
  <c r="E160" i="86" s="1"/>
  <c r="D132" i="86"/>
  <c r="E132" i="86" s="1"/>
  <c r="D163" i="86"/>
  <c r="E163" i="86" s="1"/>
  <c r="D135" i="86"/>
  <c r="E135" i="86" s="1"/>
  <c r="D162" i="86"/>
  <c r="E162" i="86" s="1"/>
  <c r="D129" i="86"/>
  <c r="E129" i="86" s="1"/>
  <c r="D133" i="86"/>
  <c r="E133" i="86" s="1"/>
  <c r="D149" i="86"/>
  <c r="E149" i="86" s="1"/>
  <c r="D138" i="86"/>
  <c r="E138" i="86" s="1"/>
  <c r="D165" i="86"/>
  <c r="E165" i="86" s="1"/>
  <c r="D137" i="86"/>
  <c r="E137" i="86" s="1"/>
  <c r="D134" i="86"/>
  <c r="E134" i="86" s="1"/>
  <c r="D161" i="86"/>
  <c r="E161" i="86" s="1"/>
  <c r="D167" i="86"/>
  <c r="E167" i="86" s="1"/>
  <c r="D131" i="86"/>
  <c r="E131" i="86" s="1"/>
  <c r="D166" i="86"/>
  <c r="E166" i="86" s="1"/>
  <c r="D130" i="86"/>
  <c r="E130" i="86" s="1"/>
  <c r="D164" i="86"/>
  <c r="E164" i="86" s="1"/>
  <c r="F158" i="86" l="1" a="1"/>
  <c r="F158" i="86" s="1"/>
  <c r="B152" i="103" s="1"/>
  <c r="D152" i="103" s="1"/>
  <c r="F159" i="86" a="1"/>
  <c r="F159" i="86" s="1"/>
  <c r="B153" i="103" s="1"/>
  <c r="D153" i="103" s="1"/>
  <c r="F157" i="86" a="1"/>
  <c r="F157" i="86" s="1"/>
  <c r="B151" i="103" s="1"/>
  <c r="D151" i="103" s="1"/>
  <c r="F153" i="86" a="1"/>
  <c r="F153" i="86" s="1"/>
  <c r="B147" i="103" s="1"/>
  <c r="D147" i="103" s="1"/>
  <c r="F152" i="86" a="1"/>
  <c r="F152" i="86" s="1"/>
  <c r="B146" i="103" s="1"/>
  <c r="D146" i="103" s="1"/>
  <c r="F156" i="86" a="1"/>
  <c r="F156" i="86" s="1"/>
  <c r="B150" i="103" s="1"/>
  <c r="D150" i="103" s="1"/>
  <c r="F155" i="86" a="1"/>
  <c r="F155" i="86" s="1"/>
  <c r="B149" i="103" s="1"/>
  <c r="D149" i="103" s="1"/>
  <c r="F151" i="86" a="1"/>
  <c r="F151" i="86" s="1"/>
  <c r="B145" i="103" s="1"/>
  <c r="D145" i="103" s="1"/>
  <c r="F154" i="86" a="1"/>
  <c r="F154" i="86" s="1"/>
  <c r="B148" i="103" s="1"/>
  <c r="D148" i="103" s="1"/>
  <c r="F150" i="86" a="1"/>
  <c r="F150" i="86" s="1"/>
  <c r="B144" i="103" s="1"/>
  <c r="D144" i="103" s="1"/>
  <c r="F147" i="86" a="1"/>
  <c r="F147" i="86" s="1"/>
  <c r="B141" i="103" s="1"/>
  <c r="D141" i="103" s="1"/>
  <c r="F148" i="86" a="1"/>
  <c r="F148" i="86" s="1"/>
  <c r="B142" i="103" s="1"/>
  <c r="D142" i="103" s="1"/>
  <c r="F146" i="86" a="1"/>
  <c r="F146" i="86" s="1"/>
  <c r="B140" i="103" s="1"/>
  <c r="D140" i="103" s="1"/>
  <c r="F142" i="86" a="1"/>
  <c r="F142" i="86" s="1"/>
  <c r="B136" i="103" s="1"/>
  <c r="D136" i="103" s="1"/>
  <c r="F141" i="86" a="1"/>
  <c r="F141" i="86" s="1"/>
  <c r="B135" i="103" s="1"/>
  <c r="D135" i="103" s="1"/>
  <c r="F144" i="86" a="1"/>
  <c r="F144" i="86" s="1"/>
  <c r="B138" i="103" s="1"/>
  <c r="D138" i="103" s="1"/>
  <c r="F140" i="86" a="1"/>
  <c r="F140" i="86" s="1"/>
  <c r="B134" i="103" s="1"/>
  <c r="D134" i="103" s="1"/>
  <c r="F143" i="86" a="1"/>
  <c r="F143" i="86" s="1"/>
  <c r="B137" i="103" s="1"/>
  <c r="D137" i="103" s="1"/>
  <c r="F145" i="86" a="1"/>
  <c r="F145" i="86" s="1"/>
  <c r="B139" i="103" s="1"/>
  <c r="F139" i="86" a="1"/>
  <c r="F139" i="86" s="1"/>
  <c r="B133" i="103" s="1"/>
  <c r="D133" i="103" s="1"/>
  <c r="F130" i="86" a="1"/>
  <c r="F130" i="86" s="1"/>
  <c r="B124" i="103" s="1"/>
  <c r="F137" i="86" a="1"/>
  <c r="F137" i="86" s="1"/>
  <c r="B131" i="103" s="1"/>
  <c r="F163" i="86" a="1"/>
  <c r="F163" i="86" s="1"/>
  <c r="B157" i="103" s="1"/>
  <c r="F131" i="86" a="1"/>
  <c r="F131" i="86" s="1"/>
  <c r="B125" i="103" s="1"/>
  <c r="F132" i="86" a="1"/>
  <c r="F132" i="86" s="1"/>
  <c r="B126" i="103" s="1"/>
  <c r="F138" i="86" a="1"/>
  <c r="F138" i="86" s="1"/>
  <c r="B132" i="103" s="1"/>
  <c r="D132" i="103" s="1"/>
  <c r="F165" i="86" a="1"/>
  <c r="F165" i="86" s="1"/>
  <c r="B159" i="103" s="1"/>
  <c r="F167" i="86" a="1"/>
  <c r="F167" i="86" s="1"/>
  <c r="B161" i="103" s="1"/>
  <c r="F129" i="86" a="1"/>
  <c r="F129" i="86" s="1"/>
  <c r="B123" i="103" s="1"/>
  <c r="F133" i="86" a="1"/>
  <c r="F133" i="86" s="1"/>
  <c r="B127" i="103" s="1"/>
  <c r="F149" i="86" a="1"/>
  <c r="F149" i="86" s="1"/>
  <c r="B143" i="103" s="1"/>
  <c r="F134" i="86" a="1"/>
  <c r="F134" i="86" s="1"/>
  <c r="B128" i="103" s="1"/>
  <c r="F136" i="86" a="1"/>
  <c r="F136" i="86" s="1"/>
  <c r="B130" i="103" s="1"/>
  <c r="F160" i="86" a="1"/>
  <c r="F160" i="86" s="1"/>
  <c r="B154" i="103" s="1"/>
  <c r="F166" i="86" a="1"/>
  <c r="F166" i="86" s="1"/>
  <c r="B160" i="103" s="1"/>
  <c r="F161" i="86" a="1"/>
  <c r="F161" i="86" s="1"/>
  <c r="B155" i="103" s="1"/>
  <c r="F162" i="86" a="1"/>
  <c r="F162" i="86" s="1"/>
  <c r="B156" i="103" s="1"/>
  <c r="F135" i="86" a="1"/>
  <c r="F135" i="86" s="1"/>
  <c r="B129" i="103" s="1"/>
  <c r="F168" i="86" a="1"/>
  <c r="F168" i="86" s="1"/>
  <c r="B162" i="103" s="1"/>
  <c r="F164" i="86" a="1"/>
  <c r="F164" i="86" s="1"/>
  <c r="B158" i="103" s="1"/>
  <c r="D19" i="100" l="1"/>
  <c r="D34" i="108" l="1"/>
  <c r="W32" i="108" l="1"/>
  <c r="W31" i="108"/>
  <c r="W30" i="108"/>
  <c r="W29" i="108"/>
  <c r="W28" i="108"/>
  <c r="W27" i="108"/>
  <c r="W26" i="108"/>
  <c r="W25" i="108"/>
  <c r="O54" i="103" l="1"/>
  <c r="P54" i="103" l="1"/>
  <c r="J48" i="105"/>
  <c r="H9" i="103" l="1"/>
  <c r="B21" i="100" l="1"/>
  <c r="B13" i="103" l="1"/>
  <c r="H13" i="103"/>
  <c r="F13" i="103"/>
  <c r="B15" i="103"/>
  <c r="F11" i="103"/>
  <c r="D21" i="100"/>
  <c r="B11" i="103"/>
  <c r="B3" i="100" l="1"/>
  <c r="B338" i="103" l="1"/>
  <c r="O55" i="103" l="1"/>
  <c r="O56" i="103"/>
  <c r="P56" i="103" s="1"/>
  <c r="O57" i="103"/>
  <c r="P57" i="103" s="1"/>
  <c r="O58" i="103"/>
  <c r="P58" i="103" s="1"/>
  <c r="O59" i="103"/>
  <c r="P59" i="103" s="1"/>
  <c r="O60" i="103"/>
  <c r="P60" i="103" s="1"/>
  <c r="O61" i="103"/>
  <c r="P61" i="103" s="1"/>
  <c r="O62" i="103"/>
  <c r="P62" i="103" s="1"/>
  <c r="O63" i="103"/>
  <c r="P63" i="103" s="1"/>
  <c r="O64" i="103"/>
  <c r="P64" i="103" s="1"/>
  <c r="O85" i="103"/>
  <c r="P85" i="103" s="1"/>
  <c r="O86" i="103"/>
  <c r="P86" i="103" s="1"/>
  <c r="O87" i="103"/>
  <c r="P87" i="103" s="1"/>
  <c r="O88" i="103"/>
  <c r="P88" i="103" s="1"/>
  <c r="O89" i="103"/>
  <c r="P89" i="103" s="1"/>
  <c r="O90" i="103"/>
  <c r="P90" i="103" s="1"/>
  <c r="O91" i="103"/>
  <c r="P91" i="103" s="1"/>
  <c r="O92" i="103"/>
  <c r="P92" i="103" s="1"/>
  <c r="O118" i="103"/>
  <c r="P118" i="103" s="1"/>
  <c r="P55" i="103" l="1"/>
  <c r="P120" i="103" s="1"/>
  <c r="D10" i="108" s="1"/>
  <c r="O120" i="103"/>
  <c r="K39" i="105"/>
  <c r="K31" i="105" l="1"/>
  <c r="K32" i="105"/>
  <c r="K33" i="105"/>
  <c r="K34" i="105"/>
  <c r="K35" i="105"/>
  <c r="K36" i="105"/>
  <c r="K37" i="105"/>
  <c r="K38" i="105"/>
  <c r="K40" i="105"/>
  <c r="K41" i="105"/>
  <c r="K42" i="105"/>
  <c r="K43" i="105"/>
  <c r="K44" i="105"/>
  <c r="K45" i="105"/>
  <c r="K46" i="105"/>
  <c r="K47" i="105"/>
  <c r="K3" i="105"/>
  <c r="K20" i="105"/>
  <c r="K19" i="105"/>
  <c r="K18" i="105"/>
  <c r="K17" i="105"/>
  <c r="K16" i="105"/>
  <c r="K15" i="105"/>
  <c r="K14" i="105"/>
  <c r="K13" i="105"/>
  <c r="K12" i="105"/>
  <c r="K11" i="105"/>
  <c r="K10" i="105"/>
  <c r="K9" i="105"/>
  <c r="K8" i="105"/>
  <c r="K7" i="105"/>
  <c r="K6" i="105"/>
  <c r="K5" i="105"/>
  <c r="K4" i="105"/>
  <c r="K28" i="105" l="1"/>
  <c r="K24" i="105"/>
  <c r="K29" i="105"/>
  <c r="K27" i="105"/>
  <c r="K25" i="105"/>
  <c r="K23" i="105"/>
  <c r="K21" i="105"/>
  <c r="K30" i="105"/>
  <c r="K26" i="105"/>
  <c r="K22" i="105"/>
  <c r="K48" i="105" l="1"/>
  <c r="D8" i="108" s="1"/>
  <c r="I8" i="108" s="1"/>
  <c r="I10" i="108" s="1"/>
  <c r="M1" i="104" l="1"/>
  <c r="D124" i="103"/>
  <c r="D125" i="103"/>
  <c r="D126" i="103"/>
  <c r="D127" i="103"/>
  <c r="D128" i="103"/>
  <c r="D129" i="103"/>
  <c r="D130" i="103"/>
  <c r="D131" i="103"/>
  <c r="D139" i="103"/>
  <c r="D143" i="103"/>
  <c r="D154" i="103"/>
  <c r="D155" i="103"/>
  <c r="D156" i="103"/>
  <c r="D157" i="103"/>
  <c r="D158" i="103"/>
  <c r="D159" i="103"/>
  <c r="D160" i="103"/>
  <c r="D161" i="103"/>
  <c r="D162" i="103"/>
  <c r="D123" i="103"/>
  <c r="AF340" i="103" l="1"/>
  <c r="AF3" i="103" s="1"/>
  <c r="F349" i="103" s="1"/>
  <c r="L58" i="86"/>
  <c r="L57" i="86"/>
  <c r="L56" i="86"/>
  <c r="L55" i="86"/>
  <c r="L54" i="86"/>
  <c r="L53" i="86"/>
  <c r="L52" i="86"/>
  <c r="L51" i="86"/>
  <c r="L50" i="86"/>
  <c r="L39" i="86"/>
  <c r="L28" i="86"/>
  <c r="L27" i="86"/>
  <c r="L26" i="86"/>
  <c r="L25" i="86"/>
  <c r="L24" i="86"/>
  <c r="L23" i="86"/>
  <c r="L22" i="86"/>
  <c r="L21" i="86"/>
  <c r="L20" i="86"/>
  <c r="L19" i="86"/>
  <c r="F3" i="103" l="1"/>
  <c r="S243" i="103"/>
  <c r="N242" i="103"/>
  <c r="S241" i="103"/>
  <c r="AF205" i="103"/>
  <c r="AE205" i="103"/>
  <c r="AF204" i="103"/>
  <c r="AE204" i="103"/>
  <c r="AF203" i="103"/>
  <c r="AE203" i="103"/>
  <c r="AF202" i="103"/>
  <c r="AE202" i="103"/>
  <c r="AF201" i="103"/>
  <c r="AE201" i="103"/>
  <c r="AF200" i="103"/>
  <c r="AE200" i="103"/>
  <c r="AF199" i="103"/>
  <c r="AE199" i="103"/>
  <c r="AF198" i="103"/>
  <c r="AE198" i="103"/>
  <c r="AF197" i="103"/>
  <c r="AE197" i="103"/>
  <c r="AF196" i="103"/>
  <c r="AE196" i="103"/>
  <c r="AF195" i="103"/>
  <c r="AE195" i="103"/>
  <c r="AF194" i="103"/>
  <c r="AE194" i="103"/>
  <c r="AF193" i="103"/>
  <c r="AE193" i="103"/>
  <c r="AF192" i="103"/>
  <c r="AE192" i="103"/>
  <c r="AF191" i="103"/>
  <c r="AE191" i="103"/>
  <c r="AF190" i="103"/>
  <c r="AE190" i="103"/>
  <c r="AF189" i="103"/>
  <c r="AE189" i="103"/>
  <c r="AF188" i="103"/>
  <c r="AE188" i="103"/>
  <c r="AF187" i="103"/>
  <c r="AE187" i="103"/>
  <c r="AF186" i="103"/>
  <c r="AE186" i="103"/>
  <c r="AL188" i="103" l="1"/>
  <c r="AL196" i="103"/>
  <c r="AL202" i="103"/>
  <c r="AL201" i="103"/>
  <c r="AL187" i="103"/>
  <c r="AL199" i="103"/>
  <c r="AL195" i="103"/>
  <c r="AL194" i="103"/>
  <c r="AL198" i="103"/>
  <c r="AL191" i="103"/>
  <c r="AL203" i="103"/>
  <c r="AL192" i="103"/>
  <c r="AL189" i="103"/>
  <c r="AL186" i="103"/>
  <c r="AL193" i="103"/>
  <c r="AL200" i="103"/>
  <c r="AL190" i="103"/>
  <c r="AL197" i="103"/>
  <c r="AL204" i="103"/>
  <c r="AL205" i="103"/>
  <c r="R241" i="103"/>
  <c r="U241" i="103" s="1"/>
  <c r="W241" i="103" s="1"/>
  <c r="P114" i="98" l="1"/>
  <c r="R114" i="98" s="1"/>
  <c r="P116" i="98"/>
  <c r="R116" i="98" s="1"/>
  <c r="P117" i="98"/>
  <c r="R117" i="98" s="1"/>
  <c r="P118" i="98"/>
  <c r="R118" i="98" s="1"/>
  <c r="P113" i="98"/>
  <c r="R113" i="98" s="1"/>
  <c r="AD126" i="98" l="1"/>
  <c r="AD127" i="98"/>
  <c r="AD128" i="98"/>
  <c r="AD129" i="98"/>
  <c r="AD130" i="98"/>
  <c r="AD131" i="98"/>
  <c r="AD132" i="98"/>
  <c r="AD133" i="98"/>
  <c r="AD134" i="98"/>
  <c r="AD135" i="98"/>
  <c r="AD136" i="98"/>
  <c r="AD137" i="98"/>
  <c r="AD138" i="98"/>
  <c r="AD139" i="98"/>
  <c r="AD140" i="98"/>
  <c r="AD141" i="98"/>
  <c r="AD142" i="98"/>
  <c r="AD143" i="98"/>
  <c r="AD144" i="98"/>
  <c r="AD125" i="98"/>
  <c r="AC126" i="98"/>
  <c r="AC127" i="98"/>
  <c r="AC128" i="98"/>
  <c r="AC129" i="98"/>
  <c r="AC130" i="98"/>
  <c r="AC131" i="98"/>
  <c r="AC132" i="98"/>
  <c r="AC133" i="98"/>
  <c r="AC134" i="98"/>
  <c r="AC135" i="98"/>
  <c r="AC136" i="98"/>
  <c r="AC137" i="98"/>
  <c r="AC138" i="98"/>
  <c r="AC139" i="98"/>
  <c r="AC140" i="98"/>
  <c r="AC141" i="98"/>
  <c r="AC142" i="98"/>
  <c r="AC143" i="98"/>
  <c r="AC144" i="98"/>
  <c r="AC125" i="98"/>
  <c r="AJ142" i="98" l="1"/>
  <c r="AJ131" i="98"/>
  <c r="AJ127" i="98"/>
  <c r="AJ144" i="98"/>
  <c r="AJ136" i="98"/>
  <c r="AJ137" i="98"/>
  <c r="AJ129" i="98"/>
  <c r="AJ128" i="98"/>
  <c r="AJ139" i="98"/>
  <c r="AJ130" i="98"/>
  <c r="AJ141" i="98"/>
  <c r="AJ133" i="98"/>
  <c r="AJ132" i="98"/>
  <c r="AJ134" i="98"/>
  <c r="AJ126" i="98"/>
  <c r="AJ138" i="98"/>
  <c r="AJ140" i="98"/>
  <c r="AJ143" i="98"/>
  <c r="AJ135" i="98"/>
  <c r="AJ125" i="98"/>
  <c r="X2" i="98" l="1"/>
  <c r="C117" i="86" l="1"/>
  <c r="C118" i="86"/>
  <c r="C119" i="86"/>
  <c r="C120" i="86"/>
  <c r="C121" i="86"/>
  <c r="C102" i="86"/>
  <c r="E9" i="101" l="1"/>
  <c r="T232" i="103" l="1"/>
  <c r="S232" i="103"/>
  <c r="R243" i="103" s="1"/>
  <c r="R232" i="103"/>
  <c r="P232" i="103"/>
  <c r="P231" i="103"/>
  <c r="U232" i="103"/>
  <c r="R248" i="103" s="1"/>
  <c r="T248" i="103" s="1"/>
  <c r="W243" i="103" l="1"/>
  <c r="Z241" i="103" s="1"/>
  <c r="I2" i="98"/>
  <c r="E8" i="101" l="1"/>
  <c r="C103" i="86"/>
  <c r="C104" i="86"/>
  <c r="C105" i="86"/>
  <c r="C106" i="86"/>
  <c r="C107" i="86"/>
  <c r="C108" i="86"/>
  <c r="C109" i="86"/>
  <c r="C110" i="86"/>
  <c r="C111" i="86"/>
  <c r="C112" i="86"/>
  <c r="C113" i="86"/>
  <c r="C114" i="86"/>
  <c r="C115" i="86"/>
  <c r="C116" i="86"/>
  <c r="P209" i="103" l="1"/>
  <c r="E2" i="101"/>
  <c r="C122" i="86"/>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T99" i="86" s="1"/>
  <c r="U99" i="86" s="1"/>
  <c r="V99" i="86" s="1"/>
  <c r="W99" i="86" s="1"/>
  <c r="X99" i="86" s="1"/>
  <c r="Y99" i="86" s="1"/>
  <c r="Z99" i="86" s="1"/>
  <c r="AA99" i="86" s="1"/>
  <c r="AB99" i="86" s="1"/>
  <c r="AC99" i="86" s="1"/>
  <c r="E28" i="86"/>
  <c r="F28" i="86" s="1"/>
  <c r="G28" i="86" s="1"/>
  <c r="H28" i="86" s="1"/>
  <c r="I28" i="86" s="1"/>
  <c r="J2" i="86"/>
  <c r="J52" i="86" s="1"/>
  <c r="B19" i="100"/>
  <c r="AJ212" i="98"/>
  <c r="AJ208" i="98"/>
  <c r="Q203" i="98"/>
  <c r="J202" i="98"/>
  <c r="Q201" i="98"/>
  <c r="P203" i="98"/>
  <c r="AJ192" i="98"/>
  <c r="AD192" i="98"/>
  <c r="AC192" i="98"/>
  <c r="AJ191" i="98"/>
  <c r="AD191" i="98"/>
  <c r="AC191" i="98"/>
  <c r="AJ190" i="98"/>
  <c r="AD190" i="98"/>
  <c r="AC190" i="98"/>
  <c r="AJ189" i="98"/>
  <c r="AD189" i="98"/>
  <c r="AC189" i="98"/>
  <c r="AJ188" i="98"/>
  <c r="AD188" i="98"/>
  <c r="AC188" i="98"/>
  <c r="AJ187" i="98"/>
  <c r="AD187" i="98"/>
  <c r="AC187" i="98"/>
  <c r="AJ186" i="98"/>
  <c r="AD186" i="98"/>
  <c r="AC186" i="98"/>
  <c r="AJ185" i="98"/>
  <c r="AD185" i="98"/>
  <c r="AC185" i="98"/>
  <c r="AJ174" i="98"/>
  <c r="AD174" i="98"/>
  <c r="AC174" i="98"/>
  <c r="AJ173" i="98"/>
  <c r="AD173" i="98"/>
  <c r="AC173" i="98"/>
  <c r="AJ172" i="98"/>
  <c r="AD172" i="98"/>
  <c r="AC172" i="98"/>
  <c r="AJ171" i="98"/>
  <c r="AD171" i="98"/>
  <c r="AC171" i="98"/>
  <c r="AJ160" i="98"/>
  <c r="AD160" i="98"/>
  <c r="AC160" i="98"/>
  <c r="AJ159" i="98"/>
  <c r="AD159" i="98"/>
  <c r="AC159" i="98"/>
  <c r="AJ158" i="98"/>
  <c r="AD158" i="98"/>
  <c r="AC158" i="98"/>
  <c r="AJ157" i="98"/>
  <c r="AD157" i="98"/>
  <c r="AC157" i="98"/>
  <c r="AJ156" i="98"/>
  <c r="AD156" i="98"/>
  <c r="AC156" i="98"/>
  <c r="AJ155" i="98"/>
  <c r="AD155" i="98"/>
  <c r="AC155" i="98"/>
  <c r="AJ154" i="98"/>
  <c r="AD154" i="98"/>
  <c r="AC154" i="98"/>
  <c r="AJ153" i="98"/>
  <c r="AD153" i="98"/>
  <c r="AC153" i="98"/>
  <c r="AJ17" i="98"/>
  <c r="Y114" i="86"/>
  <c r="E111" i="86"/>
  <c r="N111" i="86"/>
  <c r="G111" i="86"/>
  <c r="AJ3" i="98" l="1"/>
  <c r="T3" i="98" s="1"/>
  <c r="J3" i="86"/>
  <c r="J19" i="86"/>
  <c r="J41" i="86"/>
  <c r="U203" i="98"/>
  <c r="J7" i="86"/>
  <c r="J23" i="86"/>
  <c r="J29" i="86"/>
  <c r="E100" i="86" s="1"/>
  <c r="J45" i="86"/>
  <c r="J15" i="86"/>
  <c r="J37" i="86"/>
  <c r="J53" i="86"/>
  <c r="J11" i="86"/>
  <c r="J33" i="86"/>
  <c r="J49" i="86"/>
  <c r="P201" i="98"/>
  <c r="S201" i="98" s="1"/>
  <c r="U201" i="98" s="1"/>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W111" i="86"/>
  <c r="V100" i="86"/>
  <c r="Q111" i="86"/>
  <c r="AB100" i="86"/>
  <c r="X100" i="86"/>
  <c r="O100" i="86"/>
  <c r="L111" i="86"/>
  <c r="W100" i="86"/>
  <c r="H111" i="86"/>
  <c r="Y100" i="86"/>
  <c r="AC100" i="86"/>
  <c r="R111" i="86"/>
  <c r="P111" i="86"/>
  <c r="F111" i="86"/>
  <c r="M111" i="86"/>
  <c r="U111" i="86"/>
  <c r="R100" i="86"/>
  <c r="H100" i="86"/>
  <c r="Z100" i="86"/>
  <c r="U100" i="86"/>
  <c r="K100" i="86"/>
  <c r="I100" i="86"/>
  <c r="M100" i="86"/>
  <c r="K111" i="86"/>
  <c r="G100" i="86"/>
  <c r="L100" i="86"/>
  <c r="T111" i="86"/>
  <c r="X111" i="86"/>
  <c r="S100" i="86"/>
  <c r="J111" i="86"/>
  <c r="N100" i="86"/>
  <c r="F100" i="86"/>
  <c r="J100" i="86"/>
  <c r="T100" i="86"/>
  <c r="S111" i="86"/>
  <c r="P100" i="86"/>
  <c r="V111" i="86"/>
  <c r="AA100" i="86"/>
  <c r="Q100" i="86"/>
  <c r="I111" i="86"/>
  <c r="O111" i="86"/>
  <c r="F117" i="86" l="1"/>
  <c r="F115" i="86"/>
  <c r="F122" i="86"/>
  <c r="W117" i="86"/>
  <c r="W116" i="86"/>
  <c r="J116" i="86"/>
  <c r="J122" i="86"/>
  <c r="X119" i="86"/>
  <c r="X122" i="86"/>
  <c r="U116" i="86"/>
  <c r="U118" i="86"/>
  <c r="U117" i="86"/>
  <c r="N120" i="86"/>
  <c r="N114" i="86"/>
  <c r="S122" i="86"/>
  <c r="S119" i="86"/>
  <c r="P119" i="86"/>
  <c r="P117" i="86"/>
  <c r="K114" i="86"/>
  <c r="K121" i="86"/>
  <c r="K115" i="86"/>
  <c r="H118" i="86"/>
  <c r="H121" i="86"/>
  <c r="F121" i="86"/>
  <c r="F118" i="86"/>
  <c r="W114" i="86"/>
  <c r="W121" i="86"/>
  <c r="W119" i="86"/>
  <c r="J120" i="86"/>
  <c r="J115" i="86"/>
  <c r="X114" i="86"/>
  <c r="X120" i="86"/>
  <c r="U120" i="86"/>
  <c r="U121" i="86"/>
  <c r="N117" i="86"/>
  <c r="N115" i="86"/>
  <c r="N122" i="86"/>
  <c r="S117" i="86"/>
  <c r="S120" i="86"/>
  <c r="P114" i="86"/>
  <c r="P120" i="86"/>
  <c r="K118" i="86"/>
  <c r="K116" i="86"/>
  <c r="H115" i="86"/>
  <c r="H122" i="86"/>
  <c r="H116" i="86"/>
  <c r="Q119" i="86"/>
  <c r="Q118" i="86"/>
  <c r="V116" i="86"/>
  <c r="V119" i="86"/>
  <c r="O118" i="86"/>
  <c r="O120" i="86"/>
  <c r="L115" i="86"/>
  <c r="L122" i="86"/>
  <c r="L120" i="86"/>
  <c r="I119" i="86"/>
  <c r="I118" i="86"/>
  <c r="M115" i="86"/>
  <c r="M114" i="86"/>
  <c r="R121" i="86"/>
  <c r="R114" i="86"/>
  <c r="G114" i="86"/>
  <c r="G121" i="86"/>
  <c r="G119" i="86"/>
  <c r="T118" i="86"/>
  <c r="T117" i="86"/>
  <c r="X115" i="86"/>
  <c r="U122" i="86"/>
  <c r="N119" i="86"/>
  <c r="P115" i="86"/>
  <c r="P116" i="86"/>
  <c r="K120" i="86"/>
  <c r="Q120" i="86"/>
  <c r="V117" i="86"/>
  <c r="V122" i="86"/>
  <c r="O116" i="86"/>
  <c r="I120" i="86"/>
  <c r="M116" i="86"/>
  <c r="M117" i="86"/>
  <c r="R115" i="86"/>
  <c r="G115" i="86"/>
  <c r="T121" i="86"/>
  <c r="Q117" i="86"/>
  <c r="V121" i="86"/>
  <c r="O114" i="86"/>
  <c r="O119" i="86"/>
  <c r="L117" i="86"/>
  <c r="I117" i="86"/>
  <c r="M121" i="86"/>
  <c r="R119" i="86"/>
  <c r="G117" i="86"/>
  <c r="T114" i="86"/>
  <c r="F116" i="86"/>
  <c r="F119" i="86"/>
  <c r="W118" i="86"/>
  <c r="W120" i="86"/>
  <c r="J117" i="86"/>
  <c r="J119" i="86"/>
  <c r="J118" i="86"/>
  <c r="X118" i="86"/>
  <c r="X121" i="86"/>
  <c r="U115" i="86"/>
  <c r="U114" i="86"/>
  <c r="N121" i="86"/>
  <c r="N118" i="86"/>
  <c r="S114" i="86"/>
  <c r="S121" i="86"/>
  <c r="S115" i="86"/>
  <c r="P118" i="86"/>
  <c r="P121" i="86"/>
  <c r="K122" i="86"/>
  <c r="K119" i="86"/>
  <c r="H119" i="86"/>
  <c r="H117" i="86"/>
  <c r="Q116" i="86"/>
  <c r="Q114" i="86"/>
  <c r="Q121" i="86"/>
  <c r="V120" i="86"/>
  <c r="V114" i="86"/>
  <c r="O122" i="86"/>
  <c r="O115" i="86"/>
  <c r="L119" i="86"/>
  <c r="L121" i="86"/>
  <c r="I116" i="86"/>
  <c r="I114" i="86"/>
  <c r="I121" i="86"/>
  <c r="M119" i="86"/>
  <c r="M122" i="86"/>
  <c r="R116" i="86"/>
  <c r="R122" i="86"/>
  <c r="G118" i="86"/>
  <c r="G120" i="86"/>
  <c r="T115" i="86"/>
  <c r="T122" i="86"/>
  <c r="T120" i="86"/>
  <c r="F120" i="86"/>
  <c r="F114" i="86"/>
  <c r="W122" i="86"/>
  <c r="W115" i="86"/>
  <c r="J121" i="86"/>
  <c r="J114" i="86"/>
  <c r="X117" i="86"/>
  <c r="X116" i="86"/>
  <c r="U119" i="86"/>
  <c r="N116" i="86"/>
  <c r="S118" i="86"/>
  <c r="S116" i="86"/>
  <c r="P122" i="86"/>
  <c r="K117" i="86"/>
  <c r="H114" i="86"/>
  <c r="H120" i="86"/>
  <c r="Q122" i="86"/>
  <c r="V115" i="86"/>
  <c r="O117" i="86"/>
  <c r="L114" i="86"/>
  <c r="L116" i="86"/>
  <c r="I122" i="86"/>
  <c r="M118" i="86"/>
  <c r="R120" i="86"/>
  <c r="G122" i="86"/>
  <c r="T119" i="86"/>
  <c r="Q115" i="86"/>
  <c r="V118" i="86"/>
  <c r="O121" i="86"/>
  <c r="L118" i="86"/>
  <c r="I115" i="86"/>
  <c r="M120" i="86"/>
  <c r="R117" i="86"/>
  <c r="R118" i="86"/>
  <c r="G116" i="86"/>
  <c r="T116" i="86"/>
  <c r="E115" i="86"/>
  <c r="E120" i="86"/>
  <c r="E121" i="86"/>
  <c r="E119" i="86"/>
  <c r="E122" i="86"/>
  <c r="E118" i="86"/>
  <c r="E117" i="86"/>
  <c r="E116" i="86"/>
  <c r="E114" i="86"/>
  <c r="X201" i="98"/>
  <c r="T214" i="98"/>
</calcChain>
</file>

<file path=xl/sharedStrings.xml><?xml version="1.0" encoding="utf-8"?>
<sst xmlns="http://schemas.openxmlformats.org/spreadsheetml/2006/main" count="1430" uniqueCount="832">
  <si>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</si>
  <si>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</si>
  <si>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</si>
  <si>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</si>
  <si>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</si>
  <si>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</si>
  <si>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</si>
  <si>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</si>
  <si>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</si>
  <si>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</si>
  <si>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</si>
  <si>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</si>
  <si>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</si>
  <si>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</si>
  <si>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</si>
  <si>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</si>
  <si>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</si>
  <si>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</si>
  <si>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</si>
  <si>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</si>
  <si>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</si>
  <si>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</si>
  <si>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</si>
  <si>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</si>
  <si>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</si>
  <si>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</si>
  <si>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</si>
  <si>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</si>
  <si>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</si>
  <si>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</si>
  <si>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</si>
  <si>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</si>
  <si>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</si>
  <si>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</si>
  <si>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</si>
  <si>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</si>
  <si>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</si>
  <si>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</si>
  <si>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</si>
  <si>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</si>
  <si>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</si>
  <si>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</si>
  <si>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</si>
  <si>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</si>
  <si>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</si>
  <si>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</si>
  <si>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</si>
  <si>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</si>
  <si>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</si>
  <si>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</si>
  <si>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Namn, befattning 
(behörig företrädare för leverantören)</t>
  </si>
  <si>
    <t>Avdelning, enhet etc</t>
  </si>
  <si>
    <t>Ort</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</si>
  <si>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</si>
  <si>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</si>
  <si>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</si>
  <si>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</si>
  <si>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</si>
  <si>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</si>
  <si>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</si>
  <si>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</si>
  <si>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</si>
  <si>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</si>
  <si>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</si>
  <si>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</si>
  <si>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</si>
  <si>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</si>
  <si>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</si>
  <si>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</si>
  <si>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</si>
  <si>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</si>
  <si>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</si>
  <si>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</si>
  <si>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</si>
  <si>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</si>
  <si>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</si>
  <si>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</si>
  <si>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</si>
  <si>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</si>
  <si>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</si>
  <si>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E-post för frågor (om annan än ovan)</t>
  </si>
  <si>
    <t>Viktning %</t>
  </si>
  <si>
    <t>Lägsta inkomna totalpris</t>
  </si>
  <si>
    <t>Erhållen poäng för totalpris</t>
  </si>
  <si>
    <t>Viktade poäng per kriterium</t>
  </si>
  <si>
    <t>Viktning</t>
  </si>
  <si>
    <t>Fyll i det gula fältet efter att samtliga avropssvar inkommit!</t>
  </si>
  <si>
    <t>Pris</t>
  </si>
  <si>
    <t>Poängsumma för uppfyllda bör-krav</t>
  </si>
  <si>
    <t>Leveranstid</t>
  </si>
  <si>
    <t>Utvärderingskrav 
(bör-krav)</t>
  </si>
  <si>
    <r>
      <t xml:space="preserve">OBS! Spara </t>
    </r>
    <r>
      <rPr>
        <b/>
        <i/>
        <u/>
        <sz val="11"/>
        <rFont val="Arial"/>
        <family val="2"/>
      </rPr>
      <t>inte</t>
    </r>
    <r>
      <rPr>
        <b/>
        <i/>
        <sz val="11"/>
        <rFont val="Arial"/>
        <family val="2"/>
      </rPr>
      <t xml:space="preserve"> blanketten i PDF-format. Då kan inte leverantörerna fylla i den. Lås blanketten med "låsknappen" nedan innan ni skickar blanketten till leverantörerna.</t>
    </r>
  </si>
  <si>
    <t>Välj krav</t>
  </si>
  <si>
    <t>Utvärderingsmodell</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</si>
  <si>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</si>
  <si>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</si>
  <si>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</si>
  <si>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</si>
  <si>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</si>
  <si>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</si>
  <si>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</si>
  <si>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</si>
  <si>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 xml:space="preserve">Precisera krav i fritext eller hänvisa till bilaga
</t>
  </si>
  <si>
    <t>Referens/diarienr för avropet</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</si>
  <si>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</si>
  <si>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</si>
  <si>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</si>
  <si>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</si>
  <si>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</si>
  <si>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</si>
  <si>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</si>
  <si>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</si>
  <si>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</si>
  <si>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</si>
  <si>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</si>
  <si>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</si>
  <si>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</si>
  <si>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</si>
  <si>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</si>
  <si>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</si>
  <si>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</si>
  <si>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</si>
  <si>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</si>
  <si>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</si>
  <si>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</si>
  <si>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</si>
  <si>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</si>
  <si>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</si>
  <si>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</si>
  <si>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</si>
  <si>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2. Kontrakt med bilagor, inkl. Allmänna villkor</t>
  </si>
  <si>
    <t>3. Eventuellt kompletterande Avropsförfrågan</t>
  </si>
  <si>
    <t xml:space="preserve">4. Avropsförfrågan med bilagor </t>
  </si>
  <si>
    <t>6. Avropssvar med bilagor</t>
  </si>
  <si>
    <t>1. Skriftliga ändringar och tillägg till Kontrakt</t>
  </si>
  <si>
    <t>5. Eventuella tillåtna kompletteringar av Avropssvar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</si>
  <si>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</si>
  <si>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</si>
  <si>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</si>
  <si>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</si>
  <si>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</si>
  <si>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Uppfyller kravet?</t>
  </si>
  <si>
    <t>Ange ev adress för uppdraget/uppdragen</t>
  </si>
  <si>
    <r>
      <t xml:space="preserve">Välj krav ur kravkatalog </t>
    </r>
    <r>
      <rPr>
        <b/>
        <i/>
        <sz val="10"/>
        <rFont val="Arial"/>
        <family val="2"/>
      </rPr>
      <t xml:space="preserve">
OBS! varje krav kan väljas flera gånger</t>
    </r>
  </si>
  <si>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</si>
  <si>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</si>
  <si>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TblSpecTjnstr</t>
  </si>
  <si>
    <t>TblKrv2</t>
  </si>
  <si>
    <t>TblKrvRes1</t>
  </si>
  <si>
    <t>TblKrvRes2</t>
  </si>
  <si>
    <t>TblKrvRes3</t>
  </si>
  <si>
    <t>TblKrvRes4</t>
  </si>
  <si>
    <t>TblKrvRes5</t>
  </si>
  <si>
    <t>TblKrvRes6</t>
  </si>
  <si>
    <t>TblKrvRes7</t>
  </si>
  <si>
    <t>TblKrvRes8</t>
  </si>
  <si>
    <t>TblKrvRes9</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</si>
  <si>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</si>
  <si>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</si>
  <si>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</si>
  <si>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</si>
  <si>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</si>
  <si>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</si>
  <si>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</si>
  <si>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</si>
  <si>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</si>
  <si>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</si>
  <si>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</si>
  <si>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</si>
  <si>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</si>
  <si>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</si>
  <si>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</si>
  <si>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</si>
  <si>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</si>
  <si>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</si>
  <si>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</si>
  <si>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</si>
  <si>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</si>
  <si>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</si>
  <si>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</si>
  <si>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</si>
  <si>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</si>
  <si>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</si>
  <si>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</si>
  <si>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</si>
  <si>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</si>
  <si>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</si>
  <si>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</si>
  <si>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</si>
  <si>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</si>
  <si>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</si>
  <si>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</si>
  <si>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</si>
  <si>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</si>
  <si>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</si>
  <si>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</si>
  <si>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</si>
  <si>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</si>
  <si>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</si>
  <si>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</si>
  <si>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</si>
  <si>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</si>
  <si>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</si>
  <si>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</si>
  <si>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</si>
  <si>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</si>
  <si>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</si>
  <si>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</si>
  <si>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</si>
  <si>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</si>
  <si>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</si>
  <si>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</si>
  <si>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</si>
  <si>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</si>
  <si>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</si>
  <si>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</si>
  <si>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</si>
  <si>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</si>
  <si>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</si>
  <si>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</si>
  <si>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</si>
  <si>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</si>
  <si>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</si>
  <si>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</si>
  <si>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</si>
  <si>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</si>
  <si>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</si>
  <si>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</si>
  <si>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</si>
  <si>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</si>
  <si>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</si>
  <si>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</si>
  <si>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</si>
  <si>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</si>
  <si>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</si>
  <si>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</si>
  <si>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</si>
  <si>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</si>
  <si>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</si>
  <si>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</si>
  <si>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</si>
  <si>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</si>
  <si>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</si>
  <si>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</si>
  <si>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</si>
  <si>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</si>
  <si>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</si>
  <si>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</si>
  <si>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</si>
  <si>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</si>
  <si>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</si>
  <si>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</si>
  <si>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</si>
  <si>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</si>
  <si>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</si>
  <si>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</si>
  <si>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</si>
  <si>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</si>
  <si>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</si>
  <si>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</si>
  <si>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</si>
  <si>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</si>
  <si>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</si>
  <si>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</si>
  <si>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</si>
  <si>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</si>
  <si>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</si>
  <si>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</si>
  <si>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</si>
  <si>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</si>
  <si>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</si>
  <si>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</si>
  <si>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</si>
  <si>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</si>
  <si>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</si>
  <si>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</si>
  <si>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</si>
  <si>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</si>
  <si>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</si>
  <si>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</si>
  <si>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</si>
  <si>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</si>
  <si>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</si>
  <si>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</si>
  <si>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</si>
  <si>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</si>
  <si>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</si>
  <si>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</si>
  <si>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</si>
  <si>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</si>
  <si>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</si>
  <si>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</si>
  <si>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</si>
  <si>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</si>
  <si>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</si>
  <si>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</si>
  <si>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</si>
  <si>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</si>
  <si>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</si>
  <si>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</si>
  <si>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</si>
  <si>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</si>
  <si>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</si>
  <si>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</si>
  <si>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</si>
  <si>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</si>
  <si>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</si>
  <si>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</si>
  <si>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</si>
  <si>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</si>
  <si>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</si>
  <si>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</si>
  <si>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Ramavtalets allmänna villkor utgör alltid en del av kontraktet.</t>
  </si>
  <si>
    <t>Steg 5 - Övriga kontraktsvillkor</t>
  </si>
  <si>
    <t>Alt. 2. Ekonomiskt mest fördelaktiga (bästa förhållande mellan pris och kvalitet)</t>
  </si>
  <si>
    <r>
      <rPr>
        <b/>
        <i/>
        <sz val="10"/>
        <rFont val="Arial"/>
        <family val="2"/>
      </rPr>
      <t>Välj vara/tjänst (endast de som valts i steg 2 ovan är möjliga)</t>
    </r>
    <r>
      <rPr>
        <b/>
        <i/>
        <sz val="12"/>
        <rFont val="Arial"/>
        <family val="2"/>
      </rPr>
      <t xml:space="preserve">
</t>
    </r>
    <r>
      <rPr>
        <b/>
        <i/>
        <sz val="10"/>
        <rFont val="Arial"/>
        <family val="2"/>
      </rPr>
      <t>OBS! Varje vara/tjänst kan väljas flera gånger.</t>
    </r>
  </si>
  <si>
    <t>Obligatoriska krav ("ska-krav")</t>
  </si>
  <si>
    <t>Tilldelningskriterier ("bör-krav")</t>
  </si>
  <si>
    <t>Precisera krav i fritext eller hänvisa till bilaga</t>
  </si>
  <si>
    <t xml:space="preserve">Välj krav ur kravkatalog 
OBS! varje krav kan väljas flera gånger
</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</si>
  <si>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</si>
  <si>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</si>
  <si>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</si>
  <si>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</si>
  <si>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</si>
  <si>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r>
      <t>Instruktion till leverantör:</t>
    </r>
    <r>
      <rPr>
        <b/>
        <i/>
        <sz val="10"/>
        <color indexed="10"/>
        <rFont val="Arial"/>
        <family val="2"/>
      </rPr>
      <t xml:space="preserve">
</t>
    </r>
    <r>
      <rPr>
        <b/>
        <i/>
        <sz val="10"/>
        <rFont val="Arial"/>
        <family val="2"/>
      </rPr>
      <t xml:space="preserve">Blåmarkerade rutor fylls i av leverantören.
Läs och kontrollera obligatoriska krav.
Returnera blanketten med e-post till avropande organisation (oavsett Ja eller Nej).
</t>
    </r>
    <r>
      <rPr>
        <b/>
        <i/>
        <sz val="10"/>
        <color rgb="FFFF0000"/>
        <rFont val="Arial"/>
        <family val="2"/>
      </rPr>
      <t>Mer information finns under vissa rubriker</t>
    </r>
  </si>
  <si>
    <t>(Tag bort detta fält och valmöjligheten, tilldelningsgrunden ska vara fast utifrån respektive ramavtal.)</t>
  </si>
  <si>
    <t>Förnyad kontroll av leverantörskrav (ESPD)</t>
  </si>
  <si>
    <t>Leverantörskrav (ESPD) - Ramavtalsleverantörens intygande</t>
  </si>
  <si>
    <t xml:space="preserve">Är i ramavtalsupphandlingen lämnad egenförsäkran fortfarande korrekt? </t>
  </si>
  <si>
    <t>Alt. 2. Summan av viktade poäng för pris och uppfyllda bör-krav, högsta slutsumma vinner.</t>
  </si>
  <si>
    <t xml:space="preserve">Alt. 3. Prisavdrag för uppfyllda bör-krav, lägsta utvärderingskostnad vinner. </t>
  </si>
  <si>
    <t>Alt. 4. Annan utvärderingsmodell (än de ovan föreslagna)</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</si>
  <si>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</si>
  <si>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</si>
  <si>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</si>
  <si>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</si>
  <si>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</si>
  <si>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</si>
  <si>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</si>
  <si>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</si>
  <si>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</si>
  <si>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</si>
  <si>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</si>
  <si>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</si>
  <si>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</si>
  <si>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</si>
  <si>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</si>
  <si>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</si>
  <si>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</si>
  <si>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</si>
  <si>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</si>
  <si>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</si>
  <si>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</si>
  <si>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</si>
  <si>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</si>
  <si>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</si>
  <si>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</si>
  <si>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</si>
  <si>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</si>
  <si>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</si>
  <si>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</si>
  <si>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</si>
  <si>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</si>
  <si>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</si>
  <si>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</si>
  <si>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</si>
  <si>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</si>
  <si>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</si>
  <si>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</si>
  <si>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</si>
  <si>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</si>
  <si>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</si>
  <si>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</si>
  <si>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</si>
  <si>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</si>
  <si>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</si>
  <si>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</si>
  <si>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</si>
  <si>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</si>
  <si>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</si>
  <si>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</si>
  <si>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</si>
  <si>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</si>
  <si>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</si>
  <si>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</si>
  <si>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</si>
  <si>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</si>
  <si>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</si>
  <si>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</si>
  <si>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</si>
  <si>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</si>
  <si>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</si>
  <si>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</si>
  <si>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</si>
  <si>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</si>
  <si>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</si>
  <si>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</si>
  <si>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</si>
  <si>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</si>
  <si>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</si>
  <si>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</si>
  <si>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</si>
  <si>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</si>
  <si>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</si>
  <si>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</si>
  <si>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</si>
  <si>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</si>
  <si>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</si>
  <si>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</si>
  <si>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</si>
  <si>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</si>
  <si>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</si>
  <si>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</si>
  <si>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</si>
  <si>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</si>
  <si>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</si>
  <si>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</si>
  <si>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</si>
  <si>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</si>
  <si>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</si>
  <si>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</si>
  <si>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</si>
  <si>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</si>
  <si>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</si>
  <si>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</si>
  <si>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</si>
  <si>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</si>
  <si>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</si>
  <si>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</si>
  <si>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</si>
  <si>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</si>
  <si>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</si>
  <si>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</si>
  <si>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</si>
  <si>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</si>
  <si>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</si>
  <si>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</si>
  <si>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</si>
  <si>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</si>
  <si>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</si>
  <si>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</si>
  <si>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</si>
  <si>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</si>
  <si>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</si>
  <si>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</si>
  <si>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</si>
  <si>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</si>
  <si>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</si>
  <si>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</si>
  <si>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</si>
  <si>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</si>
  <si>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</si>
  <si>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</si>
  <si>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</si>
  <si>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</si>
  <si>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</si>
  <si>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</si>
  <si>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</si>
  <si>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</si>
  <si>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</si>
  <si>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</si>
  <si>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</si>
  <si>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</si>
  <si>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</si>
  <si>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</si>
  <si>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</si>
  <si>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</si>
  <si>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</si>
  <si>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</si>
  <si>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</si>
  <si>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</si>
  <si>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</si>
  <si>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</si>
  <si>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</si>
  <si>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</si>
  <si>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</si>
  <si>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</si>
  <si>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</si>
  <si>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</si>
  <si>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</si>
  <si>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</si>
  <si>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</si>
  <si>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</si>
  <si>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</si>
  <si>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</si>
  <si>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</si>
  <si>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</si>
  <si>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</si>
  <si>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</si>
  <si>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</si>
  <si>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</si>
  <si>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</si>
  <si>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</si>
  <si>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</si>
  <si>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</si>
  <si>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</si>
  <si>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</si>
  <si>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</si>
  <si>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</si>
  <si>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</si>
  <si>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</si>
  <si>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</si>
  <si>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</si>
  <si>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</si>
  <si>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</si>
  <si>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</si>
  <si>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</si>
  <si>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</si>
  <si>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</si>
  <si>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</si>
  <si>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</si>
  <si>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</si>
  <si>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</si>
  <si>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</si>
  <si>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</si>
  <si>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</si>
  <si>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</si>
  <si>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</si>
  <si>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</si>
  <si>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</si>
  <si>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</si>
  <si>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</si>
  <si>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</si>
  <si>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</si>
  <si>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</si>
  <si>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</si>
  <si>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</si>
  <si>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</si>
  <si>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</si>
  <si>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</si>
  <si>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</si>
  <si>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</si>
  <si>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</si>
  <si>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</si>
  <si>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</si>
  <si>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</si>
  <si>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</si>
  <si>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</si>
  <si>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</si>
  <si>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</si>
  <si>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</si>
  <si>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</si>
  <si>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</si>
  <si>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</si>
  <si>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</si>
  <si>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</si>
  <si>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</si>
  <si>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</si>
  <si>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</si>
  <si>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</si>
  <si>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</si>
  <si>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</si>
  <si>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</si>
  <si>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</si>
  <si>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</si>
  <si>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</si>
  <si>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</si>
  <si>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</si>
  <si>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</si>
  <si>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</si>
  <si>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</si>
  <si>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</si>
  <si>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</si>
  <si>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</si>
  <si>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</si>
  <si>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</si>
  <si>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</si>
  <si>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</si>
  <si>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</si>
  <si>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</si>
  <si>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</si>
  <si>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</si>
  <si>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</si>
  <si>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</si>
  <si>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</si>
  <si>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</si>
  <si>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</si>
  <si>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</si>
  <si>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</si>
  <si>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</si>
  <si>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</si>
  <si>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</si>
  <si>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</si>
  <si>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</si>
  <si>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</si>
  <si>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</si>
  <si>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</si>
  <si>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T.ex. säkerhetsskyddsavtal, personuppgiftsbiträdesavtal, sekretessavtal, servicenivåavtal. (alternativt enl separat bilaga) 
Observera att det måste framgå av ramavtalet att krav kan ställas på sådana avtal.</t>
  </si>
  <si>
    <t>Är i ramavtalsupphandlingen ingivna bevis, såsom Sanningsförsäkran avseende uteslutningsgrunder, fortfarande aktuella? Leverantörer har ansvar för att säkerställa med sina åberopade företag, att de inte omfattas av någon uteslutningsgrund. Med "åberopat företag" avses specifikt en underleverantör som har åberopats i ramavtalsupphandlingen för att uppfylla krav på ekonomisk, teknisk och yrkesmässig kapacitet”.</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</si>
  <si>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</si>
  <si>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</si>
  <si>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</si>
  <si>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</si>
  <si>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</si>
  <si>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</si>
  <si>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</si>
  <si>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</si>
  <si>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Hyra</t>
  </si>
  <si>
    <t>TblHyraKopVaror</t>
  </si>
  <si>
    <t>Endast inköp av varor</t>
  </si>
  <si>
    <t>Mervärdesmodell - prisavdrag för uppfyllda bör-krav</t>
  </si>
  <si>
    <t xml:space="preserve">Nedanstående utvärderingsmodell kommer att tillämpas för att utse vinnande avropssvar. 
</t>
  </si>
  <si>
    <t>Estimat på antal kaffedrickare</t>
  </si>
  <si>
    <t>Kontor</t>
  </si>
  <si>
    <t>TblKontor</t>
  </si>
  <si>
    <t>Information om avropet, t ex syfte och omfattning (obligatoriskt)</t>
  </si>
  <si>
    <t>Nej</t>
  </si>
  <si>
    <t>Malda bönor</t>
  </si>
  <si>
    <t>Hela bönor</t>
  </si>
  <si>
    <t>Båda</t>
  </si>
  <si>
    <t>TblBönor</t>
  </si>
  <si>
    <t>Snittpris per kontor/månad</t>
  </si>
  <si>
    <t>Nuvarande servicenivå</t>
  </si>
  <si>
    <t>TblService</t>
  </si>
  <si>
    <t>Full service</t>
  </si>
  <si>
    <t>Ange de automater som finns i dagsläget</t>
  </si>
  <si>
    <t>Namn på underleverantör</t>
  </si>
  <si>
    <t>Köp</t>
  </si>
  <si>
    <t>Ägandetyp (hyra eller köp)</t>
  </si>
  <si>
    <t>Ange namn och fullständig information för de kontor som omfattas av avropet</t>
  </si>
  <si>
    <t>Benämning på kontoret</t>
  </si>
  <si>
    <t>Gatuadress och nummer</t>
  </si>
  <si>
    <t>Finns konferensyta och/eller reception?</t>
  </si>
  <si>
    <t>Vilka kaffeprodukter köps in i dagsläget?</t>
  </si>
  <si>
    <t>Övriga kontraktsvillkor</t>
  </si>
  <si>
    <t>Specifikation av nuvarande lösning</t>
  </si>
  <si>
    <t>Pris per månad</t>
  </si>
  <si>
    <t>TblProdGrupp</t>
  </si>
  <si>
    <t>Tillbehör</t>
  </si>
  <si>
    <t>Te</t>
  </si>
  <si>
    <t>Övrigt</t>
  </si>
  <si>
    <t>TblTilldelKrit</t>
  </si>
  <si>
    <t>Automaternas utformning</t>
  </si>
  <si>
    <t>Hållbarhet</t>
  </si>
  <si>
    <t>Användbarhet</t>
  </si>
  <si>
    <t>Anpassning</t>
  </si>
  <si>
    <t>Lösning</t>
  </si>
  <si>
    <t>Automatprestanda</t>
  </si>
  <si>
    <t>E-handel</t>
  </si>
  <si>
    <t>Krav på e-handel</t>
  </si>
  <si>
    <t>Välj kriterie ur tilldelningskriterie-katalogen
OBS! varje krav kan väljas flera gånger</t>
  </si>
  <si>
    <r>
      <rPr>
        <b/>
        <sz val="10"/>
        <rFont val="Arial"/>
        <family val="2"/>
      </rPr>
      <t>Automaternas utformning</t>
    </r>
    <r>
      <rPr>
        <sz val="10"/>
        <rFont val="Arial"/>
        <family val="2"/>
      </rPr>
      <t xml:space="preserve">
I vilken utsträckning Ramavtalsleverantörens offererade Automater vikt- och storleksmässigt passar in på den Avropsberättigades därtill avsedda plats.
</t>
    </r>
    <r>
      <rPr>
        <b/>
        <sz val="10"/>
        <rFont val="Arial"/>
        <family val="2"/>
      </rPr>
      <t>Hållbarhet</t>
    </r>
    <r>
      <rPr>
        <sz val="10"/>
        <rFont val="Arial"/>
        <family val="2"/>
      </rPr>
      <t xml:space="preserve">
I vilken utsträckning Ramavtalsleverantörens offererade Automater exempelvis har en lägre energiförbrukning eller högre miljökrav på Varor än kraven i Ramavtalsupphandlingen.
</t>
    </r>
    <r>
      <rPr>
        <b/>
        <sz val="10"/>
        <rFont val="Arial"/>
        <family val="2"/>
      </rPr>
      <t>Användbarhet</t>
    </r>
    <r>
      <rPr>
        <sz val="10"/>
        <rFont val="Arial"/>
        <family val="2"/>
      </rPr>
      <t xml:space="preserve">
I vilken utsträckning Ramavtalsleverantörens offererade Automaterna är anpassade till den Avropsberättigades behov exempelvis avseende ljudnivå, åtkomst vid påfyllning och tömning samt tillhandahållande av betallösning.
</t>
    </r>
    <r>
      <rPr>
        <b/>
        <sz val="10"/>
        <rFont val="Arial"/>
        <family val="2"/>
      </rPr>
      <t>Anpassning</t>
    </r>
    <r>
      <rPr>
        <sz val="10"/>
        <rFont val="Arial"/>
        <family val="2"/>
      </rPr>
      <t xml:space="preserve">
I vilken utsträckning Ramavtalsleverantörens offererade Automater har tydliga displayer, höj- och sänkbar funktion, knappar med punktskrift, etc.
</t>
    </r>
    <r>
      <rPr>
        <b/>
        <sz val="10"/>
        <rFont val="Arial"/>
        <family val="2"/>
      </rPr>
      <t>Lösning</t>
    </r>
    <r>
      <rPr>
        <sz val="10"/>
        <rFont val="Arial"/>
        <family val="2"/>
      </rPr>
      <t xml:space="preserve">
I vilken utsträckning Ramavtalsleverantörens offererade lösning är anpassad till den Avropsberättigades behov.
</t>
    </r>
    <r>
      <rPr>
        <b/>
        <sz val="10"/>
        <rFont val="Arial"/>
        <family val="2"/>
      </rPr>
      <t>Automatprestanda</t>
    </r>
    <r>
      <rPr>
        <sz val="10"/>
        <rFont val="Arial"/>
        <family val="2"/>
      </rPr>
      <t xml:space="preserve">
I vilken utsträckning Ramavtalsleverantörens offererade Automater har en högre prestanda än kraven i Ramavtalsupphandlingen, exempelvis vad gäller tillredningstid, kannbryggning, kapacitet
(liter/timme), möjlighet till påfyllning i termos/kanna, särskilda krav på kaffedrycker eller antal kaffedrycker, möjlighet till färsk mjölk, mjölkskummare, etc.
</t>
    </r>
    <r>
      <rPr>
        <b/>
        <sz val="10"/>
        <rFont val="Arial"/>
        <family val="2"/>
      </rPr>
      <t>Pris</t>
    </r>
    <r>
      <rPr>
        <sz val="10"/>
        <rFont val="Arial"/>
        <family val="2"/>
      </rPr>
      <t xml:space="preserve">
Pris per kopp.
</t>
    </r>
    <r>
      <rPr>
        <b/>
        <sz val="10"/>
        <rFont val="Arial"/>
        <family val="2"/>
      </rPr>
      <t>E-handel</t>
    </r>
    <r>
      <rPr>
        <sz val="10"/>
        <rFont val="Arial"/>
        <family val="2"/>
      </rPr>
      <t xml:space="preserve">
Vid Avrop kan Avropsberättigad ställa krav på e-handel i form av preciseringar av krav enligt avsnitt Krav på e-handel exempelvis avseende format på elektronisk katalog, order och faktura.</t>
    </r>
  </si>
  <si>
    <t>Detaljerad information</t>
  </si>
  <si>
    <t>Certifiering/övrig info</t>
  </si>
  <si>
    <t>Artikelbenämning</t>
  </si>
  <si>
    <t>Förpackningsstorlek</t>
  </si>
  <si>
    <t>Offererat pris</t>
  </si>
  <si>
    <t>Utvärderingspris</t>
  </si>
  <si>
    <t>Kommentar</t>
  </si>
  <si>
    <t>Mörkrost</t>
  </si>
  <si>
    <t>Pris/kg ska anges</t>
  </si>
  <si>
    <t>Mellanrost</t>
  </si>
  <si>
    <t>Espresso</t>
  </si>
  <si>
    <t>Svart</t>
  </si>
  <si>
    <t>Rött</t>
  </si>
  <si>
    <t>Grönt</t>
  </si>
  <si>
    <t>Ört</t>
  </si>
  <si>
    <t>Choklad</t>
  </si>
  <si>
    <t>Tetra</t>
  </si>
  <si>
    <t>Pris per 100 styck ska anges</t>
  </si>
  <si>
    <t>Mjölkpulver</t>
  </si>
  <si>
    <t>Strösocker</t>
  </si>
  <si>
    <t>Strö/bit</t>
  </si>
  <si>
    <t>Honung</t>
  </si>
  <si>
    <t>Sötningsmedel</t>
  </si>
  <si>
    <t>Pris per 50 gr ska anges</t>
  </si>
  <si>
    <t>ca 20-30 cl</t>
  </si>
  <si>
    <t>Pris per 1 000 styck ska anges</t>
  </si>
  <si>
    <t>ca 10 cl</t>
  </si>
  <si>
    <t>Ska passa offererad mugg 20-30 cl</t>
  </si>
  <si>
    <t>Offererade priser utvärderas inte.</t>
  </si>
  <si>
    <t>Position i varukorg</t>
  </si>
  <si>
    <t>Enhet (kvantitet)</t>
  </si>
  <si>
    <t>Vara</t>
  </si>
  <si>
    <t>Information</t>
  </si>
  <si>
    <t>Kommentar (enhet)</t>
  </si>
  <si>
    <t>Ja/Nej</t>
  </si>
  <si>
    <t>Steg 2 - Specifikation av ramavtalsleverantörens förslag på lösning</t>
  </si>
  <si>
    <t>Pris hyra per månad</t>
  </si>
  <si>
    <t>Pris köp</t>
  </si>
  <si>
    <t>Hygienisk service, pris per månad</t>
  </si>
  <si>
    <t xml:space="preserve">Beskrivning av lösningsförslag
</t>
  </si>
  <si>
    <t>Pris för avtalslängd</t>
  </si>
  <si>
    <t>Bilagor</t>
  </si>
  <si>
    <t xml:space="preserve">Ramavtalsleverantören har lämnat begärda prisuppgifter som gäller för offererade varor och tjänster enligt ställda krav samt accepterar i övrigt kraven i avropsförfrågan och är införstådd med att samtliga lämnade uppgifter i avropssvaret är bindande
</t>
  </si>
  <si>
    <t>Bilagor från avropsberättigad (kontraktshandlingar framgår av flik 3)</t>
  </si>
  <si>
    <t>Avropsberättigad</t>
  </si>
  <si>
    <r>
      <rPr>
        <sz val="10"/>
        <color rgb="FFFF0000"/>
        <rFont val="Arial"/>
        <family val="2"/>
      </rPr>
      <t>Den avropsberättigades</t>
    </r>
    <r>
      <rPr>
        <sz val="10"/>
        <rFont val="Arial"/>
        <family val="2"/>
      </rPr>
      <t xml:space="preserve"> beskrivning av den utvärderingsmodell som kommer att tillämpas (eller hänvisning till bilaga)</t>
    </r>
  </si>
  <si>
    <t>Ange övriga specifika förutsättningar (tex ev budgetrestriktioner), förhållanden eller önskemål som kan vara viktiga för ramavtalsleverantören och som inte framgår på annan plats i dokumentet.</t>
  </si>
  <si>
    <t>Uppgifter om avropsberättigad</t>
  </si>
  <si>
    <t>Förfarande om två avropssvar har erhållit samma poängsumma/utvärderingspris</t>
  </si>
  <si>
    <t>Namn, befattning 
(behörig företrädare för avropsberättigad)</t>
  </si>
  <si>
    <t>Ramavtalsområde</t>
  </si>
  <si>
    <t xml:space="preserve">Avrop med förnyad konkurrensutsättning
Kammarkollegiets diarienr. </t>
  </si>
  <si>
    <t>Avropsblankett</t>
  </si>
  <si>
    <t>Version 1,1</t>
  </si>
  <si>
    <t xml:space="preserve">Nedanstående utvärderingsmodell kommer att tillämpas för att utse vinnande avropssvar
</t>
  </si>
  <si>
    <t>Hygienisk service</t>
  </si>
  <si>
    <t>Kg</t>
  </si>
  <si>
    <t>Kaffe</t>
  </si>
  <si>
    <t>Instant</t>
  </si>
  <si>
    <t>Klassisk smak</t>
  </si>
  <si>
    <t>Smaksatt</t>
  </si>
  <si>
    <t>Mjölkdryck</t>
  </si>
  <si>
    <t>Ekologisk</t>
  </si>
  <si>
    <t>Laktosfri</t>
  </si>
  <si>
    <t>Socker</t>
  </si>
  <si>
    <t>Portionsförpackat</t>
  </si>
  <si>
    <t>Flytande</t>
  </si>
  <si>
    <t>g</t>
  </si>
  <si>
    <t>Förpackning</t>
  </si>
  <si>
    <t>Pappmugg</t>
  </si>
  <si>
    <t>Rörpinne/sked</t>
  </si>
  <si>
    <t>Klassificering av artikel (UNSPSC-kod)</t>
  </si>
  <si>
    <t>Moms i % (skattesats)</t>
  </si>
  <si>
    <t>Bildlänk (url)</t>
  </si>
  <si>
    <t>Instant kaffe</t>
  </si>
  <si>
    <t>Modell</t>
  </si>
  <si>
    <t>Pris Köp</t>
  </si>
  <si>
    <t>Pris Hyra per mån</t>
  </si>
  <si>
    <t>Liten modell 80-160 koppar</t>
  </si>
  <si>
    <t>Mellan modell 161 - 300 koppar</t>
  </si>
  <si>
    <t>Stor modell &gt; 300 koppar</t>
  </si>
  <si>
    <t>Fullservice, pris per månad</t>
  </si>
  <si>
    <t>Servicetyp (Full- eller hygienisk service)</t>
  </si>
  <si>
    <t>Sammanställning av pris per månad för respektive kontor</t>
  </si>
  <si>
    <r>
      <rPr>
        <b/>
        <sz val="10"/>
        <rFont val="Arial"/>
        <family val="2"/>
      </rPr>
      <t>Innehåll i Behovsbeskrivning:</t>
    </r>
    <r>
      <rPr>
        <sz val="10"/>
        <rFont val="Arial"/>
        <family val="2"/>
      </rPr>
      <t xml:space="preserve">
Avropsberättigades behov
Hur befintlig lösning fungerat
Hyra eller köp av automat
Serviceavtal - Fullservice eller hygienisk service
Avtalslängd/optioner
Tilldelningskriterier
Bedömningsgrunder (poäng, prisavdrag, viktning m.m.)</t>
    </r>
  </si>
  <si>
    <t>Kaffeautomater med tillhörande varor och tjänster</t>
  </si>
  <si>
    <t>23.3.2401-18</t>
  </si>
  <si>
    <t>Avropsblankett - Kaffeautomater med tillhörande varor och tjänster</t>
  </si>
  <si>
    <t>Beans In Cup AB</t>
  </si>
  <si>
    <t>559085-5564</t>
  </si>
  <si>
    <t>HGM Dryckservice AB</t>
  </si>
  <si>
    <t>Jobmeal AB</t>
  </si>
  <si>
    <t>Selecta AB</t>
  </si>
  <si>
    <t>556842-1936</t>
  </si>
  <si>
    <t>556576-5954</t>
  </si>
  <si>
    <t>556069-3318</t>
  </si>
  <si>
    <t>171 54</t>
  </si>
  <si>
    <t>Solna</t>
  </si>
  <si>
    <t>Malmö</t>
  </si>
  <si>
    <t>212 41</t>
  </si>
  <si>
    <t>Vretenvägen 9</t>
  </si>
  <si>
    <t>Kamaxelgatan 7</t>
  </si>
  <si>
    <t>Vretenvägen 6</t>
  </si>
  <si>
    <t>Peter Has</t>
  </si>
  <si>
    <t>Anders Nilsson</t>
  </si>
  <si>
    <t>avropa@beansincup.se</t>
  </si>
  <si>
    <t>avrop@hgmdryckservice.se</t>
  </si>
  <si>
    <t xml:space="preserve">centralkontoret@jobmeal.se </t>
  </si>
  <si>
    <t xml:space="preserve">peter@hgmdryckservice.se </t>
  </si>
  <si>
    <t>anders.nilsson@jobmeal.se</t>
  </si>
  <si>
    <t>23.3.2401-18:001, :002</t>
  </si>
  <si>
    <t>23.3.2401-18:004</t>
  </si>
  <si>
    <t>23.3.2401-18:005</t>
  </si>
  <si>
    <t>23.3.2401-18: 008, :009</t>
  </si>
  <si>
    <t>23.3.2401-18:010, :011</t>
  </si>
  <si>
    <t>Stockholm</t>
  </si>
  <si>
    <t>Välj kontor</t>
  </si>
  <si>
    <t>Lindhagensgatan 120</t>
  </si>
  <si>
    <t xml:space="preserve">104 25 </t>
  </si>
  <si>
    <t>Carina Romedahl</t>
  </si>
  <si>
    <t>120 90</t>
  </si>
  <si>
    <t>070-9654535</t>
  </si>
  <si>
    <t>070-2327510</t>
  </si>
  <si>
    <t xml:space="preserve">Mervärde
</t>
  </si>
  <si>
    <t>Avropsblanketten är nu upplåst, klicka här för att låsa avropsblanketten.</t>
  </si>
  <si>
    <t>Avropsblanketten är nu låst, klicka här för att låsa upp avropsblanketten.</t>
  </si>
  <si>
    <t xml:space="preserve">Totalt pris för hela perioden och alla kontor: </t>
  </si>
  <si>
    <t>Pris per kontor/månad</t>
  </si>
  <si>
    <t>Pris för varukorg</t>
  </si>
  <si>
    <t>Total månadskostnad för alla kontor:</t>
  </si>
  <si>
    <t>Utvärdering</t>
  </si>
  <si>
    <t>Pris för varukorg i kg:</t>
  </si>
  <si>
    <t>Pris för varukorg per månad baserad på förbrukningen:</t>
  </si>
  <si>
    <t>Nuvarande förbrukning i kg av kaffe/te per månad:</t>
  </si>
  <si>
    <t>Pris för lösningsförslag
per månad:</t>
  </si>
  <si>
    <t>Anbudspris:</t>
  </si>
  <si>
    <t>Hur man bedömer mervärden och påslag för de olika tilldelningskriterierna ska beskrivas i avropsförfrågan.</t>
  </si>
  <si>
    <t>Mervärden</t>
  </si>
  <si>
    <t>Inget mervärde</t>
  </si>
  <si>
    <t>Godkänd</t>
  </si>
  <si>
    <t>Väl godkänd</t>
  </si>
  <si>
    <t>Påslag/belopp</t>
  </si>
  <si>
    <t>Inget mervärde:</t>
  </si>
  <si>
    <t>Godkänd:</t>
  </si>
  <si>
    <t>Väl godkänd:</t>
  </si>
  <si>
    <t>Ange mervärden utifrån kriterierna. Endast ett värde får fyllas i per kriterie.</t>
  </si>
  <si>
    <t>Totalt mervärde:</t>
  </si>
  <si>
    <r>
      <t xml:space="preserve">Avropsblanketten består av sju flikar:
Flik 1 – Instruktioner
Flik 2 – Här beskrivs de kontor som omfattas av avropet
Flik 3 – Här specificeras den avropsberättigades nuvarande lösning
Flik 4 – Här beskrivs ramavtalsleverantörens förslag på lösning
Flik 4.1 – Här anger ramavtalsleverantören pris för de varor som ingår i det fasta sortimentet
Flik 4.2 – Här anger ramavtalsleverantören pris för de Automater som offererades i upphandlingen
Flik 4.3 – Här uppger ramavtalsleverantören pris för de kompletterande varor som lämnades i upphandlingen
Flik 5 – Utvärdering (endast avropsberättigad, ej leverantör)
Flik 6 – Avtalstecknande
</t>
    </r>
    <r>
      <rPr>
        <b/>
        <sz val="10"/>
        <rFont val="Arial"/>
        <family val="2"/>
      </rPr>
      <t>Avropsberättigad</t>
    </r>
    <r>
      <rPr>
        <sz val="10"/>
        <rFont val="Arial"/>
        <family val="2"/>
      </rPr>
      <t xml:space="preserve"> fyller i flik 2 och 3, viktningen av varor i flik 4.1 samt flik 5.
Den avropsberättigade ska även bifoga en Behovsbeskrivning som beskriver sitt behov och sin nuvarande lösning samt hur denna har fungerat. Behovsbeskrivningen ska även innehålla information kring vilka tilldelningskriterier som valts samt hur dessa kommer att utvärderas.
Tänk på att det är leverantören som ska ge lösningsförslag, vilket görs under flik 4.
</t>
    </r>
    <r>
      <rPr>
        <b/>
        <sz val="10"/>
        <rFont val="Arial"/>
        <family val="2"/>
      </rPr>
      <t>Ramavtalsleverantörer</t>
    </r>
    <r>
      <rPr>
        <sz val="10"/>
        <rFont val="Arial"/>
        <family val="2"/>
      </rPr>
      <t xml:space="preserve"> fyller i flik 4, 4.1, 4.2 samt 4.3 vid avrop.
I dessa flikar presenteras leverantörens förslag och kostnad för lösning av den avropsberättigades behov. De lösningsförslag som anges ligger till grund för avropet. Tänk därför på att specificera lösningen så tydligt som möjligt.
</t>
    </r>
  </si>
  <si>
    <t>Begär ramavtalsleverantören sekretess?</t>
  </si>
  <si>
    <t>Beskriv vilken skada ni riskerar lida om uppgifterna lämnas ut, samt motivera detta.</t>
  </si>
  <si>
    <t>Specifikation av bilagor som medföljer denna avropsförfrågan</t>
  </si>
  <si>
    <t>Position i takprislista</t>
  </si>
  <si>
    <t>Modellstorlek enl. takprislista</t>
  </si>
  <si>
    <t>TblKontorslista</t>
  </si>
  <si>
    <t>Antal</t>
  </si>
  <si>
    <t>Lista</t>
  </si>
  <si>
    <t>Resultat</t>
  </si>
  <si>
    <t>Namn (behörig företrädare för leverantören)</t>
  </si>
  <si>
    <t>Befattning (behörig företrädare för leverantören)</t>
  </si>
  <si>
    <t>Kontraktets totala giltighetstid inkl. eventuella
optioner (t.o.m. datum) (Högst 48 månader räknat t.o.m. planerat datum för den automat med längst serviceavtal/hyresavtal)</t>
  </si>
  <si>
    <t>Avropssvarets giltighetstid
(Normalt 90 dagar)</t>
  </si>
  <si>
    <t>Slutdatum för nuvarande serviceavtal/hyresavtal</t>
  </si>
  <si>
    <t>Kontraktslängd för nytt serviceavtal/hyresavtal inkl. ev. optioner (i månader)</t>
  </si>
  <si>
    <t>Estimat på nuvarande förbrukning av kaffe (kg/år) (om osäkert, dela årsförbrukningen med antalet automater)</t>
  </si>
  <si>
    <t>Henrik Olsson</t>
  </si>
  <si>
    <t>070-5653931</t>
  </si>
  <si>
    <t>henrik.olsson@beansincup.se</t>
  </si>
  <si>
    <t>Automat (Modell anges exakt enl. benämn. I flik 4.2 kol B)</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</si>
  <si>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</si>
  <si>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</si>
  <si>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under "Leverantörskrav (ESPD)" på flik 4.</t>
  </si>
  <si>
    <t>Diariernr. för  kontrakt:</t>
  </si>
  <si>
    <t>Diarienr. För avropet:</t>
  </si>
  <si>
    <t>Compass Group AB</t>
  </si>
  <si>
    <t>carina.romedahl@compass-group-fs.com</t>
  </si>
  <si>
    <t>070-8592014</t>
  </si>
  <si>
    <t>556258-1461</t>
  </si>
  <si>
    <t>Erik Stålfors</t>
  </si>
  <si>
    <t>070-9858845</t>
  </si>
  <si>
    <t>erik.stalfors@selecta.com</t>
  </si>
  <si>
    <t>customersales@se.selecta.com</t>
  </si>
  <si>
    <t>order.vending@compass-group-fs.com</t>
  </si>
  <si>
    <r>
      <t xml:space="preserve">Tilldelningskriterier
</t>
    </r>
    <r>
      <rPr>
        <sz val="10"/>
        <rFont val="Arial"/>
        <family val="2"/>
      </rPr>
      <t>Avropsberättigad ska tilldela Kontrakt utifrån nedan angivna tilldelningskriterier. I behovsbilagan framgår vilka tilldelningskriterier som används för det specifika avropet samt hur dessa kommer bedömas.</t>
    </r>
  </si>
  <si>
    <t>Tabellen här nedan fylls i efter att anbud/avropssvar inkommit, dvs. i samband med utvärderingen.</t>
  </si>
  <si>
    <t>Pris per kopp</t>
  </si>
  <si>
    <t>Nuvarande rum/plats</t>
  </si>
  <si>
    <r>
      <t xml:space="preserve">Kontraktslängd för nytt serviceavtal/hyresavtal inkl. ev. optioner (i månader) (Detta får inte överstiga kontraktets giltighetstid enligt flik 2)
</t>
    </r>
    <r>
      <rPr>
        <b/>
        <sz val="10"/>
        <rFont val="Arial"/>
        <family val="2"/>
      </rPr>
      <t>OBS! Måste vara ifylld</t>
    </r>
  </si>
  <si>
    <r>
      <t xml:space="preserve">Våningsplan (vid flera automater per våningsplan, fyll i varje automat på ny rad)
</t>
    </r>
    <r>
      <rPr>
        <b/>
        <sz val="10"/>
        <rFont val="Arial"/>
        <family val="2"/>
      </rPr>
      <t>OBS! Måste vara ifylld</t>
    </r>
  </si>
  <si>
    <t>Vid Ja, beskriv vad ni anser är sekretessbelagd information i ert avropssvar och motivera varför.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</si>
</sst>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0.00\ &quot;kr&quot;;\-#,##0.00\ &quot;kr&quot;"/>
    <numFmt numFmtId="42" formatCode="_-* #,##0\ &quot;kr&quot;_-;\-* #,##0\ &quot;kr&quot;_-;_-* &quot;-&quot;\ &quot;kr&quot;_-;_-@_-"/>
    <numFmt numFmtId="44" formatCode="_-* #,##0.00\ &quot;kr&quot;_-;\-* #,##0.00\ &quot;kr&quot;_-;_-* &quot;-&quot;??\ &quot;kr&quot;_-;_-@_-"/>
    <numFmt numFmtId="164" formatCode="_-* #,##0\ _k_r_-;\-* #,##0\ _k_r_-;_-* &quot;-&quot;??\ _k_r_-;_-@_-"/>
    <numFmt numFmtId="165" formatCode="#,##0;\-#,##0;"/>
    <numFmt numFmtId="166" formatCode="0.0"/>
    <numFmt numFmtId="167" formatCode="#,###"/>
    <numFmt numFmtId="168" formatCode="#,##0.00\ &quot;kr&quot;"/>
    <numFmt numFmtId="169" formatCode="#,##0_ ;\-#,##0\ "/>
    <numFmt numFmtId="170" formatCode="#,##0.0_ ;\-#,##0.0\ "/>
    <numFmt numFmtId="171" formatCode=";;;"/>
    <numFmt numFmtId="172" formatCode="#,##0\ &quot;kr&quot;;\-#,##0\ &quot;kr&quot;;"/>
    <numFmt numFmtId="173" formatCode="#,##0.00\ [$SEK]"/>
    <numFmt numFmtId="174" formatCode="#,##0\ &quot;kr&quot;"/>
    <numFmt numFmtId="175" formatCode="#,##0\ [$SEK]"/>
    <numFmt numFmtId="176" formatCode=";;;@"/>
    <numFmt numFmtId="177" formatCode="0;\-0;;@"/>
  </numFmts>
  <fonts count="66" x14ac:knownFonts="1">
    <font>
      <sz val="10"/>
      <name val="Arial"/>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b/>
      <i/>
      <sz val="10"/>
      <color indexed="10"/>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8"/>
      <color rgb="FFFF0000"/>
      <name val="Arial"/>
      <family val="2"/>
    </font>
    <font>
      <sz val="10"/>
      <color theme="1"/>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Century Schoolbook"/>
      <family val="1"/>
    </font>
    <font>
      <b/>
      <sz val="11"/>
      <name val="Arial"/>
      <family val="2"/>
    </font>
    <font>
      <sz val="16"/>
      <name val="Arial"/>
      <family val="2"/>
    </font>
    <font>
      <sz val="20"/>
      <name val="Arial"/>
      <family val="2"/>
    </font>
    <font>
      <sz val="10"/>
      <name val="Arial"/>
      <family val="2"/>
    </font>
    <font>
      <b/>
      <sz val="11"/>
      <name val="Calibri"/>
      <family val="2"/>
      <scheme val="minor"/>
    </font>
    <font>
      <b/>
      <sz val="10"/>
      <color theme="1"/>
      <name val="Calibri"/>
      <family val="2"/>
      <scheme val="minor"/>
    </font>
    <font>
      <sz val="18"/>
      <name val="Arial"/>
      <family val="2"/>
    </font>
    <font>
      <sz val="14"/>
      <name val="Arial"/>
      <family val="2"/>
    </font>
    <font>
      <i/>
      <sz val="14"/>
      <color theme="1"/>
      <name val="Arial"/>
      <family val="2"/>
    </font>
    <font>
      <sz val="12"/>
      <color theme="1"/>
      <name val="Arial"/>
      <family val="2"/>
    </font>
    <font>
      <b/>
      <sz val="12"/>
      <color theme="1"/>
      <name val="Arial"/>
      <family val="2"/>
    </font>
    <font>
      <b/>
      <sz val="10"/>
      <color theme="1"/>
      <name val="Arial"/>
      <family val="2"/>
    </font>
    <font>
      <sz val="10"/>
      <color theme="1"/>
      <name val="Calibri"/>
      <family val="2"/>
      <scheme val="minor"/>
    </font>
  </fonts>
  <fills count="45">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FFFF"/>
        <bgColor rgb="FFFFFF99"/>
      </patternFill>
    </fill>
  </fills>
  <borders count="124">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55"/>
      </left>
      <right/>
      <top style="thin">
        <color rgb="FF969696"/>
      </top>
      <bottom style="thin">
        <color rgb="FF969696"/>
      </bottom>
      <diagonal/>
    </border>
    <border>
      <left style="thin">
        <color auto="1"/>
      </left>
      <right style="thin">
        <color auto="1"/>
      </right>
      <top/>
      <bottom/>
      <diagonal/>
    </border>
    <border>
      <left style="medium">
        <color auto="1"/>
      </left>
      <right style="medium">
        <color auto="1"/>
      </right>
      <top style="thin">
        <color auto="1"/>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rgb="FF969696"/>
      </right>
      <top style="thin">
        <color rgb="FF969696"/>
      </top>
      <bottom style="thin">
        <color rgb="FF969696"/>
      </bottom>
      <diagonal/>
    </border>
    <border>
      <left style="thin">
        <color indexed="55"/>
      </left>
      <right style="thin">
        <color indexed="55"/>
      </right>
      <top style="thin">
        <color rgb="FF969696"/>
      </top>
      <bottom style="thin">
        <color rgb="FF96969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55"/>
      </left>
      <right style="thin">
        <color indexed="55"/>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46">
    <xf numFmtId="0" fontId="0" fillId="0" borderId="0"/>
    <xf numFmtId="0" fontId="2" fillId="2" borderId="17" applyNumberFormat="0">
      <alignment vertical="top" wrapText="1"/>
      <protection locked="0"/>
    </xf>
    <xf numFmtId="0" fontId="16" fillId="0" borderId="0" applyNumberFormat="0" applyFill="0" applyBorder="0" applyAlignment="0" applyProtection="0"/>
    <xf numFmtId="0" fontId="2" fillId="8" borderId="0" applyNumberFormat="0" applyFont="0" applyBorder="0" applyAlignment="0" applyProtection="0"/>
    <xf numFmtId="0" fontId="2" fillId="11" borderId="0" applyNumberFormat="0" applyFont="0" applyBorder="0" applyAlignment="0" applyProtection="0">
      <alignment vertical="top"/>
    </xf>
    <xf numFmtId="165" fontId="2" fillId="9" borderId="0" applyNumberFormat="0" applyFont="0" applyBorder="0" applyAlignment="0" applyProtection="0"/>
    <xf numFmtId="0" fontId="2" fillId="12" borderId="0" applyNumberFormat="0" applyFont="0" applyBorder="0" applyAlignment="0" applyProtection="0"/>
    <xf numFmtId="0" fontId="2" fillId="0" borderId="18" applyNumberFormat="0" applyFont="0" applyFill="0" applyAlignment="0" applyProtection="0"/>
    <xf numFmtId="0" fontId="2" fillId="10" borderId="0" applyNumberFormat="0" applyFont="0" applyBorder="0" applyAlignment="0" applyProtection="0">
      <alignment horizontal="center" vertical="center" wrapText="1"/>
      <protection locked="0"/>
    </xf>
    <xf numFmtId="0" fontId="31" fillId="0" borderId="0"/>
    <xf numFmtId="0" fontId="2" fillId="0" borderId="18" applyNumberFormat="0" applyFill="0" applyAlignment="0" applyProtection="0"/>
    <xf numFmtId="0" fontId="1" fillId="0" borderId="18" applyNumberFormat="0" applyFill="0" applyAlignment="0" applyProtection="0"/>
    <xf numFmtId="0" fontId="14" fillId="0" borderId="0" applyNumberFormat="0" applyFill="0" applyProtection="0"/>
    <xf numFmtId="44" fontId="5"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16" borderId="0" applyNumberFormat="0" applyBorder="0" applyAlignment="0" applyProtection="0"/>
    <xf numFmtId="0" fontId="42" fillId="17" borderId="0" applyNumberFormat="0" applyBorder="0" applyAlignment="0" applyProtection="0"/>
    <xf numFmtId="0" fontId="43" fillId="18" borderId="0" applyNumberFormat="0" applyBorder="0" applyAlignment="0" applyProtection="0"/>
    <xf numFmtId="0" fontId="44" fillId="19" borderId="55" applyNumberFormat="0" applyAlignment="0" applyProtection="0"/>
    <xf numFmtId="0" fontId="45" fillId="20" borderId="56" applyNumberFormat="0" applyAlignment="0" applyProtection="0"/>
    <xf numFmtId="0" fontId="46" fillId="20" borderId="55" applyNumberFormat="0" applyAlignment="0" applyProtection="0"/>
    <xf numFmtId="0" fontId="47" fillId="0" borderId="57" applyNumberFormat="0" applyFill="0" applyAlignment="0" applyProtection="0"/>
    <xf numFmtId="0" fontId="48" fillId="21" borderId="58" applyNumberFormat="0" applyAlignment="0" applyProtection="0"/>
    <xf numFmtId="0" fontId="49" fillId="0" borderId="0" applyNumberFormat="0" applyFill="0" applyBorder="0" applyAlignment="0" applyProtection="0"/>
    <xf numFmtId="0" fontId="27" fillId="22" borderId="59" applyNumberFormat="0" applyFont="0" applyAlignment="0" applyProtection="0"/>
    <xf numFmtId="0" fontId="31" fillId="23" borderId="0" applyNumberFormat="0" applyBorder="0" applyAlignment="0" applyProtection="0"/>
    <xf numFmtId="0" fontId="31" fillId="24" borderId="0" applyNumberFormat="0" applyBorder="0" applyAlignment="0" applyProtection="0"/>
    <xf numFmtId="0" fontId="50"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50"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0"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50"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50" fillId="41" borderId="0" applyNumberFormat="0" applyBorder="0" applyAlignment="0" applyProtection="0"/>
    <xf numFmtId="9" fontId="56" fillId="0" borderId="0" applyFont="0" applyFill="0" applyBorder="0" applyAlignment="0" applyProtection="0"/>
  </cellStyleXfs>
  <cellXfs count="1007">
    <xf numFmtId="0" fontId="0" fillId="0" borderId="0" xfId="0"/>
    <xf numFmtId="0" fontId="2" fillId="0" borderId="0" xfId="0" applyFont="1"/>
    <xf numFmtId="0" fontId="2" fillId="0" borderId="0" xfId="0" applyFont="1" applyProtection="1"/>
    <xf numFmtId="0" fontId="2" fillId="0" borderId="0" xfId="0" applyFont="1" applyProtection="1">
      <protection locked="0"/>
    </xf>
    <xf numFmtId="0" fontId="2" fillId="5" borderId="0" xfId="0" applyFont="1" applyFill="1" applyBorder="1" applyAlignment="1" applyProtection="1">
      <alignment horizontal="center" vertical="center" wrapText="1"/>
      <protection locked="0"/>
    </xf>
    <xf numFmtId="0" fontId="2" fillId="0" borderId="2" xfId="0" applyFont="1" applyBorder="1"/>
    <xf numFmtId="0" fontId="16" fillId="0" borderId="0" xfId="2"/>
    <xf numFmtId="0" fontId="11" fillId="0" borderId="0" xfId="3" applyNumberFormat="1" applyFont="1" applyFill="1" applyBorder="1" applyAlignment="1" applyProtection="1">
      <alignment horizontal="left" vertical="top"/>
    </xf>
    <xf numFmtId="0" fontId="2" fillId="0" borderId="0" xfId="0" applyFont="1" applyBorder="1" applyAlignment="1" applyProtection="1">
      <alignment horizontal="right" vertical="top"/>
    </xf>
    <xf numFmtId="0" fontId="6" fillId="0" borderId="3" xfId="0" applyFont="1" applyBorder="1" applyAlignment="1" applyProtection="1">
      <alignment vertical="center" wrapText="1"/>
    </xf>
    <xf numFmtId="0" fontId="18" fillId="0" borderId="0" xfId="0" applyFont="1" applyProtection="1"/>
    <xf numFmtId="0" fontId="2" fillId="0" borderId="0" xfId="0" applyFont="1" applyBorder="1" applyAlignment="1" applyProtection="1">
      <alignment horizontal="left" vertical="top" wrapText="1"/>
    </xf>
    <xf numFmtId="0" fontId="0" fillId="0" borderId="0" xfId="0" applyBorder="1" applyProtection="1"/>
    <xf numFmtId="0" fontId="1" fillId="0" borderId="0" xfId="0" applyFont="1" applyBorder="1" applyProtection="1"/>
    <xf numFmtId="0" fontId="1" fillId="0" borderId="5" xfId="0" applyFont="1" applyBorder="1" applyAlignment="1" applyProtection="1">
      <alignment wrapText="1"/>
    </xf>
    <xf numFmtId="0" fontId="6" fillId="0" borderId="0" xfId="0" applyFont="1" applyBorder="1" applyAlignment="1" applyProtection="1">
      <alignment vertical="center" wrapText="1"/>
    </xf>
    <xf numFmtId="0" fontId="2" fillId="0" borderId="0" xfId="0" applyFont="1" applyAlignment="1" applyProtection="1">
      <alignment vertical="center"/>
    </xf>
    <xf numFmtId="0" fontId="4" fillId="0" borderId="0" xfId="0" applyFont="1" applyProtection="1"/>
    <xf numFmtId="0" fontId="9" fillId="0" borderId="0" xfId="0" applyFont="1" applyFill="1" applyAlignment="1" applyProtection="1">
      <alignment horizontal="left" wrapText="1"/>
    </xf>
    <xf numFmtId="0" fontId="19" fillId="0" borderId="0" xfId="0" applyFont="1" applyAlignment="1" applyProtection="1">
      <alignment horizontal="left" vertical="center" indent="1"/>
    </xf>
    <xf numFmtId="0" fontId="12" fillId="0" borderId="0" xfId="0" applyFont="1" applyProtection="1"/>
    <xf numFmtId="0" fontId="2" fillId="0" borderId="0" xfId="0" applyNumberFormat="1" applyFont="1" applyAlignment="1" applyProtection="1">
      <alignment horizontal="right"/>
    </xf>
    <xf numFmtId="0" fontId="2" fillId="0" borderId="0" xfId="0" applyFont="1" applyFill="1" applyProtection="1"/>
    <xf numFmtId="0" fontId="32" fillId="0" borderId="0" xfId="0" applyFont="1" applyFill="1" applyProtection="1"/>
    <xf numFmtId="0" fontId="4" fillId="0" borderId="0" xfId="0" applyFont="1" applyFill="1" applyAlignment="1" applyProtection="1">
      <alignment wrapText="1"/>
    </xf>
    <xf numFmtId="0" fontId="2" fillId="0" borderId="0" xfId="0" applyFont="1" applyAlignment="1" applyProtection="1">
      <alignment vertical="top"/>
    </xf>
    <xf numFmtId="0" fontId="2" fillId="0" borderId="0" xfId="0" applyNumberFormat="1" applyFont="1" applyAlignment="1" applyProtection="1">
      <alignment vertical="top"/>
    </xf>
    <xf numFmtId="0" fontId="3" fillId="0" borderId="0" xfId="0" applyNumberFormat="1" applyFont="1" applyFill="1" applyAlignment="1" applyProtection="1">
      <alignment vertical="top"/>
    </xf>
    <xf numFmtId="0" fontId="12" fillId="0" borderId="0" xfId="0" applyNumberFormat="1" applyFont="1" applyAlignment="1" applyProtection="1">
      <alignment vertical="top"/>
    </xf>
    <xf numFmtId="0" fontId="3" fillId="0" borderId="0" xfId="0" applyNumberFormat="1" applyFont="1" applyBorder="1" applyAlignment="1" applyProtection="1">
      <alignment vertical="top"/>
    </xf>
    <xf numFmtId="0" fontId="2" fillId="0" borderId="0" xfId="0" applyNumberFormat="1" applyFont="1" applyBorder="1" applyAlignment="1" applyProtection="1">
      <alignment vertical="top"/>
    </xf>
    <xf numFmtId="0" fontId="2" fillId="0" borderId="0" xfId="0" applyNumberFormat="1" applyFont="1" applyAlignment="1" applyProtection="1">
      <alignment vertical="top" wrapText="1"/>
    </xf>
    <xf numFmtId="0" fontId="8" fillId="0" borderId="0" xfId="0" applyNumberFormat="1" applyFont="1" applyAlignment="1" applyProtection="1">
      <alignment horizontal="center" vertical="top" wrapText="1"/>
    </xf>
    <xf numFmtId="0" fontId="3" fillId="0" borderId="0" xfId="0" applyFont="1" applyBorder="1" applyAlignment="1" applyProtection="1">
      <alignment vertical="top" wrapText="1"/>
    </xf>
    <xf numFmtId="0" fontId="2" fillId="0" borderId="0" xfId="0" applyFont="1" applyBorder="1" applyAlignment="1" applyProtection="1">
      <alignment vertical="top"/>
    </xf>
    <xf numFmtId="0" fontId="3" fillId="0" borderId="0" xfId="0" applyFont="1" applyBorder="1" applyAlignment="1" applyProtection="1">
      <alignment vertical="top"/>
    </xf>
    <xf numFmtId="0" fontId="2" fillId="0" borderId="0" xfId="0" applyFont="1" applyFill="1" applyBorder="1" applyAlignment="1" applyProtection="1">
      <alignment vertical="top"/>
    </xf>
    <xf numFmtId="0" fontId="17" fillId="0" borderId="0" xfId="0" applyFont="1" applyBorder="1" applyAlignment="1" applyProtection="1">
      <alignment horizontal="right" vertical="top"/>
    </xf>
    <xf numFmtId="0" fontId="2" fillId="0" borderId="0" xfId="0" applyFont="1" applyFill="1" applyBorder="1" applyAlignment="1" applyProtection="1">
      <alignment horizontal="left" vertical="top"/>
    </xf>
    <xf numFmtId="0" fontId="18" fillId="0" borderId="0" xfId="0" applyFont="1" applyAlignment="1" applyProtection="1">
      <alignment vertical="top"/>
    </xf>
    <xf numFmtId="49" fontId="2" fillId="0" borderId="0" xfId="0" applyNumberFormat="1" applyFont="1" applyFill="1" applyBorder="1" applyAlignment="1" applyProtection="1">
      <alignment vertical="top"/>
    </xf>
    <xf numFmtId="0" fontId="18" fillId="0" borderId="0" xfId="0" applyFont="1" applyFill="1" applyBorder="1" applyAlignment="1" applyProtection="1">
      <alignment vertical="top"/>
    </xf>
    <xf numFmtId="0" fontId="2" fillId="0" borderId="0" xfId="0" applyNumberFormat="1" applyFont="1" applyBorder="1" applyAlignment="1" applyProtection="1">
      <alignment vertical="top" wrapText="1"/>
    </xf>
    <xf numFmtId="0" fontId="2" fillId="6" borderId="0" xfId="0" applyNumberFormat="1" applyFont="1" applyFill="1" applyBorder="1" applyAlignment="1" applyProtection="1">
      <alignment vertical="center"/>
    </xf>
    <xf numFmtId="49" fontId="2" fillId="13" borderId="0" xfId="6" applyNumberFormat="1" applyFont="1" applyFill="1" applyBorder="1" applyAlignment="1" applyProtection="1">
      <alignment vertical="top"/>
    </xf>
    <xf numFmtId="0" fontId="33" fillId="0" borderId="0" xfId="0" applyFont="1" applyBorder="1" applyAlignment="1" applyProtection="1">
      <alignment vertical="top"/>
    </xf>
    <xf numFmtId="0" fontId="33" fillId="0" borderId="0" xfId="0" applyNumberFormat="1" applyFont="1" applyAlignment="1" applyProtection="1">
      <alignment vertical="top"/>
    </xf>
    <xf numFmtId="0" fontId="34" fillId="0" borderId="0" xfId="0" applyFont="1" applyAlignment="1" applyProtection="1">
      <alignment vertical="top"/>
    </xf>
    <xf numFmtId="0" fontId="34" fillId="0" borderId="0" xfId="0" applyFont="1" applyBorder="1" applyAlignment="1" applyProtection="1">
      <alignment vertical="top"/>
    </xf>
    <xf numFmtId="167" fontId="2" fillId="0" borderId="2" xfId="0" applyNumberFormat="1" applyFont="1" applyBorder="1" applyAlignment="1"/>
    <xf numFmtId="0" fontId="3" fillId="0" borderId="0" xfId="0" applyFont="1"/>
    <xf numFmtId="0" fontId="4" fillId="0" borderId="0" xfId="0" applyFont="1" applyBorder="1" applyAlignment="1" applyProtection="1">
      <alignment vertical="top"/>
    </xf>
    <xf numFmtId="165" fontId="2" fillId="0" borderId="0" xfId="5" applyNumberFormat="1" applyFont="1" applyFill="1" applyBorder="1" applyAlignment="1" applyProtection="1">
      <alignment horizontal="right" vertical="top" wrapText="1"/>
    </xf>
    <xf numFmtId="0" fontId="2" fillId="0" borderId="0" xfId="0" applyNumberFormat="1" applyFont="1" applyFill="1" applyBorder="1" applyAlignment="1" applyProtection="1">
      <alignment vertical="top"/>
    </xf>
    <xf numFmtId="0" fontId="2" fillId="0" borderId="0" xfId="0" applyNumberFormat="1" applyFont="1" applyFill="1" applyBorder="1" applyAlignment="1" applyProtection="1">
      <alignment horizontal="center" vertical="top"/>
    </xf>
    <xf numFmtId="0" fontId="8" fillId="0" borderId="0" xfId="0" applyNumberFormat="1" applyFont="1" applyFill="1" applyBorder="1" applyAlignment="1" applyProtection="1">
      <alignment horizontal="center" vertical="top" wrapText="1"/>
    </xf>
    <xf numFmtId="0" fontId="33" fillId="0" borderId="0" xfId="0" applyFont="1" applyBorder="1" applyAlignment="1" applyProtection="1">
      <alignment horizontal="right" vertical="top"/>
    </xf>
    <xf numFmtId="0" fontId="8" fillId="0" borderId="0" xfId="0" applyNumberFormat="1" applyFont="1" applyBorder="1" applyAlignment="1" applyProtection="1">
      <alignment horizontal="center" vertical="top" wrapText="1"/>
    </xf>
    <xf numFmtId="0" fontId="1" fillId="0" borderId="0" xfId="0" applyFont="1" applyBorder="1" applyAlignment="1" applyProtection="1">
      <alignment horizontal="left" vertical="top"/>
    </xf>
    <xf numFmtId="0" fontId="2" fillId="0" borderId="0" xfId="0" applyNumberFormat="1" applyFont="1" applyBorder="1" applyAlignment="1" applyProtection="1">
      <alignment horizontal="left" vertical="top" wrapText="1"/>
    </xf>
    <xf numFmtId="0" fontId="0" fillId="0" borderId="0" xfId="0" applyProtection="1"/>
    <xf numFmtId="0" fontId="0" fillId="0" borderId="0" xfId="0" applyBorder="1" applyAlignment="1" applyProtection="1">
      <alignment horizontal="left" vertical="top" wrapText="1"/>
    </xf>
    <xf numFmtId="0" fontId="0" fillId="0" borderId="0" xfId="0" applyFill="1" applyBorder="1" applyAlignment="1" applyProtection="1">
      <alignment horizontal="left" vertical="top" wrapText="1"/>
    </xf>
    <xf numFmtId="0" fontId="2" fillId="0" borderId="0" xfId="0" applyNumberFormat="1" applyFont="1" applyBorder="1" applyAlignment="1" applyProtection="1">
      <alignment horizontal="right"/>
    </xf>
    <xf numFmtId="0" fontId="2" fillId="0" borderId="0" xfId="0" applyFont="1" applyBorder="1" applyAlignment="1" applyProtection="1">
      <alignment vertical="top" wrapText="1"/>
    </xf>
    <xf numFmtId="0" fontId="2" fillId="0" borderId="0" xfId="0" applyNumberFormat="1" applyFont="1" applyAlignment="1" applyProtection="1">
      <alignment vertical="top"/>
      <protection locked="0"/>
    </xf>
    <xf numFmtId="0" fontId="2" fillId="0" borderId="0" xfId="0" applyFont="1" applyBorder="1" applyAlignment="1" applyProtection="1">
      <alignment vertical="top"/>
      <protection locked="0"/>
    </xf>
    <xf numFmtId="0" fontId="2" fillId="0" borderId="0" xfId="0" applyFont="1" applyAlignment="1" applyProtection="1">
      <alignment vertical="top"/>
      <protection locked="0"/>
    </xf>
    <xf numFmtId="0" fontId="3" fillId="0" borderId="0" xfId="0" applyFont="1" applyBorder="1" applyAlignment="1" applyProtection="1">
      <alignment vertical="top"/>
      <protection locked="0"/>
    </xf>
    <xf numFmtId="0" fontId="2" fillId="0" borderId="0" xfId="0" applyFont="1" applyFill="1" applyBorder="1" applyAlignment="1" applyProtection="1">
      <alignment horizontal="left" vertical="top"/>
      <protection locked="0"/>
    </xf>
    <xf numFmtId="0" fontId="18" fillId="0" borderId="0" xfId="0" applyFont="1" applyAlignment="1" applyProtection="1">
      <alignment vertical="top"/>
      <protection locked="0"/>
    </xf>
    <xf numFmtId="49" fontId="2" fillId="0" borderId="0" xfId="0" applyNumberFormat="1" applyFont="1" applyFill="1" applyBorder="1" applyAlignment="1" applyProtection="1">
      <alignment vertical="top"/>
      <protection locked="0"/>
    </xf>
    <xf numFmtId="0" fontId="18" fillId="0" borderId="0" xfId="0" applyFont="1" applyFill="1" applyBorder="1" applyAlignment="1" applyProtection="1">
      <alignment vertical="top"/>
      <protection locked="0"/>
    </xf>
    <xf numFmtId="0" fontId="2" fillId="0" borderId="0" xfId="7" applyFont="1" applyFill="1" applyBorder="1" applyAlignment="1" applyProtection="1">
      <alignment vertical="center" wrapText="1"/>
    </xf>
    <xf numFmtId="0" fontId="2"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right" vertical="top"/>
    </xf>
    <xf numFmtId="0" fontId="0" fillId="0" borderId="0" xfId="0" applyBorder="1" applyAlignment="1">
      <alignment horizontal="left" vertical="top" wrapText="1"/>
    </xf>
    <xf numFmtId="0" fontId="3" fillId="0" borderId="0" xfId="0" applyNumberFormat="1" applyFont="1" applyFill="1" applyAlignment="1" applyProtection="1">
      <alignment vertical="top" wrapText="1"/>
    </xf>
    <xf numFmtId="0" fontId="2" fillId="0" borderId="0" xfId="0" applyNumberFormat="1" applyFont="1" applyBorder="1" applyProtection="1"/>
    <xf numFmtId="0" fontId="0" fillId="0" borderId="0" xfId="0" applyAlignment="1" applyProtection="1">
      <alignment vertical="center"/>
    </xf>
    <xf numFmtId="0" fontId="3" fillId="0" borderId="0" xfId="0" applyNumberFormat="1" applyFont="1" applyAlignment="1" applyProtection="1">
      <alignment vertical="top"/>
    </xf>
    <xf numFmtId="0" fontId="2" fillId="6" borderId="0" xfId="0" applyNumberFormat="1" applyFont="1" applyFill="1" applyBorder="1" applyAlignment="1" applyProtection="1">
      <alignment vertical="top" wrapText="1"/>
    </xf>
    <xf numFmtId="0" fontId="2" fillId="0" borderId="0" xfId="10" applyNumberFormat="1" applyFont="1" applyBorder="1" applyAlignment="1" applyProtection="1">
      <alignment horizontal="left" vertical="top"/>
    </xf>
    <xf numFmtId="14" fontId="2" fillId="13" borderId="0" xfId="6" applyNumberFormat="1" applyFont="1" applyFill="1" applyBorder="1" applyAlignment="1" applyProtection="1">
      <alignment horizontal="left" vertical="top" wrapText="1"/>
    </xf>
    <xf numFmtId="164" fontId="2" fillId="13" borderId="0" xfId="6" applyNumberFormat="1" applyFont="1" applyFill="1" applyBorder="1" applyAlignment="1" applyProtection="1">
      <alignment horizontal="center" vertical="top" wrapText="1"/>
    </xf>
    <xf numFmtId="0" fontId="32" fillId="0" borderId="0" xfId="0" applyNumberFormat="1" applyFont="1" applyAlignment="1" applyProtection="1">
      <alignment horizontal="center" vertical="top"/>
    </xf>
    <xf numFmtId="0" fontId="2" fillId="0" borderId="0" xfId="0" applyNumberFormat="1" applyFont="1" applyAlignment="1" applyProtection="1"/>
    <xf numFmtId="0" fontId="3" fillId="0" borderId="0" xfId="0" applyNumberFormat="1" applyFont="1" applyAlignment="1" applyProtection="1">
      <alignment horizontal="right" vertical="center"/>
    </xf>
    <xf numFmtId="4" fontId="2" fillId="0" borderId="0" xfId="5" applyNumberFormat="1" applyFont="1" applyFill="1" applyBorder="1" applyAlignment="1" applyProtection="1">
      <alignment horizontal="right" vertical="center" wrapText="1"/>
    </xf>
    <xf numFmtId="0" fontId="2" fillId="0" borderId="0" xfId="7" applyNumberFormat="1" applyFont="1" applyFill="1" applyBorder="1" applyAlignment="1" applyProtection="1">
      <alignment horizontal="left" vertical="center" wrapText="1"/>
    </xf>
    <xf numFmtId="0" fontId="2" fillId="0" borderId="0" xfId="7" applyFont="1" applyFill="1" applyBorder="1" applyAlignment="1" applyProtection="1">
      <alignment vertical="top"/>
      <protection locked="0"/>
    </xf>
    <xf numFmtId="165" fontId="2" fillId="0" borderId="0" xfId="7" applyNumberFormat="1" applyFont="1" applyFill="1" applyBorder="1" applyAlignment="1" applyProtection="1">
      <alignment horizontal="right" vertical="top" wrapText="1"/>
    </xf>
    <xf numFmtId="9" fontId="2" fillId="0" borderId="0" xfId="0" applyNumberFormat="1" applyFont="1" applyFill="1" applyBorder="1" applyAlignment="1" applyProtection="1">
      <alignment vertical="top"/>
    </xf>
    <xf numFmtId="0" fontId="23" fillId="0" borderId="0" xfId="9" applyFont="1" applyProtection="1"/>
    <xf numFmtId="0" fontId="2" fillId="0" borderId="1" xfId="0" applyFont="1" applyBorder="1" applyAlignment="1" applyProtection="1">
      <alignment vertical="top"/>
    </xf>
    <xf numFmtId="0" fontId="23" fillId="0" borderId="0" xfId="9" applyFont="1" applyAlignment="1" applyProtection="1">
      <alignment vertical="center"/>
    </xf>
    <xf numFmtId="0" fontId="33" fillId="0" borderId="0" xfId="0" applyFont="1" applyBorder="1" applyAlignment="1" applyProtection="1">
      <alignment horizontal="center" vertical="top" wrapText="1"/>
    </xf>
    <xf numFmtId="0" fontId="24" fillId="9" borderId="20" xfId="9" applyFont="1" applyFill="1" applyBorder="1" applyAlignment="1" applyProtection="1">
      <alignment vertical="center"/>
    </xf>
    <xf numFmtId="0" fontId="22" fillId="0" borderId="0" xfId="7" applyFont="1" applyFill="1" applyBorder="1" applyAlignment="1" applyProtection="1">
      <alignment horizontal="left" vertical="center" wrapText="1"/>
    </xf>
    <xf numFmtId="0" fontId="2" fillId="0" borderId="0" xfId="0" applyFont="1" applyFill="1" applyAlignment="1" applyProtection="1">
      <alignment vertical="top"/>
    </xf>
    <xf numFmtId="0" fontId="3" fillId="0" borderId="0" xfId="0" applyFont="1" applyAlignment="1" applyProtection="1">
      <alignment vertical="center"/>
    </xf>
    <xf numFmtId="0" fontId="6" fillId="0" borderId="0" xfId="0" applyNumberFormat="1" applyFont="1" applyAlignment="1" applyProtection="1">
      <alignment horizontal="right"/>
    </xf>
    <xf numFmtId="0" fontId="2" fillId="0" borderId="0" xfId="0" applyNumberFormat="1" applyFont="1" applyFill="1" applyBorder="1" applyAlignment="1" applyProtection="1">
      <alignment vertical="top" wrapText="1"/>
    </xf>
    <xf numFmtId="0" fontId="36" fillId="0" borderId="0" xfId="0" applyNumberFormat="1" applyFont="1" applyBorder="1" applyAlignment="1" applyProtection="1">
      <alignment horizontal="left" vertical="top" wrapText="1"/>
    </xf>
    <xf numFmtId="0" fontId="33" fillId="0" borderId="0" xfId="0" applyNumberFormat="1" applyFont="1" applyAlignment="1" applyProtection="1">
      <alignment horizontal="left" vertical="top"/>
    </xf>
    <xf numFmtId="0" fontId="32" fillId="0" borderId="0" xfId="0" applyNumberFormat="1" applyFont="1" applyBorder="1" applyAlignment="1" applyProtection="1">
      <alignment horizontal="left" vertical="top" wrapText="1"/>
    </xf>
    <xf numFmtId="0" fontId="0" fillId="0" borderId="19" xfId="0" applyBorder="1" applyProtection="1"/>
    <xf numFmtId="0" fontId="2" fillId="0" borderId="19" xfId="0" applyFont="1" applyBorder="1" applyAlignment="1" applyProtection="1">
      <alignment vertical="top"/>
    </xf>
    <xf numFmtId="0" fontId="2" fillId="0" borderId="23" xfId="0" applyFont="1" applyBorder="1" applyAlignment="1" applyProtection="1">
      <alignment vertical="top"/>
    </xf>
    <xf numFmtId="0" fontId="2" fillId="0" borderId="25" xfId="0" applyFont="1" applyBorder="1" applyAlignment="1" applyProtection="1">
      <alignment vertical="top"/>
    </xf>
    <xf numFmtId="0" fontId="2" fillId="0" borderId="26" xfId="0" applyFont="1" applyBorder="1" applyAlignment="1" applyProtection="1">
      <alignment vertical="top"/>
    </xf>
    <xf numFmtId="0" fontId="2" fillId="0" borderId="0" xfId="7" applyFont="1" applyBorder="1" applyAlignment="1" applyProtection="1">
      <alignment horizontal="left" vertical="top" wrapText="1"/>
    </xf>
    <xf numFmtId="0" fontId="2" fillId="14" borderId="0" xfId="7" applyFont="1" applyFill="1" applyBorder="1" applyAlignment="1" applyProtection="1">
      <alignment horizontal="left" vertical="top" wrapText="1"/>
    </xf>
    <xf numFmtId="0" fontId="24" fillId="0" borderId="20" xfId="9" applyFont="1" applyBorder="1" applyAlignment="1" applyProtection="1">
      <alignment vertical="center"/>
    </xf>
    <xf numFmtId="0" fontId="21" fillId="13" borderId="0" xfId="7" applyFont="1" applyFill="1" applyBorder="1" applyAlignment="1" applyProtection="1">
      <alignment vertical="top"/>
    </xf>
    <xf numFmtId="0" fontId="0" fillId="0" borderId="0" xfId="0" applyFill="1" applyBorder="1" applyAlignment="1" applyProtection="1">
      <alignment horizontal="right" vertical="center" wrapText="1"/>
    </xf>
    <xf numFmtId="0" fontId="0" fillId="0" borderId="0" xfId="0" applyAlignment="1">
      <alignment vertical="top" wrapText="1"/>
    </xf>
    <xf numFmtId="0" fontId="0" fillId="0" borderId="33" xfId="0" applyBorder="1" applyAlignment="1" applyProtection="1">
      <alignment vertical="top" wrapText="1"/>
      <protection locked="0"/>
    </xf>
    <xf numFmtId="0" fontId="0" fillId="0" borderId="0" xfId="0" applyBorder="1" applyAlignment="1" applyProtection="1">
      <alignment vertical="top" wrapText="1"/>
      <protection locked="0"/>
    </xf>
    <xf numFmtId="0" fontId="30" fillId="0" borderId="0" xfId="0" applyFont="1" applyBorder="1" applyAlignment="1">
      <alignment vertical="top" wrapText="1"/>
    </xf>
    <xf numFmtId="7" fontId="2" fillId="9" borderId="34" xfId="5" applyNumberFormat="1" applyFont="1" applyBorder="1" applyAlignment="1" applyProtection="1">
      <alignment horizontal="right" vertical="top" wrapText="1"/>
    </xf>
    <xf numFmtId="0" fontId="2" fillId="0" borderId="33" xfId="7" applyFont="1" applyBorder="1" applyAlignment="1" applyProtection="1">
      <alignment horizontal="left" vertical="top" wrapText="1"/>
    </xf>
    <xf numFmtId="49" fontId="2" fillId="0" borderId="33" xfId="7" applyNumberFormat="1" applyFont="1" applyFill="1" applyBorder="1" applyAlignment="1" applyProtection="1">
      <alignment horizontal="left" vertical="top" wrapText="1"/>
      <protection locked="0"/>
    </xf>
    <xf numFmtId="49" fontId="2" fillId="0" borderId="0" xfId="7" applyNumberFormat="1" applyFont="1" applyFill="1" applyBorder="1" applyAlignment="1" applyProtection="1">
      <alignment horizontal="left" vertical="top" wrapText="1"/>
      <protection locked="0"/>
    </xf>
    <xf numFmtId="167" fontId="2" fillId="0" borderId="6" xfId="6" applyNumberFormat="1" applyFont="1" applyFill="1" applyBorder="1" applyAlignment="1" applyProtection="1">
      <alignment wrapText="1"/>
      <protection locked="0"/>
    </xf>
    <xf numFmtId="165" fontId="2" fillId="0" borderId="4" xfId="6" applyNumberFormat="1" applyFont="1" applyFill="1" applyBorder="1" applyAlignment="1" applyProtection="1">
      <alignment horizontal="left" vertical="center" wrapText="1"/>
      <protection locked="0"/>
    </xf>
    <xf numFmtId="165" fontId="2" fillId="0" borderId="4" xfId="3" applyNumberFormat="1" applyFont="1" applyFill="1" applyBorder="1" applyAlignment="1" applyProtection="1">
      <alignment horizontal="left" vertical="center" wrapText="1"/>
      <protection locked="0"/>
    </xf>
    <xf numFmtId="0" fontId="33" fillId="0" borderId="0" xfId="0" applyFont="1" applyAlignment="1" applyProtection="1">
      <alignment vertical="top"/>
    </xf>
    <xf numFmtId="0" fontId="8" fillId="0" borderId="0" xfId="0" applyNumberFormat="1" applyFont="1" applyAlignment="1" applyProtection="1">
      <alignment horizontal="center" vertical="top" wrapText="1"/>
    </xf>
    <xf numFmtId="0" fontId="33" fillId="0" borderId="0" xfId="0" applyNumberFormat="1" applyFont="1" applyAlignment="1" applyProtection="1">
      <alignment horizontal="right" vertical="top"/>
    </xf>
    <xf numFmtId="0" fontId="3" fillId="0" borderId="0" xfId="0" applyFont="1" applyBorder="1"/>
    <xf numFmtId="0" fontId="2" fillId="0" borderId="0" xfId="0" applyFont="1" applyBorder="1"/>
    <xf numFmtId="167" fontId="2" fillId="0" borderId="0" xfId="0" applyNumberFormat="1" applyFont="1" applyBorder="1" applyAlignment="1"/>
    <xf numFmtId="167" fontId="3" fillId="0" borderId="0" xfId="0" applyNumberFormat="1" applyFont="1" applyBorder="1" applyAlignment="1">
      <alignment wrapText="1"/>
    </xf>
    <xf numFmtId="0" fontId="8" fillId="0" borderId="0" xfId="0" applyNumberFormat="1" applyFont="1" applyAlignment="1" applyProtection="1">
      <alignment horizontal="centerContinuous" vertical="top" wrapText="1"/>
    </xf>
    <xf numFmtId="0" fontId="8" fillId="0" borderId="0" xfId="0" applyNumberFormat="1" applyFont="1" applyAlignment="1" applyProtection="1">
      <alignment horizontal="centerContinuous" wrapText="1"/>
    </xf>
    <xf numFmtId="0" fontId="2" fillId="0" borderId="0" xfId="0" applyNumberFormat="1" applyFont="1" applyAlignment="1" applyProtection="1">
      <alignment horizontal="centerContinuous" vertical="top" wrapText="1"/>
    </xf>
    <xf numFmtId="0" fontId="2" fillId="0" borderId="0" xfId="0" applyNumberFormat="1" applyFont="1" applyFill="1" applyBorder="1" applyAlignment="1" applyProtection="1">
      <alignment vertical="top" wrapText="1"/>
    </xf>
    <xf numFmtId="0" fontId="2" fillId="42" borderId="2" xfId="0" applyFont="1" applyFill="1" applyBorder="1"/>
    <xf numFmtId="0" fontId="2" fillId="42" borderId="0" xfId="0" applyFont="1" applyFill="1" applyBorder="1"/>
    <xf numFmtId="167" fontId="2" fillId="42" borderId="2" xfId="0" applyNumberFormat="1" applyFont="1" applyFill="1" applyBorder="1" applyAlignment="1"/>
    <xf numFmtId="0" fontId="2" fillId="0" borderId="0" xfId="0" applyNumberFormat="1" applyFont="1" applyFill="1" applyAlignment="1" applyProtection="1">
      <alignment vertical="top"/>
    </xf>
    <xf numFmtId="0" fontId="2" fillId="0" borderId="0" xfId="10" applyNumberFormat="1" applyFont="1" applyFill="1" applyBorder="1" applyAlignment="1" applyProtection="1">
      <alignment horizontal="left" vertical="top"/>
    </xf>
    <xf numFmtId="0" fontId="3" fillId="0" borderId="0" xfId="0" applyFont="1" applyFill="1" applyBorder="1" applyAlignment="1" applyProtection="1">
      <alignment vertical="top" wrapText="1"/>
      <protection locked="0"/>
    </xf>
    <xf numFmtId="0" fontId="33" fillId="0" borderId="0" xfId="0" applyNumberFormat="1" applyFont="1" applyBorder="1" applyAlignment="1" applyProtection="1">
      <alignment horizontal="left" vertical="top"/>
    </xf>
    <xf numFmtId="0" fontId="33" fillId="0" borderId="0" xfId="9" applyFont="1" applyBorder="1" applyAlignment="1" applyProtection="1">
      <alignment horizontal="right" vertical="center"/>
    </xf>
    <xf numFmtId="0" fontId="2" fillId="0" borderId="0" xfId="0" applyNumberFormat="1" applyFont="1" applyAlignment="1" applyProtection="1">
      <alignment vertical="center" wrapText="1"/>
    </xf>
    <xf numFmtId="0" fontId="0" fillId="0" borderId="0" xfId="0" applyBorder="1"/>
    <xf numFmtId="0" fontId="2" fillId="0" borderId="46" xfId="0" applyNumberFormat="1" applyFont="1" applyBorder="1" applyAlignment="1" applyProtection="1">
      <alignment horizontal="left" vertical="top" wrapText="1"/>
    </xf>
    <xf numFmtId="0" fontId="2" fillId="0" borderId="48" xfId="0" applyNumberFormat="1" applyFont="1" applyBorder="1" applyAlignment="1" applyProtection="1">
      <alignment vertical="top"/>
    </xf>
    <xf numFmtId="0" fontId="2" fillId="0" borderId="35" xfId="0" applyNumberFormat="1" applyFont="1" applyFill="1" applyBorder="1" applyAlignment="1" applyProtection="1">
      <alignment vertical="top"/>
    </xf>
    <xf numFmtId="167" fontId="3" fillId="0" borderId="0" xfId="0" applyNumberFormat="1" applyFont="1" applyFill="1" applyBorder="1" applyAlignment="1"/>
    <xf numFmtId="0" fontId="2" fillId="0" borderId="62" xfId="0" applyFont="1" applyBorder="1"/>
    <xf numFmtId="0" fontId="2" fillId="0" borderId="63" xfId="0" applyFont="1" applyFill="1" applyBorder="1" applyAlignment="1" applyProtection="1">
      <alignment vertical="top" wrapText="1"/>
      <protection locked="0"/>
    </xf>
    <xf numFmtId="0" fontId="2" fillId="0" borderId="64" xfId="0" applyFont="1" applyFill="1" applyBorder="1" applyAlignment="1" applyProtection="1">
      <alignment vertical="top" wrapText="1"/>
      <protection locked="0"/>
    </xf>
    <xf numFmtId="0" fontId="2" fillId="0" borderId="65" xfId="0" applyFont="1" applyBorder="1" applyAlignment="1">
      <alignment vertical="center"/>
    </xf>
    <xf numFmtId="0" fontId="2" fillId="0" borderId="65" xfId="0" applyFont="1" applyFill="1" applyBorder="1" applyAlignment="1">
      <alignment vertical="center"/>
    </xf>
    <xf numFmtId="0" fontId="2" fillId="0" borderId="66" xfId="0" applyFont="1" applyFill="1" applyBorder="1" applyAlignment="1">
      <alignment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7" xfId="0" applyFont="1" applyBorder="1"/>
    <xf numFmtId="0" fontId="3" fillId="0" borderId="8" xfId="0" applyFont="1" applyBorder="1"/>
    <xf numFmtId="0" fontId="2" fillId="0" borderId="62" xfId="0" applyFont="1" applyBorder="1" applyAlignment="1">
      <alignment vertical="center"/>
    </xf>
    <xf numFmtId="0" fontId="2" fillId="0" borderId="63" xfId="0" applyFont="1" applyFill="1" applyBorder="1" applyAlignment="1">
      <alignment vertical="center"/>
    </xf>
    <xf numFmtId="0" fontId="2" fillId="0" borderId="63" xfId="0" applyFont="1" applyBorder="1" applyAlignment="1">
      <alignment vertical="center"/>
    </xf>
    <xf numFmtId="0" fontId="2" fillId="0" borderId="64" xfId="0" applyFont="1" applyBorder="1" applyAlignment="1">
      <alignment vertical="center"/>
    </xf>
    <xf numFmtId="167" fontId="2" fillId="0" borderId="60" xfId="0" applyNumberFormat="1" applyFont="1" applyBorder="1" applyAlignment="1"/>
    <xf numFmtId="0" fontId="2" fillId="42" borderId="60" xfId="0" applyFont="1" applyFill="1" applyBorder="1"/>
    <xf numFmtId="0" fontId="0" fillId="0" borderId="0" xfId="0" applyBorder="1" applyAlignment="1">
      <alignment wrapText="1"/>
    </xf>
    <xf numFmtId="0" fontId="2" fillId="42" borderId="62" xfId="0" applyFont="1" applyFill="1" applyBorder="1"/>
    <xf numFmtId="0" fontId="2" fillId="42" borderId="63" xfId="0" applyFont="1" applyFill="1" applyBorder="1"/>
    <xf numFmtId="167" fontId="2" fillId="42" borderId="61" xfId="0" applyNumberFormat="1" applyFont="1" applyFill="1" applyBorder="1" applyAlignment="1"/>
    <xf numFmtId="0" fontId="2" fillId="42" borderId="61" xfId="0" applyFont="1" applyFill="1" applyBorder="1"/>
    <xf numFmtId="0" fontId="3" fillId="0" borderId="9" xfId="0" applyFont="1" applyBorder="1"/>
    <xf numFmtId="0" fontId="2" fillId="0" borderId="0" xfId="0" applyNumberFormat="1" applyFont="1" applyFill="1" applyBorder="1" applyAlignment="1" applyProtection="1">
      <alignment vertical="top"/>
      <protection locked="0"/>
    </xf>
    <xf numFmtId="0" fontId="0" fillId="0" borderId="0" xfId="0" applyProtection="1">
      <protection locked="0"/>
    </xf>
    <xf numFmtId="0" fontId="2" fillId="3" borderId="0" xfId="0" applyFont="1" applyFill="1" applyProtection="1">
      <protection locked="0"/>
    </xf>
    <xf numFmtId="0" fontId="2" fillId="0" borderId="1" xfId="0" applyFont="1" applyBorder="1" applyProtection="1">
      <protection locked="0"/>
    </xf>
    <xf numFmtId="165" fontId="10" fillId="4" borderId="0" xfId="13" applyNumberFormat="1" applyFont="1" applyFill="1" applyBorder="1" applyAlignment="1" applyProtection="1">
      <protection locked="0"/>
    </xf>
    <xf numFmtId="0" fontId="14" fillId="0" borderId="0" xfId="9" applyFont="1" applyAlignment="1" applyProtection="1">
      <alignment horizontal="left" vertical="top" wrapText="1"/>
    </xf>
    <xf numFmtId="0" fontId="6" fillId="0" borderId="69" xfId="0" applyNumberFormat="1" applyFont="1" applyBorder="1" applyAlignment="1" applyProtection="1">
      <alignment vertical="center"/>
    </xf>
    <xf numFmtId="0" fontId="2" fillId="0" borderId="36" xfId="0" applyNumberFormat="1" applyFont="1" applyBorder="1" applyAlignment="1" applyProtection="1">
      <alignment vertical="top"/>
    </xf>
    <xf numFmtId="0" fontId="33" fillId="0" borderId="36" xfId="0" applyNumberFormat="1" applyFont="1" applyBorder="1" applyAlignment="1" applyProtection="1">
      <alignment vertical="center"/>
    </xf>
    <xf numFmtId="0" fontId="2" fillId="0" borderId="36" xfId="0" applyFont="1" applyBorder="1" applyAlignment="1" applyProtection="1">
      <alignment horizontal="right" vertical="top"/>
    </xf>
    <xf numFmtId="0" fontId="33" fillId="0" borderId="36" xfId="0" applyNumberFormat="1" applyFont="1" applyBorder="1" applyAlignment="1" applyProtection="1">
      <alignment horizontal="left" vertical="top"/>
    </xf>
    <xf numFmtId="0" fontId="33" fillId="0" borderId="70" xfId="0" applyNumberFormat="1" applyFont="1" applyBorder="1" applyAlignment="1" applyProtection="1">
      <alignment horizontal="left" vertical="top"/>
    </xf>
    <xf numFmtId="0" fontId="2" fillId="0" borderId="45" xfId="0" applyNumberFormat="1" applyFont="1" applyBorder="1" applyAlignment="1" applyProtection="1">
      <alignment vertical="top"/>
    </xf>
    <xf numFmtId="0" fontId="33" fillId="0" borderId="68" xfId="0" applyNumberFormat="1" applyFont="1" applyBorder="1" applyAlignment="1" applyProtection="1">
      <alignment horizontal="left" vertical="top"/>
    </xf>
    <xf numFmtId="0" fontId="21" fillId="13" borderId="69" xfId="7" applyFont="1" applyFill="1" applyBorder="1" applyAlignment="1" applyProtection="1">
      <alignment vertical="center"/>
    </xf>
    <xf numFmtId="0" fontId="6" fillId="0" borderId="36" xfId="0" applyFont="1" applyBorder="1" applyAlignment="1">
      <alignment vertical="top"/>
    </xf>
    <xf numFmtId="0" fontId="6" fillId="0" borderId="74" xfId="0" applyFont="1" applyBorder="1" applyAlignment="1">
      <alignment vertical="top"/>
    </xf>
    <xf numFmtId="0" fontId="2" fillId="6" borderId="36" xfId="7" applyFont="1" applyFill="1" applyBorder="1" applyAlignment="1" applyProtection="1">
      <alignment horizontal="left" vertical="top" wrapText="1"/>
    </xf>
    <xf numFmtId="0" fontId="2" fillId="0" borderId="70" xfId="0" applyNumberFormat="1" applyFont="1" applyBorder="1" applyAlignment="1" applyProtection="1">
      <alignment vertical="top"/>
    </xf>
    <xf numFmtId="0" fontId="3" fillId="0" borderId="45" xfId="0" applyNumberFormat="1" applyFont="1" applyBorder="1" applyAlignment="1" applyProtection="1">
      <alignment vertical="top"/>
    </xf>
    <xf numFmtId="0" fontId="2" fillId="0" borderId="68" xfId="0" applyNumberFormat="1" applyFont="1" applyBorder="1" applyAlignment="1" applyProtection="1">
      <alignment vertical="top"/>
    </xf>
    <xf numFmtId="0" fontId="3" fillId="0" borderId="68" xfId="0" applyFont="1" applyBorder="1" applyAlignment="1">
      <alignment wrapText="1"/>
    </xf>
    <xf numFmtId="0" fontId="30" fillId="0" borderId="68" xfId="0" applyFont="1" applyBorder="1" applyAlignment="1">
      <alignmen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2" fillId="0" borderId="72" xfId="0" applyFont="1" applyBorder="1" applyAlignment="1" applyProtection="1">
      <alignment horizontal="right" vertical="top"/>
    </xf>
    <xf numFmtId="0" fontId="2" fillId="0" borderId="72" xfId="0" applyNumberFormat="1" applyFont="1" applyBorder="1" applyAlignment="1" applyProtection="1">
      <alignment vertical="top"/>
    </xf>
    <xf numFmtId="0" fontId="2" fillId="0" borderId="73" xfId="0" applyNumberFormat="1" applyFont="1" applyBorder="1" applyAlignment="1" applyProtection="1">
      <alignment vertical="top"/>
    </xf>
    <xf numFmtId="0" fontId="6" fillId="0" borderId="69" xfId="0" applyNumberFormat="1" applyFont="1" applyFill="1" applyBorder="1" applyAlignment="1" applyProtection="1">
      <alignment vertical="center"/>
    </xf>
    <xf numFmtId="0" fontId="2" fillId="0" borderId="36" xfId="0" applyNumberFormat="1" applyFont="1" applyFill="1" applyBorder="1" applyAlignment="1" applyProtection="1">
      <alignment vertical="top"/>
    </xf>
    <xf numFmtId="0" fontId="33" fillId="0" borderId="36" xfId="0" applyNumberFormat="1" applyFont="1" applyFill="1" applyBorder="1" applyAlignment="1" applyProtection="1">
      <alignment vertical="center"/>
    </xf>
    <xf numFmtId="0" fontId="2" fillId="0" borderId="70" xfId="0" applyNumberFormat="1" applyFont="1" applyFill="1" applyBorder="1" applyAlignment="1" applyProtection="1">
      <alignment vertical="top"/>
    </xf>
    <xf numFmtId="7" fontId="2" fillId="9" borderId="24" xfId="7" applyNumberFormat="1" applyFont="1" applyFill="1" applyBorder="1" applyAlignment="1" applyProtection="1">
      <alignment horizontal="right" vertical="center" wrapText="1"/>
    </xf>
    <xf numFmtId="9" fontId="2" fillId="0" borderId="24" xfId="0" applyNumberFormat="1" applyFont="1" applyBorder="1" applyAlignment="1" applyProtection="1">
      <alignment vertical="center"/>
    </xf>
    <xf numFmtId="169" fontId="2" fillId="9" borderId="24" xfId="7" applyNumberFormat="1" applyFont="1" applyFill="1" applyBorder="1" applyAlignment="1" applyProtection="1">
      <alignment horizontal="right" vertical="center" wrapText="1"/>
    </xf>
    <xf numFmtId="0" fontId="2" fillId="0" borderId="25" xfId="7" applyFont="1" applyFill="1" applyBorder="1" applyAlignment="1" applyProtection="1">
      <alignment vertical="center"/>
      <protection locked="0"/>
    </xf>
    <xf numFmtId="9" fontId="2" fillId="0" borderId="0" xfId="0" applyNumberFormat="1" applyFont="1" applyFill="1" applyBorder="1" applyAlignment="1" applyProtection="1">
      <alignment horizontal="right" vertical="center" wrapText="1"/>
    </xf>
    <xf numFmtId="0" fontId="3" fillId="0" borderId="53" xfId="0" applyFont="1" applyBorder="1" applyAlignment="1">
      <alignment vertical="top"/>
    </xf>
    <xf numFmtId="0" fontId="6" fillId="0" borderId="75" xfId="0" applyFont="1" applyBorder="1" applyAlignment="1">
      <alignment vertical="top"/>
    </xf>
    <xf numFmtId="0" fontId="6" fillId="0" borderId="76" xfId="0" applyFont="1" applyBorder="1" applyAlignment="1">
      <alignment vertical="top"/>
    </xf>
    <xf numFmtId="0" fontId="2" fillId="0" borderId="75" xfId="0" applyNumberFormat="1" applyFont="1" applyBorder="1" applyAlignment="1" applyProtection="1">
      <alignment vertical="top"/>
    </xf>
    <xf numFmtId="0" fontId="0" fillId="0" borderId="75" xfId="0" applyBorder="1" applyAlignment="1">
      <alignment vertical="top"/>
    </xf>
    <xf numFmtId="0" fontId="0" fillId="0" borderId="76" xfId="0" applyBorder="1" applyAlignment="1">
      <alignment vertical="top"/>
    </xf>
    <xf numFmtId="0" fontId="2" fillId="6" borderId="77" xfId="7" applyFont="1" applyFill="1" applyBorder="1" applyAlignment="1" applyProtection="1">
      <alignment horizontal="right" vertical="top"/>
    </xf>
    <xf numFmtId="0" fontId="2" fillId="0" borderId="75" xfId="0" applyFont="1" applyBorder="1" applyAlignment="1">
      <alignment vertical="top"/>
    </xf>
    <xf numFmtId="0" fontId="2" fillId="0" borderId="76" xfId="0" applyFont="1" applyBorder="1" applyAlignment="1">
      <alignment vertical="top"/>
    </xf>
    <xf numFmtId="0" fontId="2" fillId="0" borderId="75" xfId="7" applyFont="1" applyFill="1" applyBorder="1" applyAlignment="1" applyProtection="1">
      <alignment vertical="top"/>
    </xf>
    <xf numFmtId="0" fontId="2" fillId="0" borderId="76" xfId="7" applyFont="1" applyFill="1" applyBorder="1" applyAlignment="1" applyProtection="1">
      <alignment vertical="top"/>
    </xf>
    <xf numFmtId="0" fontId="2" fillId="0" borderId="77" xfId="7" applyFont="1" applyFill="1" applyBorder="1" applyAlignment="1" applyProtection="1">
      <alignment horizontal="right" vertical="top"/>
    </xf>
    <xf numFmtId="9" fontId="2" fillId="0" borderId="78" xfId="0" applyNumberFormat="1" applyFont="1" applyFill="1" applyBorder="1" applyAlignment="1" applyProtection="1">
      <alignment vertical="top" wrapText="1"/>
    </xf>
    <xf numFmtId="0" fontId="6" fillId="0" borderId="45" xfId="0" applyNumberFormat="1" applyFont="1" applyBorder="1" applyAlignment="1" applyProtection="1"/>
    <xf numFmtId="0" fontId="2" fillId="0" borderId="35" xfId="7" applyNumberFormat="1" applyFont="1" applyBorder="1" applyAlignment="1" applyProtection="1">
      <alignment wrapText="1"/>
    </xf>
    <xf numFmtId="0" fontId="2" fillId="0" borderId="25" xfId="7" applyNumberFormat="1" applyFont="1" applyBorder="1" applyAlignment="1" applyProtection="1">
      <alignment horizontal="right" wrapText="1"/>
    </xf>
    <xf numFmtId="0" fontId="2" fillId="7" borderId="0" xfId="0" applyFont="1" applyFill="1" applyProtection="1">
      <protection locked="0"/>
    </xf>
    <xf numFmtId="171" fontId="8" fillId="0" borderId="0" xfId="0" applyNumberFormat="1" applyFont="1" applyAlignment="1" applyProtection="1">
      <alignment horizontal="center" vertical="top" wrapText="1"/>
    </xf>
    <xf numFmtId="171" fontId="8" fillId="0" borderId="0" xfId="0" applyNumberFormat="1" applyFont="1" applyFill="1" applyAlignment="1" applyProtection="1">
      <alignment horizontal="center" vertical="top" wrapText="1"/>
    </xf>
    <xf numFmtId="0" fontId="8" fillId="0" borderId="0" xfId="0" applyNumberFormat="1" applyFont="1" applyFill="1" applyAlignment="1" applyProtection="1">
      <alignment horizontal="center" vertical="top" wrapText="1"/>
    </xf>
    <xf numFmtId="0" fontId="3" fillId="0" borderId="0" xfId="0" applyNumberFormat="1" applyFont="1" applyFill="1" applyAlignment="1" applyProtection="1">
      <alignment horizontal="right" vertical="center"/>
    </xf>
    <xf numFmtId="0" fontId="3" fillId="0" borderId="0" xfId="0" applyFont="1" applyBorder="1" applyAlignment="1">
      <alignment vertical="top" wrapText="1"/>
    </xf>
    <xf numFmtId="0" fontId="2" fillId="0" borderId="0" xfId="0" applyNumberFormat="1" applyFont="1" applyFill="1" applyBorder="1" applyAlignment="1" applyProtection="1">
      <alignment horizontal="left" vertical="center" wrapText="1"/>
      <protection locked="0"/>
    </xf>
    <xf numFmtId="171" fontId="2" fillId="0" borderId="0" xfId="0" applyNumberFormat="1" applyFont="1" applyAlignment="1" applyProtection="1">
      <alignment vertical="top"/>
    </xf>
    <xf numFmtId="171" fontId="2" fillId="0" borderId="0" xfId="0" applyNumberFormat="1" applyFont="1" applyBorder="1" applyAlignment="1" applyProtection="1">
      <alignment vertical="top"/>
    </xf>
    <xf numFmtId="171" fontId="2" fillId="0" borderId="0" xfId="0" applyNumberFormat="1" applyFont="1" applyAlignment="1" applyProtection="1">
      <alignment vertical="top" wrapText="1"/>
    </xf>
    <xf numFmtId="171" fontId="8" fillId="15" borderId="0" xfId="0" applyNumberFormat="1" applyFont="1" applyFill="1" applyBorder="1" applyAlignment="1" applyProtection="1">
      <alignment horizontal="center" vertical="top" wrapText="1"/>
    </xf>
    <xf numFmtId="171" fontId="2" fillId="0" borderId="0" xfId="0" applyNumberFormat="1" applyFont="1" applyFill="1" applyAlignment="1" applyProtection="1">
      <alignment vertical="top"/>
    </xf>
    <xf numFmtId="0" fontId="2" fillId="14" borderId="0" xfId="7" applyFont="1" applyFill="1" applyBorder="1" applyAlignment="1" applyProtection="1">
      <alignment horizontal="center" vertical="top" wrapText="1"/>
      <protection locked="0"/>
    </xf>
    <xf numFmtId="0" fontId="35" fillId="0" borderId="3" xfId="0" applyFont="1" applyBorder="1" applyAlignment="1">
      <alignment vertical="top" wrapText="1"/>
    </xf>
    <xf numFmtId="0" fontId="2" fillId="0" borderId="0" xfId="0" applyFont="1" applyBorder="1" applyAlignment="1" applyProtection="1">
      <alignment horizontal="left" vertical="top" wrapText="1"/>
    </xf>
    <xf numFmtId="0" fontId="15" fillId="0" borderId="0" xfId="0" applyFont="1" applyBorder="1" applyAlignment="1" applyProtection="1">
      <alignment vertical="top"/>
    </xf>
    <xf numFmtId="0" fontId="38" fillId="0" borderId="0" xfId="0" applyFont="1" applyFill="1" applyBorder="1" applyAlignment="1" applyProtection="1">
      <alignment horizontal="left"/>
      <protection locked="0"/>
    </xf>
    <xf numFmtId="0" fontId="2" fillId="0" borderId="0" xfId="0" applyNumberFormat="1" applyFont="1" applyAlignment="1" applyProtection="1">
      <alignment vertical="top" wrapText="1"/>
    </xf>
    <xf numFmtId="0" fontId="2" fillId="0" borderId="0" xfId="0" applyFont="1" applyAlignment="1">
      <alignment vertical="top" wrapText="1"/>
    </xf>
    <xf numFmtId="0" fontId="33" fillId="0" borderId="0" xfId="0" applyFont="1" applyBorder="1" applyAlignment="1" applyProtection="1">
      <alignment horizontal="left" vertical="top" wrapText="1"/>
    </xf>
    <xf numFmtId="0" fontId="35" fillId="0" borderId="3" xfId="0" applyFont="1" applyBorder="1" applyAlignment="1">
      <alignment wrapText="1"/>
    </xf>
    <xf numFmtId="0" fontId="33" fillId="0" borderId="0" xfId="0" applyFont="1" applyBorder="1" applyAlignment="1" applyProtection="1">
      <alignment horizontal="left" wrapText="1"/>
    </xf>
    <xf numFmtId="0" fontId="2" fillId="0" borderId="82" xfId="0" applyFont="1" applyBorder="1"/>
    <xf numFmtId="0" fontId="2" fillId="0" borderId="83" xfId="0" applyFont="1" applyBorder="1"/>
    <xf numFmtId="0" fontId="52" fillId="0" borderId="2" xfId="0" applyFont="1" applyBorder="1" applyAlignment="1">
      <alignment vertical="center"/>
    </xf>
    <xf numFmtId="0" fontId="2" fillId="0" borderId="0" xfId="7" applyFont="1" applyFill="1" applyBorder="1" applyAlignment="1" applyProtection="1">
      <alignment vertical="top" wrapText="1"/>
    </xf>
    <xf numFmtId="14" fontId="3" fillId="0" borderId="0" xfId="7" applyNumberFormat="1" applyFont="1" applyFill="1" applyBorder="1" applyAlignment="1" applyProtection="1">
      <alignment vertical="center" wrapText="1"/>
      <protection locked="0"/>
    </xf>
    <xf numFmtId="0" fontId="2" fillId="0" borderId="0" xfId="0" applyNumberFormat="1" applyFont="1" applyAlignment="1" applyProtection="1">
      <alignment horizontal="left" vertical="top"/>
    </xf>
    <xf numFmtId="0" fontId="2" fillId="43" borderId="63" xfId="0" applyFont="1" applyFill="1" applyBorder="1"/>
    <xf numFmtId="0" fontId="2" fillId="7" borderId="22" xfId="7" applyFont="1" applyFill="1" applyBorder="1" applyAlignment="1" applyProtection="1">
      <alignment horizontal="left" vertical="top" wrapText="1"/>
      <protection locked="0"/>
    </xf>
    <xf numFmtId="0" fontId="30" fillId="7" borderId="1" xfId="9" applyFont="1" applyFill="1" applyBorder="1" applyAlignment="1" applyProtection="1">
      <alignment vertical="center"/>
      <protection locked="0"/>
    </xf>
    <xf numFmtId="9" fontId="2" fillId="7" borderId="78" xfId="0" applyNumberFormat="1" applyFont="1" applyFill="1" applyBorder="1" applyAlignment="1" applyProtection="1">
      <alignment horizontal="right" vertical="center" wrapText="1"/>
      <protection locked="0"/>
    </xf>
    <xf numFmtId="168" fontId="2" fillId="7" borderId="24" xfId="7" applyNumberFormat="1" applyFont="1" applyFill="1" applyBorder="1" applyAlignment="1" applyProtection="1">
      <alignment vertical="center"/>
      <protection locked="0"/>
    </xf>
    <xf numFmtId="0" fontId="2" fillId="0" borderId="0" xfId="0" applyFont="1" applyAlignment="1" applyProtection="1">
      <alignment vertical="top" wrapText="1"/>
    </xf>
    <xf numFmtId="0" fontId="23" fillId="0" borderId="5" xfId="9" applyFont="1" applyBorder="1" applyProtection="1"/>
    <xf numFmtId="0" fontId="2" fillId="0" borderId="84" xfId="0" applyFont="1" applyBorder="1" applyProtection="1">
      <protection locked="0"/>
    </xf>
    <xf numFmtId="0" fontId="2" fillId="0" borderId="85" xfId="0" applyFont="1" applyBorder="1" applyProtection="1">
      <protection locked="0"/>
    </xf>
    <xf numFmtId="0" fontId="2" fillId="0" borderId="0" xfId="0" applyFont="1" applyAlignment="1" applyProtection="1">
      <alignment horizontal="right"/>
      <protection locked="0"/>
    </xf>
    <xf numFmtId="0" fontId="11" fillId="0" borderId="0" xfId="0" applyFont="1" applyProtection="1">
      <protection locked="0"/>
    </xf>
    <xf numFmtId="0" fontId="33" fillId="0" borderId="0" xfId="0" applyFont="1" applyProtection="1">
      <protection locked="0"/>
    </xf>
    <xf numFmtId="0" fontId="8" fillId="0" borderId="0" xfId="0" applyNumberFormat="1" applyFont="1" applyAlignment="1" applyProtection="1">
      <alignment horizontal="center" vertical="top" wrapText="1"/>
    </xf>
    <xf numFmtId="167" fontId="2" fillId="0" borderId="0" xfId="0" applyNumberFormat="1" applyFont="1" applyFill="1" applyBorder="1" applyAlignment="1"/>
    <xf numFmtId="0" fontId="2" fillId="0" borderId="86" xfId="0" applyFont="1" applyBorder="1" applyAlignment="1">
      <alignment horizontal="left" vertical="center"/>
    </xf>
    <xf numFmtId="0" fontId="2" fillId="0" borderId="87" xfId="0" applyFont="1" applyBorder="1"/>
    <xf numFmtId="0" fontId="2" fillId="0" borderId="0" xfId="0" applyFont="1" applyFill="1" applyBorder="1"/>
    <xf numFmtId="0" fontId="2" fillId="0" borderId="88" xfId="0" applyFont="1" applyFill="1" applyBorder="1"/>
    <xf numFmtId="0" fontId="2" fillId="0" borderId="2" xfId="0" applyFont="1" applyFill="1" applyBorder="1"/>
    <xf numFmtId="0" fontId="2" fillId="0" borderId="89" xfId="0" applyFont="1" applyBorder="1"/>
    <xf numFmtId="0" fontId="2" fillId="43" borderId="0" xfId="0" applyFont="1" applyFill="1" applyBorder="1"/>
    <xf numFmtId="0" fontId="15" fillId="15" borderId="11" xfId="0" applyFont="1" applyFill="1" applyBorder="1" applyAlignment="1" applyProtection="1">
      <alignment vertical="top" wrapText="1"/>
      <protection locked="0"/>
    </xf>
    <xf numFmtId="0" fontId="2" fillId="8" borderId="1" xfId="1" applyFont="1" applyFill="1" applyBorder="1" applyAlignment="1" applyProtection="1">
      <alignment horizontal="center" vertical="center" wrapText="1"/>
      <protection locked="0"/>
    </xf>
    <xf numFmtId="0" fontId="8" fillId="0" borderId="0" xfId="0" applyNumberFormat="1" applyFont="1" applyAlignment="1" applyProtection="1">
      <alignment horizontal="center" vertical="top" wrapText="1"/>
    </xf>
    <xf numFmtId="0" fontId="2" fillId="0" borderId="0" xfId="0" applyFont="1" applyBorder="1" applyAlignment="1" applyProtection="1">
      <alignment horizontal="left" vertical="top" wrapText="1"/>
    </xf>
    <xf numFmtId="167" fontId="2" fillId="0" borderId="90" xfId="0" applyNumberFormat="1" applyFont="1" applyFill="1" applyBorder="1" applyAlignment="1"/>
    <xf numFmtId="0" fontId="2" fillId="0" borderId="91" xfId="0" applyFont="1" applyBorder="1"/>
    <xf numFmtId="0" fontId="2" fillId="0" borderId="92" xfId="0" applyFont="1" applyFill="1" applyBorder="1" applyAlignment="1" applyProtection="1">
      <alignment vertical="top" wrapText="1"/>
      <protection locked="0"/>
    </xf>
    <xf numFmtId="0" fontId="2" fillId="0" borderId="93" xfId="0" applyFont="1" applyFill="1" applyBorder="1" applyAlignment="1" applyProtection="1">
      <alignment vertical="top" wrapText="1"/>
      <protection locked="0"/>
    </xf>
    <xf numFmtId="0" fontId="33" fillId="15" borderId="0" xfId="0" applyFont="1" applyFill="1" applyBorder="1" applyAlignment="1">
      <alignment vertical="top"/>
    </xf>
    <xf numFmtId="0" fontId="33" fillId="0" borderId="0" xfId="0" applyFont="1" applyBorder="1" applyAlignment="1">
      <alignment horizontal="left" vertical="top" wrapText="1"/>
    </xf>
    <xf numFmtId="0" fontId="33" fillId="0" borderId="0" xfId="0" applyFont="1" applyBorder="1" applyAlignment="1">
      <alignment vertical="top" wrapText="1"/>
    </xf>
    <xf numFmtId="0" fontId="35" fillId="0" borderId="0" xfId="0" applyFont="1" applyBorder="1" applyAlignment="1">
      <alignment wrapText="1"/>
    </xf>
    <xf numFmtId="0" fontId="35" fillId="0" borderId="0" xfId="0" applyFont="1" applyBorder="1" applyAlignment="1">
      <alignment vertical="top" wrapText="1"/>
    </xf>
    <xf numFmtId="0" fontId="8" fillId="0" borderId="0" xfId="0" applyNumberFormat="1" applyFont="1" applyAlignment="1" applyProtection="1">
      <alignment horizontal="center" vertical="top" wrapText="1"/>
    </xf>
    <xf numFmtId="0" fontId="0" fillId="0" borderId="0" xfId="0" applyAlignment="1">
      <alignment vertical="top"/>
    </xf>
    <xf numFmtId="0" fontId="3" fillId="0" borderId="0" xfId="0" applyFont="1" applyFill="1" applyBorder="1" applyAlignment="1" applyProtection="1">
      <alignment horizontal="left" vertical="top" wrapText="1"/>
      <protection locked="0"/>
    </xf>
    <xf numFmtId="0" fontId="2" fillId="0" borderId="0" xfId="0" applyFont="1" applyBorder="1" applyAlignment="1">
      <alignment vertical="top"/>
    </xf>
    <xf numFmtId="0" fontId="0" fillId="0" borderId="0" xfId="0" applyAlignment="1">
      <alignment vertical="top"/>
    </xf>
    <xf numFmtId="0" fontId="8" fillId="0" borderId="0" xfId="0" applyNumberFormat="1" applyFont="1" applyAlignment="1" applyProtection="1">
      <alignment horizontal="center" vertical="top" wrapText="1"/>
    </xf>
    <xf numFmtId="0" fontId="2" fillId="15" borderId="0" xfId="7" applyNumberFormat="1" applyFont="1" applyFill="1" applyBorder="1" applyAlignment="1" applyProtection="1">
      <alignment horizontal="left" vertical="top" wrapText="1"/>
      <protection locked="0"/>
    </xf>
    <xf numFmtId="167" fontId="2" fillId="0" borderId="0" xfId="7" applyNumberFormat="1" applyFont="1" applyFill="1" applyBorder="1" applyAlignment="1" applyProtection="1">
      <alignment horizontal="left" vertical="top" wrapText="1"/>
      <protection locked="0"/>
    </xf>
    <xf numFmtId="0" fontId="2" fillId="0" borderId="0" xfId="0" applyNumberFormat="1" applyFont="1" applyAlignment="1" applyProtection="1">
      <alignment horizontal="center" vertical="top" wrapText="1"/>
    </xf>
    <xf numFmtId="0" fontId="2" fillId="8" borderId="24" xfId="0" applyNumberFormat="1" applyFont="1" applyFill="1" applyBorder="1" applyAlignment="1" applyProtection="1">
      <alignment vertical="top"/>
    </xf>
    <xf numFmtId="0" fontId="2" fillId="0" borderId="0" xfId="0" applyFont="1" applyAlignment="1">
      <alignment vertical="top"/>
    </xf>
    <xf numFmtId="0" fontId="3" fillId="0" borderId="0" xfId="0" applyNumberFormat="1" applyFont="1" applyAlignment="1" applyProtection="1"/>
    <xf numFmtId="0" fontId="2" fillId="0" borderId="0" xfId="0" applyFont="1" applyFill="1" applyBorder="1" applyAlignment="1">
      <alignment vertical="center"/>
    </xf>
    <xf numFmtId="0" fontId="2" fillId="0" borderId="64" xfId="0" applyFont="1" applyFill="1" applyBorder="1" applyAlignment="1">
      <alignment vertical="center"/>
    </xf>
    <xf numFmtId="0" fontId="25" fillId="0" borderId="7" xfId="9" applyFont="1" applyBorder="1" applyAlignment="1" applyProtection="1">
      <alignment vertical="top" wrapText="1"/>
    </xf>
    <xf numFmtId="0" fontId="2" fillId="8" borderId="1" xfId="0" applyFont="1" applyFill="1" applyBorder="1" applyAlignment="1" applyProtection="1">
      <alignment vertical="top"/>
    </xf>
    <xf numFmtId="0" fontId="0" fillId="0" borderId="0" xfId="0" applyAlignment="1">
      <alignment vertical="top" wrapText="1"/>
    </xf>
    <xf numFmtId="0" fontId="2" fillId="0" borderId="0" xfId="0" applyFont="1" applyAlignment="1">
      <alignment vertical="top" wrapText="1"/>
    </xf>
    <xf numFmtId="0" fontId="2" fillId="0" borderId="0" xfId="0" applyFont="1" applyBorder="1" applyAlignment="1">
      <alignment vertical="top" wrapText="1"/>
    </xf>
    <xf numFmtId="0" fontId="2" fillId="7" borderId="18" xfId="7" applyFont="1" applyFill="1" applyBorder="1" applyAlignment="1" applyProtection="1">
      <alignment horizontal="left" vertical="top" wrapText="1"/>
      <protection locked="0"/>
    </xf>
    <xf numFmtId="0" fontId="2" fillId="0" borderId="62" xfId="0" applyNumberFormat="1" applyFont="1" applyBorder="1" applyAlignment="1">
      <alignment horizontal="left" vertical="center"/>
    </xf>
    <xf numFmtId="0" fontId="2" fillId="0" borderId="63" xfId="0" applyNumberFormat="1" applyFont="1" applyBorder="1" applyAlignment="1">
      <alignment horizontal="left" vertical="center"/>
    </xf>
    <xf numFmtId="0" fontId="8" fillId="0" borderId="0" xfId="0" applyNumberFormat="1" applyFont="1" applyAlignment="1" applyProtection="1">
      <alignment horizontal="center" vertical="top" wrapText="1"/>
    </xf>
    <xf numFmtId="0" fontId="0" fillId="0" borderId="0" xfId="0" applyAlignment="1">
      <alignment horizontal="center" vertical="top"/>
    </xf>
    <xf numFmtId="0" fontId="38" fillId="0" borderId="0" xfId="0" applyNumberFormat="1" applyFont="1" applyAlignment="1" applyProtection="1">
      <alignment horizontal="right" vertical="top" wrapText="1"/>
    </xf>
    <xf numFmtId="0"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xf>
    <xf numFmtId="0" fontId="2" fillId="0" borderId="95" xfId="0" applyFont="1" applyBorder="1"/>
    <xf numFmtId="0" fontId="2" fillId="0" borderId="96" xfId="0" applyFont="1" applyFill="1" applyBorder="1"/>
    <xf numFmtId="0" fontId="2" fillId="0" borderId="86" xfId="0" applyNumberFormat="1" applyFont="1" applyFill="1" applyBorder="1" applyAlignment="1" applyProtection="1">
      <alignment horizontal="left" vertical="center" wrapText="1"/>
      <protection locked="0"/>
    </xf>
    <xf numFmtId="0" fontId="3" fillId="0" borderId="8" xfId="0" applyFont="1" applyFill="1" applyBorder="1" applyAlignment="1" applyProtection="1">
      <alignment vertical="top" wrapText="1"/>
      <protection locked="0"/>
    </xf>
    <xf numFmtId="0" fontId="4" fillId="0" borderId="0" xfId="0" applyFont="1" applyAlignment="1">
      <alignment vertical="top"/>
    </xf>
    <xf numFmtId="0" fontId="3" fillId="0" borderId="0" xfId="0" applyFont="1" applyAlignment="1">
      <alignment vertical="top" wrapText="1"/>
    </xf>
    <xf numFmtId="14" fontId="2" fillId="13" borderId="18" xfId="6" applyNumberFormat="1" applyFont="1" applyFill="1" applyBorder="1" applyAlignment="1" applyProtection="1">
      <alignment vertical="center" wrapText="1"/>
    </xf>
    <xf numFmtId="0" fontId="3" fillId="0" borderId="18" xfId="6" applyNumberFormat="1" applyFont="1" applyFill="1" applyBorder="1" applyAlignment="1" applyProtection="1">
      <alignment vertical="center" wrapText="1"/>
    </xf>
    <xf numFmtId="0" fontId="3" fillId="0" borderId="0" xfId="0" applyFont="1" applyFill="1" applyBorder="1" applyAlignment="1">
      <alignment vertical="center"/>
    </xf>
    <xf numFmtId="0" fontId="2" fillId="0" borderId="62" xfId="0" applyFont="1" applyFill="1" applyBorder="1" applyAlignment="1">
      <alignment vertical="center"/>
    </xf>
    <xf numFmtId="0" fontId="2" fillId="0" borderId="96" xfId="0" applyFont="1" applyFill="1" applyBorder="1" applyAlignment="1">
      <alignment vertical="center"/>
    </xf>
    <xf numFmtId="0" fontId="2" fillId="0" borderId="18" xfId="0" applyNumberFormat="1" applyFont="1" applyBorder="1" applyAlignment="1" applyProtection="1">
      <alignment vertical="top" wrapText="1"/>
    </xf>
    <xf numFmtId="0" fontId="2" fillId="12" borderId="31" xfId="7" applyFont="1" applyFill="1" applyBorder="1" applyAlignment="1" applyProtection="1">
      <alignment horizontal="left" vertical="top" wrapText="1"/>
      <protection locked="0"/>
    </xf>
    <xf numFmtId="0" fontId="0" fillId="7" borderId="31" xfId="0" applyFill="1" applyBorder="1" applyAlignment="1" applyProtection="1">
      <alignment horizontal="left" vertical="top" wrapText="1"/>
      <protection locked="0"/>
    </xf>
    <xf numFmtId="0" fontId="2" fillId="12" borderId="1" xfId="6" applyFont="1" applyFill="1" applyBorder="1" applyAlignment="1" applyProtection="1">
      <alignment horizontal="left" vertical="top" wrapText="1"/>
      <protection locked="0"/>
    </xf>
    <xf numFmtId="0" fontId="2" fillId="12" borderId="18" xfId="7" applyNumberFormat="1" applyFont="1" applyFill="1" applyAlignment="1" applyProtection="1">
      <alignment horizontal="left" vertical="top"/>
      <protection locked="0"/>
    </xf>
    <xf numFmtId="0" fontId="8" fillId="0" borderId="0" xfId="0" applyNumberFormat="1" applyFont="1" applyAlignment="1" applyProtection="1">
      <alignment horizontal="center" vertical="top" wrapText="1"/>
    </xf>
    <xf numFmtId="0" fontId="25" fillId="0" borderId="7" xfId="9" applyFont="1" applyBorder="1" applyAlignment="1" applyProtection="1">
      <alignment vertical="top" wrapText="1"/>
    </xf>
    <xf numFmtId="0" fontId="0" fillId="0" borderId="0" xfId="0" applyAlignment="1">
      <alignment horizontal="center" vertical="top"/>
    </xf>
    <xf numFmtId="0" fontId="3" fillId="0" borderId="0" xfId="0" applyFont="1" applyFill="1" applyBorder="1" applyAlignment="1" applyProtection="1">
      <alignment horizontal="left" vertical="top" wrapText="1"/>
    </xf>
    <xf numFmtId="0" fontId="2" fillId="12" borderId="18" xfId="7" applyFont="1" applyFill="1" applyBorder="1" applyAlignment="1" applyProtection="1">
      <alignment horizontal="left" vertical="top" wrapText="1"/>
      <protection locked="0"/>
    </xf>
    <xf numFmtId="0" fontId="2" fillId="0" borderId="0" xfId="0" applyFont="1" applyBorder="1" applyAlignment="1">
      <alignment vertical="top" wrapText="1"/>
    </xf>
    <xf numFmtId="0" fontId="2" fillId="0" borderId="0" xfId="0" applyNumberFormat="1" applyFont="1" applyBorder="1" applyAlignment="1" applyProtection="1">
      <alignment horizontal="left" vertical="top" wrapText="1"/>
    </xf>
    <xf numFmtId="0" fontId="2" fillId="0" borderId="0" xfId="0" applyFont="1" applyAlignment="1" applyProtection="1"/>
    <xf numFmtId="0" fontId="38" fillId="0" borderId="0" xfId="0" applyNumberFormat="1" applyFont="1" applyAlignment="1" applyProtection="1">
      <alignment horizontal="right" vertical="top" wrapText="1"/>
    </xf>
    <xf numFmtId="0"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xf>
    <xf numFmtId="0" fontId="2" fillId="6"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protection locked="0"/>
    </xf>
    <xf numFmtId="0" fontId="2" fillId="0" borderId="0" xfId="0" applyFont="1" applyBorder="1" applyAlignment="1">
      <alignment vertical="top"/>
    </xf>
    <xf numFmtId="0" fontId="8" fillId="0" borderId="0" xfId="0" applyNumberFormat="1" applyFont="1" applyBorder="1" applyAlignment="1" applyProtection="1">
      <alignment horizontal="center" vertical="top" wrapText="1"/>
    </xf>
    <xf numFmtId="165" fontId="32" fillId="0" borderId="0" xfId="5" applyNumberFormat="1" applyFont="1" applyFill="1" applyBorder="1" applyAlignment="1" applyProtection="1">
      <alignment horizontal="right" vertical="top" wrapText="1"/>
    </xf>
    <xf numFmtId="0" fontId="2" fillId="0" borderId="0"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0" fillId="0" borderId="0" xfId="0" applyAlignment="1">
      <alignment vertical="top"/>
    </xf>
    <xf numFmtId="0" fontId="2" fillId="0" borderId="0" xfId="0" applyFont="1" applyAlignment="1">
      <alignment vertical="top" wrapText="1"/>
    </xf>
    <xf numFmtId="0" fontId="8" fillId="0" borderId="0" xfId="0" applyNumberFormat="1" applyFont="1" applyAlignment="1" applyProtection="1">
      <alignment horizontal="center" vertical="top" wrapText="1"/>
    </xf>
    <xf numFmtId="165" fontId="2" fillId="8" borderId="18" xfId="7" applyNumberFormat="1" applyFont="1" applyFill="1" applyBorder="1" applyAlignment="1" applyProtection="1">
      <alignment vertical="top" wrapText="1"/>
      <protection locked="0"/>
    </xf>
    <xf numFmtId="0" fontId="54" fillId="0" borderId="0" xfId="0" applyFont="1" applyBorder="1" applyAlignment="1">
      <alignment vertical="top" wrapText="1"/>
    </xf>
    <xf numFmtId="0" fontId="55" fillId="0" borderId="0" xfId="0" applyNumberFormat="1" applyFont="1" applyBorder="1" applyAlignment="1" applyProtection="1">
      <alignment vertical="center" wrapText="1"/>
    </xf>
    <xf numFmtId="0" fontId="20" fillId="0" borderId="0" xfId="0" applyNumberFormat="1" applyFont="1" applyAlignment="1" applyProtection="1">
      <alignment vertical="center"/>
    </xf>
    <xf numFmtId="0" fontId="0" fillId="0" borderId="18" xfId="0" applyBorder="1" applyAlignment="1">
      <alignment horizontal="left" vertical="top" wrapText="1"/>
    </xf>
    <xf numFmtId="0" fontId="2" fillId="0" borderId="18" xfId="7" applyFont="1" applyBorder="1" applyAlignment="1" applyProtection="1">
      <alignment horizontal="left" vertical="top" wrapText="1"/>
    </xf>
    <xf numFmtId="0" fontId="2" fillId="0" borderId="18" xfId="0" applyNumberFormat="1" applyFont="1" applyBorder="1" applyAlignment="1" applyProtection="1">
      <alignment horizontal="left" vertical="top" wrapText="1"/>
    </xf>
    <xf numFmtId="0" fontId="2" fillId="0" borderId="98" xfId="0" applyNumberFormat="1" applyFont="1" applyBorder="1" applyAlignment="1" applyProtection="1">
      <alignment vertical="top"/>
    </xf>
    <xf numFmtId="0" fontId="3" fillId="0" borderId="98" xfId="0" applyNumberFormat="1" applyFont="1" applyFill="1" applyBorder="1" applyAlignment="1" applyProtection="1">
      <alignment vertical="top"/>
    </xf>
    <xf numFmtId="0" fontId="2" fillId="0" borderId="98" xfId="0" applyNumberFormat="1" applyFont="1" applyBorder="1" applyAlignment="1" applyProtection="1">
      <alignment vertical="top" wrapText="1"/>
    </xf>
    <xf numFmtId="0" fontId="0" fillId="0" borderId="98" xfId="0" applyBorder="1" applyAlignment="1" applyProtection="1">
      <alignment vertical="center"/>
    </xf>
    <xf numFmtId="0" fontId="23" fillId="0" borderId="98" xfId="9" applyFont="1" applyBorder="1" applyProtection="1"/>
    <xf numFmtId="165" fontId="32" fillId="0" borderId="0" xfId="5" applyNumberFormat="1" applyFont="1" applyFill="1" applyBorder="1" applyAlignment="1" applyProtection="1">
      <alignment vertical="top" wrapText="1"/>
    </xf>
    <xf numFmtId="0" fontId="3" fillId="0" borderId="0" xfId="0" applyNumberFormat="1" applyFont="1" applyAlignment="1" applyProtection="1">
      <alignment vertical="top" wrapText="1"/>
    </xf>
    <xf numFmtId="0" fontId="3" fillId="0" borderId="0" xfId="0" applyNumberFormat="1" applyFont="1" applyBorder="1" applyAlignment="1" applyProtection="1">
      <alignment vertical="top" wrapText="1"/>
    </xf>
    <xf numFmtId="0" fontId="0" fillId="0" borderId="0" xfId="0" applyBorder="1" applyAlignment="1" applyProtection="1">
      <alignment vertical="center"/>
    </xf>
    <xf numFmtId="0" fontId="23" fillId="0" borderId="0" xfId="9" applyFont="1" applyBorder="1" applyProtection="1"/>
    <xf numFmtId="0" fontId="2" fillId="0" borderId="98" xfId="0" applyFont="1" applyBorder="1" applyAlignment="1" applyProtection="1">
      <alignment vertical="top"/>
    </xf>
    <xf numFmtId="0" fontId="8" fillId="0" borderId="98" xfId="0" applyNumberFormat="1" applyFont="1" applyBorder="1" applyAlignment="1" applyProtection="1">
      <alignment horizontal="center" vertical="top" wrapText="1"/>
    </xf>
    <xf numFmtId="0" fontId="2" fillId="0" borderId="98" xfId="0" applyNumberFormat="1" applyFont="1" applyFill="1" applyBorder="1" applyAlignment="1" applyProtection="1">
      <alignment vertical="top"/>
    </xf>
    <xf numFmtId="0" fontId="2" fillId="0" borderId="98" xfId="0" applyNumberFormat="1" applyFont="1" applyBorder="1" applyAlignment="1" applyProtection="1">
      <alignment horizontal="centerContinuous" vertical="top" wrapText="1"/>
    </xf>
    <xf numFmtId="0" fontId="0" fillId="0" borderId="98" xfId="0" applyBorder="1" applyProtection="1"/>
    <xf numFmtId="0" fontId="8" fillId="0" borderId="0" xfId="0" applyNumberFormat="1" applyFont="1" applyBorder="1" applyAlignment="1" applyProtection="1">
      <alignment vertical="top" wrapText="1"/>
    </xf>
    <xf numFmtId="0" fontId="8" fillId="0" borderId="98" xfId="0" applyNumberFormat="1" applyFont="1" applyBorder="1" applyAlignment="1" applyProtection="1">
      <alignment vertical="top" wrapText="1"/>
    </xf>
    <xf numFmtId="165" fontId="32" fillId="0" borderId="98" xfId="5" applyNumberFormat="1" applyFont="1" applyFill="1" applyBorder="1" applyAlignment="1" applyProtection="1">
      <alignment vertical="top" wrapText="1"/>
    </xf>
    <xf numFmtId="0" fontId="2" fillId="0" borderId="98" xfId="0" applyNumberFormat="1" applyFont="1" applyFill="1" applyBorder="1" applyAlignment="1" applyProtection="1">
      <alignment vertical="top"/>
      <protection locked="0"/>
    </xf>
    <xf numFmtId="49" fontId="2" fillId="0" borderId="98" xfId="0" applyNumberFormat="1" applyFont="1" applyFill="1" applyBorder="1" applyAlignment="1" applyProtection="1">
      <alignment vertical="top"/>
      <protection locked="0"/>
    </xf>
    <xf numFmtId="0" fontId="18" fillId="0" borderId="98" xfId="0" applyFont="1" applyFill="1" applyBorder="1" applyAlignment="1" applyProtection="1">
      <alignment vertical="top"/>
      <protection locked="0"/>
    </xf>
    <xf numFmtId="0" fontId="2" fillId="0" borderId="98" xfId="0" applyFont="1" applyFill="1" applyBorder="1" applyAlignment="1" applyProtection="1">
      <alignment horizontal="left" vertical="top"/>
      <protection locked="0"/>
    </xf>
    <xf numFmtId="165" fontId="2" fillId="8" borderId="42" xfId="7" applyNumberFormat="1" applyFont="1" applyFill="1" applyBorder="1" applyAlignment="1" applyProtection="1">
      <alignment vertical="top" wrapText="1"/>
      <protection locked="0"/>
    </xf>
    <xf numFmtId="0" fontId="3" fillId="0" borderId="0" xfId="0" applyNumberFormat="1" applyFont="1" applyAlignment="1" applyProtection="1">
      <alignment horizontal="right" vertical="center" indent="1"/>
    </xf>
    <xf numFmtId="0" fontId="38" fillId="0" borderId="0" xfId="0" applyNumberFormat="1" applyFont="1" applyAlignment="1" applyProtection="1">
      <alignment horizontal="right" vertical="top" wrapText="1"/>
    </xf>
    <xf numFmtId="0" fontId="2" fillId="6" borderId="0" xfId="0" applyFont="1" applyFill="1" applyBorder="1" applyAlignment="1" applyProtection="1">
      <alignment horizontal="left" vertical="top" wrapText="1"/>
    </xf>
    <xf numFmtId="0" fontId="2" fillId="0" borderId="0" xfId="6" applyNumberFormat="1" applyFont="1" applyFill="1" applyBorder="1" applyAlignment="1" applyProtection="1">
      <alignment horizontal="left" vertical="top" wrapText="1"/>
      <protection locked="0"/>
    </xf>
    <xf numFmtId="0" fontId="2" fillId="0" borderId="28"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vertical="top" wrapText="1"/>
    </xf>
    <xf numFmtId="0" fontId="9" fillId="0" borderId="0" xfId="0" applyFont="1" applyAlignment="1">
      <alignment vertical="center"/>
    </xf>
    <xf numFmtId="0" fontId="8" fillId="0" borderId="0" xfId="0" applyNumberFormat="1" applyFont="1" applyAlignment="1" applyProtection="1">
      <alignment horizontal="center" vertical="top" wrapText="1"/>
    </xf>
    <xf numFmtId="0" fontId="2" fillId="0" borderId="0" xfId="0" applyFont="1" applyAlignment="1">
      <alignment vertical="top" wrapText="1"/>
    </xf>
    <xf numFmtId="0" fontId="2" fillId="0" borderId="0" xfId="0" applyFont="1" applyBorder="1" applyAlignment="1" applyProtection="1">
      <alignment horizontal="left" vertical="top" wrapText="1"/>
    </xf>
    <xf numFmtId="0" fontId="3" fillId="0" borderId="0" xfId="0" applyFont="1" applyFill="1" applyBorder="1" applyAlignment="1" applyProtection="1">
      <alignment horizontal="left"/>
      <protection locked="0"/>
    </xf>
    <xf numFmtId="0" fontId="4" fillId="0" borderId="0" xfId="0" applyNumberFormat="1" applyFont="1" applyAlignment="1" applyProtection="1">
      <alignment horizontal="left" vertical="top"/>
    </xf>
    <xf numFmtId="171" fontId="2" fillId="0" borderId="0" xfId="0" applyNumberFormat="1" applyFont="1" applyAlignment="1" applyProtection="1">
      <alignment horizontal="left" vertical="top"/>
    </xf>
    <xf numFmtId="14" fontId="3" fillId="0" borderId="0" xfId="7" applyNumberFormat="1" applyFont="1" applyFill="1" applyBorder="1" applyAlignment="1" applyProtection="1">
      <alignment horizontal="left" vertical="center" wrapText="1"/>
      <protection locked="0"/>
    </xf>
    <xf numFmtId="0" fontId="2" fillId="0" borderId="0" xfId="0" applyNumberFormat="1" applyFont="1" applyFill="1" applyAlignment="1" applyProtection="1">
      <alignment horizontal="left" vertical="top"/>
    </xf>
    <xf numFmtId="0" fontId="2" fillId="0" borderId="0" xfId="0" applyNumberFormat="1" applyFont="1" applyBorder="1" applyAlignment="1" applyProtection="1">
      <alignment horizontal="left" vertical="top"/>
    </xf>
    <xf numFmtId="0" fontId="33" fillId="0" borderId="33" xfId="0" applyFont="1" applyBorder="1" applyAlignment="1">
      <alignment vertical="top" wrapText="1"/>
    </xf>
    <xf numFmtId="0" fontId="38" fillId="0" borderId="0" xfId="0" applyNumberFormat="1" applyFont="1" applyBorder="1" applyAlignment="1" applyProtection="1">
      <alignment horizontal="right" vertical="top" wrapText="1"/>
    </xf>
    <xf numFmtId="0" fontId="2" fillId="0" borderId="62" xfId="0" applyFont="1" applyBorder="1" applyAlignment="1">
      <alignment horizontal="left" vertical="center"/>
    </xf>
    <xf numFmtId="0" fontId="2" fillId="0" borderId="95" xfId="0" applyFont="1" applyBorder="1" applyAlignment="1">
      <alignment horizontal="left" vertical="center"/>
    </xf>
    <xf numFmtId="0" fontId="2" fillId="0" borderId="96" xfId="0" applyFont="1" applyBorder="1" applyAlignment="1">
      <alignment horizontal="left" vertical="center"/>
    </xf>
    <xf numFmtId="0" fontId="2" fillId="0" borderId="99" xfId="0" applyFont="1" applyBorder="1" applyAlignment="1">
      <alignment horizontal="left" vertical="center"/>
    </xf>
    <xf numFmtId="0" fontId="3" fillId="0" borderId="0" xfId="0" applyFont="1" applyFill="1" applyBorder="1" applyAlignment="1">
      <alignment horizontal="left" vertical="center"/>
    </xf>
    <xf numFmtId="0" fontId="2" fillId="8" borderId="101" xfId="1" applyFont="1" applyFill="1" applyBorder="1" applyAlignment="1" applyProtection="1">
      <alignment horizontal="center" vertical="center" wrapText="1"/>
      <protection locked="0"/>
    </xf>
    <xf numFmtId="0" fontId="2" fillId="0" borderId="103" xfId="0" applyFont="1" applyBorder="1" applyAlignment="1">
      <alignment horizontal="left" vertical="center"/>
    </xf>
    <xf numFmtId="0" fontId="2" fillId="0" borderId="103" xfId="0" applyFont="1" applyFill="1" applyBorder="1" applyAlignment="1">
      <alignment horizontal="left" vertical="center"/>
    </xf>
    <xf numFmtId="167" fontId="2" fillId="0" borderId="103" xfId="0" applyNumberFormat="1" applyFont="1" applyBorder="1" applyAlignment="1"/>
    <xf numFmtId="167" fontId="2" fillId="0" borderId="104" xfId="0" applyNumberFormat="1" applyFont="1" applyBorder="1" applyAlignment="1"/>
    <xf numFmtId="0" fontId="0" fillId="0" borderId="0" xfId="0" applyAlignment="1">
      <alignment vertical="top"/>
    </xf>
    <xf numFmtId="0" fontId="2" fillId="0" borderId="32" xfId="7" applyFont="1" applyBorder="1" applyAlignment="1" applyProtection="1">
      <alignment horizontal="left" vertical="top" wrapText="1"/>
    </xf>
    <xf numFmtId="0" fontId="2" fillId="0" borderId="18" xfId="0" applyFont="1" applyBorder="1" applyAlignment="1">
      <alignment horizontal="left" vertical="top" wrapText="1"/>
    </xf>
    <xf numFmtId="0" fontId="2" fillId="0" borderId="22" xfId="0" applyFont="1" applyBorder="1" applyAlignment="1">
      <alignment vertical="top" wrapText="1"/>
    </xf>
    <xf numFmtId="14" fontId="3" fillId="13" borderId="0" xfId="6" applyNumberFormat="1" applyFont="1" applyFill="1" applyBorder="1" applyAlignment="1" applyProtection="1">
      <alignment vertical="top" wrapText="1"/>
    </xf>
    <xf numFmtId="0" fontId="33" fillId="0" borderId="0" xfId="0" applyFont="1" applyBorder="1" applyAlignment="1">
      <alignment horizontal="right" vertical="top"/>
    </xf>
    <xf numFmtId="0" fontId="37" fillId="0" borderId="0" xfId="0" applyNumberFormat="1" applyFont="1" applyBorder="1" applyAlignment="1" applyProtection="1">
      <alignment vertical="top"/>
    </xf>
    <xf numFmtId="0" fontId="32" fillId="0" borderId="0" xfId="0" applyFont="1" applyBorder="1" applyAlignment="1" applyProtection="1">
      <alignment horizontal="left" vertical="top"/>
    </xf>
    <xf numFmtId="0" fontId="38" fillId="0" borderId="0" xfId="0" applyNumberFormat="1" applyFont="1" applyAlignment="1" applyProtection="1">
      <alignment horizontal="right" vertical="top" wrapText="1"/>
    </xf>
    <xf numFmtId="0" fontId="3" fillId="0" borderId="0" xfId="0" applyFont="1" applyFill="1" applyBorder="1" applyAlignment="1" applyProtection="1">
      <alignment horizontal="left" vertical="top" wrapText="1"/>
    </xf>
    <xf numFmtId="0" fontId="2" fillId="13" borderId="22" xfId="6" applyNumberFormat="1" applyFont="1" applyFill="1" applyBorder="1" applyAlignment="1" applyProtection="1">
      <alignment horizontal="left" vertical="center" wrapText="1"/>
    </xf>
    <xf numFmtId="0" fontId="2" fillId="13" borderId="32" xfId="6" applyNumberFormat="1" applyFont="1" applyFill="1" applyBorder="1" applyAlignment="1" applyProtection="1">
      <alignment horizontal="left" vertical="center" wrapText="1"/>
    </xf>
    <xf numFmtId="0" fontId="2" fillId="0" borderId="28" xfId="0" applyFont="1" applyBorder="1" applyAlignment="1">
      <alignment vertical="top" wrapText="1"/>
    </xf>
    <xf numFmtId="0" fontId="2" fillId="0" borderId="0" xfId="0" applyFont="1" applyBorder="1" applyAlignment="1">
      <alignment vertical="top"/>
    </xf>
    <xf numFmtId="0" fontId="2" fillId="12" borderId="22" xfId="7" applyFont="1" applyFill="1" applyBorder="1" applyAlignment="1" applyProtection="1">
      <alignment horizontal="left" vertical="top" wrapText="1"/>
      <protection locked="0"/>
    </xf>
    <xf numFmtId="0" fontId="38" fillId="0" borderId="0" xfId="0" applyNumberFormat="1" applyFont="1" applyBorder="1" applyAlignment="1" applyProtection="1">
      <alignment horizontal="right" vertical="top" wrapText="1"/>
    </xf>
    <xf numFmtId="0" fontId="2" fillId="0" borderId="32" xfId="7" applyFont="1" applyBorder="1" applyAlignment="1" applyProtection="1">
      <alignment horizontal="left" vertical="top" wrapText="1"/>
    </xf>
    <xf numFmtId="0" fontId="15" fillId="15" borderId="14" xfId="0" applyFont="1" applyFill="1" applyBorder="1" applyAlignment="1" applyProtection="1">
      <alignment vertical="top" wrapText="1"/>
      <protection locked="0"/>
    </xf>
    <xf numFmtId="172" fontId="30" fillId="7" borderId="14" xfId="9" applyNumberFormat="1" applyFont="1" applyFill="1" applyBorder="1" applyAlignment="1" applyProtection="1">
      <alignment vertical="center"/>
      <protection locked="0"/>
    </xf>
    <xf numFmtId="0" fontId="0" fillId="0" borderId="72" xfId="0" applyBorder="1" applyAlignment="1">
      <alignment horizontal="left" vertical="center" wrapText="1"/>
    </xf>
    <xf numFmtId="0" fontId="8" fillId="0" borderId="0" xfId="0" applyNumberFormat="1" applyFont="1" applyAlignment="1" applyProtection="1">
      <alignment horizontal="center" vertical="top" wrapText="1"/>
    </xf>
    <xf numFmtId="0" fontId="3" fillId="0" borderId="54" xfId="0" applyFont="1" applyBorder="1" applyAlignment="1">
      <alignment vertical="center"/>
    </xf>
    <xf numFmtId="0" fontId="0" fillId="0" borderId="0" xfId="0" applyAlignment="1">
      <alignment vertical="top"/>
    </xf>
    <xf numFmtId="0" fontId="2" fillId="0" borderId="0" xfId="0" applyFont="1" applyBorder="1" applyAlignment="1" applyProtection="1">
      <alignment horizontal="left" vertical="top" wrapText="1"/>
    </xf>
    <xf numFmtId="14" fontId="3" fillId="0" borderId="0" xfId="7" applyNumberFormat="1" applyFont="1" applyFill="1" applyBorder="1" applyAlignment="1" applyProtection="1">
      <alignment vertical="center" wrapText="1"/>
    </xf>
    <xf numFmtId="0" fontId="59" fillId="0" borderId="0" xfId="0" applyNumberFormat="1" applyFont="1" applyBorder="1" applyAlignment="1" applyProtection="1">
      <alignment wrapText="1"/>
    </xf>
    <xf numFmtId="0" fontId="9" fillId="0" borderId="0" xfId="0" applyFont="1" applyBorder="1" applyAlignment="1" applyProtection="1">
      <alignment vertical="top"/>
    </xf>
    <xf numFmtId="0" fontId="2" fillId="0" borderId="0" xfId="0" applyNumberFormat="1" applyFont="1" applyFill="1" applyBorder="1" applyAlignment="1" applyProtection="1"/>
    <xf numFmtId="171" fontId="8" fillId="0" borderId="0" xfId="0" applyNumberFormat="1" applyFont="1" applyAlignment="1" applyProtection="1">
      <alignment horizontal="center" wrapText="1"/>
    </xf>
    <xf numFmtId="0" fontId="0" fillId="0" borderId="0" xfId="0" applyBorder="1" applyAlignment="1">
      <alignment horizontal="left" wrapText="1"/>
    </xf>
    <xf numFmtId="0" fontId="0" fillId="0" borderId="0" xfId="0" applyAlignment="1"/>
    <xf numFmtId="0" fontId="3" fillId="0" borderId="18" xfId="6" applyNumberFormat="1" applyFont="1" applyFill="1" applyBorder="1" applyAlignment="1" applyProtection="1">
      <alignment wrapText="1"/>
    </xf>
    <xf numFmtId="0" fontId="3" fillId="0" borderId="0" xfId="0" applyNumberFormat="1" applyFont="1" applyAlignment="1" applyProtection="1">
      <alignment horizontal="right"/>
    </xf>
    <xf numFmtId="4" fontId="2" fillId="0" borderId="0" xfId="5" applyNumberFormat="1" applyFont="1" applyFill="1" applyBorder="1" applyAlignment="1" applyProtection="1">
      <alignment horizontal="right" wrapText="1"/>
    </xf>
    <xf numFmtId="0" fontId="8" fillId="0" borderId="0" xfId="0" applyNumberFormat="1" applyFont="1" applyAlignment="1" applyProtection="1">
      <alignment horizontal="center" wrapText="1"/>
    </xf>
    <xf numFmtId="171" fontId="8" fillId="0" borderId="0" xfId="0" applyNumberFormat="1" applyFont="1" applyAlignment="1" applyProtection="1">
      <alignment horizontal="center" vertical="center" wrapText="1"/>
    </xf>
    <xf numFmtId="0" fontId="2" fillId="0" borderId="0" xfId="0" applyNumberFormat="1" applyFont="1" applyAlignment="1" applyProtection="1">
      <alignment vertical="center"/>
    </xf>
    <xf numFmtId="0" fontId="8" fillId="0" borderId="0" xfId="0" applyNumberFormat="1" applyFont="1" applyAlignment="1" applyProtection="1">
      <alignment horizontal="center" vertical="center" wrapText="1"/>
    </xf>
    <xf numFmtId="0" fontId="2" fillId="0" borderId="0" xfId="0" applyNumberFormat="1" applyFont="1" applyBorder="1" applyAlignment="1" applyProtection="1">
      <alignment vertical="top"/>
      <protection locked="0"/>
    </xf>
    <xf numFmtId="165" fontId="2" fillId="9" borderId="97" xfId="5" quotePrefix="1" applyNumberFormat="1" applyFont="1" applyBorder="1" applyAlignment="1" applyProtection="1">
      <alignment vertical="top" wrapText="1"/>
    </xf>
    <xf numFmtId="0" fontId="2" fillId="0" borderId="22" xfId="7" applyFont="1" applyBorder="1" applyAlignment="1" applyProtection="1">
      <alignment vertical="top" wrapText="1"/>
    </xf>
    <xf numFmtId="0" fontId="2" fillId="0" borderId="18" xfId="7" applyFont="1" applyBorder="1" applyAlignment="1" applyProtection="1">
      <alignment vertical="top" wrapText="1"/>
    </xf>
    <xf numFmtId="165" fontId="2" fillId="9" borderId="110" xfId="5" quotePrefix="1" applyNumberFormat="1" applyFont="1" applyBorder="1" applyAlignment="1" applyProtection="1">
      <alignment vertical="top" wrapText="1"/>
    </xf>
    <xf numFmtId="42" fontId="3" fillId="9" borderId="111" xfId="5" quotePrefix="1" applyNumberFormat="1" applyFont="1" applyBorder="1" applyAlignment="1" applyProtection="1">
      <alignment vertical="center" wrapText="1"/>
    </xf>
    <xf numFmtId="0" fontId="2" fillId="15" borderId="0" xfId="0" applyNumberFormat="1" applyFont="1" applyFill="1" applyBorder="1" applyAlignment="1" applyProtection="1">
      <alignment horizontal="left" vertical="center" wrapText="1"/>
      <protection locked="0"/>
    </xf>
    <xf numFmtId="0" fontId="0" fillId="0" borderId="100" xfId="0" applyBorder="1" applyAlignment="1">
      <alignment vertical="top" wrapText="1"/>
    </xf>
    <xf numFmtId="0" fontId="0" fillId="0" borderId="100" xfId="0" applyBorder="1" applyAlignment="1" applyProtection="1">
      <alignment vertical="top" wrapText="1"/>
      <protection locked="0"/>
    </xf>
    <xf numFmtId="0" fontId="0" fillId="15" borderId="100" xfId="0" applyFill="1" applyBorder="1" applyAlignment="1">
      <alignment vertical="top" wrapText="1"/>
    </xf>
    <xf numFmtId="42" fontId="3" fillId="0" borderId="0" xfId="0" applyNumberFormat="1" applyFont="1" applyAlignment="1" applyProtection="1">
      <alignment horizontal="right" vertical="center" indent="1"/>
    </xf>
    <xf numFmtId="0" fontId="20" fillId="0" borderId="0" xfId="0" applyFont="1" applyBorder="1" applyAlignment="1" applyProtection="1">
      <alignment vertical="top" wrapText="1"/>
    </xf>
    <xf numFmtId="0" fontId="25" fillId="0" borderId="105" xfId="0" applyNumberFormat="1" applyFont="1" applyFill="1" applyBorder="1" applyAlignment="1" applyProtection="1">
      <alignment horizontal="center" vertical="center"/>
    </xf>
    <xf numFmtId="0" fontId="25" fillId="0" borderId="105" xfId="0" applyNumberFormat="1" applyFont="1" applyFill="1" applyBorder="1" applyAlignment="1" applyProtection="1">
      <alignment horizontal="left" vertical="top" wrapText="1"/>
    </xf>
    <xf numFmtId="0" fontId="20" fillId="0" borderId="0" xfId="0" applyFont="1" applyFill="1" applyAlignment="1" applyProtection="1">
      <alignment wrapText="1"/>
    </xf>
    <xf numFmtId="0" fontId="36" fillId="0" borderId="0" xfId="0" applyFont="1"/>
    <xf numFmtId="14" fontId="2" fillId="12" borderId="18" xfId="7" applyNumberFormat="1" applyFont="1" applyFill="1" applyBorder="1" applyAlignment="1" applyProtection="1">
      <alignment horizontal="left" vertical="top" wrapText="1"/>
      <protection locked="0"/>
    </xf>
    <xf numFmtId="0" fontId="2" fillId="8" borderId="24" xfId="0" applyNumberFormat="1" applyFont="1" applyFill="1" applyBorder="1" applyAlignment="1" applyProtection="1">
      <alignment vertical="top"/>
      <protection locked="0"/>
    </xf>
    <xf numFmtId="0" fontId="0" fillId="8" borderId="18" xfId="0" applyFill="1" applyBorder="1" applyAlignment="1" applyProtection="1">
      <alignment vertical="top" wrapText="1"/>
      <protection locked="0"/>
    </xf>
    <xf numFmtId="0" fontId="0" fillId="8" borderId="32" xfId="0" applyFill="1" applyBorder="1" applyAlignment="1" applyProtection="1">
      <alignment vertical="top" wrapText="1"/>
      <protection locked="0"/>
    </xf>
    <xf numFmtId="0" fontId="2" fillId="0" borderId="6" xfId="0" applyFont="1" applyBorder="1" applyAlignment="1" applyProtection="1">
      <alignment vertical="top" wrapText="1"/>
    </xf>
    <xf numFmtId="0" fontId="0" fillId="0" borderId="6" xfId="0" applyBorder="1" applyAlignment="1" applyProtection="1">
      <alignment vertical="top" wrapText="1"/>
    </xf>
    <xf numFmtId="0" fontId="2" fillId="12" borderId="4" xfId="6" applyNumberFormat="1" applyFont="1" applyBorder="1" applyAlignment="1" applyProtection="1">
      <alignment vertical="center" wrapText="1"/>
      <protection locked="0"/>
    </xf>
    <xf numFmtId="0" fontId="33" fillId="0" borderId="0" xfId="0" applyNumberFormat="1" applyFont="1" applyAlignment="1" applyProtection="1">
      <alignment vertical="top" wrapText="1"/>
    </xf>
    <xf numFmtId="0" fontId="2" fillId="0" borderId="0" xfId="0" applyFont="1" applyAlignment="1">
      <alignment vertical="top" wrapText="1"/>
    </xf>
    <xf numFmtId="0" fontId="3" fillId="15" borderId="105" xfId="0" applyFont="1" applyFill="1" applyBorder="1" applyAlignment="1" applyProtection="1">
      <alignment horizontal="left" wrapText="1"/>
    </xf>
    <xf numFmtId="0" fontId="0" fillId="0" borderId="105" xfId="0" applyFill="1" applyBorder="1" applyAlignment="1" applyProtection="1">
      <alignment horizontal="center" vertical="center"/>
    </xf>
    <xf numFmtId="0" fontId="0" fillId="0" borderId="105" xfId="0" applyFill="1" applyBorder="1" applyAlignment="1" applyProtection="1">
      <alignment vertical="center" wrapText="1"/>
    </xf>
    <xf numFmtId="0" fontId="0" fillId="0" borderId="105" xfId="0" applyFill="1" applyBorder="1" applyAlignment="1" applyProtection="1">
      <alignment horizontal="left" vertical="top" wrapText="1"/>
    </xf>
    <xf numFmtId="0" fontId="0" fillId="0" borderId="105" xfId="0" applyFill="1" applyBorder="1" applyProtection="1"/>
    <xf numFmtId="0" fontId="0" fillId="0" borderId="105" xfId="0" applyFill="1" applyBorder="1" applyAlignment="1" applyProtection="1">
      <alignment vertical="center"/>
    </xf>
    <xf numFmtId="0" fontId="2" fillId="0" borderId="105" xfId="0" applyFont="1" applyFill="1" applyBorder="1" applyAlignment="1" applyProtection="1">
      <alignment horizontal="center" vertical="center"/>
    </xf>
    <xf numFmtId="0" fontId="2" fillId="0" borderId="105" xfId="0" applyFont="1" applyFill="1" applyBorder="1" applyAlignment="1" applyProtection="1">
      <alignment horizontal="left" vertical="top" wrapText="1"/>
    </xf>
    <xf numFmtId="0" fontId="0" fillId="0" borderId="105" xfId="0" applyFill="1" applyBorder="1" applyAlignment="1" applyProtection="1">
      <alignment horizontal="left"/>
    </xf>
    <xf numFmtId="0" fontId="0" fillId="0" borderId="0" xfId="0" applyFill="1" applyAlignment="1" applyProtection="1">
      <alignment horizontal="left"/>
    </xf>
    <xf numFmtId="0" fontId="0" fillId="0" borderId="0" xfId="0" applyAlignment="1" applyProtection="1">
      <alignment horizontal="center"/>
    </xf>
    <xf numFmtId="0" fontId="57" fillId="15" borderId="105" xfId="0" applyFont="1" applyFill="1" applyBorder="1" applyAlignment="1" applyProtection="1">
      <alignment horizontal="left" vertical="center" wrapText="1"/>
    </xf>
    <xf numFmtId="0" fontId="61" fillId="0" borderId="0" xfId="0" applyFont="1" applyProtection="1"/>
    <xf numFmtId="0" fontId="2" fillId="0" borderId="0" xfId="0" applyFont="1" applyBorder="1" applyProtection="1"/>
    <xf numFmtId="0" fontId="62" fillId="0" borderId="116" xfId="0" applyFont="1" applyFill="1" applyBorder="1" applyAlignment="1" applyProtection="1">
      <alignment vertical="center"/>
    </xf>
    <xf numFmtId="0" fontId="62" fillId="0" borderId="117" xfId="0" applyFont="1" applyFill="1" applyBorder="1" applyAlignment="1" applyProtection="1">
      <alignment vertical="center"/>
    </xf>
    <xf numFmtId="0" fontId="62" fillId="0" borderId="118" xfId="0" applyFont="1" applyFill="1" applyBorder="1" applyAlignment="1" applyProtection="1">
      <alignment vertical="center"/>
    </xf>
    <xf numFmtId="0" fontId="53" fillId="0" borderId="119" xfId="0" applyFont="1" applyFill="1" applyBorder="1" applyAlignment="1" applyProtection="1">
      <alignment horizontal="center" vertical="center" wrapText="1"/>
    </xf>
    <xf numFmtId="0" fontId="3" fillId="0" borderId="112" xfId="0" applyFont="1" applyFill="1" applyBorder="1" applyAlignment="1" applyProtection="1">
      <alignment horizontal="center" vertical="center" wrapText="1"/>
    </xf>
    <xf numFmtId="0" fontId="3" fillId="0" borderId="105" xfId="0" applyFont="1" applyFill="1" applyBorder="1" applyAlignment="1" applyProtection="1">
      <alignment horizontal="center" vertical="center" wrapText="1"/>
    </xf>
    <xf numFmtId="0" fontId="3" fillId="0" borderId="85" xfId="0" applyFont="1" applyFill="1" applyBorder="1" applyAlignment="1" applyProtection="1">
      <alignment horizontal="left" wrapText="1"/>
    </xf>
    <xf numFmtId="0" fontId="64" fillId="0" borderId="85" xfId="0" applyFont="1" applyFill="1" applyBorder="1" applyAlignment="1" applyProtection="1"/>
    <xf numFmtId="0" fontId="2" fillId="0" borderId="105" xfId="0" applyFont="1" applyFill="1" applyBorder="1" applyProtection="1"/>
    <xf numFmtId="0" fontId="2" fillId="0" borderId="105" xfId="0" applyFont="1" applyFill="1" applyBorder="1" applyAlignment="1" applyProtection="1">
      <alignment horizontal="center" vertical="top" wrapText="1"/>
    </xf>
    <xf numFmtId="0" fontId="64" fillId="0" borderId="105" xfId="0" applyFont="1" applyFill="1" applyBorder="1" applyProtection="1"/>
    <xf numFmtId="10" fontId="0" fillId="7" borderId="105" xfId="45" applyNumberFormat="1" applyFont="1" applyFill="1" applyBorder="1" applyAlignment="1" applyProtection="1">
      <alignment vertical="top"/>
      <protection locked="0"/>
    </xf>
    <xf numFmtId="10" fontId="58" fillId="9" borderId="105" xfId="0" applyNumberFormat="1" applyFont="1" applyFill="1" applyBorder="1" applyAlignment="1" applyProtection="1">
      <alignment horizontal="right" vertical="center"/>
    </xf>
    <xf numFmtId="0" fontId="8" fillId="0" borderId="0" xfId="0" applyNumberFormat="1" applyFont="1" applyAlignment="1" applyProtection="1">
      <alignment horizontal="center" vertical="top" wrapText="1"/>
    </xf>
    <xf numFmtId="0" fontId="0" fillId="8" borderId="105" xfId="0" applyFill="1" applyBorder="1" applyAlignment="1" applyProtection="1">
      <alignment horizontal="left"/>
      <protection locked="0"/>
    </xf>
    <xf numFmtId="0" fontId="0" fillId="8" borderId="105" xfId="0" applyFill="1" applyBorder="1" applyAlignment="1" applyProtection="1">
      <alignment horizontal="left" vertical="top" wrapText="1"/>
      <protection locked="0"/>
    </xf>
    <xf numFmtId="173" fontId="0" fillId="8" borderId="105" xfId="0" applyNumberFormat="1" applyFill="1" applyBorder="1" applyAlignment="1" applyProtection="1">
      <alignment horizontal="left" vertical="top" wrapText="1"/>
      <protection locked="0"/>
    </xf>
    <xf numFmtId="0" fontId="2" fillId="8" borderId="105" xfId="0" applyFont="1" applyFill="1" applyBorder="1" applyAlignment="1" applyProtection="1">
      <alignment horizontal="left" vertical="top" wrapText="1"/>
      <protection locked="0"/>
    </xf>
    <xf numFmtId="0" fontId="3" fillId="0" borderId="0" xfId="0" applyNumberFormat="1" applyFont="1" applyAlignment="1" applyProtection="1">
      <alignment horizontal="left" vertical="center" wrapText="1"/>
    </xf>
    <xf numFmtId="0" fontId="2" fillId="8" borderId="120" xfId="3" applyNumberFormat="1" applyFont="1" applyBorder="1" applyAlignment="1" applyProtection="1">
      <alignment vertical="top"/>
    </xf>
    <xf numFmtId="0" fontId="2" fillId="8" borderId="4" xfId="3" applyNumberFormat="1" applyFont="1" applyBorder="1" applyAlignment="1" applyProtection="1">
      <alignment vertical="top"/>
    </xf>
    <xf numFmtId="0" fontId="2" fillId="8" borderId="4" xfId="3" applyNumberFormat="1" applyFont="1" applyBorder="1" applyAlignment="1" applyProtection="1">
      <alignment vertical="center" wrapText="1"/>
    </xf>
    <xf numFmtId="0" fontId="0" fillId="0" borderId="0" xfId="0" applyAlignment="1">
      <alignment horizontal="center"/>
    </xf>
    <xf numFmtId="0" fontId="4" fillId="0" borderId="0" xfId="6" applyNumberFormat="1" applyFont="1" applyFill="1" applyBorder="1" applyAlignment="1" applyProtection="1">
      <alignment vertical="center"/>
    </xf>
    <xf numFmtId="0" fontId="3" fillId="0" borderId="0" xfId="0" applyFont="1" applyAlignment="1">
      <alignment horizontal="left" vertical="center"/>
    </xf>
    <xf numFmtId="0" fontId="53" fillId="0" borderId="0" xfId="0" applyFont="1"/>
    <xf numFmtId="175" fontId="0" fillId="7" borderId="18" xfId="0" applyNumberFormat="1" applyFill="1" applyBorder="1" applyAlignment="1" applyProtection="1">
      <alignment vertical="center"/>
      <protection locked="0"/>
    </xf>
    <xf numFmtId="173" fontId="0" fillId="7" borderId="18" xfId="0" applyNumberFormat="1" applyFill="1" applyBorder="1" applyAlignment="1" applyProtection="1">
      <alignment horizontal="right" vertical="center"/>
      <protection locked="0"/>
    </xf>
    <xf numFmtId="0" fontId="3" fillId="0" borderId="0" xfId="0" applyFont="1" applyAlignment="1">
      <alignment horizontal="center"/>
    </xf>
    <xf numFmtId="0" fontId="33" fillId="0" borderId="0" xfId="0" applyFont="1"/>
    <xf numFmtId="0" fontId="0" fillId="0" borderId="0" xfId="0" applyAlignment="1">
      <alignment horizontal="right"/>
    </xf>
    <xf numFmtId="0" fontId="0" fillId="7" borderId="18" xfId="0" applyFill="1" applyBorder="1" applyAlignment="1" applyProtection="1">
      <alignment vertical="center"/>
      <protection locked="0"/>
    </xf>
    <xf numFmtId="0" fontId="2" fillId="0" borderId="24" xfId="0" applyNumberFormat="1" applyFont="1" applyBorder="1" applyAlignment="1" applyProtection="1">
      <alignment vertical="top" wrapText="1"/>
    </xf>
    <xf numFmtId="10" fontId="2" fillId="8" borderId="105" xfId="0" applyNumberFormat="1" applyFont="1" applyFill="1" applyBorder="1" applyAlignment="1" applyProtection="1">
      <alignment horizontal="left" vertical="top" wrapText="1"/>
      <protection locked="0"/>
    </xf>
    <xf numFmtId="10" fontId="64" fillId="0" borderId="105" xfId="0" applyNumberFormat="1" applyFont="1" applyFill="1" applyBorder="1" applyProtection="1"/>
    <xf numFmtId="10" fontId="2" fillId="8" borderId="105" xfId="0" applyNumberFormat="1" applyFont="1" applyFill="1" applyBorder="1" applyAlignment="1" applyProtection="1">
      <alignment horizontal="left" vertical="top"/>
      <protection locked="0"/>
    </xf>
    <xf numFmtId="0" fontId="2" fillId="8" borderId="105" xfId="0" applyFont="1" applyFill="1" applyBorder="1" applyAlignment="1" applyProtection="1">
      <alignment horizontal="left" vertical="top"/>
      <protection locked="0"/>
    </xf>
    <xf numFmtId="165" fontId="2" fillId="0" borderId="6" xfId="3" applyNumberFormat="1"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top" wrapText="1"/>
    </xf>
    <xf numFmtId="0" fontId="38" fillId="0" borderId="0" xfId="0" applyNumberFormat="1" applyFont="1" applyAlignment="1" applyProtection="1">
      <alignment horizontal="right" vertical="top" wrapText="1"/>
    </xf>
    <xf numFmtId="0" fontId="3" fillId="0" borderId="29" xfId="0" applyFont="1" applyBorder="1" applyAlignment="1" applyProtection="1">
      <alignment horizontal="left" vertical="top" wrapText="1"/>
    </xf>
    <xf numFmtId="0" fontId="2" fillId="0" borderId="32" xfId="7" applyFont="1" applyBorder="1" applyAlignment="1" applyProtection="1">
      <alignment horizontal="left" vertical="top" wrapText="1"/>
    </xf>
    <xf numFmtId="0" fontId="2" fillId="6" borderId="0" xfId="0" applyFont="1" applyFill="1" applyBorder="1" applyAlignment="1" applyProtection="1">
      <alignment horizontal="left" vertical="top" wrapText="1"/>
    </xf>
    <xf numFmtId="0" fontId="8" fillId="0" borderId="0" xfId="0" applyNumberFormat="1" applyFont="1" applyAlignment="1" applyProtection="1">
      <alignment horizontal="center" vertical="top" wrapText="1"/>
    </xf>
    <xf numFmtId="0" fontId="2" fillId="0" borderId="0" xfId="0" applyFont="1" applyFill="1" applyBorder="1" applyAlignment="1" applyProtection="1">
      <alignment horizontal="left" vertical="top" wrapText="1"/>
    </xf>
    <xf numFmtId="0" fontId="38" fillId="0" borderId="0" xfId="0" applyNumberFormat="1" applyFont="1" applyBorder="1" applyAlignment="1" applyProtection="1">
      <alignment horizontal="right" vertical="top" wrapText="1"/>
    </xf>
    <xf numFmtId="0" fontId="2" fillId="0" borderId="0" xfId="0" applyFont="1" applyBorder="1" applyAlignment="1" applyProtection="1">
      <alignment horizontal="left" vertical="top" wrapText="1"/>
    </xf>
    <xf numFmtId="165" fontId="2" fillId="0" borderId="0" xfId="0" applyNumberFormat="1" applyFont="1" applyAlignment="1" applyProtection="1">
      <alignment vertical="top"/>
    </xf>
    <xf numFmtId="0" fontId="2" fillId="0" borderId="0" xfId="0" applyFont="1" applyAlignment="1" applyProtection="1">
      <alignment horizontal="left" vertical="top"/>
    </xf>
    <xf numFmtId="0" fontId="17" fillId="0" borderId="0" xfId="0" applyFont="1" applyAlignment="1" applyProtection="1">
      <alignment horizontal="left" vertical="top" wrapText="1"/>
    </xf>
    <xf numFmtId="0" fontId="2" fillId="0" borderId="0" xfId="0" applyFont="1" applyBorder="1" applyAlignment="1" applyProtection="1">
      <alignment horizontal="left" vertical="top"/>
    </xf>
    <xf numFmtId="0" fontId="38" fillId="0" borderId="0" xfId="0" applyNumberFormat="1" applyFont="1" applyAlignment="1" applyProtection="1">
      <alignment vertical="top" wrapText="1"/>
    </xf>
    <xf numFmtId="0" fontId="2" fillId="0" borderId="29" xfId="0" applyFont="1" applyBorder="1" applyAlignment="1" applyProtection="1">
      <alignment horizontal="left" vertical="top"/>
    </xf>
    <xf numFmtId="0" fontId="3" fillId="0" borderId="29" xfId="0" applyFont="1" applyFill="1" applyBorder="1" applyAlignment="1" applyProtection="1">
      <alignment horizontal="left" vertical="top"/>
    </xf>
    <xf numFmtId="0" fontId="3" fillId="0" borderId="29" xfId="0" applyNumberFormat="1" applyFont="1" applyBorder="1" applyAlignment="1" applyProtection="1">
      <alignment vertical="top"/>
    </xf>
    <xf numFmtId="0" fontId="2" fillId="0" borderId="49" xfId="7" applyNumberFormat="1" applyFont="1" applyBorder="1" applyAlignment="1" applyProtection="1">
      <alignment vertical="top" wrapText="1"/>
    </xf>
    <xf numFmtId="0" fontId="2" fillId="0" borderId="27" xfId="7" applyNumberFormat="1" applyFont="1" applyBorder="1" applyAlignment="1" applyProtection="1">
      <alignment vertical="top" wrapText="1"/>
    </xf>
    <xf numFmtId="0" fontId="2" fillId="0" borderId="50" xfId="7" applyNumberFormat="1" applyFont="1" applyBorder="1" applyAlignment="1" applyProtection="1">
      <alignment vertical="top" wrapText="1"/>
    </xf>
    <xf numFmtId="0" fontId="2" fillId="15" borderId="41" xfId="7" applyNumberFormat="1" applyFont="1" applyFill="1" applyBorder="1" applyAlignment="1" applyProtection="1">
      <alignment vertical="top" wrapText="1"/>
      <protection locked="0"/>
    </xf>
    <xf numFmtId="0" fontId="2" fillId="15" borderId="29" xfId="7" applyNumberFormat="1" applyFont="1" applyFill="1" applyBorder="1" applyAlignment="1" applyProtection="1">
      <alignment vertical="top" wrapText="1"/>
      <protection locked="0"/>
    </xf>
    <xf numFmtId="0" fontId="2" fillId="15" borderId="30" xfId="7" applyNumberFormat="1" applyFont="1" applyFill="1" applyBorder="1" applyAlignment="1" applyProtection="1">
      <alignment vertical="top" wrapText="1"/>
      <protection locked="0"/>
    </xf>
    <xf numFmtId="0" fontId="38" fillId="0" borderId="0" xfId="0" applyNumberFormat="1" applyFont="1" applyBorder="1" applyAlignment="1" applyProtection="1">
      <alignment vertical="top" wrapText="1"/>
    </xf>
    <xf numFmtId="0" fontId="2" fillId="0" borderId="121" xfId="0" applyNumberFormat="1" applyFont="1" applyBorder="1" applyAlignment="1" applyProtection="1">
      <alignment vertical="top"/>
    </xf>
    <xf numFmtId="0" fontId="2" fillId="0" borderId="121" xfId="0" quotePrefix="1" applyNumberFormat="1" applyFont="1" applyBorder="1" applyAlignment="1" applyProtection="1">
      <alignment vertical="top"/>
    </xf>
    <xf numFmtId="0" fontId="2" fillId="0" borderId="85" xfId="0" applyNumberFormat="1" applyFont="1" applyBorder="1" applyAlignment="1" applyProtection="1">
      <alignment vertical="top"/>
    </xf>
    <xf numFmtId="0" fontId="3" fillId="0" borderId="0" xfId="0" applyFont="1" applyAlignment="1">
      <alignment horizontal="right"/>
    </xf>
    <xf numFmtId="0" fontId="2" fillId="0" borderId="121" xfId="0" applyFont="1" applyBorder="1" applyAlignment="1">
      <alignment horizontal="right"/>
    </xf>
    <xf numFmtId="176" fontId="2" fillId="0" borderId="121" xfId="0" applyNumberFormat="1" applyFont="1" applyBorder="1" applyAlignment="1">
      <alignment horizontal="right"/>
    </xf>
    <xf numFmtId="0" fontId="2" fillId="0" borderId="121" xfId="0" applyNumberFormat="1" applyFont="1" applyBorder="1" applyAlignment="1">
      <alignment horizontal="right"/>
    </xf>
    <xf numFmtId="0" fontId="2" fillId="42" borderId="121" xfId="0" applyFont="1" applyFill="1" applyBorder="1" applyAlignment="1">
      <alignment horizontal="right"/>
    </xf>
    <xf numFmtId="0" fontId="2" fillId="0" borderId="0" xfId="0" applyFont="1" applyAlignment="1">
      <alignment vertical="top" wrapText="1"/>
    </xf>
    <xf numFmtId="0" fontId="2" fillId="15" borderId="18" xfId="7" applyFont="1" applyFill="1" applyAlignment="1" applyProtection="1">
      <alignment horizontal="left" vertical="top" wrapText="1"/>
    </xf>
    <xf numFmtId="0" fontId="2" fillId="15" borderId="18" xfId="7" applyFont="1" applyFill="1" applyBorder="1" applyAlignment="1" applyProtection="1">
      <alignment horizontal="left" vertical="top" wrapText="1"/>
    </xf>
    <xf numFmtId="0" fontId="2" fillId="15" borderId="22" xfId="7" applyFont="1" applyFill="1" applyBorder="1" applyAlignment="1" applyProtection="1">
      <alignment horizontal="left" vertical="top" wrapText="1"/>
    </xf>
    <xf numFmtId="0" fontId="2" fillId="15" borderId="31" xfId="0" applyFont="1" applyFill="1" applyBorder="1" applyAlignment="1" applyProtection="1">
      <alignment horizontal="left" vertical="top" wrapText="1"/>
    </xf>
    <xf numFmtId="0" fontId="2" fillId="15" borderId="18" xfId="0" applyFont="1" applyFill="1" applyBorder="1" applyAlignment="1" applyProtection="1">
      <alignment horizontal="left" vertical="top" wrapText="1"/>
    </xf>
    <xf numFmtId="0" fontId="62" fillId="0" borderId="122" xfId="0" applyFont="1" applyFill="1" applyBorder="1" applyAlignment="1" applyProtection="1">
      <alignment vertical="center"/>
    </xf>
    <xf numFmtId="0" fontId="53" fillId="0" borderId="123" xfId="0" applyFont="1" applyFill="1" applyBorder="1" applyAlignment="1" applyProtection="1">
      <alignment horizontal="center" vertical="center" wrapText="1"/>
    </xf>
    <xf numFmtId="0" fontId="2" fillId="0" borderId="115" xfId="0" applyFont="1" applyBorder="1" applyProtection="1"/>
    <xf numFmtId="0" fontId="2" fillId="12" borderId="120" xfId="6" applyNumberFormat="1" applyFont="1" applyBorder="1" applyAlignment="1" applyProtection="1">
      <alignment horizontal="left" vertical="top"/>
      <protection locked="0"/>
    </xf>
    <xf numFmtId="0" fontId="2" fillId="12" borderId="4" xfId="6" applyNumberFormat="1" applyFont="1" applyBorder="1" applyAlignment="1" applyProtection="1">
      <alignment horizontal="left" vertical="top"/>
      <protection locked="0"/>
    </xf>
    <xf numFmtId="0" fontId="2" fillId="12" borderId="18" xfId="7" applyNumberFormat="1" applyFont="1" applyFill="1" applyBorder="1" applyAlignment="1" applyProtection="1">
      <alignment horizontal="left" vertical="top" wrapText="1"/>
      <protection locked="0"/>
    </xf>
    <xf numFmtId="165" fontId="2" fillId="9" borderId="97" xfId="5" quotePrefix="1" applyNumberFormat="1" applyFont="1" applyBorder="1" applyAlignment="1" applyProtection="1">
      <alignment horizontal="right" vertical="top" wrapText="1"/>
    </xf>
    <xf numFmtId="42" fontId="3" fillId="9" borderId="111" xfId="5" quotePrefix="1" applyNumberFormat="1" applyFont="1" applyBorder="1" applyAlignment="1" applyProtection="1">
      <alignment horizontal="right" vertical="center" wrapText="1"/>
    </xf>
    <xf numFmtId="0" fontId="2" fillId="15" borderId="0" xfId="0" applyNumberFormat="1" applyFont="1" applyFill="1" applyAlignment="1" applyProtection="1">
      <alignment vertical="top"/>
    </xf>
    <xf numFmtId="0" fontId="2" fillId="15" borderId="0" xfId="10" applyNumberFormat="1" applyFont="1" applyFill="1" applyBorder="1" applyAlignment="1" applyProtection="1">
      <alignment horizontal="left" vertical="top"/>
    </xf>
    <xf numFmtId="165" fontId="2" fillId="15" borderId="18" xfId="7" applyNumberFormat="1" applyFont="1" applyFill="1" applyBorder="1" applyAlignment="1" applyProtection="1">
      <alignment vertical="top" wrapText="1"/>
    </xf>
    <xf numFmtId="175" fontId="65" fillId="9" borderId="18" xfId="0" applyNumberFormat="1" applyFont="1" applyFill="1" applyBorder="1" applyAlignment="1" applyProtection="1">
      <alignment horizontal="right" vertical="center"/>
    </xf>
    <xf numFmtId="0" fontId="2" fillId="0" borderId="0" xfId="6" applyNumberFormat="1" applyFont="1" applyFill="1" applyBorder="1" applyAlignment="1" applyProtection="1">
      <alignment vertical="top" wrapText="1"/>
      <protection locked="0"/>
    </xf>
    <xf numFmtId="0" fontId="8" fillId="0" borderId="0" xfId="0" applyNumberFormat="1" applyFont="1" applyAlignment="1" applyProtection="1">
      <alignment horizontal="center" vertical="top" wrapText="1"/>
    </xf>
    <xf numFmtId="177" fontId="2" fillId="0" borderId="0" xfId="0" applyNumberFormat="1" applyFont="1" applyProtection="1"/>
    <xf numFmtId="0" fontId="2" fillId="12" borderId="1" xfId="6" applyNumberFormat="1" applyFont="1" applyBorder="1" applyAlignment="1" applyProtection="1">
      <alignment vertical="center" wrapText="1"/>
      <protection locked="0"/>
    </xf>
    <xf numFmtId="0" fontId="16" fillId="0" borderId="2" xfId="2" applyBorder="1"/>
    <xf numFmtId="0" fontId="2" fillId="0" borderId="121" xfId="0" applyFont="1" applyBorder="1"/>
    <xf numFmtId="0" fontId="2" fillId="8" borderId="18" xfId="0" applyFont="1" applyFill="1" applyBorder="1" applyAlignment="1" applyProtection="1">
      <alignment vertical="top" wrapText="1"/>
      <protection locked="0"/>
    </xf>
    <xf numFmtId="0" fontId="2" fillId="8" borderId="32" xfId="0" applyFont="1" applyFill="1" applyBorder="1" applyAlignment="1" applyProtection="1">
      <alignment vertical="top" wrapText="1"/>
      <protection locked="0"/>
    </xf>
    <xf numFmtId="0" fontId="2" fillId="0" borderId="0" xfId="0" applyNumberFormat="1" applyFont="1" applyBorder="1" applyAlignment="1" applyProtection="1">
      <alignment vertical="center" wrapText="1"/>
    </xf>
    <xf numFmtId="2" fontId="0" fillId="0" borderId="105" xfId="45" applyNumberFormat="1" applyFont="1" applyFill="1" applyBorder="1" applyAlignment="1" applyProtection="1">
      <alignment vertical="top"/>
    </xf>
    <xf numFmtId="2" fontId="58" fillId="9" borderId="105" xfId="0" applyNumberFormat="1" applyFont="1" applyFill="1" applyBorder="1" applyAlignment="1" applyProtection="1">
      <alignment horizontal="right" vertical="center"/>
    </xf>
    <xf numFmtId="0" fontId="2" fillId="8" borderId="105" xfId="0" applyNumberFormat="1" applyFont="1" applyFill="1" applyBorder="1" applyAlignment="1" applyProtection="1">
      <alignment horizontal="left" vertical="top" wrapText="1"/>
      <protection locked="0"/>
    </xf>
    <xf numFmtId="0" fontId="0" fillId="8" borderId="105" xfId="0" applyNumberFormat="1" applyFill="1" applyBorder="1" applyAlignment="1" applyProtection="1">
      <alignment horizontal="left" vertical="top" wrapText="1"/>
      <protection locked="0"/>
    </xf>
    <xf numFmtId="0" fontId="2" fillId="0" borderId="107" xfId="0" applyFont="1" applyFill="1" applyBorder="1" applyAlignment="1">
      <alignment horizontal="left" vertical="center" wrapText="1"/>
    </xf>
    <xf numFmtId="0" fontId="2" fillId="0" borderId="108" xfId="0" applyFont="1" applyFill="1" applyBorder="1" applyAlignment="1">
      <alignment horizontal="left" vertical="center" wrapText="1"/>
    </xf>
    <xf numFmtId="0" fontId="2" fillId="0" borderId="109" xfId="0" applyFont="1" applyFill="1" applyBorder="1" applyAlignment="1">
      <alignment horizontal="left" vertical="center" wrapText="1"/>
    </xf>
    <xf numFmtId="0" fontId="2" fillId="0" borderId="107" xfId="0" applyFont="1" applyFill="1" applyBorder="1" applyAlignment="1">
      <alignment horizontal="left" vertical="top" wrapText="1"/>
    </xf>
    <xf numFmtId="0" fontId="2" fillId="0" borderId="108" xfId="0" applyFont="1" applyFill="1" applyBorder="1" applyAlignment="1">
      <alignment horizontal="left" vertical="top" wrapText="1"/>
    </xf>
    <xf numFmtId="0" fontId="2" fillId="0" borderId="109" xfId="0" applyFont="1" applyFill="1" applyBorder="1" applyAlignment="1">
      <alignment horizontal="left" vertical="top" wrapText="1"/>
    </xf>
    <xf numFmtId="0" fontId="54" fillId="0" borderId="0" xfId="0" applyNumberFormat="1" applyFont="1" applyBorder="1" applyAlignment="1" applyProtection="1">
      <alignment horizontal="center" wrapText="1"/>
    </xf>
    <xf numFmtId="0" fontId="54" fillId="0" borderId="0" xfId="0" applyNumberFormat="1" applyFont="1" applyBorder="1" applyAlignment="1" applyProtection="1">
      <alignment horizontal="center" vertical="center" wrapText="1"/>
    </xf>
    <xf numFmtId="0" fontId="60" fillId="0" borderId="0" xfId="0" applyFont="1" applyBorder="1" applyAlignment="1">
      <alignment horizontal="center" vertical="top" wrapText="1"/>
    </xf>
    <xf numFmtId="0" fontId="4" fillId="0" borderId="0" xfId="0" applyFont="1" applyBorder="1" applyAlignment="1" applyProtection="1">
      <alignment horizontal="center" vertical="top"/>
    </xf>
    <xf numFmtId="0" fontId="2" fillId="0" borderId="0" xfId="0" applyNumberFormat="1" applyFont="1" applyFill="1" applyBorder="1" applyAlignment="1" applyProtection="1">
      <alignment horizontal="center"/>
    </xf>
    <xf numFmtId="0" fontId="2" fillId="0" borderId="0" xfId="0" applyNumberFormat="1" applyFont="1" applyBorder="1" applyAlignment="1" applyProtection="1">
      <alignment horizontal="center" vertical="top" wrapText="1"/>
    </xf>
    <xf numFmtId="0" fontId="2" fillId="7" borderId="102" xfId="0" applyFont="1" applyFill="1" applyBorder="1" applyAlignment="1" applyProtection="1">
      <alignment horizontal="left" vertical="top" wrapText="1"/>
      <protection locked="0"/>
    </xf>
    <xf numFmtId="0" fontId="2" fillId="7" borderId="100" xfId="0" applyFont="1" applyFill="1" applyBorder="1" applyAlignment="1" applyProtection="1">
      <alignment horizontal="left" vertical="top" wrapText="1"/>
      <protection locked="0"/>
    </xf>
    <xf numFmtId="0" fontId="2" fillId="7" borderId="101" xfId="0" applyFont="1" applyFill="1" applyBorder="1" applyAlignment="1" applyProtection="1">
      <alignment horizontal="left" vertical="top" wrapText="1"/>
      <protection locked="0"/>
    </xf>
    <xf numFmtId="0" fontId="2" fillId="7" borderId="102" xfId="0" applyNumberFormat="1" applyFont="1" applyFill="1" applyBorder="1" applyAlignment="1" applyProtection="1">
      <alignment horizontal="center" vertical="top" wrapText="1"/>
      <protection locked="0"/>
    </xf>
    <xf numFmtId="0" fontId="2" fillId="7" borderId="14" xfId="0" applyNumberFormat="1" applyFont="1" applyFill="1" applyBorder="1" applyAlignment="1" applyProtection="1">
      <alignment horizontal="center" vertical="top" wrapText="1"/>
      <protection locked="0"/>
    </xf>
    <xf numFmtId="0" fontId="2" fillId="8" borderId="7" xfId="0" applyNumberFormat="1" applyFont="1" applyFill="1" applyBorder="1" applyAlignment="1" applyProtection="1">
      <alignment vertical="top" wrapText="1"/>
      <protection locked="0"/>
    </xf>
    <xf numFmtId="0" fontId="2" fillId="8" borderId="13" xfId="0" applyFont="1" applyFill="1" applyBorder="1" applyAlignment="1" applyProtection="1">
      <alignment wrapText="1"/>
      <protection locked="0"/>
    </xf>
    <xf numFmtId="0" fontId="2" fillId="8" borderId="14" xfId="0" applyFont="1" applyFill="1" applyBorder="1" applyAlignment="1" applyProtection="1">
      <alignment wrapText="1"/>
      <protection locked="0"/>
    </xf>
    <xf numFmtId="0" fontId="3" fillId="12" borderId="18" xfId="6" applyNumberFormat="1" applyFont="1" applyFill="1" applyBorder="1" applyAlignment="1" applyProtection="1">
      <alignment horizontal="left" vertical="top" wrapText="1"/>
      <protection locked="0"/>
    </xf>
    <xf numFmtId="14" fontId="2" fillId="0" borderId="0" xfId="7" applyNumberFormat="1" applyFont="1" applyFill="1" applyBorder="1" applyAlignment="1" applyProtection="1">
      <alignment horizontal="left" vertical="top" wrapText="1"/>
      <protection locked="0"/>
    </xf>
    <xf numFmtId="0" fontId="2" fillId="0" borderId="18" xfId="11" applyFont="1" applyFill="1" applyAlignment="1" applyProtection="1">
      <alignment horizontal="left" vertical="top" wrapText="1"/>
    </xf>
    <xf numFmtId="0" fontId="2" fillId="0" borderId="22" xfId="0" applyFont="1" applyBorder="1" applyAlignment="1" applyProtection="1">
      <alignment horizontal="left" vertical="center" wrapText="1"/>
    </xf>
    <xf numFmtId="0" fontId="2" fillId="0" borderId="31" xfId="0" applyFont="1" applyBorder="1" applyAlignment="1" applyProtection="1">
      <alignment horizontal="left" vertical="center" wrapText="1"/>
    </xf>
    <xf numFmtId="0" fontId="2" fillId="0" borderId="32" xfId="0" applyFont="1" applyBorder="1" applyAlignment="1" applyProtection="1">
      <alignment horizontal="left" vertical="center" wrapText="1"/>
    </xf>
    <xf numFmtId="0" fontId="2" fillId="7" borderId="7" xfId="0" applyFont="1" applyFill="1" applyBorder="1" applyAlignment="1" applyProtection="1">
      <alignment horizontal="left" vertical="top" wrapText="1"/>
      <protection locked="0"/>
    </xf>
    <xf numFmtId="0" fontId="2" fillId="7" borderId="37" xfId="0" applyFont="1" applyFill="1" applyBorder="1" applyAlignment="1" applyProtection="1">
      <alignment vertical="top" wrapText="1"/>
      <protection locked="0"/>
    </xf>
    <xf numFmtId="0" fontId="2" fillId="7" borderId="7" xfId="0" applyFont="1"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15" fillId="15" borderId="102" xfId="0" applyNumberFormat="1" applyFont="1" applyFill="1" applyBorder="1" applyAlignment="1" applyProtection="1">
      <alignment horizontal="left" vertical="top" wrapText="1"/>
      <protection locked="0"/>
    </xf>
    <xf numFmtId="0" fontId="15" fillId="15" borderId="100" xfId="0" applyNumberFormat="1" applyFont="1" applyFill="1" applyBorder="1" applyAlignment="1" applyProtection="1">
      <alignment horizontal="left" vertical="top" wrapText="1"/>
      <protection locked="0"/>
    </xf>
    <xf numFmtId="0" fontId="15" fillId="15" borderId="101" xfId="0" applyNumberFormat="1" applyFont="1" applyFill="1" applyBorder="1" applyAlignment="1" applyProtection="1">
      <alignment horizontal="left" vertical="top" wrapText="1"/>
      <protection locked="0"/>
    </xf>
    <xf numFmtId="0" fontId="0" fillId="7" borderId="7" xfId="0" applyFill="1" applyBorder="1" applyAlignment="1" applyProtection="1">
      <alignment vertical="top" wrapText="1"/>
      <protection locked="0"/>
    </xf>
    <xf numFmtId="0" fontId="15" fillId="15" borderId="102" xfId="0" applyFont="1" applyFill="1" applyBorder="1" applyAlignment="1" applyProtection="1">
      <alignment horizontal="left" vertical="top" wrapText="1"/>
      <protection locked="0"/>
    </xf>
    <xf numFmtId="0" fontId="15" fillId="15" borderId="14" xfId="0" applyFont="1" applyFill="1" applyBorder="1" applyAlignment="1" applyProtection="1">
      <alignment horizontal="left" vertical="top" wrapText="1"/>
      <protection locked="0"/>
    </xf>
    <xf numFmtId="0" fontId="2" fillId="8" borderId="22" xfId="3" applyNumberFormat="1" applyFont="1" applyBorder="1" applyAlignment="1" applyProtection="1">
      <alignment horizontal="left" vertical="top" wrapText="1"/>
      <protection locked="0"/>
    </xf>
    <xf numFmtId="0" fontId="2" fillId="8" borderId="31" xfId="3" applyNumberFormat="1" applyFont="1" applyBorder="1" applyAlignment="1" applyProtection="1">
      <alignment horizontal="left" vertical="top" wrapText="1"/>
      <protection locked="0"/>
    </xf>
    <xf numFmtId="0" fontId="2" fillId="8" borderId="32" xfId="3" applyNumberFormat="1" applyFont="1" applyBorder="1" applyAlignment="1" applyProtection="1">
      <alignment horizontal="left" vertical="top" wrapText="1"/>
      <protection locked="0"/>
    </xf>
    <xf numFmtId="14" fontId="2" fillId="7" borderId="22" xfId="7" applyNumberFormat="1" applyFont="1" applyFill="1" applyBorder="1" applyAlignment="1" applyProtection="1">
      <alignment horizontal="left" vertical="center" wrapText="1"/>
      <protection locked="0"/>
    </xf>
    <xf numFmtId="14" fontId="2" fillId="7" borderId="32" xfId="7" applyNumberFormat="1" applyFont="1" applyFill="1" applyBorder="1" applyAlignment="1" applyProtection="1">
      <alignment horizontal="left" vertical="center" wrapText="1"/>
      <protection locked="0"/>
    </xf>
    <xf numFmtId="0" fontId="2" fillId="0" borderId="0" xfId="7" applyNumberFormat="1" applyFont="1" applyBorder="1" applyAlignment="1" applyProtection="1">
      <alignment horizontal="left" vertical="top" wrapText="1"/>
    </xf>
    <xf numFmtId="14" fontId="2" fillId="7" borderId="18" xfId="7" applyNumberFormat="1" applyFont="1" applyFill="1" applyAlignment="1" applyProtection="1">
      <alignment horizontal="left" vertical="top" wrapText="1"/>
      <protection locked="0"/>
    </xf>
    <xf numFmtId="0" fontId="2" fillId="0" borderId="18" xfId="7" applyNumberFormat="1" applyFont="1" applyAlignment="1" applyProtection="1">
      <alignment horizontal="left" vertical="top" wrapText="1"/>
    </xf>
    <xf numFmtId="0" fontId="2" fillId="12" borderId="33" xfId="7" applyNumberFormat="1" applyFont="1" applyFill="1" applyBorder="1" applyAlignment="1" applyProtection="1">
      <alignment horizontal="center" vertical="top" wrapText="1"/>
      <protection locked="0"/>
    </xf>
    <xf numFmtId="0" fontId="2" fillId="12" borderId="0" xfId="7" applyNumberFormat="1" applyFont="1" applyFill="1" applyBorder="1" applyAlignment="1" applyProtection="1">
      <alignment horizontal="center" vertical="top" wrapText="1"/>
      <protection locked="0"/>
    </xf>
    <xf numFmtId="0" fontId="2" fillId="12" borderId="94" xfId="7" applyNumberFormat="1" applyFont="1" applyFill="1" applyBorder="1" applyAlignment="1" applyProtection="1">
      <alignment horizontal="center" vertical="top" wrapText="1"/>
      <protection locked="0"/>
    </xf>
    <xf numFmtId="0" fontId="2" fillId="12" borderId="41" xfId="7" applyNumberFormat="1" applyFont="1" applyFill="1" applyBorder="1" applyAlignment="1" applyProtection="1">
      <alignment horizontal="center" vertical="top" wrapText="1"/>
      <protection locked="0"/>
    </xf>
    <xf numFmtId="0" fontId="2" fillId="12" borderId="29" xfId="7" applyNumberFormat="1" applyFont="1" applyFill="1" applyBorder="1" applyAlignment="1" applyProtection="1">
      <alignment horizontal="center" vertical="top" wrapText="1"/>
      <protection locked="0"/>
    </xf>
    <xf numFmtId="0" fontId="2" fillId="12" borderId="30" xfId="7" applyNumberFormat="1" applyFont="1" applyFill="1" applyBorder="1" applyAlignment="1" applyProtection="1">
      <alignment horizontal="center" vertical="top" wrapText="1"/>
      <protection locked="0"/>
    </xf>
    <xf numFmtId="0" fontId="2" fillId="12" borderId="18" xfId="7" applyNumberFormat="1" applyFont="1" applyFill="1" applyAlignment="1" applyProtection="1">
      <alignment horizontal="left" vertical="top" wrapText="1"/>
      <protection locked="0"/>
    </xf>
    <xf numFmtId="0" fontId="2" fillId="8" borderId="13" xfId="0" applyFont="1" applyFill="1" applyBorder="1" applyAlignment="1" applyProtection="1">
      <alignment horizontal="center" vertical="top"/>
    </xf>
    <xf numFmtId="0" fontId="2" fillId="8" borderId="14" xfId="0" applyFont="1" applyFill="1" applyBorder="1" applyAlignment="1" applyProtection="1">
      <alignment horizontal="center" vertical="top"/>
    </xf>
    <xf numFmtId="0" fontId="15" fillId="15" borderId="100" xfId="0" applyFont="1" applyFill="1" applyBorder="1" applyAlignment="1" applyProtection="1">
      <alignment horizontal="left" vertical="top" wrapText="1"/>
      <protection locked="0"/>
    </xf>
    <xf numFmtId="0" fontId="15" fillId="15" borderId="101" xfId="0" applyFont="1" applyFill="1" applyBorder="1" applyAlignment="1" applyProtection="1">
      <alignment horizontal="left" vertical="top" wrapText="1"/>
      <protection locked="0"/>
    </xf>
    <xf numFmtId="0" fontId="3" fillId="0" borderId="79" xfId="7" applyFont="1" applyFill="1" applyBorder="1" applyAlignment="1" applyProtection="1">
      <alignment horizontal="left" vertical="top" wrapText="1"/>
    </xf>
    <xf numFmtId="0" fontId="3" fillId="0" borderId="80" xfId="7" applyFont="1" applyFill="1" applyBorder="1" applyAlignment="1" applyProtection="1">
      <alignment horizontal="left" vertical="top" wrapText="1"/>
    </xf>
    <xf numFmtId="0" fontId="3" fillId="0" borderId="81" xfId="7" applyFont="1" applyFill="1" applyBorder="1" applyAlignment="1" applyProtection="1">
      <alignment horizontal="left" vertical="top" wrapText="1"/>
    </xf>
    <xf numFmtId="0" fontId="25" fillId="0" borderId="7" xfId="9" applyFont="1" applyBorder="1" applyAlignment="1" applyProtection="1">
      <alignment horizontal="left" vertical="top" wrapText="1"/>
    </xf>
    <xf numFmtId="0" fontId="25" fillId="0" borderId="13" xfId="9" applyFont="1" applyBorder="1" applyAlignment="1" applyProtection="1">
      <alignment horizontal="left" vertical="top" wrapText="1"/>
    </xf>
    <xf numFmtId="0" fontId="25" fillId="0" borderId="44" xfId="9" applyFont="1" applyBorder="1" applyAlignment="1" applyProtection="1">
      <alignment horizontal="left" vertical="top" wrapText="1"/>
    </xf>
    <xf numFmtId="0" fontId="2" fillId="0" borderId="18" xfId="0" applyNumberFormat="1" applyFont="1" applyBorder="1" applyAlignment="1" applyProtection="1">
      <alignment horizontal="left" vertical="center"/>
    </xf>
    <xf numFmtId="0" fontId="2" fillId="0" borderId="49" xfId="7" applyNumberFormat="1" applyFont="1" applyBorder="1" applyAlignment="1" applyProtection="1">
      <alignment horizontal="left" vertical="top" wrapText="1"/>
    </xf>
    <xf numFmtId="0" fontId="2" fillId="0" borderId="27" xfId="7" applyNumberFormat="1" applyFont="1" applyBorder="1" applyAlignment="1" applyProtection="1">
      <alignment horizontal="left" vertical="top" wrapText="1"/>
    </xf>
    <xf numFmtId="0" fontId="2" fillId="0" borderId="50" xfId="7" applyNumberFormat="1" applyFont="1" applyBorder="1" applyAlignment="1" applyProtection="1">
      <alignment horizontal="left" vertical="top" wrapText="1"/>
    </xf>
    <xf numFmtId="167" fontId="2" fillId="8" borderId="41" xfId="7" applyNumberFormat="1" applyFont="1" applyFill="1" applyBorder="1" applyAlignment="1" applyProtection="1">
      <alignment horizontal="left" vertical="top" wrapText="1"/>
      <protection locked="0"/>
    </xf>
    <xf numFmtId="167" fontId="2" fillId="8" borderId="29" xfId="7" applyNumberFormat="1" applyFont="1" applyFill="1" applyBorder="1" applyAlignment="1" applyProtection="1">
      <alignment horizontal="left" vertical="top" wrapText="1"/>
      <protection locked="0"/>
    </xf>
    <xf numFmtId="167" fontId="2" fillId="8" borderId="30" xfId="7" applyNumberFormat="1" applyFont="1" applyFill="1" applyBorder="1" applyAlignment="1" applyProtection="1">
      <alignment horizontal="left" vertical="top" wrapText="1"/>
      <protection locked="0"/>
    </xf>
    <xf numFmtId="0" fontId="3" fillId="0" borderId="22" xfId="0" applyNumberFormat="1" applyFont="1" applyBorder="1" applyAlignment="1" applyProtection="1">
      <alignment horizontal="left" vertical="top" wrapText="1"/>
    </xf>
    <xf numFmtId="0" fontId="3" fillId="0" borderId="31" xfId="0" applyNumberFormat="1" applyFont="1" applyBorder="1" applyAlignment="1" applyProtection="1">
      <alignment horizontal="left" vertical="top" wrapText="1"/>
    </xf>
    <xf numFmtId="0" fontId="3" fillId="0" borderId="32" xfId="0" applyNumberFormat="1" applyFont="1" applyBorder="1" applyAlignment="1" applyProtection="1">
      <alignment horizontal="left" vertical="top" wrapText="1"/>
    </xf>
    <xf numFmtId="0" fontId="2" fillId="0" borderId="10" xfId="0" applyNumberFormat="1" applyFont="1" applyFill="1" applyBorder="1" applyAlignment="1" applyProtection="1">
      <alignment horizontal="left" vertical="top" wrapText="1"/>
    </xf>
    <xf numFmtId="0" fontId="2" fillId="0" borderId="46" xfId="0" applyNumberFormat="1" applyFont="1" applyBorder="1" applyAlignment="1" applyProtection="1">
      <alignment vertical="top"/>
    </xf>
    <xf numFmtId="0" fontId="2" fillId="0" borderId="47" xfId="0" applyFont="1" applyBorder="1" applyAlignment="1">
      <alignment vertical="top"/>
    </xf>
    <xf numFmtId="0" fontId="2" fillId="0" borderId="48" xfId="0" applyFont="1" applyBorder="1" applyAlignment="1">
      <alignment vertical="top"/>
    </xf>
    <xf numFmtId="0" fontId="2" fillId="0" borderId="35" xfId="0" applyNumberFormat="1" applyFont="1" applyBorder="1" applyAlignment="1" applyProtection="1">
      <alignment horizontal="left" vertical="top" wrapText="1"/>
    </xf>
    <xf numFmtId="0" fontId="2" fillId="0" borderId="28" xfId="0" applyNumberFormat="1" applyFont="1" applyBorder="1" applyAlignment="1" applyProtection="1">
      <alignment horizontal="left" vertical="top" wrapText="1"/>
    </xf>
    <xf numFmtId="0" fontId="2" fillId="0" borderId="21" xfId="0" applyNumberFormat="1" applyFont="1" applyBorder="1" applyAlignment="1" applyProtection="1">
      <alignment horizontal="left" vertical="top" wrapText="1"/>
    </xf>
    <xf numFmtId="0" fontId="2" fillId="0" borderId="23" xfId="0" applyNumberFormat="1" applyFont="1" applyBorder="1" applyAlignment="1" applyProtection="1">
      <alignment horizontal="left" vertical="top" wrapText="1"/>
    </xf>
    <xf numFmtId="0" fontId="2" fillId="0" borderId="0" xfId="0" applyNumberFormat="1" applyFont="1" applyBorder="1" applyAlignment="1" applyProtection="1">
      <alignment horizontal="left" vertical="top" wrapText="1"/>
    </xf>
    <xf numFmtId="0" fontId="2" fillId="0" borderId="19" xfId="0" applyNumberFormat="1" applyFont="1" applyBorder="1" applyAlignment="1" applyProtection="1">
      <alignment horizontal="left" vertical="top" wrapText="1"/>
    </xf>
    <xf numFmtId="0" fontId="2" fillId="0" borderId="25" xfId="0" applyNumberFormat="1" applyFont="1" applyBorder="1" applyAlignment="1" applyProtection="1">
      <alignment horizontal="left" vertical="top" wrapText="1"/>
    </xf>
    <xf numFmtId="0" fontId="2" fillId="0" borderId="43" xfId="0" applyNumberFormat="1" applyFont="1" applyBorder="1" applyAlignment="1" applyProtection="1">
      <alignment horizontal="left" vertical="top" wrapText="1"/>
    </xf>
    <xf numFmtId="0" fontId="2" fillId="0" borderId="26" xfId="0" applyNumberFormat="1" applyFont="1" applyBorder="1" applyAlignment="1" applyProtection="1">
      <alignment horizontal="left" vertical="top" wrapText="1"/>
    </xf>
    <xf numFmtId="0" fontId="2" fillId="8" borderId="38" xfId="0" applyNumberFormat="1" applyFont="1" applyFill="1" applyBorder="1" applyAlignment="1" applyProtection="1">
      <alignment horizontal="left" vertical="top" wrapText="1"/>
    </xf>
    <xf numFmtId="0" fontId="2" fillId="8" borderId="39" xfId="0" applyNumberFormat="1" applyFont="1" applyFill="1" applyBorder="1" applyAlignment="1" applyProtection="1">
      <alignment horizontal="left" vertical="top" wrapText="1"/>
    </xf>
    <xf numFmtId="0" fontId="2" fillId="8" borderId="40" xfId="0" applyNumberFormat="1" applyFont="1" applyFill="1" applyBorder="1" applyAlignment="1" applyProtection="1">
      <alignment horizontal="left" vertical="top" wrapText="1"/>
    </xf>
    <xf numFmtId="0" fontId="2" fillId="15" borderId="41" xfId="7" applyNumberFormat="1" applyFont="1" applyFill="1" applyBorder="1" applyAlignment="1" applyProtection="1">
      <alignment horizontal="left" vertical="top" wrapText="1"/>
      <protection locked="0"/>
    </xf>
    <xf numFmtId="0" fontId="2" fillId="15" borderId="29" xfId="7" applyNumberFormat="1" applyFont="1" applyFill="1" applyBorder="1" applyAlignment="1" applyProtection="1">
      <alignment horizontal="left" vertical="top" wrapText="1"/>
      <protection locked="0"/>
    </xf>
    <xf numFmtId="0" fontId="2" fillId="15" borderId="30" xfId="7" applyNumberFormat="1" applyFont="1" applyFill="1" applyBorder="1" applyAlignment="1" applyProtection="1">
      <alignment horizontal="left" vertical="top" wrapText="1"/>
      <protection locked="0"/>
    </xf>
    <xf numFmtId="0" fontId="2" fillId="7" borderId="1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xf>
    <xf numFmtId="0" fontId="6" fillId="0" borderId="0" xfId="0" applyFont="1" applyBorder="1" applyAlignment="1">
      <alignment horizontal="left" vertical="top" wrapText="1"/>
    </xf>
    <xf numFmtId="0" fontId="7" fillId="0" borderId="0" xfId="0" applyFont="1" applyAlignment="1">
      <alignment horizontal="left" vertical="top" wrapText="1"/>
    </xf>
    <xf numFmtId="0" fontId="2" fillId="0" borderId="0" xfId="0" applyFont="1" applyBorder="1" applyAlignment="1" applyProtection="1">
      <alignment horizontal="center" vertical="top" wrapText="1"/>
    </xf>
    <xf numFmtId="0" fontId="25" fillId="0" borderId="7" xfId="9" applyFont="1" applyBorder="1" applyAlignment="1" applyProtection="1">
      <alignment vertical="top" wrapText="1"/>
    </xf>
    <xf numFmtId="0" fontId="2" fillId="0" borderId="13" xfId="0" applyFont="1" applyBorder="1" applyAlignment="1">
      <alignment vertical="top" wrapText="1"/>
    </xf>
    <xf numFmtId="0" fontId="2" fillId="0" borderId="44" xfId="0" applyFont="1" applyBorder="1" applyAlignment="1">
      <alignment vertical="top" wrapText="1"/>
    </xf>
    <xf numFmtId="0" fontId="6" fillId="0" borderId="29" xfId="0" applyFont="1" applyFill="1" applyBorder="1" applyAlignment="1" applyProtection="1">
      <alignment horizontal="left" vertical="top" wrapText="1"/>
    </xf>
    <xf numFmtId="0" fontId="8" fillId="0" borderId="0" xfId="0" applyNumberFormat="1" applyFont="1" applyAlignment="1" applyProtection="1">
      <alignment horizontal="center" vertical="top"/>
    </xf>
    <xf numFmtId="0" fontId="0" fillId="0" borderId="0" xfId="0" applyAlignment="1">
      <alignment horizontal="center" vertical="top"/>
    </xf>
    <xf numFmtId="0" fontId="3" fillId="0"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28" fillId="15" borderId="7" xfId="0" applyFont="1" applyFill="1" applyBorder="1" applyAlignment="1" applyProtection="1">
      <alignment horizontal="left" vertical="top" wrapText="1"/>
      <protection locked="0"/>
    </xf>
    <xf numFmtId="0" fontId="0" fillId="0" borderId="13" xfId="0" applyBorder="1" applyAlignment="1">
      <alignment vertical="top" wrapText="1"/>
    </xf>
    <xf numFmtId="0" fontId="0" fillId="0" borderId="14" xfId="0" applyBorder="1" applyAlignment="1">
      <alignment vertical="top" wrapText="1"/>
    </xf>
    <xf numFmtId="0" fontId="3"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0" fontId="35" fillId="0" borderId="0" xfId="0" applyNumberFormat="1" applyFont="1" applyAlignment="1" applyProtection="1">
      <alignment vertical="top" wrapText="1"/>
    </xf>
    <xf numFmtId="0" fontId="35" fillId="0" borderId="0" xfId="0" applyFont="1" applyAlignment="1">
      <alignment vertical="top" wrapText="1"/>
    </xf>
    <xf numFmtId="0" fontId="33" fillId="0" borderId="3" xfId="0" applyFont="1" applyBorder="1" applyAlignment="1">
      <alignment vertical="top" wrapText="1"/>
    </xf>
    <xf numFmtId="0" fontId="2" fillId="7" borderId="46" xfId="0" applyNumberFormat="1" applyFont="1" applyFill="1" applyBorder="1" applyAlignment="1" applyProtection="1">
      <alignment horizontal="left" vertical="center" wrapText="1"/>
      <protection locked="0"/>
    </xf>
    <xf numFmtId="0" fontId="2" fillId="7" borderId="47" xfId="0" applyNumberFormat="1" applyFont="1" applyFill="1" applyBorder="1" applyAlignment="1" applyProtection="1">
      <alignment horizontal="left" vertical="center" wrapText="1"/>
      <protection locked="0"/>
    </xf>
    <xf numFmtId="0" fontId="2" fillId="7" borderId="48" xfId="0" applyNumberFormat="1" applyFont="1" applyFill="1" applyBorder="1" applyAlignment="1" applyProtection="1">
      <alignment horizontal="left" vertical="center" wrapText="1"/>
      <protection locked="0"/>
    </xf>
    <xf numFmtId="0" fontId="2" fillId="13" borderId="22" xfId="6" applyNumberFormat="1" applyFont="1" applyFill="1" applyBorder="1" applyAlignment="1" applyProtection="1">
      <alignment horizontal="left" vertical="center" wrapText="1"/>
    </xf>
    <xf numFmtId="0" fontId="2" fillId="13" borderId="32" xfId="6" applyNumberFormat="1" applyFont="1" applyFill="1" applyBorder="1" applyAlignment="1" applyProtection="1">
      <alignment horizontal="left" vertical="center" wrapText="1"/>
    </xf>
    <xf numFmtId="0" fontId="2" fillId="13" borderId="22" xfId="6" applyNumberFormat="1" applyFont="1" applyFill="1" applyBorder="1" applyAlignment="1" applyProtection="1">
      <alignment horizontal="left" wrapText="1"/>
    </xf>
    <xf numFmtId="0" fontId="2" fillId="13" borderId="32" xfId="6" applyNumberFormat="1" applyFont="1" applyFill="1" applyBorder="1" applyAlignment="1" applyProtection="1">
      <alignment horizontal="left" wrapText="1"/>
    </xf>
    <xf numFmtId="14" fontId="3" fillId="13" borderId="22" xfId="6" applyNumberFormat="1" applyFont="1" applyFill="1" applyBorder="1" applyAlignment="1" applyProtection="1">
      <alignment horizontal="left" vertical="center" wrapText="1"/>
    </xf>
    <xf numFmtId="14" fontId="3" fillId="13" borderId="32" xfId="6" applyNumberFormat="1" applyFont="1" applyFill="1" applyBorder="1" applyAlignment="1" applyProtection="1">
      <alignment horizontal="left" vertical="center" wrapText="1"/>
    </xf>
    <xf numFmtId="0" fontId="33" fillId="0" borderId="0" xfId="0" applyFont="1" applyFill="1" applyBorder="1" applyAlignment="1" applyProtection="1">
      <alignment horizontal="left" vertical="top" wrapText="1"/>
    </xf>
    <xf numFmtId="0" fontId="33" fillId="0" borderId="0" xfId="0" applyFont="1" applyAlignment="1">
      <alignment horizontal="left" vertical="top" wrapText="1"/>
    </xf>
    <xf numFmtId="0" fontId="2" fillId="7" borderId="35" xfId="0" applyFont="1" applyFill="1" applyBorder="1" applyAlignment="1" applyProtection="1">
      <alignment horizontal="left" vertical="top" wrapText="1"/>
      <protection locked="0"/>
    </xf>
    <xf numFmtId="0" fontId="2" fillId="7" borderId="28" xfId="0" applyFont="1" applyFill="1" applyBorder="1" applyAlignment="1" applyProtection="1">
      <alignment vertical="top" wrapText="1"/>
      <protection locked="0"/>
    </xf>
    <xf numFmtId="0" fontId="2" fillId="7" borderId="21" xfId="0" applyFont="1" applyFill="1" applyBorder="1" applyAlignment="1" applyProtection="1">
      <alignment vertical="top" wrapText="1"/>
      <protection locked="0"/>
    </xf>
    <xf numFmtId="0" fontId="2" fillId="7" borderId="25" xfId="0" applyFont="1" applyFill="1" applyBorder="1" applyAlignment="1" applyProtection="1">
      <alignment vertical="top" wrapText="1"/>
      <protection locked="0"/>
    </xf>
    <xf numFmtId="0" fontId="2" fillId="7" borderId="43" xfId="0" applyFont="1" applyFill="1" applyBorder="1" applyAlignment="1" applyProtection="1">
      <alignment vertical="top" wrapText="1"/>
      <protection locked="0"/>
    </xf>
    <xf numFmtId="0" fontId="2" fillId="7" borderId="26" xfId="0" applyFont="1" applyFill="1" applyBorder="1" applyAlignment="1" applyProtection="1">
      <alignment vertical="top" wrapText="1"/>
      <protection locked="0"/>
    </xf>
    <xf numFmtId="0" fontId="4" fillId="0" borderId="0" xfId="0" applyFont="1" applyFill="1" applyBorder="1" applyAlignment="1" applyProtection="1">
      <alignment horizontal="left" vertical="center" wrapText="1"/>
    </xf>
    <xf numFmtId="0" fontId="0" fillId="0" borderId="0" xfId="0" applyAlignment="1">
      <alignment horizontal="left" vertical="center" wrapText="1"/>
    </xf>
    <xf numFmtId="0" fontId="2" fillId="0" borderId="0" xfId="0" applyFont="1" applyBorder="1" applyAlignment="1">
      <alignment vertical="center"/>
    </xf>
    <xf numFmtId="0" fontId="22" fillId="15" borderId="7" xfId="0" applyFont="1" applyFill="1" applyBorder="1" applyAlignment="1" applyProtection="1">
      <alignment vertical="top" wrapText="1"/>
      <protection locked="0"/>
    </xf>
    <xf numFmtId="0" fontId="7" fillId="15" borderId="37" xfId="0" applyFont="1" applyFill="1" applyBorder="1" applyAlignment="1" applyProtection="1">
      <alignment vertical="top" wrapText="1"/>
      <protection locked="0"/>
    </xf>
    <xf numFmtId="0" fontId="6" fillId="0" borderId="3" xfId="0" applyFont="1" applyFill="1" applyBorder="1" applyAlignment="1" applyProtection="1">
      <alignment horizontal="left" vertical="top" wrapText="1"/>
    </xf>
    <xf numFmtId="0" fontId="6" fillId="0" borderId="3" xfId="0" applyFont="1" applyBorder="1" applyAlignment="1">
      <alignment horizontal="left" vertical="top" wrapText="1"/>
    </xf>
    <xf numFmtId="0" fontId="0" fillId="0" borderId="3" xfId="0" applyBorder="1" applyAlignment="1">
      <alignment horizontal="left" vertical="top" wrapText="1"/>
    </xf>
    <xf numFmtId="0" fontId="2" fillId="12" borderId="49" xfId="7" applyNumberFormat="1" applyFont="1" applyFill="1" applyBorder="1" applyAlignment="1" applyProtection="1">
      <alignment horizontal="center" vertical="top" wrapText="1"/>
      <protection locked="0"/>
    </xf>
    <xf numFmtId="0" fontId="2" fillId="12" borderId="27" xfId="7" applyNumberFormat="1" applyFont="1" applyFill="1" applyBorder="1" applyAlignment="1" applyProtection="1">
      <alignment horizontal="center" vertical="top" wrapText="1"/>
      <protection locked="0"/>
    </xf>
    <xf numFmtId="0" fontId="2" fillId="12" borderId="50" xfId="7" applyNumberFormat="1" applyFont="1" applyFill="1" applyBorder="1" applyAlignment="1" applyProtection="1">
      <alignment horizontal="center" vertical="top" wrapText="1"/>
      <protection locked="0"/>
    </xf>
    <xf numFmtId="14" fontId="2" fillId="13" borderId="22" xfId="6" applyNumberFormat="1" applyFont="1" applyFill="1" applyBorder="1" applyAlignment="1" applyProtection="1">
      <alignment vertical="top" wrapText="1"/>
    </xf>
    <xf numFmtId="14" fontId="2" fillId="13" borderId="32" xfId="6" applyNumberFormat="1" applyFont="1" applyFill="1" applyBorder="1" applyAlignment="1" applyProtection="1">
      <alignment vertical="top" wrapText="1"/>
    </xf>
    <xf numFmtId="14" fontId="2" fillId="13" borderId="31" xfId="6" applyNumberFormat="1" applyFont="1" applyFill="1" applyBorder="1" applyAlignment="1" applyProtection="1">
      <alignment vertical="top" wrapText="1"/>
    </xf>
    <xf numFmtId="0" fontId="2" fillId="0" borderId="52" xfId="7" applyNumberFormat="1" applyFont="1" applyBorder="1" applyAlignment="1" applyProtection="1">
      <alignment horizontal="left" vertical="top" wrapText="1"/>
    </xf>
    <xf numFmtId="167" fontId="2" fillId="8" borderId="51" xfId="7" applyNumberFormat="1" applyFont="1" applyFill="1" applyBorder="1" applyAlignment="1" applyProtection="1">
      <alignment horizontal="left" vertical="top" wrapText="1"/>
      <protection locked="0"/>
    </xf>
    <xf numFmtId="0" fontId="2" fillId="0" borderId="6" xfId="0" applyNumberFormat="1" applyFont="1" applyBorder="1" applyAlignment="1" applyProtection="1">
      <alignment horizontal="left" vertical="top" wrapText="1"/>
    </xf>
    <xf numFmtId="0" fontId="2" fillId="12" borderId="4" xfId="6" applyNumberFormat="1" applyFont="1" applyFill="1" applyBorder="1" applyAlignment="1" applyProtection="1">
      <alignment horizontal="left" vertical="top" wrapText="1"/>
      <protection locked="0"/>
    </xf>
    <xf numFmtId="0" fontId="2" fillId="0" borderId="16" xfId="0" applyNumberFormat="1" applyFont="1" applyBorder="1" applyAlignment="1" applyProtection="1">
      <alignment horizontal="left" vertical="top" wrapText="1"/>
    </xf>
    <xf numFmtId="0" fontId="2" fillId="0" borderId="10" xfId="0" applyNumberFormat="1" applyFont="1" applyBorder="1" applyAlignment="1" applyProtection="1">
      <alignment horizontal="left" vertical="top" wrapText="1"/>
    </xf>
    <xf numFmtId="0" fontId="2" fillId="0" borderId="11" xfId="0" applyNumberFormat="1" applyFont="1" applyBorder="1" applyAlignment="1" applyProtection="1">
      <alignment horizontal="left" vertical="top" wrapText="1"/>
    </xf>
    <xf numFmtId="0" fontId="2" fillId="12" borderId="15" xfId="6" applyNumberFormat="1" applyFont="1" applyFill="1" applyBorder="1" applyAlignment="1" applyProtection="1">
      <alignment horizontal="left" vertical="top" wrapText="1"/>
      <protection locked="0"/>
    </xf>
    <xf numFmtId="0" fontId="2" fillId="12" borderId="3" xfId="6" applyNumberFormat="1" applyFont="1" applyFill="1" applyBorder="1" applyAlignment="1" applyProtection="1">
      <alignment horizontal="left" vertical="top" wrapText="1"/>
      <protection locked="0"/>
    </xf>
    <xf numFmtId="0" fontId="2" fillId="12" borderId="12" xfId="6" applyNumberFormat="1" applyFont="1" applyFill="1" applyBorder="1" applyAlignment="1" applyProtection="1">
      <alignment horizontal="left" vertical="top" wrapText="1"/>
      <protection locked="0"/>
    </xf>
    <xf numFmtId="0" fontId="20" fillId="0" borderId="0" xfId="0" applyNumberFormat="1" applyFont="1" applyFill="1" applyBorder="1" applyAlignment="1" applyProtection="1">
      <alignment horizontal="left" vertical="center"/>
    </xf>
    <xf numFmtId="0" fontId="2" fillId="0" borderId="0" xfId="0" applyFont="1" applyAlignment="1" applyProtection="1"/>
    <xf numFmtId="0" fontId="20"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38" fillId="0" borderId="0" xfId="0" applyNumberFormat="1" applyFont="1" applyAlignment="1" applyProtection="1">
      <alignment horizontal="right" vertical="top" wrapText="1"/>
    </xf>
    <xf numFmtId="0" fontId="15" fillId="8" borderId="10" xfId="3" applyNumberFormat="1" applyFont="1" applyBorder="1" applyAlignment="1" applyProtection="1">
      <alignment horizontal="left" vertical="top" wrapText="1"/>
    </xf>
    <xf numFmtId="0" fontId="15" fillId="8" borderId="11" xfId="3" applyNumberFormat="1" applyFont="1" applyBorder="1" applyAlignment="1" applyProtection="1">
      <alignment horizontal="left" vertical="top" wrapText="1"/>
    </xf>
    <xf numFmtId="0" fontId="15" fillId="8" borderId="3" xfId="3" applyNumberFormat="1" applyFont="1" applyBorder="1" applyAlignment="1" applyProtection="1">
      <alignment horizontal="left" vertical="top" wrapText="1"/>
    </xf>
    <xf numFmtId="0" fontId="15" fillId="8" borderId="12" xfId="3" applyNumberFormat="1" applyFont="1" applyBorder="1" applyAlignment="1" applyProtection="1">
      <alignment horizontal="left" vertical="top" wrapText="1"/>
    </xf>
    <xf numFmtId="0" fontId="4" fillId="0" borderId="0" xfId="6" applyNumberFormat="1" applyFont="1" applyFill="1" applyBorder="1" applyAlignment="1" applyProtection="1">
      <alignment horizontal="left" vertical="center"/>
    </xf>
    <xf numFmtId="0" fontId="3" fillId="0" borderId="3" xfId="6" applyNumberFormat="1" applyFont="1" applyFill="1" applyBorder="1" applyAlignment="1" applyProtection="1">
      <alignment horizontal="left" vertical="top"/>
    </xf>
    <xf numFmtId="167" fontId="2" fillId="44" borderId="41" xfId="7" applyNumberFormat="1" applyFont="1" applyFill="1" applyBorder="1" applyAlignment="1" applyProtection="1">
      <alignment horizontal="left" vertical="top" wrapText="1"/>
      <protection locked="0"/>
    </xf>
    <xf numFmtId="167" fontId="2" fillId="44" borderId="29" xfId="7" applyNumberFormat="1" applyFont="1" applyFill="1" applyBorder="1" applyAlignment="1" applyProtection="1">
      <alignment horizontal="left" vertical="top" wrapText="1"/>
      <protection locked="0"/>
    </xf>
    <xf numFmtId="167" fontId="2" fillId="44" borderId="30" xfId="7" applyNumberFormat="1" applyFont="1" applyFill="1" applyBorder="1" applyAlignment="1" applyProtection="1">
      <alignment horizontal="left" vertical="top" wrapText="1"/>
      <protection locked="0"/>
    </xf>
    <xf numFmtId="49" fontId="2" fillId="8" borderId="49" xfId="7" applyNumberFormat="1" applyFont="1" applyFill="1" applyBorder="1" applyAlignment="1" applyProtection="1">
      <alignment horizontal="left" vertical="top"/>
      <protection locked="0"/>
    </xf>
    <xf numFmtId="49" fontId="2" fillId="8" borderId="27" xfId="7" applyNumberFormat="1" applyFont="1" applyFill="1" applyBorder="1" applyAlignment="1" applyProtection="1">
      <alignment horizontal="left" vertical="top"/>
      <protection locked="0"/>
    </xf>
    <xf numFmtId="49" fontId="2" fillId="8" borderId="50" xfId="7" applyNumberFormat="1" applyFont="1" applyFill="1" applyBorder="1" applyAlignment="1" applyProtection="1">
      <alignment horizontal="left" vertical="top"/>
      <protection locked="0"/>
    </xf>
    <xf numFmtId="49" fontId="2" fillId="8" borderId="41" xfId="7" applyNumberFormat="1" applyFont="1" applyFill="1" applyBorder="1" applyAlignment="1" applyProtection="1">
      <alignment horizontal="left" vertical="top"/>
      <protection locked="0"/>
    </xf>
    <xf numFmtId="49" fontId="2" fillId="8" borderId="29" xfId="7" applyNumberFormat="1" applyFont="1" applyFill="1" applyBorder="1" applyAlignment="1" applyProtection="1">
      <alignment horizontal="left" vertical="top"/>
      <protection locked="0"/>
    </xf>
    <xf numFmtId="49" fontId="2" fillId="8" borderId="30" xfId="7" applyNumberFormat="1" applyFont="1" applyFill="1" applyBorder="1" applyAlignment="1" applyProtection="1">
      <alignment horizontal="left" vertical="top"/>
      <protection locked="0"/>
    </xf>
    <xf numFmtId="49" fontId="2" fillId="8" borderId="22" xfId="7" applyNumberFormat="1" applyFont="1" applyFill="1" applyBorder="1" applyAlignment="1" applyProtection="1">
      <alignment horizontal="left" vertical="top" wrapText="1"/>
      <protection locked="0"/>
    </xf>
    <xf numFmtId="49" fontId="2" fillId="8" borderId="31" xfId="7" applyNumberFormat="1" applyFont="1" applyFill="1" applyBorder="1" applyAlignment="1" applyProtection="1">
      <alignment horizontal="left" vertical="top" wrapText="1"/>
      <protection locked="0"/>
    </xf>
    <xf numFmtId="49" fontId="2" fillId="8" borderId="32" xfId="7" applyNumberFormat="1" applyFont="1" applyFill="1" applyBorder="1" applyAlignment="1" applyProtection="1">
      <alignment horizontal="left" vertical="top" wrapText="1"/>
      <protection locked="0"/>
    </xf>
    <xf numFmtId="0" fontId="2" fillId="0" borderId="22" xfId="7" applyFont="1" applyFill="1" applyBorder="1" applyAlignment="1" applyProtection="1">
      <alignment horizontal="left" vertical="top" wrapText="1"/>
    </xf>
    <xf numFmtId="0" fontId="2" fillId="0" borderId="31" xfId="7" applyFont="1" applyFill="1" applyBorder="1" applyAlignment="1" applyProtection="1">
      <alignment horizontal="left" vertical="top" wrapText="1"/>
    </xf>
    <xf numFmtId="0" fontId="2" fillId="0" borderId="32" xfId="7" applyFont="1" applyFill="1" applyBorder="1" applyAlignment="1" applyProtection="1">
      <alignment horizontal="left" vertical="top" wrapText="1"/>
    </xf>
    <xf numFmtId="0" fontId="2" fillId="0" borderId="22" xfId="7" applyFont="1" applyBorder="1" applyAlignment="1" applyProtection="1">
      <alignment horizontal="left" vertical="top"/>
    </xf>
    <xf numFmtId="0" fontId="2" fillId="0" borderId="31" xfId="7" applyFont="1" applyBorder="1" applyAlignment="1" applyProtection="1">
      <alignment horizontal="left" vertical="top"/>
    </xf>
    <xf numFmtId="0" fontId="2" fillId="0" borderId="32" xfId="7" applyFont="1" applyBorder="1" applyAlignment="1" applyProtection="1">
      <alignment horizontal="left" vertical="top"/>
    </xf>
    <xf numFmtId="0" fontId="2" fillId="0" borderId="35"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left" wrapText="1"/>
    </xf>
    <xf numFmtId="0" fontId="2" fillId="0" borderId="25" xfId="0" applyNumberFormat="1" applyFont="1" applyFill="1" applyBorder="1" applyAlignment="1" applyProtection="1">
      <alignment horizontal="left" wrapText="1"/>
    </xf>
    <xf numFmtId="0" fontId="2" fillId="0" borderId="26" xfId="0" applyNumberFormat="1" applyFont="1" applyFill="1" applyBorder="1" applyAlignment="1" applyProtection="1">
      <alignment horizontal="left" wrapText="1"/>
    </xf>
    <xf numFmtId="0" fontId="2" fillId="0" borderId="0" xfId="0" applyNumberFormat="1" applyFont="1" applyFill="1" applyBorder="1" applyAlignment="1" applyProtection="1">
      <alignment horizontal="left" vertical="top" wrapText="1"/>
    </xf>
    <xf numFmtId="0" fontId="2" fillId="0" borderId="46" xfId="0" applyNumberFormat="1" applyFont="1" applyBorder="1" applyAlignment="1" applyProtection="1">
      <alignment vertical="top" wrapText="1"/>
    </xf>
    <xf numFmtId="0" fontId="2" fillId="0" borderId="47" xfId="0" applyNumberFormat="1" applyFont="1" applyBorder="1" applyAlignment="1" applyProtection="1">
      <alignment vertical="top" wrapText="1"/>
    </xf>
    <xf numFmtId="0" fontId="2" fillId="0" borderId="48" xfId="0" applyNumberFormat="1" applyFont="1" applyBorder="1" applyAlignment="1" applyProtection="1">
      <alignment vertical="top" wrapText="1"/>
    </xf>
    <xf numFmtId="166" fontId="2" fillId="9" borderId="46" xfId="7" applyNumberFormat="1" applyFont="1" applyFill="1" applyBorder="1" applyAlignment="1" applyProtection="1">
      <alignment horizontal="right" vertical="center"/>
    </xf>
    <xf numFmtId="166" fontId="2" fillId="9" borderId="47" xfId="7" applyNumberFormat="1" applyFont="1" applyFill="1" applyBorder="1" applyAlignment="1" applyProtection="1">
      <alignment horizontal="right" vertical="center"/>
    </xf>
    <xf numFmtId="166" fontId="2" fillId="9" borderId="48" xfId="7" applyNumberFormat="1" applyFont="1" applyFill="1" applyBorder="1" applyAlignment="1" applyProtection="1">
      <alignment horizontal="right" vertical="center"/>
    </xf>
    <xf numFmtId="0" fontId="2" fillId="0" borderId="35" xfId="0" applyNumberFormat="1" applyFont="1" applyBorder="1" applyAlignment="1" applyProtection="1">
      <alignment horizontal="left" wrapText="1"/>
    </xf>
    <xf numFmtId="0" fontId="2" fillId="0" borderId="28" xfId="0" applyNumberFormat="1" applyFont="1" applyBorder="1" applyAlignment="1" applyProtection="1">
      <alignment horizontal="left" wrapText="1"/>
    </xf>
    <xf numFmtId="0" fontId="2" fillId="0" borderId="21" xfId="0" applyNumberFormat="1" applyFont="1" applyBorder="1" applyAlignment="1" applyProtection="1">
      <alignment horizontal="left" wrapText="1"/>
    </xf>
    <xf numFmtId="0" fontId="2" fillId="0" borderId="25" xfId="0" applyNumberFormat="1" applyFont="1" applyBorder="1" applyAlignment="1" applyProtection="1">
      <alignment horizontal="left" wrapText="1"/>
    </xf>
    <xf numFmtId="0" fontId="2" fillId="0" borderId="43" xfId="0" applyNumberFormat="1" applyFont="1" applyBorder="1" applyAlignment="1" applyProtection="1">
      <alignment horizontal="left" wrapText="1"/>
    </xf>
    <xf numFmtId="0" fontId="2" fillId="0" borderId="26" xfId="0" applyNumberFormat="1" applyFont="1" applyBorder="1" applyAlignment="1" applyProtection="1">
      <alignment horizontal="left" wrapText="1"/>
    </xf>
    <xf numFmtId="0" fontId="2" fillId="0" borderId="38" xfId="0" applyNumberFormat="1" applyFont="1" applyBorder="1" applyAlignment="1" applyProtection="1">
      <alignment horizontal="left" wrapText="1"/>
    </xf>
    <xf numFmtId="0" fontId="2" fillId="0" borderId="40" xfId="0" applyNumberFormat="1" applyFont="1" applyBorder="1" applyAlignment="1" applyProtection="1">
      <alignment horizontal="left" wrapText="1"/>
    </xf>
    <xf numFmtId="0" fontId="2" fillId="0" borderId="35" xfId="0" applyNumberFormat="1" applyFont="1" applyBorder="1" applyAlignment="1" applyProtection="1">
      <alignment wrapText="1"/>
    </xf>
    <xf numFmtId="0" fontId="2" fillId="0" borderId="28" xfId="0" applyNumberFormat="1" applyFont="1" applyBorder="1" applyAlignment="1" applyProtection="1">
      <alignment wrapText="1"/>
    </xf>
    <xf numFmtId="0" fontId="0" fillId="0" borderId="21" xfId="0" applyBorder="1" applyAlignment="1">
      <alignment wrapText="1"/>
    </xf>
    <xf numFmtId="0" fontId="0" fillId="0" borderId="25" xfId="0" applyBorder="1" applyAlignment="1">
      <alignment wrapText="1"/>
    </xf>
    <xf numFmtId="0" fontId="0" fillId="0" borderId="43" xfId="0" applyBorder="1" applyAlignment="1">
      <alignment wrapText="1"/>
    </xf>
    <xf numFmtId="0" fontId="0" fillId="0" borderId="26" xfId="0" applyBorder="1" applyAlignment="1">
      <alignment wrapText="1"/>
    </xf>
    <xf numFmtId="0" fontId="37" fillId="0" borderId="0" xfId="0" applyNumberFormat="1" applyFont="1" applyBorder="1" applyAlignment="1" applyProtection="1">
      <alignment vertical="top"/>
    </xf>
    <xf numFmtId="0" fontId="37" fillId="0" borderId="0" xfId="0" applyFont="1" applyBorder="1" applyAlignment="1">
      <alignment vertical="top"/>
    </xf>
    <xf numFmtId="0" fontId="15" fillId="7" borderId="38" xfId="7" applyNumberFormat="1" applyFont="1" applyFill="1" applyBorder="1" applyAlignment="1" applyProtection="1">
      <alignment horizontal="left" vertical="top" wrapText="1"/>
      <protection locked="0"/>
    </xf>
    <xf numFmtId="0" fontId="0" fillId="7" borderId="39" xfId="0" applyFill="1" applyBorder="1" applyAlignment="1" applyProtection="1">
      <alignment vertical="top" wrapText="1"/>
      <protection locked="0"/>
    </xf>
    <xf numFmtId="0" fontId="3" fillId="0" borderId="35" xfId="7" applyNumberFormat="1" applyFont="1" applyBorder="1" applyAlignment="1" applyProtection="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166" fontId="6" fillId="9" borderId="35" xfId="7" applyNumberFormat="1" applyFont="1" applyFill="1" applyBorder="1" applyAlignment="1" applyProtection="1">
      <alignment horizontal="center" vertical="center"/>
    </xf>
    <xf numFmtId="166" fontId="6" fillId="9" borderId="28" xfId="7" applyNumberFormat="1" applyFont="1" applyFill="1" applyBorder="1" applyAlignment="1" applyProtection="1">
      <alignment horizontal="center" vertical="center"/>
    </xf>
    <xf numFmtId="166" fontId="6" fillId="9" borderId="21" xfId="7" applyNumberFormat="1" applyFont="1" applyFill="1" applyBorder="1" applyAlignment="1" applyProtection="1">
      <alignment horizontal="center" vertical="center"/>
    </xf>
    <xf numFmtId="166" fontId="6" fillId="9" borderId="23" xfId="7" applyNumberFormat="1" applyFont="1" applyFill="1" applyBorder="1" applyAlignment="1" applyProtection="1">
      <alignment horizontal="center" vertical="center"/>
    </xf>
    <xf numFmtId="166" fontId="6" fillId="9" borderId="0" xfId="7" applyNumberFormat="1" applyFont="1" applyFill="1" applyBorder="1" applyAlignment="1" applyProtection="1">
      <alignment horizontal="center" vertical="center"/>
    </xf>
    <xf numFmtId="166" fontId="6" fillId="9" borderId="19" xfId="7" applyNumberFormat="1" applyFont="1" applyFill="1" applyBorder="1" applyAlignment="1" applyProtection="1">
      <alignment horizontal="center" vertical="center"/>
    </xf>
    <xf numFmtId="166" fontId="6" fillId="9" borderId="25" xfId="7" applyNumberFormat="1" applyFont="1" applyFill="1" applyBorder="1" applyAlignment="1" applyProtection="1">
      <alignment horizontal="center" vertical="center"/>
    </xf>
    <xf numFmtId="166" fontId="6" fillId="9" borderId="43" xfId="7" applyNumberFormat="1" applyFont="1" applyFill="1" applyBorder="1" applyAlignment="1" applyProtection="1">
      <alignment horizontal="center" vertical="center"/>
    </xf>
    <xf numFmtId="166" fontId="6" fillId="9" borderId="26" xfId="7" applyNumberFormat="1" applyFont="1" applyFill="1" applyBorder="1" applyAlignment="1" applyProtection="1">
      <alignment horizontal="center" vertical="center"/>
    </xf>
    <xf numFmtId="0" fontId="2" fillId="0" borderId="21" xfId="0" applyNumberFormat="1" applyFont="1" applyBorder="1" applyAlignment="1" applyProtection="1">
      <alignment horizontal="right" wrapText="1"/>
    </xf>
    <xf numFmtId="0" fontId="0" fillId="0" borderId="26" xfId="0" applyBorder="1" applyAlignment="1">
      <alignment horizontal="right" wrapText="1"/>
    </xf>
    <xf numFmtId="166" fontId="2" fillId="0" borderId="43" xfId="7" applyNumberFormat="1" applyFont="1" applyFill="1" applyBorder="1" applyAlignment="1" applyProtection="1">
      <alignment horizontal="right" vertical="center"/>
    </xf>
    <xf numFmtId="166" fontId="2" fillId="0" borderId="26" xfId="7" applyNumberFormat="1" applyFont="1" applyFill="1" applyBorder="1" applyAlignment="1" applyProtection="1">
      <alignment horizontal="right" vertical="center"/>
    </xf>
    <xf numFmtId="0" fontId="2" fillId="0" borderId="28" xfId="0" applyNumberFormat="1" applyFont="1" applyFill="1" applyBorder="1" applyAlignment="1" applyProtection="1">
      <alignment horizontal="left" vertical="top"/>
    </xf>
    <xf numFmtId="0" fontId="2" fillId="0" borderId="21" xfId="0" applyNumberFormat="1" applyFont="1" applyFill="1" applyBorder="1" applyAlignment="1" applyProtection="1">
      <alignment horizontal="left" vertical="top"/>
    </xf>
    <xf numFmtId="170" fontId="2" fillId="9" borderId="46" xfId="7" applyNumberFormat="1" applyFont="1" applyFill="1" applyBorder="1" applyAlignment="1" applyProtection="1">
      <alignment horizontal="right" vertical="center"/>
    </xf>
    <xf numFmtId="170" fontId="2" fillId="9" borderId="48" xfId="7" applyNumberFormat="1" applyFont="1" applyFill="1" applyBorder="1" applyAlignment="1" applyProtection="1">
      <alignment horizontal="right" vertical="center"/>
    </xf>
    <xf numFmtId="0" fontId="32" fillId="0" borderId="0" xfId="0" applyFont="1" applyBorder="1" applyAlignment="1" applyProtection="1">
      <alignment horizontal="left" vertical="top"/>
    </xf>
    <xf numFmtId="0" fontId="2" fillId="0" borderId="35" xfId="0" applyFont="1" applyBorder="1" applyAlignment="1" applyProtection="1">
      <alignment horizontal="left" vertical="top" wrapText="1"/>
    </xf>
    <xf numFmtId="0" fontId="0" fillId="0" borderId="28" xfId="0" applyBorder="1" applyAlignment="1">
      <alignment vertical="top" wrapText="1"/>
    </xf>
    <xf numFmtId="0" fontId="0" fillId="0" borderId="0" xfId="0" applyBorder="1" applyAlignment="1">
      <alignment vertical="top" wrapText="1"/>
    </xf>
    <xf numFmtId="0" fontId="33" fillId="0" borderId="0" xfId="0" applyNumberFormat="1" applyFont="1" applyBorder="1" applyAlignment="1" applyProtection="1">
      <alignment horizontal="right" vertical="top"/>
    </xf>
    <xf numFmtId="0" fontId="33" fillId="0" borderId="0" xfId="0" applyFont="1" applyBorder="1" applyAlignment="1">
      <alignment horizontal="right" vertical="top"/>
    </xf>
    <xf numFmtId="0" fontId="2" fillId="0" borderId="18" xfId="7" applyFont="1" applyAlignment="1" applyProtection="1">
      <alignment horizontal="left" vertical="top" wrapText="1"/>
    </xf>
    <xf numFmtId="176" fontId="2" fillId="7" borderId="18" xfId="7" applyNumberFormat="1" applyFont="1" applyFill="1" applyAlignment="1" applyProtection="1">
      <alignment horizontal="left" vertical="top"/>
      <protection locked="0"/>
    </xf>
    <xf numFmtId="0" fontId="2" fillId="7" borderId="35" xfId="0" applyNumberFormat="1" applyFont="1" applyFill="1" applyBorder="1" applyAlignment="1" applyProtection="1">
      <alignment horizontal="left" vertical="top" wrapText="1"/>
      <protection locked="0"/>
    </xf>
    <xf numFmtId="0" fontId="2" fillId="7" borderId="28" xfId="0" applyNumberFormat="1" applyFont="1" applyFill="1" applyBorder="1" applyAlignment="1" applyProtection="1">
      <alignment horizontal="left" vertical="top" wrapText="1"/>
      <protection locked="0"/>
    </xf>
    <xf numFmtId="0" fontId="2" fillId="7" borderId="21" xfId="0" applyNumberFormat="1" applyFont="1" applyFill="1" applyBorder="1" applyAlignment="1" applyProtection="1">
      <alignment horizontal="left" vertical="top" wrapText="1"/>
      <protection locked="0"/>
    </xf>
    <xf numFmtId="0" fontId="2" fillId="7" borderId="25" xfId="0" applyNumberFormat="1" applyFont="1" applyFill="1" applyBorder="1" applyAlignment="1" applyProtection="1">
      <alignment horizontal="left" vertical="top" wrapText="1"/>
      <protection locked="0"/>
    </xf>
    <xf numFmtId="0" fontId="2" fillId="7" borderId="43" xfId="0" applyNumberFormat="1" applyFont="1" applyFill="1" applyBorder="1" applyAlignment="1" applyProtection="1">
      <alignment horizontal="left" vertical="top" wrapText="1"/>
      <protection locked="0"/>
    </xf>
    <xf numFmtId="0" fontId="2" fillId="7" borderId="26" xfId="0" applyNumberFormat="1" applyFont="1" applyFill="1" applyBorder="1" applyAlignment="1" applyProtection="1">
      <alignment horizontal="left" vertical="top" wrapText="1"/>
      <protection locked="0"/>
    </xf>
    <xf numFmtId="14" fontId="20" fillId="0" borderId="0" xfId="7" applyNumberFormat="1" applyFont="1" applyFill="1" applyBorder="1" applyAlignment="1" applyProtection="1">
      <alignment horizontal="left" vertical="center" wrapText="1"/>
    </xf>
    <xf numFmtId="14" fontId="3" fillId="13" borderId="29" xfId="6" applyNumberFormat="1" applyFont="1" applyFill="1" applyBorder="1" applyAlignment="1" applyProtection="1">
      <alignment horizontal="left" vertical="top" wrapText="1"/>
    </xf>
    <xf numFmtId="0" fontId="20" fillId="0" borderId="0" xfId="0" applyFont="1" applyBorder="1" applyAlignment="1" applyProtection="1">
      <alignment horizontal="left" vertical="top" wrapText="1"/>
    </xf>
    <xf numFmtId="0" fontId="3" fillId="0" borderId="29" xfId="0" applyFont="1" applyBorder="1" applyAlignment="1" applyProtection="1">
      <alignment horizontal="left" vertical="top" wrapText="1"/>
    </xf>
    <xf numFmtId="0" fontId="2" fillId="8" borderId="35" xfId="0" applyNumberFormat="1" applyFont="1" applyFill="1" applyBorder="1" applyAlignment="1" applyProtection="1">
      <alignment horizontal="left" vertical="top"/>
      <protection locked="0"/>
    </xf>
    <xf numFmtId="0" fontId="2" fillId="8" borderId="28" xfId="0" applyNumberFormat="1" applyFont="1" applyFill="1" applyBorder="1" applyAlignment="1" applyProtection="1">
      <alignment horizontal="left" vertical="top"/>
      <protection locked="0"/>
    </xf>
    <xf numFmtId="0" fontId="2" fillId="8" borderId="21" xfId="0" applyNumberFormat="1" applyFont="1" applyFill="1" applyBorder="1" applyAlignment="1" applyProtection="1">
      <alignment horizontal="left" vertical="top"/>
      <protection locked="0"/>
    </xf>
    <xf numFmtId="0" fontId="2" fillId="8" borderId="23" xfId="0" applyNumberFormat="1" applyFont="1" applyFill="1" applyBorder="1" applyAlignment="1" applyProtection="1">
      <alignment horizontal="left" vertical="top"/>
      <protection locked="0"/>
    </xf>
    <xf numFmtId="0" fontId="2" fillId="8" borderId="0" xfId="0" applyNumberFormat="1" applyFont="1" applyFill="1" applyBorder="1" applyAlignment="1" applyProtection="1">
      <alignment horizontal="left" vertical="top"/>
      <protection locked="0"/>
    </xf>
    <xf numFmtId="0" fontId="2" fillId="8" borderId="19" xfId="0" applyNumberFormat="1" applyFont="1" applyFill="1" applyBorder="1" applyAlignment="1" applyProtection="1">
      <alignment horizontal="left" vertical="top"/>
      <protection locked="0"/>
    </xf>
    <xf numFmtId="0" fontId="2" fillId="8" borderId="25" xfId="0" applyNumberFormat="1" applyFont="1" applyFill="1" applyBorder="1" applyAlignment="1" applyProtection="1">
      <alignment horizontal="left" vertical="top"/>
      <protection locked="0"/>
    </xf>
    <xf numFmtId="0" fontId="2" fillId="8" borderId="43" xfId="0" applyNumberFormat="1" applyFont="1" applyFill="1" applyBorder="1" applyAlignment="1" applyProtection="1">
      <alignment horizontal="left" vertical="top"/>
      <protection locked="0"/>
    </xf>
    <xf numFmtId="0" fontId="2" fillId="8" borderId="26" xfId="0" applyNumberFormat="1" applyFont="1" applyFill="1" applyBorder="1" applyAlignment="1" applyProtection="1">
      <alignment horizontal="left" vertical="top"/>
      <protection locked="0"/>
    </xf>
    <xf numFmtId="0" fontId="38" fillId="0" borderId="0" xfId="0" applyNumberFormat="1" applyFont="1" applyAlignment="1" applyProtection="1">
      <alignment horizontal="left" vertical="top" wrapText="1"/>
    </xf>
    <xf numFmtId="174" fontId="2" fillId="9" borderId="18" xfId="10" applyNumberFormat="1" applyFont="1" applyFill="1" applyBorder="1" applyAlignment="1" applyProtection="1">
      <alignment vertical="center"/>
    </xf>
    <xf numFmtId="49" fontId="2" fillId="8" borderId="49" xfId="7" applyNumberFormat="1" applyFont="1" applyFill="1" applyBorder="1" applyAlignment="1" applyProtection="1">
      <alignment horizontal="left" vertical="top" wrapText="1"/>
      <protection locked="0"/>
    </xf>
    <xf numFmtId="49" fontId="2" fillId="8" borderId="27" xfId="7" applyNumberFormat="1" applyFont="1" applyFill="1" applyBorder="1" applyAlignment="1" applyProtection="1">
      <alignment horizontal="left" vertical="top" wrapText="1"/>
      <protection locked="0"/>
    </xf>
    <xf numFmtId="49" fontId="2" fillId="8" borderId="50" xfId="7" applyNumberFormat="1" applyFont="1" applyFill="1" applyBorder="1" applyAlignment="1" applyProtection="1">
      <alignment horizontal="left" vertical="top" wrapText="1"/>
      <protection locked="0"/>
    </xf>
    <xf numFmtId="49" fontId="2" fillId="8" borderId="41" xfId="7" applyNumberFormat="1" applyFont="1" applyFill="1" applyBorder="1" applyAlignment="1" applyProtection="1">
      <alignment horizontal="left" vertical="top" wrapText="1"/>
      <protection locked="0"/>
    </xf>
    <xf numFmtId="49" fontId="2" fillId="8" borderId="29" xfId="7" applyNumberFormat="1" applyFont="1" applyFill="1" applyBorder="1" applyAlignment="1" applyProtection="1">
      <alignment horizontal="left" vertical="top" wrapText="1"/>
      <protection locked="0"/>
    </xf>
    <xf numFmtId="49" fontId="2" fillId="8" borderId="30" xfId="7" applyNumberFormat="1" applyFont="1" applyFill="1" applyBorder="1" applyAlignment="1" applyProtection="1">
      <alignment horizontal="left" vertical="top" wrapText="1"/>
      <protection locked="0"/>
    </xf>
    <xf numFmtId="0" fontId="2" fillId="7" borderId="13" xfId="0" applyFont="1" applyFill="1" applyBorder="1" applyAlignment="1" applyProtection="1">
      <alignment vertical="top" wrapText="1"/>
      <protection locked="0"/>
    </xf>
    <xf numFmtId="0" fontId="2" fillId="7" borderId="7" xfId="0" applyFont="1" applyFill="1" applyBorder="1" applyAlignment="1" applyProtection="1">
      <alignment horizontal="center" vertical="top" wrapText="1"/>
      <protection locked="0"/>
    </xf>
    <xf numFmtId="0" fontId="2" fillId="7" borderId="13" xfId="0" applyFont="1" applyFill="1" applyBorder="1" applyAlignment="1" applyProtection="1">
      <alignment horizontal="center" vertical="top" wrapText="1"/>
      <protection locked="0"/>
    </xf>
    <xf numFmtId="0" fontId="2" fillId="7" borderId="14" xfId="0" applyFont="1" applyFill="1" applyBorder="1" applyAlignment="1" applyProtection="1">
      <alignment horizontal="center" vertical="top" wrapText="1"/>
      <protection locked="0"/>
    </xf>
    <xf numFmtId="0" fontId="0" fillId="0" borderId="14" xfId="0" applyBorder="1" applyAlignment="1" applyProtection="1">
      <alignment wrapText="1"/>
      <protection locked="0"/>
    </xf>
    <xf numFmtId="0" fontId="2" fillId="0" borderId="49" xfId="7" applyFont="1" applyBorder="1" applyAlignment="1" applyProtection="1">
      <alignment horizontal="left" vertical="top" wrapText="1"/>
    </xf>
    <xf numFmtId="0" fontId="2" fillId="0" borderId="27" xfId="7" applyFont="1" applyBorder="1" applyAlignment="1" applyProtection="1">
      <alignment horizontal="left" vertical="top" wrapText="1"/>
    </xf>
    <xf numFmtId="0" fontId="2" fillId="0" borderId="50" xfId="7" applyFont="1" applyBorder="1" applyAlignment="1" applyProtection="1">
      <alignment horizontal="left" vertical="top" wrapText="1"/>
    </xf>
    <xf numFmtId="0" fontId="2" fillId="0" borderId="41" xfId="7" applyFont="1" applyBorder="1" applyAlignment="1" applyProtection="1">
      <alignment horizontal="left" vertical="top" wrapText="1"/>
    </xf>
    <xf numFmtId="0" fontId="2" fillId="0" borderId="29" xfId="7" applyFont="1" applyBorder="1" applyAlignment="1" applyProtection="1">
      <alignment horizontal="left" vertical="top" wrapText="1"/>
    </xf>
    <xf numFmtId="0" fontId="2" fillId="0" borderId="30" xfId="7" applyFont="1" applyBorder="1" applyAlignment="1" applyProtection="1">
      <alignment horizontal="left" vertical="top" wrapText="1"/>
    </xf>
    <xf numFmtId="0" fontId="3" fillId="0" borderId="31" xfId="0" applyFont="1" applyBorder="1" applyAlignment="1" applyProtection="1">
      <alignment horizontal="left" vertical="center"/>
    </xf>
    <xf numFmtId="0" fontId="2" fillId="0" borderId="18" xfId="10" applyNumberFormat="1" applyFont="1" applyFill="1" applyBorder="1" applyAlignment="1" applyProtection="1">
      <alignment horizontal="left" vertical="center"/>
    </xf>
    <xf numFmtId="0" fontId="0" fillId="7" borderId="13" xfId="0" applyFill="1" applyBorder="1" applyAlignment="1" applyProtection="1">
      <alignment vertical="top" wrapText="1"/>
      <protection locked="0"/>
    </xf>
    <xf numFmtId="0" fontId="22"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2" fillId="15" borderId="46" xfId="0" applyNumberFormat="1" applyFont="1" applyFill="1" applyBorder="1" applyAlignment="1" applyProtection="1">
      <alignment horizontal="left" vertical="center" wrapText="1"/>
      <protection locked="0"/>
    </xf>
    <xf numFmtId="0" fontId="2" fillId="15" borderId="47" xfId="0" applyNumberFormat="1" applyFont="1" applyFill="1" applyBorder="1" applyAlignment="1" applyProtection="1">
      <alignment horizontal="left" vertical="center" wrapText="1"/>
      <protection locked="0"/>
    </xf>
    <xf numFmtId="0" fontId="2" fillId="15" borderId="48" xfId="0" applyNumberFormat="1" applyFont="1" applyFill="1" applyBorder="1" applyAlignment="1" applyProtection="1">
      <alignment horizontal="left" vertical="center" wrapText="1"/>
      <protection locked="0"/>
    </xf>
    <xf numFmtId="0" fontId="15" fillId="15" borderId="7" xfId="0" applyNumberFormat="1" applyFont="1" applyFill="1" applyBorder="1" applyAlignment="1" applyProtection="1">
      <alignment vertical="top" wrapText="1"/>
      <protection locked="0"/>
    </xf>
    <xf numFmtId="0" fontId="15" fillId="15" borderId="13" xfId="0" applyFont="1" applyFill="1" applyBorder="1" applyAlignment="1" applyProtection="1">
      <alignment vertical="top" wrapText="1"/>
      <protection locked="0"/>
    </xf>
    <xf numFmtId="0" fontId="0" fillId="15" borderId="13" xfId="0" applyFill="1" applyBorder="1" applyAlignment="1">
      <alignment vertical="top" wrapText="1"/>
    </xf>
    <xf numFmtId="0" fontId="0" fillId="15" borderId="14" xfId="0" applyFill="1" applyBorder="1" applyAlignment="1">
      <alignment vertical="top" wrapText="1"/>
    </xf>
    <xf numFmtId="0" fontId="38" fillId="0" borderId="0" xfId="0" applyNumberFormat="1" applyFont="1" applyBorder="1" applyAlignment="1" applyProtection="1">
      <alignment horizontal="center" vertical="top" wrapText="1"/>
    </xf>
    <xf numFmtId="0" fontId="2" fillId="0" borderId="22" xfId="7" applyFont="1" applyBorder="1" applyAlignment="1" applyProtection="1">
      <alignment horizontal="left" vertical="top" wrapText="1"/>
    </xf>
    <xf numFmtId="0" fontId="2" fillId="0" borderId="31" xfId="7" applyFont="1" applyBorder="1" applyAlignment="1" applyProtection="1">
      <alignment horizontal="left" vertical="top" wrapText="1"/>
    </xf>
    <xf numFmtId="0" fontId="2" fillId="0" borderId="32" xfId="7" applyFont="1" applyBorder="1" applyAlignment="1" applyProtection="1">
      <alignment horizontal="left" vertical="top" wrapText="1"/>
    </xf>
    <xf numFmtId="0" fontId="3" fillId="0" borderId="0" xfId="10" applyNumberFormat="1" applyFont="1" applyBorder="1" applyAlignment="1" applyProtection="1">
      <alignment horizontal="left" vertical="top"/>
    </xf>
    <xf numFmtId="0" fontId="2" fillId="0" borderId="18" xfId="10" applyNumberFormat="1" applyFont="1" applyBorder="1" applyAlignment="1" applyProtection="1">
      <alignment horizontal="left" vertical="top"/>
    </xf>
    <xf numFmtId="0" fontId="2" fillId="0" borderId="24" xfId="0" applyNumberFormat="1" applyFont="1" applyBorder="1" applyAlignment="1" applyProtection="1">
      <alignment horizontal="left" vertical="center" wrapText="1"/>
    </xf>
    <xf numFmtId="0" fontId="2" fillId="0" borderId="22" xfId="0" applyNumberFormat="1" applyFont="1" applyBorder="1" applyAlignment="1" applyProtection="1">
      <alignment horizontal="left" vertical="center"/>
    </xf>
    <xf numFmtId="0" fontId="2" fillId="0" borderId="31" xfId="0" applyNumberFormat="1" applyFont="1" applyBorder="1" applyAlignment="1" applyProtection="1">
      <alignment horizontal="left" vertical="center"/>
    </xf>
    <xf numFmtId="0" fontId="2" fillId="0" borderId="32" xfId="0" applyNumberFormat="1" applyFont="1" applyBorder="1" applyAlignment="1" applyProtection="1">
      <alignment horizontal="left" vertical="center"/>
    </xf>
    <xf numFmtId="49" fontId="2" fillId="7" borderId="22" xfId="7" applyNumberFormat="1" applyFont="1" applyFill="1" applyBorder="1" applyAlignment="1" applyProtection="1">
      <alignment horizontal="left" vertical="top"/>
      <protection locked="0"/>
    </xf>
    <xf numFmtId="49" fontId="2" fillId="7" borderId="31" xfId="7" applyNumberFormat="1" applyFont="1" applyFill="1" applyBorder="1" applyAlignment="1" applyProtection="1">
      <alignment horizontal="left" vertical="top"/>
      <protection locked="0"/>
    </xf>
    <xf numFmtId="49" fontId="2" fillId="7" borderId="32" xfId="7" applyNumberFormat="1" applyFont="1" applyFill="1" applyBorder="1" applyAlignment="1" applyProtection="1">
      <alignment horizontal="left" vertical="top"/>
      <protection locked="0"/>
    </xf>
    <xf numFmtId="0" fontId="28" fillId="7" borderId="46" xfId="0" applyFont="1" applyFill="1" applyBorder="1" applyAlignment="1" applyProtection="1">
      <alignment vertical="top" wrapText="1"/>
      <protection locked="0"/>
    </xf>
    <xf numFmtId="0" fontId="28" fillId="7" borderId="47" xfId="0" applyFont="1" applyFill="1" applyBorder="1" applyAlignment="1" applyProtection="1">
      <alignment vertical="top" wrapText="1"/>
      <protection locked="0"/>
    </xf>
    <xf numFmtId="0" fontId="28" fillId="7" borderId="48" xfId="0" applyFont="1" applyFill="1" applyBorder="1" applyAlignment="1" applyProtection="1">
      <alignment vertical="top" wrapText="1"/>
      <protection locked="0"/>
    </xf>
    <xf numFmtId="49" fontId="2" fillId="7" borderId="18" xfId="7" applyNumberFormat="1" applyFont="1" applyFill="1" applyAlignment="1" applyProtection="1">
      <alignment horizontal="left" vertical="top"/>
      <protection locked="0"/>
    </xf>
    <xf numFmtId="0" fontId="2" fillId="12" borderId="49" xfId="6" applyNumberFormat="1" applyFont="1" applyBorder="1" applyAlignment="1" applyProtection="1">
      <alignment horizontal="left" vertical="top" wrapText="1"/>
      <protection locked="0"/>
    </xf>
    <xf numFmtId="0" fontId="2" fillId="12" borderId="27" xfId="6" applyNumberFormat="1" applyFont="1" applyBorder="1" applyAlignment="1" applyProtection="1">
      <alignment horizontal="left" vertical="top" wrapText="1"/>
      <protection locked="0"/>
    </xf>
    <xf numFmtId="0" fontId="0" fillId="0" borderId="27" xfId="0" applyBorder="1" applyAlignment="1" applyProtection="1">
      <alignment wrapText="1"/>
      <protection locked="0"/>
    </xf>
    <xf numFmtId="0" fontId="0" fillId="0" borderId="50" xfId="0" applyBorder="1" applyAlignment="1" applyProtection="1">
      <alignment wrapText="1"/>
      <protection locked="0"/>
    </xf>
    <xf numFmtId="0" fontId="2" fillId="12" borderId="33" xfId="6" applyNumberFormat="1" applyFont="1" applyBorder="1" applyAlignment="1" applyProtection="1">
      <alignment horizontal="left" vertical="top" wrapText="1"/>
      <protection locked="0"/>
    </xf>
    <xf numFmtId="0" fontId="2" fillId="12" borderId="0" xfId="6" applyNumberFormat="1" applyFont="1" applyBorder="1" applyAlignment="1" applyProtection="1">
      <alignment horizontal="left" vertical="top" wrapText="1"/>
      <protection locked="0"/>
    </xf>
    <xf numFmtId="0" fontId="0" fillId="0" borderId="0" xfId="0" applyBorder="1" applyAlignment="1" applyProtection="1">
      <alignment wrapText="1"/>
      <protection locked="0"/>
    </xf>
    <xf numFmtId="0" fontId="0" fillId="0" borderId="94" xfId="0" applyBorder="1" applyAlignment="1" applyProtection="1">
      <alignment wrapText="1"/>
      <protection locked="0"/>
    </xf>
    <xf numFmtId="0" fontId="0" fillId="0" borderId="41" xfId="0" applyBorder="1" applyAlignment="1" applyProtection="1">
      <alignment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0" fillId="0" borderId="31" xfId="0" applyBorder="1" applyAlignment="1">
      <alignment horizontal="left" vertical="top" wrapText="1"/>
    </xf>
    <xf numFmtId="49" fontId="2" fillId="7" borderId="49" xfId="7" applyNumberFormat="1" applyFont="1" applyFill="1" applyBorder="1" applyAlignment="1" applyProtection="1">
      <alignment horizontal="left" vertical="top" wrapText="1"/>
      <protection locked="0"/>
    </xf>
    <xf numFmtId="0" fontId="0" fillId="7" borderId="27" xfId="0" applyFill="1" applyBorder="1" applyAlignment="1" applyProtection="1">
      <alignment vertical="top" wrapText="1"/>
      <protection locked="0"/>
    </xf>
    <xf numFmtId="0" fontId="0" fillId="7" borderId="33"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29" xfId="0" applyFill="1" applyBorder="1" applyAlignment="1" applyProtection="1">
      <alignment vertical="top" wrapText="1"/>
      <protection locked="0"/>
    </xf>
    <xf numFmtId="0" fontId="28" fillId="15" borderId="13" xfId="0" applyFont="1" applyFill="1" applyBorder="1" applyAlignment="1" applyProtection="1">
      <alignment horizontal="left" vertical="top" wrapText="1"/>
      <protection locked="0"/>
    </xf>
    <xf numFmtId="0" fontId="2" fillId="6" borderId="0" xfId="7" applyFont="1" applyFill="1" applyBorder="1" applyAlignment="1" applyProtection="1">
      <alignment horizontal="left" vertical="top" wrapText="1"/>
    </xf>
    <xf numFmtId="0" fontId="3" fillId="0" borderId="0" xfId="7" applyNumberFormat="1" applyFont="1" applyBorder="1" applyAlignment="1" applyProtection="1">
      <alignment horizontal="left" vertical="top" wrapText="1"/>
    </xf>
    <xf numFmtId="166" fontId="2" fillId="0" borderId="0" xfId="7" applyNumberFormat="1" applyFont="1" applyFill="1" applyBorder="1" applyAlignment="1" applyProtection="1">
      <alignment horizontal="right" vertical="top"/>
    </xf>
    <xf numFmtId="0" fontId="2" fillId="6" borderId="0" xfId="0"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xf>
    <xf numFmtId="0" fontId="53" fillId="0" borderId="0" xfId="0" applyFont="1" applyBorder="1" applyAlignment="1" applyProtection="1">
      <alignment horizontal="left" vertical="top" wrapText="1"/>
    </xf>
    <xf numFmtId="0" fontId="0" fillId="0" borderId="0" xfId="0" applyAlignment="1">
      <alignment vertical="top"/>
    </xf>
    <xf numFmtId="0" fontId="2" fillId="0" borderId="71" xfId="0" applyNumberFormat="1" applyFont="1" applyBorder="1" applyAlignment="1" applyProtection="1">
      <alignment vertical="top" wrapText="1"/>
    </xf>
    <xf numFmtId="0" fontId="2" fillId="0" borderId="72" xfId="0" applyFont="1" applyBorder="1" applyAlignment="1">
      <alignment vertical="top" wrapText="1"/>
    </xf>
    <xf numFmtId="0" fontId="2" fillId="0" borderId="73" xfId="0" applyFont="1" applyBorder="1" applyAlignment="1">
      <alignment vertical="top" wrapText="1"/>
    </xf>
    <xf numFmtId="0" fontId="6" fillId="7" borderId="45" xfId="0" applyFont="1" applyFill="1" applyBorder="1" applyAlignment="1" applyProtection="1">
      <alignment vertical="top" wrapText="1"/>
      <protection locked="0"/>
    </xf>
    <xf numFmtId="0" fontId="0" fillId="7" borderId="0" xfId="0" applyFill="1" applyBorder="1" applyAlignment="1" applyProtection="1">
      <alignment wrapText="1"/>
      <protection locked="0"/>
    </xf>
    <xf numFmtId="0" fontId="0" fillId="7" borderId="68" xfId="0" applyFill="1" applyBorder="1" applyAlignment="1" applyProtection="1">
      <alignment wrapText="1"/>
      <protection locked="0"/>
    </xf>
    <xf numFmtId="0" fontId="0" fillId="7" borderId="45" xfId="0" applyFill="1" applyBorder="1" applyAlignment="1" applyProtection="1">
      <alignment wrapText="1"/>
      <protection locked="0"/>
    </xf>
    <xf numFmtId="0" fontId="0" fillId="7" borderId="71"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2" fillId="0" borderId="35" xfId="0" applyNumberFormat="1" applyFont="1" applyBorder="1" applyAlignment="1" applyProtection="1">
      <alignment vertical="top" wrapText="1"/>
    </xf>
    <xf numFmtId="0" fontId="7" fillId="0" borderId="45" xfId="0" applyFont="1" applyFill="1" applyBorder="1" applyAlignment="1" applyProtection="1">
      <alignment vertical="top" wrapText="1"/>
    </xf>
    <xf numFmtId="0" fontId="2" fillId="0" borderId="0" xfId="0" applyFont="1" applyFill="1" applyBorder="1" applyAlignment="1">
      <alignment vertical="top" wrapText="1"/>
    </xf>
    <xf numFmtId="0" fontId="2" fillId="0" borderId="68" xfId="0" applyFont="1" applyFill="1" applyBorder="1" applyAlignment="1">
      <alignment vertical="top" wrapText="1"/>
    </xf>
    <xf numFmtId="0" fontId="2" fillId="0" borderId="45" xfId="0" applyFont="1" applyFill="1" applyBorder="1" applyAlignment="1">
      <alignment vertical="top" wrapText="1"/>
    </xf>
    <xf numFmtId="0" fontId="2" fillId="0" borderId="71" xfId="0" applyFont="1" applyFill="1" applyBorder="1" applyAlignment="1">
      <alignment vertical="top" wrapText="1"/>
    </xf>
    <xf numFmtId="0" fontId="2" fillId="0" borderId="72" xfId="0" applyFont="1" applyFill="1" applyBorder="1" applyAlignment="1">
      <alignment vertical="top" wrapText="1"/>
    </xf>
    <xf numFmtId="0" fontId="2" fillId="0" borderId="73" xfId="0" applyFont="1" applyFill="1" applyBorder="1" applyAlignment="1">
      <alignment vertical="top" wrapText="1"/>
    </xf>
    <xf numFmtId="0" fontId="51" fillId="0" borderId="23" xfId="0" applyFont="1" applyBorder="1" applyAlignment="1" applyProtection="1">
      <alignment vertical="top" wrapText="1"/>
    </xf>
    <xf numFmtId="0" fontId="0" fillId="0" borderId="25" xfId="0" applyBorder="1" applyAlignment="1">
      <alignment vertical="top" wrapText="1"/>
    </xf>
    <xf numFmtId="0" fontId="0" fillId="0" borderId="26" xfId="0" applyBorder="1" applyAlignment="1">
      <alignment vertical="top" wrapText="1"/>
    </xf>
    <xf numFmtId="0" fontId="8" fillId="0" borderId="0" xfId="0" applyNumberFormat="1" applyFont="1" applyAlignment="1" applyProtection="1">
      <alignment horizontal="center" vertical="top" wrapText="1"/>
    </xf>
    <xf numFmtId="0" fontId="0" fillId="0" borderId="0" xfId="0" applyAlignment="1">
      <alignment horizontal="center" vertical="top" wrapText="1"/>
    </xf>
    <xf numFmtId="0" fontId="8" fillId="0" borderId="0" xfId="0" applyNumberFormat="1" applyFont="1" applyBorder="1" applyAlignment="1" applyProtection="1">
      <alignment horizontal="center" vertical="top" wrapText="1"/>
    </xf>
    <xf numFmtId="0" fontId="24" fillId="9" borderId="53" xfId="9" applyFont="1" applyFill="1" applyBorder="1" applyAlignment="1" applyProtection="1">
      <alignment horizontal="right" vertical="center"/>
    </xf>
    <xf numFmtId="0" fontId="24" fillId="9" borderId="54" xfId="9" applyFont="1" applyFill="1" applyBorder="1" applyAlignment="1" applyProtection="1">
      <alignment horizontal="right" vertical="center"/>
    </xf>
    <xf numFmtId="0" fontId="2" fillId="0" borderId="0" xfId="0" applyFont="1" applyFill="1" applyBorder="1" applyAlignment="1" applyProtection="1">
      <alignment horizontal="left" vertical="top" wrapText="1"/>
    </xf>
    <xf numFmtId="0" fontId="0" fillId="0" borderId="0" xfId="0" applyFill="1" applyBorder="1" applyAlignment="1">
      <alignment vertical="top" wrapText="1"/>
    </xf>
    <xf numFmtId="0" fontId="2" fillId="0" borderId="0" xfId="0" applyFont="1" applyFill="1" applyBorder="1" applyAlignment="1" applyProtection="1">
      <alignment horizontal="left" wrapText="1"/>
      <protection locked="0"/>
    </xf>
    <xf numFmtId="0" fontId="2" fillId="0" borderId="0" xfId="0" applyFont="1" applyFill="1" applyBorder="1" applyAlignment="1">
      <alignment wrapText="1"/>
    </xf>
    <xf numFmtId="0" fontId="33" fillId="0" borderId="0" xfId="0" applyNumberFormat="1" applyFont="1" applyAlignment="1" applyProtection="1">
      <alignment vertical="top" wrapText="1"/>
    </xf>
    <xf numFmtId="0" fontId="2" fillId="0" borderId="0" xfId="0" applyFont="1" applyAlignment="1">
      <alignment vertical="top" wrapText="1"/>
    </xf>
    <xf numFmtId="0" fontId="2" fillId="7" borderId="25" xfId="0" applyNumberFormat="1" applyFont="1" applyFill="1" applyBorder="1" applyAlignment="1" applyProtection="1">
      <alignment horizontal="left" vertical="center" wrapText="1"/>
      <protection locked="0"/>
    </xf>
    <xf numFmtId="0" fontId="2" fillId="7" borderId="43" xfId="0" applyNumberFormat="1" applyFont="1" applyFill="1" applyBorder="1" applyAlignment="1" applyProtection="1">
      <alignment horizontal="left" vertical="center" wrapText="1"/>
      <protection locked="0"/>
    </xf>
    <xf numFmtId="0" fontId="2" fillId="7" borderId="26" xfId="0" applyNumberFormat="1" applyFont="1" applyFill="1" applyBorder="1" applyAlignment="1" applyProtection="1">
      <alignment horizontal="left" vertical="center" wrapText="1"/>
      <protection locked="0"/>
    </xf>
    <xf numFmtId="0" fontId="2" fillId="8" borderId="51" xfId="7" applyNumberFormat="1" applyFont="1" applyFill="1" applyBorder="1" applyAlignment="1" applyProtection="1">
      <alignment horizontal="left" vertical="top" wrapText="1"/>
      <protection locked="0"/>
    </xf>
    <xf numFmtId="0" fontId="2" fillId="0" borderId="38" xfId="0" applyNumberFormat="1" applyFont="1" applyBorder="1" applyAlignment="1" applyProtection="1">
      <alignment horizontal="left" vertical="top" wrapText="1"/>
    </xf>
    <xf numFmtId="0" fontId="2" fillId="0" borderId="39" xfId="0" applyNumberFormat="1" applyFont="1" applyBorder="1" applyAlignment="1" applyProtection="1">
      <alignment horizontal="left" vertical="top" wrapText="1"/>
    </xf>
    <xf numFmtId="0" fontId="2" fillId="0" borderId="40" xfId="0" applyNumberFormat="1" applyFont="1" applyBorder="1" applyAlignment="1" applyProtection="1">
      <alignment horizontal="left" vertical="top" wrapText="1"/>
    </xf>
    <xf numFmtId="0" fontId="2" fillId="8" borderId="38" xfId="0" applyNumberFormat="1" applyFont="1" applyFill="1" applyBorder="1" applyAlignment="1" applyProtection="1">
      <alignment horizontal="left" vertical="top" wrapText="1"/>
      <protection locked="0"/>
    </xf>
    <xf numFmtId="0" fontId="2" fillId="8" borderId="39" xfId="0" applyNumberFormat="1" applyFont="1" applyFill="1" applyBorder="1" applyAlignment="1" applyProtection="1">
      <alignment horizontal="left" vertical="top" wrapText="1"/>
      <protection locked="0"/>
    </xf>
    <xf numFmtId="0" fontId="2" fillId="8" borderId="40" xfId="0" applyNumberFormat="1" applyFont="1" applyFill="1" applyBorder="1" applyAlignment="1" applyProtection="1">
      <alignment horizontal="left" vertical="top" wrapText="1"/>
      <protection locked="0"/>
    </xf>
    <xf numFmtId="0" fontId="20" fillId="0" borderId="115" xfId="0" applyFont="1" applyBorder="1" applyAlignment="1" applyProtection="1">
      <alignment horizontal="left" vertical="top" wrapText="1"/>
    </xf>
    <xf numFmtId="0" fontId="0" fillId="0" borderId="106" xfId="0" applyFill="1" applyBorder="1" applyAlignment="1" applyProtection="1">
      <alignment horizontal="center" vertical="center"/>
    </xf>
    <xf numFmtId="0" fontId="0" fillId="0" borderId="98" xfId="0" applyFill="1" applyBorder="1" applyAlignment="1" applyProtection="1">
      <alignment horizontal="center" vertical="center"/>
    </xf>
    <xf numFmtId="0" fontId="0" fillId="0" borderId="85" xfId="0" applyFill="1" applyBorder="1" applyAlignment="1" applyProtection="1">
      <alignment horizontal="center" vertical="center"/>
    </xf>
    <xf numFmtId="0" fontId="0" fillId="0" borderId="106" xfId="0" applyFill="1" applyBorder="1" applyAlignment="1" applyProtection="1">
      <alignment horizontal="center" vertical="center" wrapText="1"/>
    </xf>
    <xf numFmtId="0" fontId="0" fillId="0" borderId="98" xfId="0" applyFill="1" applyBorder="1" applyAlignment="1" applyProtection="1">
      <alignment horizontal="center" vertical="center" wrapText="1"/>
    </xf>
    <xf numFmtId="0" fontId="0" fillId="0" borderId="85" xfId="0" applyFill="1" applyBorder="1" applyAlignment="1" applyProtection="1">
      <alignment horizontal="center" vertical="center" wrapText="1"/>
    </xf>
    <xf numFmtId="0" fontId="3" fillId="15" borderId="84" xfId="0" applyFont="1" applyFill="1" applyBorder="1" applyAlignment="1" applyProtection="1">
      <alignment horizontal="center" wrapText="1"/>
    </xf>
    <xf numFmtId="0" fontId="3" fillId="15" borderId="98" xfId="0" applyFont="1" applyFill="1" applyBorder="1" applyAlignment="1" applyProtection="1">
      <alignment horizontal="center" wrapText="1"/>
    </xf>
    <xf numFmtId="0" fontId="3" fillId="15" borderId="85" xfId="0" applyFont="1" applyFill="1" applyBorder="1" applyAlignment="1" applyProtection="1">
      <alignment horizontal="center" wrapText="1"/>
    </xf>
    <xf numFmtId="0" fontId="63" fillId="0" borderId="113" xfId="0" applyFont="1" applyFill="1" applyBorder="1" applyAlignment="1" applyProtection="1">
      <alignment horizontal="center" vertical="center"/>
    </xf>
    <xf numFmtId="0" fontId="63" fillId="0" borderId="114" xfId="0" applyFont="1" applyFill="1" applyBorder="1" applyAlignment="1" applyProtection="1">
      <alignment horizontal="center" vertical="center"/>
    </xf>
    <xf numFmtId="0" fontId="63" fillId="0" borderId="112" xfId="0" applyFont="1" applyFill="1" applyBorder="1" applyAlignment="1" applyProtection="1">
      <alignment horizontal="center" vertical="center"/>
    </xf>
    <xf numFmtId="0" fontId="3" fillId="0" borderId="105" xfId="0" applyFont="1" applyFill="1" applyBorder="1" applyAlignment="1" applyProtection="1">
      <alignment horizontal="center" vertical="center"/>
    </xf>
    <xf numFmtId="0" fontId="64" fillId="0" borderId="113" xfId="0" applyFont="1" applyFill="1" applyBorder="1" applyAlignment="1" applyProtection="1">
      <alignment horizontal="center" vertical="center"/>
    </xf>
    <xf numFmtId="0" fontId="64" fillId="0" borderId="112" xfId="0" applyFont="1" applyFill="1" applyBorder="1" applyAlignment="1" applyProtection="1">
      <alignment horizontal="center" vertical="center"/>
    </xf>
    <xf numFmtId="0" fontId="61" fillId="0" borderId="115" xfId="0" applyFont="1" applyBorder="1" applyAlignment="1">
      <alignment horizontal="left"/>
    </xf>
    <xf numFmtId="0" fontId="61" fillId="0" borderId="0" xfId="0" applyFont="1" applyAlignment="1">
      <alignment horizontal="left"/>
    </xf>
    <xf numFmtId="175" fontId="65" fillId="9" borderId="22" xfId="0" applyNumberFormat="1" applyFont="1" applyFill="1" applyBorder="1" applyAlignment="1" applyProtection="1">
      <alignment horizontal="right" vertical="center"/>
    </xf>
    <xf numFmtId="175" fontId="65" fillId="9" borderId="32" xfId="0" applyNumberFormat="1" applyFont="1" applyFill="1" applyBorder="1" applyAlignment="1" applyProtection="1">
      <alignment horizontal="right" vertical="center"/>
    </xf>
    <xf numFmtId="0" fontId="3" fillId="0" borderId="0" xfId="0" applyFont="1" applyAlignment="1">
      <alignment horizontal="right" vertical="center" wrapText="1"/>
    </xf>
    <xf numFmtId="0" fontId="3" fillId="0" borderId="94" xfId="0" applyFont="1" applyBorder="1" applyAlignment="1">
      <alignment horizontal="right" vertical="center" wrapText="1"/>
    </xf>
    <xf numFmtId="0" fontId="3" fillId="0" borderId="0" xfId="0" applyFont="1" applyAlignment="1">
      <alignment horizontal="right" vertical="center"/>
    </xf>
    <xf numFmtId="0" fontId="3" fillId="0" borderId="94" xfId="0" applyFont="1" applyBorder="1" applyAlignment="1">
      <alignment horizontal="righ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xf>
    <xf numFmtId="0" fontId="3" fillId="0" borderId="22"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2" fillId="12" borderId="7" xfId="6" applyFont="1" applyBorder="1" applyAlignment="1" applyProtection="1">
      <alignment horizontal="left" vertical="center" wrapText="1"/>
      <protection locked="0"/>
    </xf>
    <xf numFmtId="0" fontId="2" fillId="12" borderId="13" xfId="6" applyFont="1" applyBorder="1" applyAlignment="1" applyProtection="1">
      <alignment horizontal="left" vertical="center" wrapText="1"/>
      <protection locked="0"/>
    </xf>
    <xf numFmtId="0" fontId="2" fillId="12" borderId="14" xfId="6" applyFont="1" applyBorder="1" applyAlignment="1" applyProtection="1">
      <alignment horizontal="left" vertical="center" wrapText="1"/>
      <protection locked="0"/>
    </xf>
    <xf numFmtId="0" fontId="2" fillId="0" borderId="0" xfId="0" applyFont="1" applyBorder="1" applyAlignment="1" applyProtection="1">
      <alignment horizontal="left" vertical="top" wrapText="1"/>
    </xf>
    <xf numFmtId="0" fontId="6" fillId="0" borderId="0" xfId="0" applyFont="1" applyFill="1" applyAlignment="1" applyProtection="1">
      <alignment vertical="center" wrapText="1"/>
    </xf>
    <xf numFmtId="0" fontId="0" fillId="0" borderId="0" xfId="0" applyAlignment="1" applyProtection="1">
      <alignment vertical="center" wrapText="1"/>
    </xf>
    <xf numFmtId="0" fontId="2" fillId="0" borderId="0" xfId="0" applyFont="1" applyBorder="1" applyAlignment="1">
      <alignment horizontal="left" vertical="top" wrapText="1"/>
    </xf>
    <xf numFmtId="0" fontId="0" fillId="0" borderId="32" xfId="0" applyBorder="1" applyAlignment="1">
      <alignment horizontal="left" vertical="top" wrapText="1"/>
    </xf>
    <xf numFmtId="0" fontId="0" fillId="7" borderId="50" xfId="0" applyFill="1" applyBorder="1" applyAlignment="1" applyProtection="1">
      <alignment vertical="top" wrapText="1"/>
      <protection locked="0"/>
    </xf>
    <xf numFmtId="0" fontId="0" fillId="7" borderId="0" xfId="0" applyFill="1" applyBorder="1" applyAlignment="1" applyProtection="1">
      <alignment vertical="top" wrapText="1"/>
      <protection locked="0"/>
    </xf>
    <xf numFmtId="0" fontId="0" fillId="7" borderId="94" xfId="0" applyFill="1" applyBorder="1" applyAlignment="1" applyProtection="1">
      <alignment vertical="top" wrapText="1"/>
      <protection locked="0"/>
    </xf>
    <xf numFmtId="0" fontId="0" fillId="7" borderId="30" xfId="0" applyFill="1" applyBorder="1" applyAlignment="1" applyProtection="1">
      <alignment vertical="top" wrapText="1"/>
      <protection locked="0"/>
    </xf>
  </cellXfs>
  <cellStyles count="46">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4" xfId="9" xr:uid="{00000000-0005-0000-0000-000024000000}"/>
    <cellStyle name="Note" xfId="25" builtinId="10" hidden="1"/>
    <cellStyle name="Output" xfId="20" builtinId="21" hidden="1"/>
    <cellStyle name="Percent" xfId="45" builtinId="5"/>
    <cellStyle name="Summa" xfId="12" xr:uid="{00000000-0005-0000-0000-00002A000000}"/>
    <cellStyle name="Title" xfId="14" builtinId="15" hidden="1"/>
    <cellStyle name="Warning Text" xfId="24" builtinId="11" hidden="1"/>
  </cellStyles>
  <dxfs count="115">
    <dxf>
      <font>
        <color theme="0"/>
      </font>
      <fill>
        <patternFill>
          <bgColor theme="0"/>
        </patternFill>
      </fill>
      <border>
        <left/>
        <right/>
        <top/>
        <bottom/>
        <vertical/>
        <horizontal/>
      </border>
    </dxf>
    <dxf>
      <fill>
        <patternFill>
          <bgColor theme="0"/>
        </patternFill>
      </fill>
    </dxf>
    <dxf>
      <fill>
        <patternFill>
          <bgColor rgb="FFFFFF99"/>
        </patternFill>
      </fill>
    </dxf>
    <dxf>
      <fill>
        <patternFill patternType="solid">
          <bgColor rgb="FFCCFFFF"/>
        </patternFill>
      </fill>
    </dxf>
    <dxf>
      <fill>
        <patternFill>
          <bgColor rgb="FFCCFFFF"/>
        </patternFill>
      </fill>
    </dxf>
    <dxf>
      <font>
        <strike val="0"/>
        <color theme="0"/>
      </font>
      <fill>
        <patternFill>
          <bgColor theme="0"/>
        </patternFill>
      </fill>
      <border>
        <left/>
        <right/>
        <top/>
        <bottom/>
      </border>
    </dxf>
    <dxf>
      <font>
        <color theme="0"/>
      </font>
      <fill>
        <patternFill>
          <bgColor theme="0"/>
        </patternFill>
      </fill>
    </dxf>
    <dxf>
      <font>
        <color theme="0"/>
      </font>
    </dxf>
    <dxf>
      <font>
        <color theme="0"/>
      </font>
      <fill>
        <patternFill>
          <bgColor theme="0"/>
        </patternFill>
      </fill>
      <border>
        <right/>
        <top/>
        <bottom/>
      </border>
    </dxf>
    <dxf>
      <font>
        <color theme="0"/>
      </font>
      <fill>
        <patternFill>
          <bgColor theme="0"/>
        </patternFill>
      </fill>
    </dxf>
    <dxf>
      <font>
        <color auto="1"/>
      </font>
      <numFmt numFmtId="2" formatCode="0.00"/>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auto="1"/>
      </font>
      <numFmt numFmtId="2" formatCode="0.00"/>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auto="1"/>
      </font>
      <numFmt numFmtId="2" formatCode="0.00"/>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auto="1"/>
      </font>
      <numFmt numFmtId="2" formatCode="0.00"/>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border>
        <left/>
        <right/>
        <top/>
        <bottom/>
        <vertical/>
        <horizontal/>
      </border>
    </dxf>
    <dxf>
      <font>
        <color theme="0"/>
      </font>
      <fill>
        <patternFill>
          <bgColor theme="0"/>
        </patternFill>
      </fill>
    </dxf>
    <dxf>
      <font>
        <color auto="1"/>
      </font>
      <fill>
        <patternFill patternType="none">
          <bgColor auto="1"/>
        </patternFill>
      </fill>
    </dxf>
    <dxf>
      <font>
        <color auto="1"/>
      </font>
      <numFmt numFmtId="2" formatCode="0.00"/>
      <fill>
        <patternFill patternType="none">
          <bgColor auto="1"/>
        </patternFill>
      </fill>
    </dxf>
    <dxf>
      <font>
        <color theme="0"/>
      </font>
      <fill>
        <patternFill>
          <bgColor theme="0"/>
        </patternFill>
      </fill>
    </dxf>
    <dxf>
      <font>
        <color theme="0"/>
      </font>
      <fill>
        <patternFill>
          <bgColor theme="0"/>
        </patternFill>
      </fill>
    </dxf>
    <dxf>
      <fill>
        <patternFill>
          <bgColor rgb="FFFFFFFF"/>
        </patternFill>
      </fill>
    </dxf>
    <dxf>
      <fill>
        <patternFill>
          <bgColor rgb="FFFF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ont>
        <color theme="0"/>
      </font>
      <fill>
        <patternFill patternType="none">
          <bgColor auto="1"/>
        </patternFill>
      </fill>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ill>
        <patternFill>
          <bgColor rgb="FFFFFFFF"/>
        </patternFill>
      </fill>
    </dxf>
    <dxf>
      <fill>
        <patternFill>
          <bgColor rgb="FFFF0000"/>
        </patternFill>
      </fill>
    </dxf>
    <dxf>
      <fill>
        <patternFill>
          <bgColor rgb="FFFFFFFF"/>
        </patternFill>
      </fill>
    </dxf>
    <dxf>
      <fill>
        <patternFill>
          <bgColor rgb="FFFF0000"/>
        </patternFill>
      </fill>
    </dxf>
    <dxf>
      <fill>
        <patternFill>
          <bgColor theme="0" tint="-0.24994659260841701"/>
        </patternFill>
      </fill>
    </dxf>
    <dxf>
      <fill>
        <patternFill>
          <bgColor theme="0"/>
        </patternFill>
      </fill>
      <border>
        <left/>
        <right/>
        <top/>
        <bottom/>
        <vertical/>
        <horizontal/>
      </border>
    </dxf>
    <dxf>
      <border>
        <left/>
        <top/>
        <bottom/>
        <vertical/>
        <horizontal/>
      </border>
    </dxf>
    <dxf>
      <border>
        <right/>
        <top/>
        <bottom/>
        <vertical/>
        <horizontal/>
      </border>
    </dxf>
    <dxf>
      <fill>
        <patternFill>
          <bgColor theme="0"/>
        </patternFill>
      </fill>
    </dxf>
    <dxf>
      <fill>
        <patternFill>
          <bgColor rgb="FFCCFFFF"/>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FF"/>
        </patternFill>
      </fill>
    </dxf>
    <dxf>
      <fill>
        <patternFill>
          <bgColor rgb="FFCCFFFF"/>
        </patternFill>
      </fill>
    </dxf>
    <dxf>
      <fill>
        <patternFill>
          <bgColor rgb="FFCCFFFF"/>
        </patternFill>
      </fill>
    </dxf>
    <dxf>
      <fill>
        <patternFill>
          <bgColor theme="0"/>
        </patternFill>
      </fill>
    </dxf>
    <dxf>
      <fill>
        <patternFill>
          <bgColor rgb="FFFFFFFF"/>
        </patternFill>
      </fill>
    </dxf>
    <dxf>
      <fill>
        <patternFill>
          <bgColor rgb="FFFF0000"/>
        </patternFill>
      </fill>
    </dxf>
    <dxf>
      <fill>
        <patternFill>
          <bgColor rgb="FFFFFFFF"/>
        </patternFill>
      </fill>
    </dxf>
    <dxf>
      <fill>
        <patternFill>
          <bgColor rgb="FFFF0000"/>
        </patternFill>
      </fill>
    </dxf>
    <dxf>
      <fill>
        <patternFill>
          <bgColor theme="0"/>
        </patternFill>
      </fill>
    </dxf>
    <dxf>
      <fill>
        <patternFill>
          <bgColor theme="0"/>
        </patternFill>
      </fill>
    </dxf>
    <dxf>
      <fill>
        <patternFill>
          <bgColor rgb="FFFFFFFF"/>
        </patternFill>
      </fill>
    </dxf>
    <dxf>
      <fill>
        <patternFill>
          <bgColor rgb="FFFF0000"/>
        </patternFill>
      </fill>
    </dxf>
    <dxf>
      <fill>
        <patternFill>
          <bgColor rgb="FFFFFFFF"/>
        </patternFill>
      </fill>
    </dxf>
    <dxf>
      <fill>
        <patternFill>
          <bgColor rgb="FFFF0000"/>
        </patternFill>
      </fill>
    </dxf>
    <dxf>
      <fill>
        <patternFill>
          <bgColor theme="0"/>
        </patternFill>
      </fill>
    </dxf>
    <dxf>
      <fill>
        <patternFill>
          <bgColor theme="0"/>
        </patternFill>
      </fill>
    </dxf>
    <dxf>
      <fill>
        <patternFill>
          <bgColor rgb="FFFFFFFF"/>
        </patternFill>
      </fill>
    </dxf>
    <dxf>
      <fill>
        <patternFill>
          <bgColor rgb="FFFF0000"/>
        </patternFill>
      </fill>
    </dxf>
    <dxf>
      <fill>
        <patternFill>
          <bgColor rgb="FFFFFFFF"/>
        </patternFill>
      </fill>
    </dxf>
    <dxf>
      <fill>
        <patternFill>
          <bgColor rgb="FFFF0000"/>
        </patternFill>
      </fill>
    </dxf>
    <dxf>
      <fill>
        <patternFill>
          <bgColor rgb="FFFFFF99"/>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FF"/>
        </patternFill>
      </fill>
    </dxf>
    <dxf>
      <fill>
        <patternFill>
          <bgColor rgb="FFFFFF99"/>
        </patternFill>
      </fill>
    </dxf>
    <dxf>
      <fill>
        <patternFill>
          <bgColor rgb="FFCCFFFF"/>
        </patternFill>
      </fill>
    </dxf>
    <dxf>
      <fill>
        <patternFill>
          <bgColor rgb="FFCCFFFF"/>
        </patternFill>
      </fill>
    </dxf>
  </dxfs>
  <tableStyles count="0" defaultTableStyle="TableStyleMedium9" defaultPivotStyle="PivotStyleLight16"/>
  <colors>
    <mruColors>
      <color rgb="FF969696"/>
      <color rgb="FFFFFF99"/>
      <color rgb="FFCCFFFF"/>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hngruppen.sharepoint.com/Users/DeanWilson/AppData/Local/Microsoft/Windows/INetCache/Content.Outlook/TMFIUGWG/Avropsblankett%20Brandskydd-%201,0%20-%20Kopi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örsättssida"/>
      <sheetName val="2 Specifikation"/>
      <sheetName val="3 Avtalstecknande"/>
      <sheetName val="Admin"/>
    </sheetNames>
    <sheetDataSet>
      <sheetData sheetId="0"/>
      <sheetData sheetId="1">
        <row r="38">
          <cell r="B38" t="str">
            <v>01.</v>
          </cell>
        </row>
      </sheetData>
      <sheetData sheetId="2"/>
      <sheetData sheetId="3">
        <row r="26">
          <cell r="F26" t="str">
            <v>Välj produkt/tjänst</v>
          </cell>
          <cell r="G26" t="str">
            <v>Välj produkt/tjänst</v>
          </cell>
          <cell r="R26" t="str">
            <v>Produkter inkl. installation</v>
          </cell>
          <cell r="T26" t="str">
            <v>Tjänster</v>
          </cell>
        </row>
        <row r="27">
          <cell r="G27" t="str">
            <v>01. Brandredskap</v>
          </cell>
          <cell r="L27" t="str">
            <v>Region Övre Norrland – Norrbotten, Västerbotten</v>
          </cell>
          <cell r="R27" t="str">
            <v>Brandredskap</v>
          </cell>
          <cell r="T27" t="str">
            <v>Service – årligt underhåll och översyn</v>
          </cell>
        </row>
        <row r="28">
          <cell r="G28" t="str">
            <v>02. Brandredskap</v>
          </cell>
          <cell r="L28" t="str">
            <v>Region Nedre Norrland – Jämtland, Västernorrland, Gävleborg, Dalarna</v>
          </cell>
          <cell r="R28" t="str">
            <v>Brandposter</v>
          </cell>
          <cell r="T28" t="str">
            <v>Service – utbyte, omladdning, verkstadsgenomgång, provtryckning</v>
          </cell>
        </row>
        <row r="29">
          <cell r="G29" t="str">
            <v>03. Skyltar</v>
          </cell>
          <cell r="L29" t="str">
            <v>Region Öst – Stockholm, Uppsala, Västmanland, Örebro, Södermanland, Östergötland, Gotland</v>
          </cell>
          <cell r="R29" t="str">
            <v>Skyltar</v>
          </cell>
          <cell r="T29" t="str">
            <v>Brandskyddskontroll enligt SBA</v>
          </cell>
        </row>
        <row r="30">
          <cell r="G30" t="str">
            <v>04. Utrymningsprodukter</v>
          </cell>
          <cell r="L30" t="str">
            <v>Region Väst – Värmland, Västra Götaland, Halland</v>
          </cell>
          <cell r="R30" t="str">
            <v>Utrymningsprodukter</v>
          </cell>
          <cell r="T30" t="str">
            <v>Utbildning – installerad utrustning</v>
          </cell>
        </row>
        <row r="31">
          <cell r="G31" t="str">
            <v>05. Nödbelysning</v>
          </cell>
          <cell r="L31" t="str">
            <v>Region Syd – Skåne, Blekinge, Kronoberg, Kalmar, Jönköping</v>
          </cell>
          <cell r="R31" t="str">
            <v>Nödbelysning</v>
          </cell>
          <cell r="T31" t="str">
            <v>Utbildning – grundläggande brandskydd, utrymning</v>
          </cell>
        </row>
        <row r="32">
          <cell r="G32" t="str">
            <v>06. Skyddsutrustning</v>
          </cell>
          <cell r="L32" t="str">
            <v>Rikstäckande – när avropet omfattar två eller flera regioner</v>
          </cell>
          <cell r="R32" t="str">
            <v>Skyddsutrustning</v>
          </cell>
          <cell r="T32" t="str">
            <v>Utbildning – förstahjälpen, D-HLR</v>
          </cell>
        </row>
        <row r="33">
          <cell r="G33" t="str">
            <v>07. Produkter inkl. installation</v>
          </cell>
          <cell r="R33" t="str">
            <v>Fasta släcksystem</v>
          </cell>
          <cell r="T33" t="str">
            <v>Webbaserad distansutbildning</v>
          </cell>
        </row>
        <row r="34">
          <cell r="G34" t="str">
            <v>10. Produkter inkl. installation</v>
          </cell>
          <cell r="R34" t="str">
            <v>Elektroniskt ledningssystem för SBA</v>
          </cell>
          <cell r="T34" t="str">
            <v>Rådgivning i brandskydd</v>
          </cell>
        </row>
        <row r="35">
          <cell r="G35" t="e">
            <v>#REF!</v>
          </cell>
          <cell r="T35" t="str">
            <v>Brandskyddsdokumentation</v>
          </cell>
        </row>
        <row r="36">
          <cell r="G36" t="e">
            <v>#REF!</v>
          </cell>
        </row>
        <row r="37">
          <cell r="G37" t="str">
            <v>11. Service – årligt underhåll och översyn</v>
          </cell>
        </row>
        <row r="38">
          <cell r="G38" t="str">
            <v>12. Service – utbyte, omladdning, verkstadsgenomgång, provtryckning</v>
          </cell>
        </row>
        <row r="39">
          <cell r="G39" t="str">
            <v>13. Brandskyddskontroll enligt SBA</v>
          </cell>
        </row>
        <row r="40">
          <cell r="G40" t="str">
            <v>14. Utbildning – installerad utrustning</v>
          </cell>
        </row>
        <row r="41">
          <cell r="G41" t="str">
            <v>15. Utbildning – grundläggande brandskydd, utrymning</v>
          </cell>
        </row>
        <row r="42">
          <cell r="G42" t="str">
            <v>20. Option</v>
          </cell>
        </row>
        <row r="43">
          <cell r="G43" t="str">
            <v>21. Option</v>
          </cell>
        </row>
        <row r="44">
          <cell r="G44" t="str">
            <v>22. Option</v>
          </cell>
        </row>
        <row r="45">
          <cell r="G45">
            <v>0</v>
          </cell>
        </row>
        <row r="46">
          <cell r="G46">
            <v>0</v>
          </cell>
        </row>
        <row r="47">
          <cell r="G47">
            <v>0</v>
          </cell>
        </row>
      </sheetData>
    </sheetDataSet>
  </externalBook>
</externalLink>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carina.romedahl@compass-group-fs.com" TargetMode="External"/><Relationship Id="rId1" Type="http://schemas.openxmlformats.org/officeDocument/2006/relationships/hyperlink" Target="mailto:henrik.olsson@beansincup.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2:M17"/>
  <sheetViews>
    <sheetView showGridLines="0" zoomScaleNormal="100" workbookViewId="0">
      <selection activeCell="H8" sqref="H8"/>
    </sheetView>
  </sheetViews>
  <sheetFormatPr defaultRowHeight="12.75" x14ac:dyDescent="0.2"/>
  <cols>
    <col min="1" max="1" width="6.28515625" customWidth="1"/>
    <col min="2" max="2" width="13.7109375" bestFit="1" customWidth="1"/>
    <col min="3" max="3" width="10.28515625" bestFit="1" customWidth="1"/>
    <col min="4" max="4" width="14.42578125" bestFit="1" customWidth="1"/>
    <col min="5" max="5" width="8.7109375" bestFit="1" customWidth="1"/>
    <col min="6" max="6" width="68.140625" customWidth="1"/>
    <col min="11" max="11" width="34.5703125" customWidth="1"/>
  </cols>
  <sheetData>
    <row r="2" spans="2:13" ht="20.25" customHeight="1" x14ac:dyDescent="0.35">
      <c r="B2" s="596" t="s">
        <v>693</v>
      </c>
      <c r="C2" s="596"/>
      <c r="D2" s="596"/>
      <c r="E2" s="596"/>
      <c r="F2" s="596"/>
      <c r="G2" s="437"/>
    </row>
    <row r="3" spans="2:13" ht="21.75" customHeight="1" x14ac:dyDescent="0.2">
      <c r="B3" s="597" t="s">
        <v>728</v>
      </c>
      <c r="C3" s="597"/>
      <c r="D3" s="597"/>
      <c r="E3" s="597"/>
      <c r="F3" s="597"/>
      <c r="G3" s="355"/>
    </row>
    <row r="4" spans="2:13" ht="20.25" x14ac:dyDescent="0.2">
      <c r="B4" s="598" t="s">
        <v>694</v>
      </c>
      <c r="C4" s="598"/>
      <c r="D4" s="598"/>
      <c r="E4" s="598"/>
      <c r="F4" s="598"/>
      <c r="G4" s="354"/>
    </row>
    <row r="5" spans="2:13" ht="20.25" x14ac:dyDescent="0.2">
      <c r="B5" s="599" t="s">
        <v>729</v>
      </c>
      <c r="C5" s="599"/>
      <c r="D5" s="599"/>
      <c r="E5" s="599"/>
      <c r="F5" s="599"/>
      <c r="G5" s="438"/>
    </row>
    <row r="6" spans="2:13" x14ac:dyDescent="0.2">
      <c r="B6" s="600" t="s">
        <v>695</v>
      </c>
      <c r="C6" s="600"/>
      <c r="D6" s="600"/>
      <c r="E6" s="600"/>
      <c r="F6" s="600"/>
      <c r="G6" s="439"/>
    </row>
    <row r="7" spans="2:13" ht="15" customHeight="1" x14ac:dyDescent="0.2">
      <c r="B7" s="601" t="s">
        <v>696</v>
      </c>
      <c r="C7" s="601"/>
      <c r="D7" s="601"/>
      <c r="E7" s="601"/>
      <c r="F7" s="601"/>
      <c r="G7" s="42"/>
    </row>
    <row r="8" spans="2:13" ht="44.25" customHeight="1" thickBot="1" x14ac:dyDescent="0.25">
      <c r="B8" s="390" t="s">
        <v>730</v>
      </c>
    </row>
    <row r="9" spans="2:13" ht="264.75" customHeight="1" thickBot="1" x14ac:dyDescent="0.25">
      <c r="B9" s="590" t="s">
        <v>790</v>
      </c>
      <c r="C9" s="591"/>
      <c r="D9" s="591"/>
      <c r="E9" s="591"/>
      <c r="F9" s="592"/>
      <c r="I9" s="1"/>
      <c r="M9" s="412"/>
    </row>
    <row r="10" spans="2:13" ht="12.75" customHeight="1" thickBot="1" x14ac:dyDescent="0.25"/>
    <row r="11" spans="2:13" ht="116.25" customHeight="1" thickBot="1" x14ac:dyDescent="0.25">
      <c r="B11" s="593" t="s">
        <v>727</v>
      </c>
      <c r="C11" s="594"/>
      <c r="D11" s="594"/>
      <c r="E11" s="594"/>
      <c r="F11" s="595"/>
    </row>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ht="12.75" customHeight="1" x14ac:dyDescent="0.2"/>
  </sheetData>
  <sheetProtection formatColumns="0" formatRows="0"/>
  <mergeCells count="8">
    <mergeCell ref="B9:F9"/>
    <mergeCell ref="B11:F11"/>
    <mergeCell ref="B2:F2"/>
    <mergeCell ref="B3:F3"/>
    <mergeCell ref="B4:F4"/>
    <mergeCell ref="B5:F5"/>
    <mergeCell ref="B6:F6"/>
    <mergeCell ref="B7:F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AV224"/>
  <sheetViews>
    <sheetView showGridLines="0" topLeftCell="A149" zoomScale="70" zoomScaleNormal="70" workbookViewId="0">
      <selection activeCell="N184" sqref="N184"/>
    </sheetView>
  </sheetViews>
  <sheetFormatPr defaultColWidth="9.140625" defaultRowHeight="12.75" x14ac:dyDescent="0.2"/>
  <cols>
    <col min="1" max="1" width="4.140625" style="234" customWidth="1"/>
    <col min="2" max="2" width="15.7109375" style="26" customWidth="1"/>
    <col min="3" max="3" width="17.7109375" style="26" customWidth="1"/>
    <col min="4" max="4" width="14.140625" style="26" customWidth="1"/>
    <col min="5" max="5" width="15.7109375" style="26" customWidth="1"/>
    <col min="6" max="6" width="9.85546875" style="26" customWidth="1"/>
    <col min="7" max="8" width="15.7109375" style="26" customWidth="1"/>
    <col min="9" max="9" width="20.5703125" style="26" customWidth="1"/>
    <col min="10" max="10" width="17.5703125" style="26" customWidth="1"/>
    <col min="11" max="11" width="3.7109375" style="26" customWidth="1"/>
    <col min="12" max="12" width="16" style="26" customWidth="1"/>
    <col min="13" max="13" width="22.85546875" style="26" customWidth="1"/>
    <col min="14" max="14" width="10.7109375" style="26" customWidth="1"/>
    <col min="15" max="15" width="3.28515625" style="30" customWidth="1"/>
    <col min="16" max="17" width="19.140625" style="26" hidden="1" customWidth="1"/>
    <col min="18" max="18" width="13.140625" style="26" hidden="1" customWidth="1"/>
    <col min="19" max="20" width="8.7109375" style="26" hidden="1" customWidth="1"/>
    <col min="21" max="21" width="6.85546875" style="26" hidden="1" customWidth="1"/>
    <col min="22" max="22" width="15.7109375" style="26" hidden="1" customWidth="1"/>
    <col min="23" max="23" width="14.42578125" style="26" hidden="1" customWidth="1"/>
    <col min="24" max="24" width="9.42578125" style="26" hidden="1" customWidth="1"/>
    <col min="25" max="25" width="7.140625" style="26" hidden="1" customWidth="1"/>
    <col min="26" max="26" width="5.7109375" style="26" hidden="1" customWidth="1"/>
    <col min="27" max="27" width="5" style="26" hidden="1" customWidth="1"/>
    <col min="28" max="28" width="8.5703125" style="26" hidden="1" customWidth="1"/>
    <col min="29" max="30" width="9.140625" style="26" hidden="1" customWidth="1"/>
    <col min="31" max="31" width="12.5703125" style="26" hidden="1" customWidth="1"/>
    <col min="32" max="34" width="8.42578125" style="26" hidden="1" customWidth="1"/>
    <col min="35" max="36" width="9.7109375" style="26" hidden="1" customWidth="1"/>
    <col min="37" max="37" width="8.42578125" style="26" hidden="1" customWidth="1"/>
    <col min="38" max="39" width="7.7109375" style="26" hidden="1" customWidth="1"/>
    <col min="40" max="41" width="8.7109375" style="26" customWidth="1"/>
    <col min="42" max="42" width="7.7109375" style="26" customWidth="1"/>
    <col min="43" max="45" width="9.140625" style="26" customWidth="1"/>
    <col min="46" max="46" width="10.42578125" style="26" customWidth="1"/>
    <col min="47" max="52" width="9.140625" style="26" customWidth="1"/>
    <col min="53" max="16384" width="9.140625" style="26"/>
  </cols>
  <sheetData>
    <row r="2" spans="1:48" x14ac:dyDescent="0.2">
      <c r="G2" s="80"/>
      <c r="I2" s="63" t="str">
        <f>"Avrop nr: "&amp;B15</f>
        <v xml:space="preserve">Avrop nr: </v>
      </c>
      <c r="J2" s="46"/>
      <c r="M2" s="129"/>
      <c r="X2" s="63" t="str">
        <f>"Avrop nr: "&amp;B15</f>
        <v xml:space="preserve">Avrop nr: </v>
      </c>
      <c r="Y2" s="63"/>
      <c r="AE2" s="63"/>
      <c r="AJ2" s="65"/>
      <c r="AK2" s="65"/>
      <c r="AL2" s="65"/>
      <c r="AM2" s="65"/>
      <c r="AN2" s="65"/>
      <c r="AO2" s="65"/>
      <c r="AP2" s="65"/>
      <c r="AQ2" s="65"/>
      <c r="AR2" s="65"/>
      <c r="AS2" s="65"/>
      <c r="AT2" s="65"/>
      <c r="AU2" s="65"/>
      <c r="AV2" s="65"/>
    </row>
    <row r="3" spans="1:48" ht="26.25" x14ac:dyDescent="0.2">
      <c r="B3" s="743" t="s">
        <v>53</v>
      </c>
      <c r="C3" s="743"/>
      <c r="D3" s="744"/>
      <c r="E3" s="744"/>
      <c r="O3" s="26"/>
      <c r="P3" s="745" t="s">
        <v>54</v>
      </c>
      <c r="Q3" s="746"/>
      <c r="R3" s="744"/>
      <c r="T3" s="747" t="str">
        <f>IF(LarmStatus,"Minst ett av de obligatoriska kraven är inte ifyllda eller besvarade med Nej","")</f>
        <v>Minst ett av de obligatoriska kraven är inte ifyllda eller besvarade med Nej</v>
      </c>
      <c r="U3" s="747"/>
      <c r="V3" s="747"/>
      <c r="W3" s="747"/>
      <c r="X3" s="747"/>
      <c r="Y3" s="313"/>
      <c r="Z3" s="27"/>
      <c r="AA3" s="27"/>
      <c r="AB3" s="27"/>
      <c r="AD3" s="27"/>
      <c r="AF3" s="77"/>
      <c r="AJ3" s="27" t="b">
        <f>OR(AJ4:AJ859)</f>
        <v>1</v>
      </c>
    </row>
    <row r="4" spans="1:48" ht="12" customHeight="1" x14ac:dyDescent="0.2">
      <c r="A4" s="26"/>
      <c r="O4" s="26"/>
      <c r="P4" s="748" t="s">
        <v>325</v>
      </c>
      <c r="Q4" s="748"/>
      <c r="R4" s="748"/>
      <c r="S4" s="748"/>
      <c r="T4" s="748"/>
      <c r="U4" s="748"/>
      <c r="V4" s="748"/>
      <c r="W4" s="748"/>
      <c r="X4" s="749"/>
      <c r="AB4" s="28"/>
    </row>
    <row r="5" spans="1:48" ht="15" customHeight="1" x14ac:dyDescent="0.2">
      <c r="A5" s="26"/>
      <c r="O5" s="26"/>
      <c r="P5" s="750"/>
      <c r="Q5" s="750"/>
      <c r="R5" s="750"/>
      <c r="S5" s="750"/>
      <c r="T5" s="750"/>
      <c r="U5" s="750"/>
      <c r="V5" s="750"/>
      <c r="W5" s="750"/>
      <c r="X5" s="751"/>
      <c r="AD5" s="78"/>
      <c r="AE5" s="42"/>
      <c r="AF5" s="42"/>
      <c r="AG5" s="42"/>
      <c r="AH5" s="42"/>
    </row>
    <row r="6" spans="1:48" ht="26.25" customHeight="1" x14ac:dyDescent="0.2">
      <c r="B6" s="752" t="s">
        <v>129</v>
      </c>
      <c r="C6" s="752"/>
      <c r="D6" s="752"/>
      <c r="E6" s="752"/>
      <c r="F6" s="752"/>
      <c r="G6" s="752"/>
      <c r="H6" s="752"/>
      <c r="I6" s="752"/>
      <c r="O6" s="26"/>
      <c r="P6" s="29"/>
      <c r="Q6" s="7"/>
      <c r="R6" s="7"/>
      <c r="S6" s="7"/>
      <c r="T6" s="7"/>
      <c r="U6" s="7"/>
      <c r="V6" s="7"/>
      <c r="W6" s="7"/>
      <c r="X6" s="7"/>
      <c r="AD6" s="78"/>
      <c r="AE6" s="42"/>
      <c r="AF6" s="42"/>
      <c r="AG6" s="42"/>
      <c r="AH6" s="42"/>
    </row>
    <row r="7" spans="1:48" s="30" customFormat="1" ht="21" customHeight="1" x14ac:dyDescent="0.2">
      <c r="A7" s="235"/>
      <c r="B7" s="753" t="s">
        <v>690</v>
      </c>
      <c r="C7" s="753"/>
      <c r="D7" s="753"/>
      <c r="E7" s="753"/>
      <c r="F7" s="753"/>
      <c r="G7" s="753"/>
      <c r="H7" s="753"/>
      <c r="I7" s="753"/>
      <c r="J7" s="26"/>
      <c r="K7" s="26"/>
      <c r="L7" s="26"/>
      <c r="M7" s="26"/>
      <c r="N7" s="26"/>
      <c r="O7" s="26"/>
      <c r="P7" s="29" t="s">
        <v>29</v>
      </c>
      <c r="Q7" s="7"/>
      <c r="R7" s="7"/>
      <c r="S7" s="7"/>
      <c r="T7" s="7"/>
      <c r="U7" s="7"/>
      <c r="V7" s="7"/>
      <c r="W7" s="7"/>
      <c r="X7" s="7"/>
      <c r="AD7" s="78"/>
      <c r="AE7" s="42"/>
      <c r="AF7" s="42"/>
      <c r="AG7" s="42"/>
      <c r="AH7" s="42"/>
    </row>
    <row r="8" spans="1:48" ht="27.75" customHeight="1" x14ac:dyDescent="0.2">
      <c r="B8" s="737" t="s">
        <v>6</v>
      </c>
      <c r="C8" s="738"/>
      <c r="D8" s="738"/>
      <c r="E8" s="738"/>
      <c r="F8" s="738"/>
      <c r="G8" s="738"/>
      <c r="H8" s="737" t="s">
        <v>31</v>
      </c>
      <c r="I8" s="739"/>
      <c r="O8" s="26"/>
      <c r="P8" s="653" t="s">
        <v>30</v>
      </c>
      <c r="Q8" s="654"/>
      <c r="R8" s="654"/>
      <c r="S8" s="654"/>
      <c r="T8" s="654"/>
      <c r="U8" s="654"/>
      <c r="V8" s="655"/>
      <c r="W8" s="733" t="s">
        <v>31</v>
      </c>
      <c r="X8" s="733"/>
      <c r="AD8" s="78"/>
      <c r="AE8" s="42"/>
      <c r="AF8" s="42"/>
      <c r="AG8" s="42"/>
      <c r="AH8" s="42"/>
    </row>
    <row r="9" spans="1:48" ht="19.5" customHeight="1" x14ac:dyDescent="0.2">
      <c r="B9" s="740"/>
      <c r="C9" s="741"/>
      <c r="D9" s="741"/>
      <c r="E9" s="741"/>
      <c r="F9" s="741"/>
      <c r="G9" s="741"/>
      <c r="H9" s="740"/>
      <c r="I9" s="742"/>
      <c r="O9" s="26"/>
      <c r="P9" s="754"/>
      <c r="Q9" s="755"/>
      <c r="R9" s="755"/>
      <c r="S9" s="755"/>
      <c r="T9" s="755"/>
      <c r="U9" s="755"/>
      <c r="V9" s="756"/>
      <c r="W9" s="734"/>
      <c r="X9" s="734"/>
      <c r="AD9" s="78"/>
      <c r="AE9" s="42"/>
      <c r="AF9" s="42"/>
      <c r="AG9" s="42"/>
      <c r="AH9" s="42"/>
    </row>
    <row r="10" spans="1:48" s="31" customFormat="1" ht="27.75" customHeight="1" x14ac:dyDescent="0.2">
      <c r="A10" s="236"/>
      <c r="B10" s="735" t="s">
        <v>7</v>
      </c>
      <c r="C10" s="735"/>
      <c r="D10" s="735"/>
      <c r="E10" s="735" t="s">
        <v>5</v>
      </c>
      <c r="F10" s="735"/>
      <c r="G10" s="735"/>
      <c r="H10" s="735" t="s">
        <v>52</v>
      </c>
      <c r="I10" s="735"/>
      <c r="J10" s="26"/>
      <c r="K10" s="26"/>
      <c r="L10" s="26"/>
      <c r="M10" s="26"/>
      <c r="N10" s="26"/>
      <c r="O10" s="26"/>
      <c r="P10" s="733" t="s">
        <v>1</v>
      </c>
      <c r="Q10" s="733"/>
      <c r="R10" s="733"/>
      <c r="S10" s="733"/>
      <c r="T10" s="733" t="s">
        <v>3</v>
      </c>
      <c r="U10" s="733"/>
      <c r="V10" s="733"/>
      <c r="W10" s="733"/>
      <c r="X10" s="733"/>
      <c r="Y10" s="244"/>
      <c r="AD10" s="78"/>
      <c r="AE10" s="42"/>
      <c r="AF10" s="42"/>
      <c r="AG10" s="42"/>
      <c r="AH10" s="42"/>
    </row>
    <row r="11" spans="1:48" ht="19.5" customHeight="1" x14ac:dyDescent="0.2">
      <c r="B11" s="736"/>
      <c r="C11" s="736"/>
      <c r="D11" s="736"/>
      <c r="E11" s="736"/>
      <c r="F11" s="736"/>
      <c r="G11" s="736"/>
      <c r="H11" s="736"/>
      <c r="I11" s="736"/>
      <c r="O11" s="26"/>
      <c r="P11" s="734"/>
      <c r="Q11" s="734"/>
      <c r="R11" s="734"/>
      <c r="S11" s="734"/>
      <c r="T11" s="734"/>
      <c r="U11" s="734"/>
      <c r="V11" s="734"/>
      <c r="W11" s="734"/>
      <c r="X11" s="734"/>
      <c r="AD11" s="78"/>
      <c r="AE11" s="42"/>
      <c r="AF11" s="42"/>
      <c r="AG11" s="42"/>
      <c r="AH11" s="42"/>
    </row>
    <row r="12" spans="1:48" ht="27.75" customHeight="1" x14ac:dyDescent="0.2">
      <c r="B12" s="735" t="s">
        <v>51</v>
      </c>
      <c r="C12" s="735"/>
      <c r="D12" s="735"/>
      <c r="E12" s="735" t="s">
        <v>1</v>
      </c>
      <c r="F12" s="735"/>
      <c r="G12" s="735"/>
      <c r="H12" s="735" t="s">
        <v>2</v>
      </c>
      <c r="I12" s="735"/>
      <c r="O12" s="26"/>
      <c r="P12" s="733" t="s">
        <v>7</v>
      </c>
      <c r="Q12" s="733"/>
      <c r="R12" s="733"/>
      <c r="S12" s="653"/>
      <c r="T12" s="653" t="s">
        <v>5</v>
      </c>
      <c r="U12" s="654"/>
      <c r="V12" s="655"/>
      <c r="W12" s="733" t="s">
        <v>52</v>
      </c>
      <c r="X12" s="733"/>
      <c r="AD12" s="78"/>
      <c r="AE12" s="42"/>
      <c r="AF12" s="42"/>
      <c r="AG12" s="42"/>
      <c r="AH12" s="42"/>
    </row>
    <row r="13" spans="1:48" ht="19.5" customHeight="1" x14ac:dyDescent="0.2">
      <c r="B13" s="736"/>
      <c r="C13" s="736"/>
      <c r="D13" s="736"/>
      <c r="E13" s="736"/>
      <c r="F13" s="736"/>
      <c r="G13" s="736"/>
      <c r="H13" s="736"/>
      <c r="I13" s="736"/>
      <c r="O13" s="26"/>
      <c r="P13" s="734"/>
      <c r="Q13" s="734"/>
      <c r="R13" s="734"/>
      <c r="S13" s="656"/>
      <c r="T13" s="656"/>
      <c r="U13" s="657"/>
      <c r="V13" s="658"/>
      <c r="W13" s="734"/>
      <c r="X13" s="734"/>
      <c r="AD13" s="78"/>
      <c r="AE13" s="42"/>
      <c r="AF13" s="42"/>
      <c r="AG13" s="42"/>
      <c r="AH13" s="42"/>
    </row>
    <row r="14" spans="1:48" ht="27.75" customHeight="1" x14ac:dyDescent="0.2">
      <c r="B14" s="735" t="s">
        <v>103</v>
      </c>
      <c r="C14" s="735"/>
      <c r="D14" s="735"/>
      <c r="E14" s="737" t="s">
        <v>3</v>
      </c>
      <c r="F14" s="738"/>
      <c r="G14" s="738"/>
      <c r="H14" s="738"/>
      <c r="I14" s="739"/>
      <c r="O14" s="26"/>
      <c r="P14" s="653" t="s">
        <v>2</v>
      </c>
      <c r="Q14" s="654"/>
      <c r="R14" s="654"/>
      <c r="S14" s="654"/>
      <c r="T14" s="653" t="s">
        <v>32</v>
      </c>
      <c r="U14" s="654"/>
      <c r="V14" s="654"/>
      <c r="W14" s="654"/>
      <c r="X14" s="655"/>
      <c r="AD14" s="78"/>
      <c r="AE14" s="42"/>
      <c r="AF14" s="42"/>
      <c r="AG14" s="42"/>
      <c r="AH14" s="42"/>
    </row>
    <row r="15" spans="1:48" ht="19.5" customHeight="1" x14ac:dyDescent="0.2">
      <c r="B15" s="736"/>
      <c r="C15" s="736"/>
      <c r="D15" s="736"/>
      <c r="E15" s="740"/>
      <c r="F15" s="741"/>
      <c r="G15" s="741"/>
      <c r="H15" s="741"/>
      <c r="I15" s="742"/>
      <c r="O15" s="26"/>
      <c r="P15" s="656"/>
      <c r="Q15" s="657"/>
      <c r="R15" s="657"/>
      <c r="S15" s="657"/>
      <c r="T15" s="656"/>
      <c r="U15" s="657"/>
      <c r="V15" s="657"/>
      <c r="W15" s="657"/>
      <c r="X15" s="658"/>
      <c r="AD15" s="78"/>
      <c r="AE15" s="42"/>
      <c r="AF15" s="42"/>
      <c r="AG15" s="42"/>
      <c r="AH15" s="42"/>
    </row>
    <row r="16" spans="1:48" ht="21" customHeight="1" x14ac:dyDescent="0.2">
      <c r="B16" s="662"/>
      <c r="C16" s="662"/>
      <c r="D16" s="662"/>
      <c r="E16" s="662"/>
      <c r="F16" s="662"/>
      <c r="G16" s="662"/>
      <c r="H16" s="662"/>
      <c r="I16" s="662"/>
      <c r="J16" s="46"/>
      <c r="O16" s="26"/>
      <c r="P16" s="653" t="s">
        <v>33</v>
      </c>
      <c r="Q16" s="654"/>
      <c r="R16" s="655"/>
      <c r="S16" s="653" t="s">
        <v>592</v>
      </c>
      <c r="T16" s="654"/>
      <c r="U16" s="654"/>
      <c r="V16" s="654"/>
      <c r="W16" s="654"/>
      <c r="X16" s="655"/>
      <c r="AD16" s="78"/>
      <c r="AE16" s="42"/>
      <c r="AF16" s="42"/>
      <c r="AG16" s="42"/>
      <c r="AH16" s="42"/>
    </row>
    <row r="17" spans="2:36" ht="19.5" hidden="1" customHeight="1" x14ac:dyDescent="0.2">
      <c r="B17" s="577"/>
      <c r="C17" s="577"/>
      <c r="D17" s="577"/>
      <c r="E17" s="577" t="s">
        <v>0</v>
      </c>
      <c r="F17" s="577"/>
      <c r="G17" s="577"/>
      <c r="H17" s="577"/>
      <c r="I17" s="577"/>
      <c r="O17" s="26"/>
      <c r="P17" s="656"/>
      <c r="Q17" s="657"/>
      <c r="R17" s="658"/>
      <c r="S17" s="678"/>
      <c r="T17" s="679"/>
      <c r="U17" s="679"/>
      <c r="V17" s="679"/>
      <c r="W17" s="679"/>
      <c r="X17" s="680"/>
      <c r="AD17" s="78"/>
      <c r="AE17" s="42"/>
      <c r="AF17" s="42"/>
      <c r="AG17" s="42"/>
      <c r="AH17" s="42"/>
      <c r="AJ17" s="79" t="b">
        <f>IF(AND(P17=0,P17&lt;&gt;"Ja"),TRUE,FALSE)</f>
        <v>1</v>
      </c>
    </row>
    <row r="18" spans="2:36" ht="19.5" customHeight="1" x14ac:dyDescent="0.2">
      <c r="B18" s="80" t="s">
        <v>327</v>
      </c>
      <c r="J18" s="141"/>
      <c r="K18" s="141"/>
      <c r="L18" s="141"/>
      <c r="M18" s="141"/>
      <c r="N18" s="141"/>
      <c r="O18" s="141"/>
      <c r="P18" s="296"/>
      <c r="Q18" s="296"/>
      <c r="R18" s="296"/>
      <c r="S18" s="295"/>
      <c r="T18" s="295"/>
      <c r="U18" s="295"/>
      <c r="V18" s="295"/>
      <c r="W18" s="295"/>
      <c r="X18" s="295"/>
      <c r="AD18" s="78"/>
      <c r="AE18" s="42"/>
      <c r="AF18" s="42"/>
      <c r="AG18" s="42"/>
      <c r="AH18" s="42"/>
      <c r="AJ18" s="79"/>
    </row>
    <row r="19" spans="2:36" ht="17.25" customHeight="1" x14ac:dyDescent="0.2">
      <c r="B19" s="666" t="s">
        <v>813</v>
      </c>
      <c r="C19" s="667"/>
      <c r="D19" s="667"/>
      <c r="E19" s="667"/>
      <c r="F19" s="667"/>
      <c r="G19" s="667"/>
      <c r="H19" s="667"/>
      <c r="I19" s="668"/>
      <c r="O19" s="26"/>
      <c r="P19" s="80" t="s">
        <v>328</v>
      </c>
      <c r="AD19" s="78"/>
      <c r="AE19" s="42"/>
      <c r="AF19" s="42"/>
      <c r="AG19" s="42"/>
      <c r="AH19" s="42"/>
    </row>
    <row r="20" spans="2:36" ht="41.25" customHeight="1" x14ac:dyDescent="0.2">
      <c r="B20" s="669"/>
      <c r="C20" s="670"/>
      <c r="D20" s="670"/>
      <c r="E20" s="670"/>
      <c r="F20" s="670"/>
      <c r="G20" s="670"/>
      <c r="H20" s="670"/>
      <c r="I20" s="671"/>
      <c r="O20" s="26"/>
      <c r="P20" s="663" t="s">
        <v>329</v>
      </c>
      <c r="Q20" s="664"/>
      <c r="R20" s="664"/>
      <c r="S20" s="665"/>
      <c r="T20" s="298" t="s">
        <v>590</v>
      </c>
      <c r="AD20" s="78"/>
      <c r="AE20" s="42"/>
      <c r="AF20" s="42"/>
      <c r="AG20" s="42"/>
      <c r="AH20" s="42"/>
    </row>
    <row r="21" spans="2:36" ht="33.75" customHeight="1" x14ac:dyDescent="0.2">
      <c r="B21" s="672"/>
      <c r="C21" s="673"/>
      <c r="D21" s="673"/>
      <c r="E21" s="673"/>
      <c r="F21" s="673"/>
      <c r="G21" s="673"/>
      <c r="H21" s="673"/>
      <c r="I21" s="674"/>
      <c r="O21" s="26"/>
      <c r="AD21" s="78"/>
      <c r="AE21" s="42"/>
      <c r="AF21" s="42"/>
      <c r="AG21" s="42"/>
      <c r="AH21" s="42"/>
    </row>
    <row r="22" spans="2:36" ht="12.75" customHeight="1" x14ac:dyDescent="0.2">
      <c r="B22" s="386"/>
      <c r="C22" s="386"/>
      <c r="D22" s="386"/>
      <c r="E22" s="386"/>
      <c r="F22" s="386"/>
      <c r="G22" s="386"/>
      <c r="H22" s="386"/>
      <c r="I22" s="386"/>
      <c r="O22" s="26"/>
      <c r="P22" s="666" t="s">
        <v>589</v>
      </c>
      <c r="Q22" s="667"/>
      <c r="R22" s="667"/>
      <c r="S22" s="668"/>
      <c r="T22" s="675" t="s">
        <v>590</v>
      </c>
      <c r="AD22" s="78"/>
      <c r="AE22" s="42"/>
      <c r="AF22" s="42"/>
      <c r="AG22" s="42"/>
      <c r="AH22" s="42"/>
    </row>
    <row r="23" spans="2:36" ht="12.75" hidden="1" customHeight="1" x14ac:dyDescent="0.2">
      <c r="B23" s="386"/>
      <c r="C23" s="386"/>
      <c r="D23" s="386"/>
      <c r="E23" s="386"/>
      <c r="F23" s="386"/>
      <c r="G23" s="386"/>
      <c r="H23" s="386"/>
      <c r="I23" s="386"/>
      <c r="O23" s="26"/>
      <c r="P23" s="669"/>
      <c r="Q23" s="670"/>
      <c r="R23" s="670"/>
      <c r="S23" s="671"/>
      <c r="T23" s="676"/>
      <c r="AD23" s="78"/>
      <c r="AE23" s="42"/>
      <c r="AF23" s="42"/>
      <c r="AG23" s="42"/>
      <c r="AH23" s="42"/>
    </row>
    <row r="24" spans="2:36" ht="15.75" hidden="1" customHeight="1" x14ac:dyDescent="0.2">
      <c r="B24" s="386"/>
      <c r="C24" s="386"/>
      <c r="D24" s="386"/>
      <c r="E24" s="386"/>
      <c r="F24" s="386"/>
      <c r="G24" s="386"/>
      <c r="H24" s="386"/>
      <c r="I24" s="386"/>
      <c r="O24" s="26"/>
      <c r="P24" s="672"/>
      <c r="Q24" s="673"/>
      <c r="R24" s="673"/>
      <c r="S24" s="674"/>
      <c r="T24" s="677"/>
      <c r="AD24" s="78"/>
      <c r="AE24" s="42"/>
      <c r="AF24" s="42"/>
      <c r="AG24" s="42"/>
      <c r="AH24" s="42"/>
    </row>
    <row r="25" spans="2:36" ht="17.25" hidden="1" customHeight="1" x14ac:dyDescent="0.2">
      <c r="B25" s="386"/>
      <c r="C25" s="386"/>
      <c r="D25" s="386"/>
      <c r="E25" s="386"/>
      <c r="F25" s="386"/>
      <c r="G25" s="386"/>
      <c r="H25" s="386"/>
      <c r="I25" s="386"/>
      <c r="O25" s="26"/>
      <c r="AD25" s="78"/>
      <c r="AE25" s="42"/>
      <c r="AF25" s="42"/>
      <c r="AG25" s="42"/>
      <c r="AH25" s="42"/>
    </row>
    <row r="26" spans="2:36" ht="14.25" hidden="1" customHeight="1" x14ac:dyDescent="0.2">
      <c r="B26" s="386"/>
      <c r="C26" s="386"/>
      <c r="D26" s="386"/>
      <c r="E26" s="386"/>
      <c r="F26" s="386"/>
      <c r="G26" s="386"/>
      <c r="H26" s="386"/>
      <c r="I26" s="386"/>
      <c r="O26" s="26"/>
      <c r="AD26" s="78"/>
      <c r="AE26" s="42"/>
      <c r="AF26" s="42"/>
      <c r="AG26" s="42"/>
      <c r="AH26" s="42"/>
    </row>
    <row r="27" spans="2:36" ht="9" hidden="1" customHeight="1" x14ac:dyDescent="0.2">
      <c r="C27" s="43"/>
      <c r="D27" s="43"/>
      <c r="E27" s="43"/>
      <c r="F27" s="43"/>
      <c r="G27" s="43"/>
      <c r="H27" s="43"/>
      <c r="O27" s="26"/>
      <c r="P27" s="80" t="s">
        <v>593</v>
      </c>
    </row>
    <row r="28" spans="2:36" ht="15.75" hidden="1" customHeight="1" x14ac:dyDescent="0.2">
      <c r="B28" s="300" t="s">
        <v>606</v>
      </c>
      <c r="O28" s="26"/>
      <c r="P28" s="659" t="s">
        <v>594</v>
      </c>
      <c r="Q28" s="660"/>
      <c r="R28" s="660"/>
      <c r="S28" s="660"/>
      <c r="T28" s="660"/>
      <c r="U28" s="660"/>
      <c r="V28" s="660"/>
      <c r="W28" s="660"/>
      <c r="X28" s="661"/>
    </row>
    <row r="29" spans="2:36" ht="17.25" hidden="1" customHeight="1" x14ac:dyDescent="0.2">
      <c r="B29" s="727"/>
      <c r="C29" s="728"/>
      <c r="D29" s="728"/>
      <c r="E29" s="728"/>
      <c r="F29" s="728"/>
      <c r="G29" s="728"/>
      <c r="H29" s="728"/>
      <c r="I29" s="729"/>
      <c r="O29" s="26"/>
      <c r="P29" s="652" t="s">
        <v>617</v>
      </c>
      <c r="Q29" s="652"/>
      <c r="R29" s="652"/>
      <c r="S29" s="652"/>
      <c r="T29" s="652" t="s">
        <v>31</v>
      </c>
      <c r="U29" s="652"/>
      <c r="V29" s="652"/>
      <c r="W29" s="652"/>
      <c r="X29" s="652"/>
    </row>
    <row r="30" spans="2:36" ht="17.25" hidden="1" customHeight="1" x14ac:dyDescent="0.2">
      <c r="B30" s="635"/>
      <c r="C30" s="636"/>
      <c r="D30" s="636"/>
      <c r="E30" s="636"/>
      <c r="F30" s="636"/>
      <c r="G30" s="636"/>
      <c r="H30" s="636"/>
      <c r="I30" s="637"/>
      <c r="O30" s="26"/>
      <c r="P30" s="627"/>
      <c r="Q30" s="628"/>
      <c r="R30" s="628"/>
      <c r="S30" s="629"/>
      <c r="T30" s="627"/>
      <c r="U30" s="628"/>
      <c r="V30" s="628"/>
      <c r="W30" s="628"/>
      <c r="X30" s="629"/>
    </row>
    <row r="31" spans="2:36" ht="17.25" hidden="1" customHeight="1" x14ac:dyDescent="0.2">
      <c r="B31" s="635"/>
      <c r="C31" s="636"/>
      <c r="D31" s="636"/>
      <c r="E31" s="636"/>
      <c r="F31" s="636"/>
      <c r="G31" s="636"/>
      <c r="H31" s="636"/>
      <c r="I31" s="637"/>
      <c r="O31" s="26"/>
      <c r="P31" s="627"/>
      <c r="Q31" s="628"/>
      <c r="R31" s="628"/>
      <c r="S31" s="629"/>
      <c r="T31" s="627"/>
      <c r="U31" s="628"/>
      <c r="V31" s="628"/>
      <c r="W31" s="628"/>
      <c r="X31" s="629"/>
    </row>
    <row r="32" spans="2:36" ht="17.25" hidden="1" customHeight="1" x14ac:dyDescent="0.2">
      <c r="B32" s="635"/>
      <c r="C32" s="636"/>
      <c r="D32" s="636"/>
      <c r="E32" s="636"/>
      <c r="F32" s="636"/>
      <c r="G32" s="636"/>
      <c r="H32" s="636"/>
      <c r="I32" s="637"/>
      <c r="O32" s="26"/>
      <c r="P32" s="627"/>
      <c r="Q32" s="628"/>
      <c r="R32" s="628"/>
      <c r="S32" s="629"/>
      <c r="T32" s="627"/>
      <c r="U32" s="628"/>
      <c r="V32" s="628"/>
      <c r="W32" s="628"/>
      <c r="X32" s="629"/>
    </row>
    <row r="33" spans="2:36" ht="17.25" hidden="1" customHeight="1" x14ac:dyDescent="0.2">
      <c r="B33" s="635"/>
      <c r="C33" s="636"/>
      <c r="D33" s="636"/>
      <c r="E33" s="636"/>
      <c r="F33" s="636"/>
      <c r="G33" s="636"/>
      <c r="H33" s="636"/>
      <c r="I33" s="637"/>
      <c r="O33" s="26"/>
      <c r="P33" s="627"/>
      <c r="Q33" s="628"/>
      <c r="R33" s="628"/>
      <c r="S33" s="629"/>
      <c r="T33" s="627"/>
      <c r="U33" s="628"/>
      <c r="V33" s="628"/>
      <c r="W33" s="628"/>
      <c r="X33" s="629"/>
    </row>
    <row r="34" spans="2:36" ht="17.25" hidden="1" customHeight="1" x14ac:dyDescent="0.2">
      <c r="B34" s="635"/>
      <c r="C34" s="636"/>
      <c r="D34" s="636"/>
      <c r="E34" s="636"/>
      <c r="F34" s="636"/>
      <c r="G34" s="636"/>
      <c r="H34" s="636"/>
      <c r="I34" s="637"/>
      <c r="O34" s="26"/>
      <c r="P34" s="627"/>
      <c r="Q34" s="628"/>
      <c r="R34" s="628"/>
      <c r="S34" s="629"/>
      <c r="T34" s="627"/>
      <c r="U34" s="628"/>
      <c r="V34" s="628"/>
      <c r="W34" s="628"/>
      <c r="X34" s="629"/>
    </row>
    <row r="35" spans="2:36" ht="17.25" hidden="1" customHeight="1" x14ac:dyDescent="0.2">
      <c r="B35" s="635"/>
      <c r="C35" s="636"/>
      <c r="D35" s="636"/>
      <c r="E35" s="636"/>
      <c r="F35" s="636"/>
      <c r="G35" s="636"/>
      <c r="H35" s="636"/>
      <c r="I35" s="637"/>
      <c r="O35" s="26"/>
      <c r="P35" s="627"/>
      <c r="Q35" s="628"/>
      <c r="R35" s="628"/>
      <c r="S35" s="629"/>
      <c r="T35" s="627"/>
      <c r="U35" s="628"/>
      <c r="V35" s="628"/>
      <c r="W35" s="628"/>
      <c r="X35" s="629"/>
    </row>
    <row r="36" spans="2:36" ht="17.25" hidden="1" customHeight="1" x14ac:dyDescent="0.2">
      <c r="B36" s="635"/>
      <c r="C36" s="636"/>
      <c r="D36" s="636"/>
      <c r="E36" s="636"/>
      <c r="F36" s="636"/>
      <c r="G36" s="636"/>
      <c r="H36" s="636"/>
      <c r="I36" s="637"/>
      <c r="O36" s="26"/>
      <c r="P36" s="627"/>
      <c r="Q36" s="628"/>
      <c r="R36" s="628"/>
      <c r="S36" s="629"/>
      <c r="T36" s="627"/>
      <c r="U36" s="628"/>
      <c r="V36" s="628"/>
      <c r="W36" s="628"/>
      <c r="X36" s="629"/>
    </row>
    <row r="37" spans="2:36" ht="17.25" hidden="1" customHeight="1" x14ac:dyDescent="0.2">
      <c r="B37" s="635"/>
      <c r="C37" s="636"/>
      <c r="D37" s="636"/>
      <c r="E37" s="636"/>
      <c r="F37" s="636"/>
      <c r="G37" s="636"/>
      <c r="H37" s="636"/>
      <c r="I37" s="637"/>
      <c r="O37" s="26"/>
      <c r="P37" s="627"/>
      <c r="Q37" s="628"/>
      <c r="R37" s="628"/>
      <c r="S37" s="629"/>
      <c r="T37" s="627"/>
      <c r="U37" s="628"/>
      <c r="V37" s="628"/>
      <c r="W37" s="628"/>
      <c r="X37" s="629"/>
    </row>
    <row r="38" spans="2:36" ht="17.25" hidden="1" customHeight="1" x14ac:dyDescent="0.2">
      <c r="B38" s="635"/>
      <c r="C38" s="636"/>
      <c r="D38" s="636"/>
      <c r="E38" s="636"/>
      <c r="F38" s="636"/>
      <c r="G38" s="636"/>
      <c r="H38" s="636"/>
      <c r="I38" s="637"/>
      <c r="O38" s="26"/>
      <c r="P38" s="627"/>
      <c r="Q38" s="628"/>
      <c r="R38" s="628"/>
      <c r="S38" s="629"/>
      <c r="T38" s="627"/>
      <c r="U38" s="628"/>
      <c r="V38" s="628"/>
      <c r="W38" s="628"/>
      <c r="X38" s="629"/>
    </row>
    <row r="39" spans="2:36" ht="17.25" hidden="1" customHeight="1" x14ac:dyDescent="0.2">
      <c r="B39" s="638"/>
      <c r="C39" s="639"/>
      <c r="D39" s="639"/>
      <c r="E39" s="639"/>
      <c r="F39" s="639"/>
      <c r="G39" s="639"/>
      <c r="H39" s="639"/>
      <c r="I39" s="640"/>
      <c r="O39" s="26"/>
      <c r="P39" s="627"/>
      <c r="Q39" s="628"/>
      <c r="R39" s="628"/>
      <c r="S39" s="629"/>
      <c r="T39" s="627"/>
      <c r="U39" s="628"/>
      <c r="V39" s="628"/>
      <c r="W39" s="628"/>
      <c r="X39" s="629"/>
    </row>
    <row r="40" spans="2:36" ht="13.5" hidden="1" customHeight="1" x14ac:dyDescent="0.2">
      <c r="B40" s="81"/>
      <c r="C40" s="43"/>
      <c r="D40" s="43"/>
      <c r="E40" s="43"/>
      <c r="F40" s="43"/>
      <c r="G40" s="43"/>
      <c r="H40" s="43"/>
      <c r="O40" s="26"/>
      <c r="AD40" s="78"/>
      <c r="AE40" s="42"/>
      <c r="AF40" s="42"/>
      <c r="AG40" s="42"/>
      <c r="AH40" s="42"/>
    </row>
    <row r="41" spans="2:36" ht="9" hidden="1" customHeight="1" x14ac:dyDescent="0.2">
      <c r="B41" s="81"/>
      <c r="C41" s="43"/>
      <c r="D41" s="43"/>
      <c r="E41" s="43"/>
      <c r="F41" s="43"/>
      <c r="G41" s="43"/>
      <c r="H41" s="43"/>
      <c r="J41" s="46"/>
      <c r="O41" s="26"/>
      <c r="AD41" s="78"/>
      <c r="AE41" s="42"/>
      <c r="AF41" s="42"/>
      <c r="AG41" s="42"/>
      <c r="AH41" s="42"/>
      <c r="AJ41" s="93"/>
    </row>
    <row r="42" spans="2:36" ht="17.25" customHeight="1" x14ac:dyDescent="0.2">
      <c r="B42" s="81"/>
      <c r="C42" s="43"/>
      <c r="D42" s="43"/>
      <c r="E42" s="43"/>
      <c r="F42" s="43"/>
      <c r="G42" s="43"/>
      <c r="H42" s="43"/>
      <c r="O42" s="26"/>
    </row>
    <row r="43" spans="2:36" ht="27.75" customHeight="1" x14ac:dyDescent="0.2">
      <c r="B43" s="612" t="s">
        <v>586</v>
      </c>
      <c r="C43" s="612"/>
      <c r="D43" s="612" t="s">
        <v>587</v>
      </c>
      <c r="E43" s="612"/>
      <c r="G43" s="634" t="s">
        <v>80</v>
      </c>
      <c r="H43" s="634"/>
      <c r="I43" s="634"/>
      <c r="O43" s="26"/>
    </row>
    <row r="44" spans="2:36" ht="19.5" customHeight="1" x14ac:dyDescent="0.2">
      <c r="B44" s="630"/>
      <c r="C44" s="631"/>
      <c r="D44" s="633"/>
      <c r="E44" s="633"/>
      <c r="G44" s="641"/>
      <c r="H44" s="641"/>
      <c r="I44" s="641"/>
      <c r="O44" s="26"/>
    </row>
    <row r="45" spans="2:36" ht="12.75" customHeight="1" x14ac:dyDescent="0.2">
      <c r="O45" s="26"/>
    </row>
    <row r="46" spans="2:36" ht="27.75" customHeight="1" x14ac:dyDescent="0.2">
      <c r="B46" s="612" t="s">
        <v>49</v>
      </c>
      <c r="C46" s="612"/>
      <c r="D46" s="612" t="s">
        <v>803</v>
      </c>
      <c r="E46" s="612"/>
      <c r="O46" s="26"/>
    </row>
    <row r="47" spans="2:36" ht="19.5" customHeight="1" x14ac:dyDescent="0.2">
      <c r="B47" s="630"/>
      <c r="C47" s="631"/>
      <c r="D47" s="630"/>
      <c r="E47" s="631"/>
      <c r="O47" s="26"/>
      <c r="P47" s="82"/>
      <c r="Q47" s="82"/>
      <c r="R47" s="82"/>
      <c r="S47" s="30"/>
      <c r="T47" s="30"/>
      <c r="U47" s="30"/>
      <c r="V47" s="30"/>
    </row>
    <row r="48" spans="2:36" ht="12.75" customHeight="1" x14ac:dyDescent="0.2">
      <c r="F48" s="46"/>
      <c r="G48" s="25"/>
      <c r="H48" s="25"/>
      <c r="O48" s="26"/>
      <c r="P48" s="25"/>
      <c r="Q48" s="25"/>
    </row>
    <row r="49" spans="1:23" ht="78.599999999999994" customHeight="1" x14ac:dyDescent="0.2">
      <c r="B49" s="612" t="s">
        <v>802</v>
      </c>
      <c r="C49" s="612"/>
      <c r="G49" s="632"/>
      <c r="H49" s="632"/>
      <c r="O49" s="26"/>
    </row>
    <row r="50" spans="1:23" ht="19.5" customHeight="1" x14ac:dyDescent="0.2">
      <c r="B50" s="630"/>
      <c r="C50" s="631"/>
      <c r="G50" s="611"/>
      <c r="H50" s="611"/>
      <c r="O50" s="26"/>
      <c r="P50" s="82"/>
      <c r="Q50" s="82"/>
      <c r="R50" s="82"/>
      <c r="S50" s="30"/>
      <c r="T50" s="30"/>
      <c r="U50" s="30"/>
      <c r="V50" s="30"/>
    </row>
    <row r="51" spans="1:23" ht="12.75" customHeight="1" x14ac:dyDescent="0.2">
      <c r="O51" s="26"/>
    </row>
    <row r="52" spans="1:23" ht="26.25" customHeight="1" x14ac:dyDescent="0.2">
      <c r="B52"/>
      <c r="C52"/>
      <c r="D52"/>
      <c r="E52"/>
      <c r="F52"/>
      <c r="G52"/>
      <c r="H52"/>
      <c r="I52"/>
      <c r="J52"/>
      <c r="K52"/>
      <c r="L52"/>
      <c r="M52"/>
      <c r="N52" s="252"/>
      <c r="O52" s="26"/>
    </row>
    <row r="53" spans="1:23" ht="26.1" customHeight="1" x14ac:dyDescent="0.2">
      <c r="B53" s="828" t="s">
        <v>793</v>
      </c>
      <c r="C53" s="828"/>
      <c r="D53" s="828"/>
      <c r="E53" s="828"/>
      <c r="F53" s="828"/>
      <c r="G53" s="828"/>
      <c r="H53" s="828"/>
      <c r="I53" s="828"/>
      <c r="J53"/>
      <c r="K53"/>
      <c r="L53"/>
      <c r="M53"/>
      <c r="N53" s="253"/>
      <c r="O53" s="26"/>
    </row>
    <row r="54" spans="1:23" ht="26.1" customHeight="1" x14ac:dyDescent="0.2">
      <c r="B54" s="829"/>
      <c r="C54" s="829"/>
      <c r="D54" s="829"/>
      <c r="E54" s="829"/>
      <c r="F54" s="829"/>
      <c r="G54" s="829"/>
      <c r="H54" s="829"/>
      <c r="I54" s="829"/>
      <c r="J54"/>
      <c r="K54"/>
      <c r="L54"/>
      <c r="M54"/>
      <c r="N54" s="53"/>
      <c r="O54" s="26"/>
    </row>
    <row r="55" spans="1:23" ht="26.1" customHeight="1" x14ac:dyDescent="0.2">
      <c r="B55" s="829"/>
      <c r="C55" s="829"/>
      <c r="D55" s="829"/>
      <c r="E55" s="829"/>
      <c r="F55" s="829"/>
      <c r="G55" s="829"/>
      <c r="H55" s="829"/>
      <c r="I55" s="829"/>
      <c r="J55"/>
      <c r="K55"/>
      <c r="L55"/>
      <c r="M55"/>
      <c r="N55" s="252"/>
      <c r="O55" s="26"/>
    </row>
    <row r="56" spans="1:23" ht="26.1" customHeight="1" x14ac:dyDescent="0.2">
      <c r="B56" s="829"/>
      <c r="C56" s="829"/>
      <c r="D56" s="829"/>
      <c r="E56" s="829"/>
      <c r="F56" s="829"/>
      <c r="G56" s="829"/>
      <c r="H56" s="829"/>
      <c r="I56" s="829"/>
      <c r="J56"/>
      <c r="K56"/>
      <c r="L56"/>
      <c r="M56"/>
      <c r="N56" s="253"/>
      <c r="O56" s="141"/>
      <c r="P56" s="142"/>
      <c r="Q56" s="142"/>
      <c r="R56" s="82"/>
      <c r="S56" s="30"/>
      <c r="T56" s="30"/>
      <c r="U56" s="30"/>
      <c r="V56" s="30"/>
      <c r="W56" s="46"/>
    </row>
    <row r="57" spans="1:23" ht="58.5" customHeight="1" x14ac:dyDescent="0.2">
      <c r="B57" s="436"/>
      <c r="C57" s="436"/>
      <c r="D57" s="436"/>
      <c r="E57" s="436"/>
      <c r="F57" s="436"/>
      <c r="G57" s="436"/>
      <c r="H57" s="436"/>
      <c r="I57" s="436"/>
      <c r="J57" s="436"/>
      <c r="K57" s="253"/>
      <c r="L57" s="253"/>
      <c r="M57" s="253"/>
      <c r="N57" s="253"/>
      <c r="O57" s="141"/>
      <c r="P57" s="142"/>
      <c r="Q57" s="142"/>
      <c r="R57" s="82"/>
      <c r="S57" s="30"/>
      <c r="T57" s="30"/>
      <c r="U57" s="30"/>
      <c r="V57" s="30"/>
      <c r="W57" s="46"/>
    </row>
    <row r="58" spans="1:23" s="254" customFormat="1" ht="38.450000000000003" customHeight="1" x14ac:dyDescent="0.2">
      <c r="A58" s="396"/>
      <c r="B58" s="836" t="s">
        <v>604</v>
      </c>
      <c r="C58" s="836"/>
      <c r="D58" s="836"/>
      <c r="E58" s="836"/>
      <c r="F58" s="836"/>
      <c r="G58" s="836"/>
      <c r="H58" s="836"/>
      <c r="I58" s="836"/>
      <c r="J58" s="836"/>
      <c r="K58" s="397"/>
      <c r="L58" s="397"/>
      <c r="M58" s="397"/>
      <c r="N58" s="397"/>
      <c r="O58" s="398"/>
      <c r="P58" s="142"/>
      <c r="Q58" s="142"/>
      <c r="R58" s="82"/>
      <c r="S58" s="399"/>
      <c r="T58" s="399"/>
      <c r="U58" s="399"/>
      <c r="V58" s="399"/>
      <c r="W58" s="104"/>
    </row>
    <row r="59" spans="1:23" ht="18" customHeight="1" x14ac:dyDescent="0.2">
      <c r="B59" s="837" t="s">
        <v>620</v>
      </c>
      <c r="C59" s="837"/>
      <c r="D59" s="837"/>
      <c r="E59" s="837"/>
      <c r="F59" s="837"/>
      <c r="G59" s="837"/>
      <c r="H59" s="837"/>
      <c r="I59" s="837"/>
      <c r="J59" s="837"/>
      <c r="K59" s="416"/>
      <c r="L59" s="245"/>
      <c r="M59" s="244"/>
      <c r="N59" s="245"/>
      <c r="O59" s="26"/>
    </row>
    <row r="60" spans="1:23" ht="25.5" customHeight="1" x14ac:dyDescent="0.2">
      <c r="B60" s="730" t="s">
        <v>621</v>
      </c>
      <c r="C60" s="731"/>
      <c r="D60" s="730" t="s">
        <v>622</v>
      </c>
      <c r="E60" s="732"/>
      <c r="F60" s="731"/>
      <c r="G60" s="730" t="s">
        <v>5</v>
      </c>
      <c r="H60" s="731"/>
      <c r="I60" s="730" t="s">
        <v>52</v>
      </c>
      <c r="J60" s="731"/>
      <c r="K60" s="400"/>
      <c r="L60" s="306"/>
      <c r="M60" s="244"/>
      <c r="N60" s="306"/>
      <c r="O60" s="26"/>
    </row>
    <row r="61" spans="1:23" ht="25.5" customHeight="1" x14ac:dyDescent="0.2">
      <c r="B61" s="610"/>
      <c r="C61" s="610"/>
      <c r="D61" s="610"/>
      <c r="E61" s="610"/>
      <c r="F61" s="610"/>
      <c r="G61" s="610"/>
      <c r="H61" s="610"/>
      <c r="I61" s="610"/>
      <c r="J61" s="610"/>
      <c r="K61" s="388"/>
      <c r="L61" s="351"/>
      <c r="M61" s="244"/>
      <c r="N61" s="351"/>
      <c r="O61" s="26"/>
    </row>
    <row r="62" spans="1:23" ht="25.5" customHeight="1" x14ac:dyDescent="0.2">
      <c r="B62" s="610"/>
      <c r="C62" s="610"/>
      <c r="D62" s="610"/>
      <c r="E62" s="610"/>
      <c r="F62" s="610"/>
      <c r="G62" s="610"/>
      <c r="H62" s="610"/>
      <c r="I62" s="610"/>
      <c r="J62" s="610"/>
      <c r="K62" s="388"/>
      <c r="L62" s="351"/>
      <c r="M62" s="244"/>
      <c r="N62" s="351"/>
      <c r="O62" s="26"/>
    </row>
    <row r="63" spans="1:23" ht="25.5" customHeight="1" x14ac:dyDescent="0.2">
      <c r="B63" s="610"/>
      <c r="C63" s="610"/>
      <c r="D63" s="610"/>
      <c r="E63" s="610"/>
      <c r="F63" s="610"/>
      <c r="G63" s="610"/>
      <c r="H63" s="610"/>
      <c r="I63" s="610"/>
      <c r="J63" s="610"/>
      <c r="K63" s="388"/>
      <c r="L63" s="351"/>
      <c r="M63" s="244"/>
      <c r="N63" s="351"/>
      <c r="O63" s="26"/>
    </row>
    <row r="64" spans="1:23" ht="25.5" customHeight="1" x14ac:dyDescent="0.2">
      <c r="B64" s="610"/>
      <c r="C64" s="610"/>
      <c r="D64" s="610"/>
      <c r="E64" s="610"/>
      <c r="F64" s="610"/>
      <c r="G64" s="610"/>
      <c r="H64" s="610"/>
      <c r="I64" s="610"/>
      <c r="J64" s="610"/>
      <c r="K64" s="388"/>
      <c r="L64" s="351"/>
      <c r="M64" s="244"/>
      <c r="N64" s="351"/>
      <c r="O64" s="26"/>
    </row>
    <row r="65" spans="2:15" ht="25.5" customHeight="1" x14ac:dyDescent="0.2">
      <c r="B65" s="610"/>
      <c r="C65" s="610"/>
      <c r="D65" s="610"/>
      <c r="E65" s="610"/>
      <c r="F65" s="610"/>
      <c r="G65" s="610"/>
      <c r="H65" s="610"/>
      <c r="I65" s="610"/>
      <c r="J65" s="610"/>
      <c r="K65" s="388"/>
      <c r="L65" s="351"/>
      <c r="M65" s="244"/>
      <c r="N65" s="351"/>
      <c r="O65" s="26"/>
    </row>
    <row r="66" spans="2:15" ht="25.5" customHeight="1" x14ac:dyDescent="0.2">
      <c r="B66" s="610"/>
      <c r="C66" s="610"/>
      <c r="D66" s="610"/>
      <c r="E66" s="610"/>
      <c r="F66" s="610"/>
      <c r="G66" s="610"/>
      <c r="H66" s="610"/>
      <c r="I66" s="610"/>
      <c r="J66" s="610"/>
      <c r="K66" s="388"/>
      <c r="L66" s="351"/>
      <c r="M66" s="244"/>
      <c r="N66" s="351"/>
      <c r="O66" s="26"/>
    </row>
    <row r="67" spans="2:15" ht="25.5" customHeight="1" x14ac:dyDescent="0.2">
      <c r="B67" s="610"/>
      <c r="C67" s="610"/>
      <c r="D67" s="610"/>
      <c r="E67" s="610"/>
      <c r="F67" s="610"/>
      <c r="G67" s="610"/>
      <c r="H67" s="610"/>
      <c r="I67" s="610"/>
      <c r="J67" s="610"/>
      <c r="K67" s="388"/>
      <c r="L67" s="351"/>
      <c r="M67" s="244"/>
      <c r="N67" s="351"/>
      <c r="O67" s="26"/>
    </row>
    <row r="68" spans="2:15" ht="25.5" customHeight="1" x14ac:dyDescent="0.2">
      <c r="B68" s="610"/>
      <c r="C68" s="610"/>
      <c r="D68" s="610"/>
      <c r="E68" s="610"/>
      <c r="F68" s="610"/>
      <c r="G68" s="610"/>
      <c r="H68" s="610"/>
      <c r="I68" s="610"/>
      <c r="J68" s="610"/>
      <c r="K68" s="388"/>
      <c r="L68" s="351"/>
      <c r="M68" s="244"/>
      <c r="N68" s="351"/>
      <c r="O68" s="26"/>
    </row>
    <row r="69" spans="2:15" ht="25.5" customHeight="1" x14ac:dyDescent="0.2">
      <c r="B69" s="610"/>
      <c r="C69" s="610"/>
      <c r="D69" s="610"/>
      <c r="E69" s="610"/>
      <c r="F69" s="610"/>
      <c r="G69" s="610"/>
      <c r="H69" s="610"/>
      <c r="I69" s="610"/>
      <c r="J69" s="610"/>
      <c r="K69" s="388"/>
      <c r="L69" s="351"/>
      <c r="M69" s="244"/>
      <c r="N69" s="351"/>
      <c r="O69" s="26"/>
    </row>
    <row r="70" spans="2:15" ht="25.5" customHeight="1" x14ac:dyDescent="0.2">
      <c r="B70" s="610"/>
      <c r="C70" s="610"/>
      <c r="D70" s="610"/>
      <c r="E70" s="610"/>
      <c r="F70" s="610"/>
      <c r="G70" s="610"/>
      <c r="H70" s="610"/>
      <c r="I70" s="610"/>
      <c r="J70" s="610"/>
      <c r="K70" s="388"/>
      <c r="L70" s="351"/>
      <c r="M70" s="244"/>
      <c r="N70" s="351"/>
      <c r="O70" s="26"/>
    </row>
    <row r="71" spans="2:15" ht="25.5" customHeight="1" x14ac:dyDescent="0.2">
      <c r="B71" s="610"/>
      <c r="C71" s="610"/>
      <c r="D71" s="610"/>
      <c r="E71" s="610"/>
      <c r="F71" s="610"/>
      <c r="G71" s="610"/>
      <c r="H71" s="610"/>
      <c r="I71" s="610"/>
      <c r="J71" s="610"/>
      <c r="K71" s="559"/>
      <c r="L71" s="559"/>
      <c r="M71" s="244"/>
      <c r="N71" s="559"/>
      <c r="O71" s="26"/>
    </row>
    <row r="72" spans="2:15" ht="25.5" customHeight="1" x14ac:dyDescent="0.2">
      <c r="B72" s="610"/>
      <c r="C72" s="610"/>
      <c r="D72" s="610"/>
      <c r="E72" s="610"/>
      <c r="F72" s="610"/>
      <c r="G72" s="610"/>
      <c r="H72" s="610"/>
      <c r="I72" s="610"/>
      <c r="J72" s="610"/>
      <c r="K72" s="559"/>
      <c r="L72" s="559"/>
      <c r="M72" s="244"/>
      <c r="N72" s="559"/>
      <c r="O72" s="26"/>
    </row>
    <row r="73" spans="2:15" ht="25.5" customHeight="1" x14ac:dyDescent="0.2">
      <c r="B73" s="610"/>
      <c r="C73" s="610"/>
      <c r="D73" s="610"/>
      <c r="E73" s="610"/>
      <c r="F73" s="610"/>
      <c r="G73" s="610"/>
      <c r="H73" s="610"/>
      <c r="I73" s="610"/>
      <c r="J73" s="610"/>
      <c r="K73" s="559"/>
      <c r="L73" s="559"/>
      <c r="M73" s="244"/>
      <c r="N73" s="559"/>
      <c r="O73" s="26"/>
    </row>
    <row r="74" spans="2:15" ht="25.5" customHeight="1" x14ac:dyDescent="0.2">
      <c r="B74" s="610"/>
      <c r="C74" s="610"/>
      <c r="D74" s="610"/>
      <c r="E74" s="610"/>
      <c r="F74" s="610"/>
      <c r="G74" s="610"/>
      <c r="H74" s="610"/>
      <c r="I74" s="610"/>
      <c r="J74" s="610"/>
      <c r="K74" s="559"/>
      <c r="L74" s="559"/>
      <c r="M74" s="244"/>
      <c r="N74" s="559"/>
      <c r="O74" s="26"/>
    </row>
    <row r="75" spans="2:15" ht="25.5" customHeight="1" x14ac:dyDescent="0.2">
      <c r="B75" s="610"/>
      <c r="C75" s="610"/>
      <c r="D75" s="610"/>
      <c r="E75" s="610"/>
      <c r="F75" s="610"/>
      <c r="G75" s="610"/>
      <c r="H75" s="610"/>
      <c r="I75" s="610"/>
      <c r="J75" s="610"/>
      <c r="K75" s="559"/>
      <c r="L75" s="559"/>
      <c r="M75" s="244"/>
      <c r="N75" s="559"/>
      <c r="O75" s="26"/>
    </row>
    <row r="76" spans="2:15" ht="25.5" customHeight="1" x14ac:dyDescent="0.2">
      <c r="B76" s="610"/>
      <c r="C76" s="610"/>
      <c r="D76" s="610"/>
      <c r="E76" s="610"/>
      <c r="F76" s="610"/>
      <c r="G76" s="610"/>
      <c r="H76" s="610"/>
      <c r="I76" s="610"/>
      <c r="J76" s="610"/>
      <c r="K76" s="559"/>
      <c r="L76" s="559"/>
      <c r="M76" s="244"/>
      <c r="N76" s="559"/>
      <c r="O76" s="26"/>
    </row>
    <row r="77" spans="2:15" ht="25.5" customHeight="1" x14ac:dyDescent="0.2">
      <c r="B77" s="610"/>
      <c r="C77" s="610"/>
      <c r="D77" s="610"/>
      <c r="E77" s="610"/>
      <c r="F77" s="610"/>
      <c r="G77" s="610"/>
      <c r="H77" s="610"/>
      <c r="I77" s="610"/>
      <c r="J77" s="610"/>
      <c r="K77" s="559"/>
      <c r="L77" s="559"/>
      <c r="M77" s="244"/>
      <c r="N77" s="559"/>
      <c r="O77" s="26"/>
    </row>
    <row r="78" spans="2:15" ht="25.5" customHeight="1" x14ac:dyDescent="0.2">
      <c r="B78" s="610"/>
      <c r="C78" s="610"/>
      <c r="D78" s="610"/>
      <c r="E78" s="610"/>
      <c r="F78" s="610"/>
      <c r="G78" s="610"/>
      <c r="H78" s="610"/>
      <c r="I78" s="610"/>
      <c r="J78" s="610"/>
      <c r="K78" s="559"/>
      <c r="L78" s="559"/>
      <c r="M78" s="244"/>
      <c r="N78" s="559"/>
      <c r="O78" s="26"/>
    </row>
    <row r="79" spans="2:15" ht="25.5" customHeight="1" x14ac:dyDescent="0.2">
      <c r="B79" s="610"/>
      <c r="C79" s="610"/>
      <c r="D79" s="610"/>
      <c r="E79" s="610"/>
      <c r="F79" s="610"/>
      <c r="G79" s="610"/>
      <c r="H79" s="610"/>
      <c r="I79" s="610"/>
      <c r="J79" s="610"/>
      <c r="K79" s="559"/>
      <c r="L79" s="559"/>
      <c r="M79" s="244"/>
      <c r="N79" s="559"/>
      <c r="O79" s="26"/>
    </row>
    <row r="80" spans="2:15" ht="25.5" customHeight="1" x14ac:dyDescent="0.2">
      <c r="B80" s="610"/>
      <c r="C80" s="610"/>
      <c r="D80" s="610"/>
      <c r="E80" s="610"/>
      <c r="F80" s="610"/>
      <c r="G80" s="610"/>
      <c r="H80" s="610"/>
      <c r="I80" s="610"/>
      <c r="J80" s="610"/>
      <c r="K80" s="559"/>
      <c r="L80" s="559"/>
      <c r="M80" s="244"/>
      <c r="N80" s="559"/>
      <c r="O80" s="26"/>
    </row>
    <row r="81" spans="2:15" ht="25.5" customHeight="1" x14ac:dyDescent="0.2">
      <c r="B81" s="610"/>
      <c r="C81" s="610"/>
      <c r="D81" s="610"/>
      <c r="E81" s="610"/>
      <c r="F81" s="610"/>
      <c r="G81" s="610"/>
      <c r="H81" s="610"/>
      <c r="I81" s="610"/>
      <c r="J81" s="610"/>
      <c r="K81" s="388"/>
      <c r="L81" s="351"/>
      <c r="M81" s="244"/>
      <c r="N81" s="351"/>
      <c r="O81" s="26"/>
    </row>
    <row r="82" spans="2:15" ht="25.5" customHeight="1" x14ac:dyDescent="0.2">
      <c r="B82" s="610"/>
      <c r="C82" s="610"/>
      <c r="D82" s="610"/>
      <c r="E82" s="610"/>
      <c r="F82" s="610"/>
      <c r="G82" s="610"/>
      <c r="H82" s="610"/>
      <c r="I82" s="610"/>
      <c r="J82" s="610"/>
      <c r="K82" s="559"/>
      <c r="L82" s="559"/>
      <c r="M82" s="244"/>
      <c r="N82" s="559"/>
      <c r="O82" s="26"/>
    </row>
    <row r="83" spans="2:15" ht="25.5" customHeight="1" x14ac:dyDescent="0.2">
      <c r="B83" s="610"/>
      <c r="C83" s="610"/>
      <c r="D83" s="610"/>
      <c r="E83" s="610"/>
      <c r="F83" s="610"/>
      <c r="G83" s="610"/>
      <c r="H83" s="610"/>
      <c r="I83" s="610"/>
      <c r="J83" s="610"/>
      <c r="K83" s="559"/>
      <c r="L83" s="559"/>
      <c r="M83" s="244"/>
      <c r="N83" s="559"/>
      <c r="O83" s="26"/>
    </row>
    <row r="84" spans="2:15" ht="25.5" customHeight="1" x14ac:dyDescent="0.2">
      <c r="B84" s="610"/>
      <c r="C84" s="610"/>
      <c r="D84" s="610"/>
      <c r="E84" s="610"/>
      <c r="F84" s="610"/>
      <c r="G84" s="610"/>
      <c r="H84" s="610"/>
      <c r="I84" s="610"/>
      <c r="J84" s="610"/>
      <c r="K84" s="559"/>
      <c r="L84" s="559"/>
      <c r="M84" s="244"/>
      <c r="N84" s="559"/>
      <c r="O84" s="26"/>
    </row>
    <row r="85" spans="2:15" ht="25.5" customHeight="1" x14ac:dyDescent="0.2">
      <c r="B85" s="610"/>
      <c r="C85" s="610"/>
      <c r="D85" s="610"/>
      <c r="E85" s="610"/>
      <c r="F85" s="610"/>
      <c r="G85" s="610"/>
      <c r="H85" s="610"/>
      <c r="I85" s="610"/>
      <c r="J85" s="610"/>
      <c r="K85" s="559"/>
      <c r="L85" s="559"/>
      <c r="M85" s="244"/>
      <c r="N85" s="559"/>
      <c r="O85" s="26"/>
    </row>
    <row r="86" spans="2:15" ht="25.5" customHeight="1" x14ac:dyDescent="0.2">
      <c r="B86" s="610"/>
      <c r="C86" s="610"/>
      <c r="D86" s="610"/>
      <c r="E86" s="610"/>
      <c r="F86" s="610"/>
      <c r="G86" s="610"/>
      <c r="H86" s="610"/>
      <c r="I86" s="610"/>
      <c r="J86" s="610"/>
      <c r="K86" s="559"/>
      <c r="L86" s="559"/>
      <c r="M86" s="244"/>
      <c r="N86" s="559"/>
      <c r="O86" s="26"/>
    </row>
    <row r="87" spans="2:15" ht="25.5" customHeight="1" x14ac:dyDescent="0.2">
      <c r="B87" s="610"/>
      <c r="C87" s="610"/>
      <c r="D87" s="610"/>
      <c r="E87" s="610"/>
      <c r="F87" s="610"/>
      <c r="G87" s="610"/>
      <c r="H87" s="610"/>
      <c r="I87" s="610"/>
      <c r="J87" s="610"/>
      <c r="K87" s="559"/>
      <c r="L87" s="559"/>
      <c r="M87" s="244"/>
      <c r="N87" s="559"/>
      <c r="O87" s="26"/>
    </row>
    <row r="88" spans="2:15" ht="25.5" customHeight="1" x14ac:dyDescent="0.2">
      <c r="B88" s="610"/>
      <c r="C88" s="610"/>
      <c r="D88" s="610"/>
      <c r="E88" s="610"/>
      <c r="F88" s="610"/>
      <c r="G88" s="610"/>
      <c r="H88" s="610"/>
      <c r="I88" s="610"/>
      <c r="J88" s="610"/>
      <c r="K88" s="559"/>
      <c r="L88" s="559"/>
      <c r="M88" s="244"/>
      <c r="N88" s="559"/>
      <c r="O88" s="26"/>
    </row>
    <row r="89" spans="2:15" ht="25.5" customHeight="1" x14ac:dyDescent="0.2">
      <c r="B89" s="610"/>
      <c r="C89" s="610"/>
      <c r="D89" s="610"/>
      <c r="E89" s="610"/>
      <c r="F89" s="610"/>
      <c r="G89" s="610"/>
      <c r="H89" s="610"/>
      <c r="I89" s="610"/>
      <c r="J89" s="610"/>
      <c r="K89" s="559"/>
      <c r="L89" s="559"/>
      <c r="M89" s="244"/>
      <c r="N89" s="559"/>
      <c r="O89" s="26"/>
    </row>
    <row r="90" spans="2:15" ht="25.5" customHeight="1" x14ac:dyDescent="0.2">
      <c r="B90" s="610"/>
      <c r="C90" s="610"/>
      <c r="D90" s="610"/>
      <c r="E90" s="610"/>
      <c r="F90" s="610"/>
      <c r="G90" s="610"/>
      <c r="H90" s="610"/>
      <c r="I90" s="610"/>
      <c r="J90" s="610"/>
      <c r="K90" s="559"/>
      <c r="L90" s="559"/>
      <c r="M90" s="244"/>
      <c r="N90" s="559"/>
      <c r="O90" s="26"/>
    </row>
    <row r="91" spans="2:15" ht="25.5" customHeight="1" x14ac:dyDescent="0.2">
      <c r="B91" s="610"/>
      <c r="C91" s="610"/>
      <c r="D91" s="610"/>
      <c r="E91" s="610"/>
      <c r="F91" s="610"/>
      <c r="G91" s="610"/>
      <c r="H91" s="610"/>
      <c r="I91" s="610"/>
      <c r="J91" s="610"/>
      <c r="K91" s="559"/>
      <c r="L91" s="559"/>
      <c r="M91" s="244"/>
      <c r="N91" s="559"/>
      <c r="O91" s="26"/>
    </row>
    <row r="92" spans="2:15" ht="25.5" customHeight="1" x14ac:dyDescent="0.2">
      <c r="B92" s="610"/>
      <c r="C92" s="610"/>
      <c r="D92" s="610"/>
      <c r="E92" s="610"/>
      <c r="F92" s="610"/>
      <c r="G92" s="610"/>
      <c r="H92" s="610"/>
      <c r="I92" s="610"/>
      <c r="J92" s="610"/>
      <c r="K92" s="388"/>
      <c r="L92" s="351"/>
      <c r="M92" s="244"/>
      <c r="N92" s="351"/>
      <c r="O92" s="26"/>
    </row>
    <row r="93" spans="2:15" ht="25.5" customHeight="1" x14ac:dyDescent="0.2">
      <c r="B93" s="610"/>
      <c r="C93" s="610"/>
      <c r="D93" s="610"/>
      <c r="E93" s="610"/>
      <c r="F93" s="610"/>
      <c r="G93" s="610"/>
      <c r="H93" s="610"/>
      <c r="I93" s="610"/>
      <c r="J93" s="610"/>
      <c r="K93" s="388"/>
      <c r="L93" s="351"/>
      <c r="M93" s="244"/>
      <c r="N93" s="351"/>
      <c r="O93" s="26"/>
    </row>
    <row r="94" spans="2:15" ht="25.5" customHeight="1" x14ac:dyDescent="0.2">
      <c r="B94" s="610"/>
      <c r="C94" s="610"/>
      <c r="D94" s="610"/>
      <c r="E94" s="610"/>
      <c r="F94" s="610"/>
      <c r="G94" s="610"/>
      <c r="H94" s="610"/>
      <c r="I94" s="610"/>
      <c r="J94" s="610"/>
      <c r="K94" s="388"/>
      <c r="L94" s="351"/>
      <c r="M94" s="244"/>
      <c r="N94" s="351"/>
      <c r="O94" s="26"/>
    </row>
    <row r="95" spans="2:15" ht="25.5" customHeight="1" x14ac:dyDescent="0.2">
      <c r="B95" s="610"/>
      <c r="C95" s="610"/>
      <c r="D95" s="610"/>
      <c r="E95" s="610"/>
      <c r="F95" s="610"/>
      <c r="G95" s="610"/>
      <c r="H95" s="610"/>
      <c r="I95" s="610"/>
      <c r="J95" s="610"/>
      <c r="K95" s="388"/>
      <c r="L95" s="306"/>
      <c r="M95" s="244"/>
      <c r="N95" s="306"/>
      <c r="O95" s="26"/>
    </row>
    <row r="96" spans="2:15" ht="25.5" customHeight="1" x14ac:dyDescent="0.2">
      <c r="B96" s="610"/>
      <c r="C96" s="610"/>
      <c r="D96" s="610"/>
      <c r="E96" s="610"/>
      <c r="F96" s="610"/>
      <c r="G96" s="610"/>
      <c r="H96" s="610"/>
      <c r="I96" s="610"/>
      <c r="J96" s="610"/>
      <c r="K96" s="388"/>
      <c r="L96" s="306"/>
      <c r="M96" s="244"/>
      <c r="N96" s="306"/>
      <c r="O96" s="26"/>
    </row>
    <row r="97" spans="1:46" ht="25.5" customHeight="1" x14ac:dyDescent="0.2">
      <c r="B97" s="610"/>
      <c r="C97" s="610"/>
      <c r="D97" s="610"/>
      <c r="E97" s="610"/>
      <c r="F97" s="610"/>
      <c r="G97" s="610"/>
      <c r="H97" s="610"/>
      <c r="I97" s="610"/>
      <c r="J97" s="610"/>
      <c r="K97" s="388"/>
      <c r="L97" s="306"/>
      <c r="M97" s="244"/>
      <c r="N97" s="306"/>
      <c r="O97" s="26"/>
    </row>
    <row r="98" spans="1:46" ht="25.5" customHeight="1" x14ac:dyDescent="0.2">
      <c r="B98" s="610"/>
      <c r="C98" s="610"/>
      <c r="D98" s="610"/>
      <c r="E98" s="610"/>
      <c r="F98" s="610"/>
      <c r="G98" s="610"/>
      <c r="H98" s="610"/>
      <c r="I98" s="610"/>
      <c r="J98" s="610"/>
      <c r="K98" s="388"/>
      <c r="L98" s="306"/>
      <c r="M98" s="244"/>
      <c r="N98" s="306"/>
      <c r="O98" s="26"/>
    </row>
    <row r="99" spans="1:46" ht="25.5" customHeight="1" x14ac:dyDescent="0.2">
      <c r="B99" s="610"/>
      <c r="C99" s="610"/>
      <c r="D99" s="610"/>
      <c r="E99" s="610"/>
      <c r="F99" s="610"/>
      <c r="G99" s="610"/>
      <c r="H99" s="610"/>
      <c r="I99" s="610"/>
      <c r="J99" s="610"/>
      <c r="K99" s="388"/>
      <c r="L99" s="306"/>
      <c r="M99" s="244"/>
      <c r="N99" s="306"/>
      <c r="O99" s="26"/>
    </row>
    <row r="100" spans="1:46" ht="25.5" customHeight="1" x14ac:dyDescent="0.2">
      <c r="B100" s="610"/>
      <c r="C100" s="610"/>
      <c r="D100" s="610"/>
      <c r="E100" s="610"/>
      <c r="F100" s="610"/>
      <c r="G100" s="610"/>
      <c r="H100" s="610"/>
      <c r="I100" s="610"/>
      <c r="J100" s="610"/>
      <c r="K100" s="388"/>
      <c r="L100" s="306"/>
      <c r="M100" s="244"/>
      <c r="N100" s="306"/>
      <c r="O100" s="26"/>
    </row>
    <row r="101" spans="1:46" ht="12.75" customHeight="1" x14ac:dyDescent="0.2">
      <c r="B101" s="83"/>
      <c r="C101" s="83"/>
      <c r="D101" s="84"/>
      <c r="E101" s="84"/>
      <c r="F101" s="84"/>
      <c r="L101" s="306"/>
      <c r="M101" s="244"/>
      <c r="N101" s="306"/>
      <c r="O101" s="26"/>
    </row>
    <row r="102" spans="1:46" ht="7.5" customHeight="1" x14ac:dyDescent="0.2">
      <c r="C102" s="86"/>
      <c r="H102" s="21"/>
      <c r="O102" s="26"/>
      <c r="P102" s="82"/>
      <c r="Q102" s="82"/>
      <c r="R102" s="82"/>
      <c r="S102" s="30"/>
      <c r="T102" s="30"/>
      <c r="Z102" s="30"/>
      <c r="AA102" s="30"/>
      <c r="AB102" s="32"/>
      <c r="AC102" s="32"/>
      <c r="AM102" s="30"/>
    </row>
    <row r="103" spans="1:46" ht="15.75" customHeight="1" x14ac:dyDescent="0.2">
      <c r="A103" s="228"/>
      <c r="B103" s="693"/>
      <c r="C103" s="693"/>
      <c r="D103" s="693"/>
      <c r="E103" s="693"/>
      <c r="F103" s="693"/>
      <c r="J103" s="32"/>
      <c r="O103" s="26"/>
      <c r="P103" s="32"/>
      <c r="Q103" s="32"/>
      <c r="R103" s="32"/>
      <c r="S103" s="32"/>
      <c r="T103" s="32"/>
      <c r="W103" s="242"/>
      <c r="AA103" s="30"/>
      <c r="AB103" s="32"/>
      <c r="AC103" s="32"/>
      <c r="AM103" s="30"/>
    </row>
    <row r="104" spans="1:46" ht="11.25" customHeight="1" x14ac:dyDescent="0.2">
      <c r="A104" s="228"/>
      <c r="B104" s="32"/>
      <c r="C104" s="32"/>
      <c r="D104" s="32"/>
      <c r="E104" s="32"/>
      <c r="F104" s="32"/>
      <c r="G104" s="32"/>
      <c r="H104" s="32"/>
      <c r="I104" s="32"/>
      <c r="J104" s="32"/>
      <c r="O104" s="26"/>
      <c r="P104" s="32"/>
      <c r="Q104" s="32"/>
      <c r="R104" s="32"/>
      <c r="S104" s="32"/>
      <c r="T104" s="32"/>
      <c r="U104" s="690"/>
      <c r="V104" s="690"/>
      <c r="W104" s="691"/>
      <c r="X104" s="691"/>
      <c r="Y104" s="312"/>
      <c r="Z104" s="87"/>
      <c r="AA104" s="88"/>
      <c r="AB104" s="32"/>
      <c r="AC104" s="32"/>
    </row>
    <row r="105" spans="1:46" s="34" customFormat="1" ht="19.5" customHeight="1" x14ac:dyDescent="0.2">
      <c r="A105" s="235"/>
      <c r="B105" s="51" t="s">
        <v>138</v>
      </c>
      <c r="F105" s="45"/>
      <c r="K105" s="51"/>
      <c r="N105" s="45"/>
      <c r="AH105" s="66"/>
      <c r="AI105" s="66"/>
      <c r="AJ105" s="66"/>
      <c r="AK105" s="66"/>
      <c r="AL105" s="66"/>
      <c r="AM105" s="66"/>
      <c r="AN105" s="66"/>
      <c r="AO105" s="66"/>
      <c r="AP105" s="66"/>
      <c r="AQ105" s="66"/>
      <c r="AR105" s="66"/>
      <c r="AS105" s="66"/>
      <c r="AT105" s="66"/>
    </row>
    <row r="106" spans="1:46" ht="39" customHeight="1" x14ac:dyDescent="0.2">
      <c r="A106" s="228"/>
      <c r="B106" s="692" t="s">
        <v>333</v>
      </c>
      <c r="C106" s="692"/>
      <c r="D106" s="692"/>
      <c r="E106" s="692"/>
      <c r="F106" s="692"/>
      <c r="G106" s="692"/>
      <c r="H106" s="692"/>
      <c r="I106" s="692"/>
      <c r="J106" s="692"/>
      <c r="K106" s="299"/>
      <c r="L106" s="299"/>
      <c r="M106" s="284"/>
      <c r="N106" s="38"/>
      <c r="O106" s="26"/>
      <c r="P106" s="128"/>
      <c r="Q106" s="32"/>
      <c r="R106" s="32"/>
      <c r="S106" s="32"/>
      <c r="T106" s="32"/>
      <c r="U106" s="32"/>
      <c r="V106" s="311"/>
      <c r="W106" s="32"/>
      <c r="X106" s="32"/>
      <c r="Y106" s="311"/>
      <c r="Z106" s="87"/>
      <c r="AA106" s="88"/>
      <c r="AB106" s="32"/>
      <c r="AC106" s="32"/>
    </row>
    <row r="107" spans="1:46" ht="24.75" hidden="1" customHeight="1" x14ac:dyDescent="0.2">
      <c r="A107" s="237"/>
      <c r="B107" s="702" t="s">
        <v>320</v>
      </c>
      <c r="C107" s="703"/>
      <c r="D107" s="703"/>
      <c r="E107" s="703"/>
      <c r="F107" s="703"/>
      <c r="G107" s="703"/>
      <c r="H107" s="703"/>
      <c r="I107" s="703"/>
      <c r="J107" s="704"/>
      <c r="K107" s="46" t="s">
        <v>326</v>
      </c>
      <c r="L107" s="38"/>
      <c r="M107" s="38"/>
      <c r="N107" s="38"/>
      <c r="O107" s="26"/>
      <c r="P107" s="32"/>
      <c r="Q107" s="32"/>
      <c r="R107" s="32"/>
      <c r="S107" s="32"/>
      <c r="T107" s="32"/>
      <c r="U107" s="32"/>
      <c r="V107" s="311"/>
      <c r="W107" s="32"/>
      <c r="X107" s="32"/>
      <c r="Y107" s="311"/>
      <c r="Z107" s="87"/>
      <c r="AA107" s="88"/>
      <c r="AB107" s="32"/>
      <c r="AC107" s="32"/>
    </row>
    <row r="108" spans="1:46" ht="7.5" hidden="1" customHeight="1" x14ac:dyDescent="0.2">
      <c r="A108" s="228">
        <v>1</v>
      </c>
      <c r="E108" s="711"/>
      <c r="F108" s="712"/>
      <c r="G108" s="712"/>
      <c r="H108" s="712"/>
      <c r="I108" s="712"/>
      <c r="J108" s="32"/>
      <c r="K108" s="46"/>
      <c r="O108" s="26"/>
      <c r="P108" s="32"/>
      <c r="Q108" s="32"/>
      <c r="R108" s="32"/>
      <c r="S108" s="32"/>
      <c r="T108" s="32"/>
      <c r="U108" s="32"/>
      <c r="V108" s="311"/>
      <c r="W108" s="32"/>
      <c r="X108" s="32"/>
      <c r="Y108" s="311"/>
      <c r="Z108" s="87"/>
      <c r="AA108" s="88"/>
      <c r="AC108" s="267"/>
      <c r="AD108" s="32"/>
    </row>
    <row r="109" spans="1:46" ht="8.25" hidden="1" customHeight="1" x14ac:dyDescent="0.2">
      <c r="A109" s="228">
        <v>1</v>
      </c>
      <c r="J109" s="32"/>
      <c r="O109" s="26"/>
      <c r="P109" s="32"/>
      <c r="Q109" s="32"/>
      <c r="R109" s="32"/>
      <c r="S109" s="32"/>
      <c r="T109" s="32"/>
      <c r="U109" s="32"/>
      <c r="V109" s="311"/>
      <c r="W109" s="32"/>
      <c r="X109" s="32"/>
      <c r="Y109" s="311"/>
      <c r="Z109" s="87"/>
      <c r="AA109" s="88"/>
      <c r="AC109" s="32"/>
      <c r="AD109" s="32"/>
    </row>
    <row r="110" spans="1:46" ht="31.5" customHeight="1" x14ac:dyDescent="0.2">
      <c r="A110" s="228">
        <v>1</v>
      </c>
      <c r="B110" s="719" t="s">
        <v>93</v>
      </c>
      <c r="C110" s="720"/>
      <c r="D110" s="720"/>
      <c r="O110" s="26"/>
      <c r="Q110" s="32"/>
      <c r="R110" s="32"/>
      <c r="S110" s="32"/>
      <c r="T110" s="32"/>
      <c r="U110" s="32"/>
      <c r="V110" s="311"/>
      <c r="W110" s="32"/>
      <c r="X110" s="32"/>
      <c r="Y110" s="311"/>
      <c r="Z110" s="87"/>
      <c r="AA110" s="88"/>
      <c r="AB110" s="32"/>
      <c r="AC110" s="32"/>
    </row>
    <row r="111" spans="1:46" s="448" customFormat="1" ht="25.5" customHeight="1" x14ac:dyDescent="0.2">
      <c r="A111" s="447">
        <v>1</v>
      </c>
      <c r="B111" s="697" t="s">
        <v>697</v>
      </c>
      <c r="C111" s="698"/>
      <c r="D111" s="698"/>
      <c r="E111" s="698"/>
      <c r="F111" s="698"/>
      <c r="G111" s="698"/>
      <c r="H111" s="698"/>
      <c r="I111" s="698"/>
      <c r="J111" s="698"/>
      <c r="Q111" s="449"/>
      <c r="R111" s="449"/>
      <c r="S111" s="449"/>
      <c r="T111" s="449"/>
      <c r="U111" s="449"/>
      <c r="V111" s="449"/>
      <c r="W111" s="449"/>
      <c r="X111" s="449"/>
      <c r="Y111" s="449"/>
      <c r="Z111" s="87"/>
      <c r="AA111" s="88"/>
      <c r="AB111" s="449"/>
      <c r="AC111" s="449"/>
    </row>
    <row r="112" spans="1:46" ht="21" hidden="1" customHeight="1" x14ac:dyDescent="0.2">
      <c r="A112" s="228">
        <v>1</v>
      </c>
      <c r="B112" s="692"/>
      <c r="C112" s="692"/>
      <c r="D112" s="692"/>
      <c r="F112" s="232"/>
      <c r="G112" s="232"/>
      <c r="H112" s="232"/>
      <c r="I112" s="232"/>
      <c r="J112" s="32"/>
      <c r="O112" s="26"/>
      <c r="P112" s="709" t="s">
        <v>604</v>
      </c>
      <c r="Q112" s="710"/>
      <c r="R112" s="322" t="s">
        <v>612</v>
      </c>
      <c r="S112" s="87"/>
      <c r="T112" s="87"/>
      <c r="U112" s="87"/>
      <c r="V112" s="87"/>
      <c r="W112" s="87"/>
      <c r="X112" s="87"/>
      <c r="Y112" s="87"/>
      <c r="Z112" s="87"/>
      <c r="AA112" s="88"/>
      <c r="AB112" s="32"/>
      <c r="AC112" s="32"/>
    </row>
    <row r="113" spans="1:36" ht="25.5" customHeight="1" x14ac:dyDescent="0.2">
      <c r="A113" s="228">
        <v>1</v>
      </c>
      <c r="B113" s="830"/>
      <c r="C113" s="831"/>
      <c r="D113" s="831"/>
      <c r="E113" s="831"/>
      <c r="F113" s="831"/>
      <c r="G113" s="831"/>
      <c r="H113" s="831"/>
      <c r="I113" s="831"/>
      <c r="J113" s="832"/>
      <c r="O113" s="26"/>
      <c r="P113" s="705" t="str">
        <f>IF(B95="","",B95)</f>
        <v/>
      </c>
      <c r="Q113" s="706"/>
      <c r="R113" s="323" t="str">
        <f>IFERROR(IF(P113="","",SUMIFS(#REF!,#REF!,$P113)),"")</f>
        <v/>
      </c>
      <c r="S113" s="87"/>
      <c r="T113" s="87"/>
      <c r="U113" s="87"/>
      <c r="V113" s="87"/>
      <c r="W113" s="87"/>
      <c r="X113" s="87"/>
      <c r="Y113" s="87"/>
      <c r="Z113" s="87"/>
      <c r="AA113" s="88"/>
      <c r="AB113" s="32"/>
      <c r="AC113" s="32"/>
    </row>
    <row r="114" spans="1:36" ht="25.5" customHeight="1" x14ac:dyDescent="0.2">
      <c r="A114" s="228"/>
      <c r="B114" s="833"/>
      <c r="C114" s="834"/>
      <c r="D114" s="834"/>
      <c r="E114" s="834"/>
      <c r="F114" s="834"/>
      <c r="G114" s="834"/>
      <c r="H114" s="834"/>
      <c r="I114" s="834"/>
      <c r="J114" s="835"/>
      <c r="L114" s="76"/>
      <c r="M114" s="76"/>
      <c r="N114" s="76"/>
      <c r="O114" s="290"/>
      <c r="P114" s="705" t="str">
        <f>IF(B96="","",B96)</f>
        <v/>
      </c>
      <c r="Q114" s="706"/>
      <c r="R114" s="323" t="str">
        <f>IFERROR(IF(P114="","",SUMIFS(#REF!,#REF!,$P114)),"")</f>
        <v/>
      </c>
      <c r="S114" s="87"/>
      <c r="T114" s="87"/>
      <c r="U114" s="87"/>
      <c r="V114" s="87"/>
      <c r="W114" s="87"/>
      <c r="X114" s="87"/>
      <c r="Y114" s="87"/>
      <c r="Z114" s="87"/>
      <c r="AA114" s="88"/>
      <c r="AB114" s="289"/>
      <c r="AC114" s="289"/>
    </row>
    <row r="115" spans="1:36" ht="25.5" customHeight="1" x14ac:dyDescent="0.2">
      <c r="A115" s="228"/>
      <c r="B115" s="233"/>
      <c r="C115" s="233"/>
      <c r="D115" s="233"/>
      <c r="E115" s="233"/>
      <c r="F115" s="233"/>
      <c r="G115" s="233"/>
      <c r="H115" s="233"/>
      <c r="I115" s="233"/>
      <c r="J115" s="233"/>
      <c r="L115" s="76"/>
      <c r="M115" s="76"/>
      <c r="N115" s="76"/>
      <c r="O115" s="434"/>
      <c r="P115" s="422"/>
      <c r="Q115" s="423"/>
      <c r="R115" s="323"/>
      <c r="S115" s="87"/>
      <c r="T115" s="87"/>
      <c r="U115" s="87"/>
      <c r="V115" s="87"/>
      <c r="W115" s="87"/>
      <c r="X115" s="87"/>
      <c r="Y115" s="87"/>
      <c r="Z115" s="87"/>
      <c r="AA115" s="88"/>
      <c r="AB115" s="432"/>
      <c r="AC115" s="432"/>
    </row>
    <row r="116" spans="1:36" s="86" customFormat="1" ht="22.5" customHeight="1" x14ac:dyDescent="0.2">
      <c r="A116" s="440"/>
      <c r="B116" s="697" t="s">
        <v>691</v>
      </c>
      <c r="C116" s="721"/>
      <c r="D116" s="721"/>
      <c r="E116" s="721"/>
      <c r="F116" s="721"/>
      <c r="G116" s="721"/>
      <c r="H116" s="721"/>
      <c r="I116" s="721"/>
      <c r="J116" s="721"/>
      <c r="L116" s="441"/>
      <c r="M116" s="441"/>
      <c r="N116" s="441"/>
      <c r="O116" s="442"/>
      <c r="P116" s="707" t="str">
        <f>IF(B97="","",B97)</f>
        <v/>
      </c>
      <c r="Q116" s="708"/>
      <c r="R116" s="443" t="str">
        <f>IFERROR(IF(P116="","",SUMIFS(#REF!,#REF!,$P116)),"")</f>
        <v/>
      </c>
      <c r="S116" s="444"/>
      <c r="T116" s="444"/>
      <c r="U116" s="444"/>
      <c r="V116" s="444"/>
      <c r="W116" s="444"/>
      <c r="X116" s="444"/>
      <c r="Y116" s="444"/>
      <c r="Z116" s="444"/>
      <c r="AA116" s="445"/>
      <c r="AB116" s="446"/>
      <c r="AC116" s="446"/>
    </row>
    <row r="117" spans="1:36" ht="25.5" customHeight="1" x14ac:dyDescent="0.2">
      <c r="A117" s="228"/>
      <c r="B117" s="713"/>
      <c r="C117" s="714"/>
      <c r="D117" s="714"/>
      <c r="E117" s="714"/>
      <c r="F117" s="714"/>
      <c r="G117" s="714"/>
      <c r="H117" s="714"/>
      <c r="I117" s="714"/>
      <c r="J117" s="715"/>
      <c r="L117" s="76"/>
      <c r="M117" s="76"/>
      <c r="N117" s="76"/>
      <c r="O117" s="293"/>
      <c r="P117" s="705" t="str">
        <f>IF(B98="","",B98)</f>
        <v/>
      </c>
      <c r="Q117" s="706"/>
      <c r="R117" s="323" t="str">
        <f>IFERROR(IF(P117="","",SUMIFS(#REF!,#REF!,$P117)),"")</f>
        <v/>
      </c>
      <c r="S117" s="87"/>
      <c r="T117" s="87"/>
      <c r="U117" s="87"/>
      <c r="V117" s="87"/>
      <c r="W117" s="87"/>
      <c r="X117" s="87"/>
      <c r="Y117" s="87"/>
      <c r="Z117" s="87"/>
      <c r="AA117" s="88"/>
      <c r="AB117" s="294"/>
      <c r="AC117" s="294"/>
    </row>
    <row r="118" spans="1:36" s="141" customFormat="1" ht="25.5" customHeight="1" x14ac:dyDescent="0.2">
      <c r="A118" s="229"/>
      <c r="B118" s="716"/>
      <c r="C118" s="717"/>
      <c r="D118" s="717"/>
      <c r="E118" s="717"/>
      <c r="F118" s="717"/>
      <c r="G118" s="717"/>
      <c r="H118" s="717"/>
      <c r="I118" s="717"/>
      <c r="J118" s="718"/>
      <c r="K118" s="699"/>
      <c r="L118" s="473"/>
      <c r="M118" s="474"/>
      <c r="N118" s="474"/>
      <c r="P118" s="705" t="str">
        <f>IF(B99="","",B99)</f>
        <v/>
      </c>
      <c r="Q118" s="706"/>
      <c r="R118" s="323" t="str">
        <f>IFERROR(IF(P118="","",SUMIFS(#REF!,#REF!,$P118)),"")</f>
        <v/>
      </c>
      <c r="S118" s="231"/>
      <c r="T118" s="231"/>
      <c r="U118" s="231"/>
      <c r="V118" s="231"/>
      <c r="W118" s="231"/>
      <c r="X118" s="231"/>
      <c r="Y118" s="231"/>
      <c r="Z118" s="231"/>
      <c r="AA118" s="88"/>
      <c r="AB118" s="230"/>
      <c r="AC118" s="230"/>
    </row>
    <row r="119" spans="1:36" s="141" customFormat="1" ht="17.25" hidden="1" customHeight="1" x14ac:dyDescent="0.2">
      <c r="A119" s="229"/>
      <c r="B119" s="307"/>
      <c r="C119" s="307"/>
      <c r="D119" s="307"/>
      <c r="E119" s="307"/>
      <c r="F119" s="307"/>
      <c r="G119" s="307"/>
      <c r="H119" s="307"/>
      <c r="I119" s="307"/>
      <c r="J119" s="307"/>
      <c r="K119" s="699"/>
      <c r="L119" s="473"/>
      <c r="M119" s="474"/>
      <c r="N119" s="474"/>
      <c r="P119" s="230"/>
      <c r="Q119" s="230"/>
      <c r="R119" s="230"/>
      <c r="S119" s="230"/>
      <c r="T119" s="230"/>
      <c r="U119" s="230"/>
      <c r="V119" s="230"/>
      <c r="W119" s="230"/>
      <c r="X119" s="230"/>
      <c r="Y119" s="230"/>
      <c r="Z119" s="231"/>
      <c r="AA119" s="88"/>
      <c r="AB119" s="230"/>
      <c r="AC119" s="230"/>
    </row>
    <row r="120" spans="1:36" s="141" customFormat="1" ht="17.25" hidden="1" customHeight="1" x14ac:dyDescent="0.2">
      <c r="A120" s="229"/>
      <c r="B120" s="307"/>
      <c r="C120" s="307"/>
      <c r="D120" s="307"/>
      <c r="E120" s="307"/>
      <c r="F120" s="307"/>
      <c r="G120" s="307"/>
      <c r="H120" s="307"/>
      <c r="I120" s="307"/>
      <c r="J120" s="307"/>
      <c r="K120" s="699"/>
      <c r="L120" s="473"/>
      <c r="M120" s="474"/>
      <c r="N120" s="474"/>
      <c r="P120" s="230"/>
      <c r="Q120" s="230"/>
      <c r="R120" s="230"/>
      <c r="S120" s="230"/>
      <c r="T120" s="230"/>
      <c r="U120" s="230"/>
      <c r="V120" s="230"/>
      <c r="W120" s="230"/>
      <c r="X120" s="230"/>
      <c r="Y120" s="230"/>
      <c r="Z120" s="231"/>
      <c r="AA120" s="88"/>
      <c r="AB120" s="230"/>
      <c r="AC120" s="230"/>
    </row>
    <row r="121" spans="1:36" s="141" customFormat="1" ht="17.25" hidden="1" customHeight="1" x14ac:dyDescent="0.2">
      <c r="A121" s="229"/>
      <c r="B121" s="291"/>
      <c r="C121" s="292"/>
      <c r="D121" s="292"/>
      <c r="E121" s="292"/>
      <c r="F121" s="292"/>
      <c r="G121" s="292"/>
      <c r="H121" s="292"/>
      <c r="I121" s="292"/>
      <c r="J121" s="292"/>
      <c r="K121" s="699"/>
      <c r="L121" s="473"/>
      <c r="M121" s="474"/>
      <c r="N121" s="474"/>
      <c r="P121" s="230"/>
      <c r="Q121" s="230"/>
      <c r="R121" s="230"/>
      <c r="S121" s="230"/>
      <c r="T121" s="230"/>
      <c r="U121" s="230"/>
      <c r="V121" s="230"/>
      <c r="W121" s="230"/>
      <c r="X121" s="230"/>
      <c r="Y121" s="230"/>
      <c r="Z121" s="231"/>
      <c r="AA121" s="88"/>
      <c r="AB121" s="230"/>
      <c r="AC121" s="230"/>
    </row>
    <row r="122" spans="1:36" ht="20.25" hidden="1" customHeight="1" x14ac:dyDescent="0.2">
      <c r="A122" s="228"/>
      <c r="B122" s="693" t="s">
        <v>139</v>
      </c>
      <c r="C122" s="693"/>
      <c r="D122" s="693"/>
      <c r="E122" s="693"/>
      <c r="F122" s="693"/>
      <c r="G122" s="46"/>
      <c r="J122" s="32"/>
      <c r="K122" s="700"/>
      <c r="L122" s="474"/>
      <c r="M122" s="474"/>
      <c r="N122" s="474"/>
      <c r="O122" s="26"/>
      <c r="P122" s="51" t="s">
        <v>34</v>
      </c>
      <c r="U122" s="30"/>
      <c r="V122" s="30"/>
      <c r="Z122" s="87"/>
      <c r="AA122" s="88"/>
      <c r="AB122" s="32"/>
      <c r="AC122" s="32"/>
    </row>
    <row r="123" spans="1:36" ht="15.75" hidden="1" customHeight="1" x14ac:dyDescent="0.2">
      <c r="A123" s="228"/>
      <c r="B123" s="724" t="s">
        <v>316</v>
      </c>
      <c r="C123" s="725"/>
      <c r="D123" s="725"/>
      <c r="E123" s="726"/>
      <c r="F123" s="246"/>
      <c r="G123" s="11"/>
      <c r="H123" s="11"/>
      <c r="I123" s="11"/>
      <c r="J123" s="32"/>
      <c r="K123" s="701"/>
      <c r="L123" s="247"/>
      <c r="M123" s="243"/>
      <c r="N123" s="240"/>
      <c r="O123" s="26"/>
      <c r="P123" s="35"/>
      <c r="Q123" s="34"/>
      <c r="R123" s="34"/>
      <c r="S123" s="34"/>
      <c r="T123" s="34"/>
      <c r="U123" s="34"/>
      <c r="V123" s="34"/>
      <c r="W123" s="34"/>
      <c r="X123" s="34"/>
      <c r="Y123" s="34"/>
      <c r="Z123" s="87"/>
      <c r="AA123" s="88"/>
      <c r="AB123" s="32"/>
      <c r="AC123" s="32"/>
    </row>
    <row r="124" spans="1:36" ht="99" hidden="1" customHeight="1" x14ac:dyDescent="0.2">
      <c r="A124" s="228"/>
      <c r="B124" s="722" t="s">
        <v>315</v>
      </c>
      <c r="C124" s="723"/>
      <c r="D124" s="694" t="s">
        <v>319</v>
      </c>
      <c r="E124" s="695"/>
      <c r="F124" s="695"/>
      <c r="G124" s="696"/>
      <c r="H124" s="694" t="s">
        <v>318</v>
      </c>
      <c r="I124" s="695"/>
      <c r="J124" s="695"/>
      <c r="K124" s="695"/>
      <c r="L124" s="695"/>
      <c r="M124" s="695"/>
      <c r="N124" s="696"/>
      <c r="O124" s="26"/>
      <c r="P124" s="303" t="s">
        <v>597</v>
      </c>
      <c r="Q124" s="649" t="s">
        <v>596</v>
      </c>
      <c r="R124" s="650"/>
      <c r="S124" s="650"/>
      <c r="T124" s="650"/>
      <c r="U124" s="650"/>
      <c r="V124" s="650"/>
      <c r="W124" s="650"/>
      <c r="X124" s="650"/>
      <c r="Y124" s="650"/>
      <c r="Z124" s="651"/>
      <c r="AA124" s="135"/>
      <c r="AB124" s="134"/>
      <c r="AC124" s="136"/>
      <c r="AD124" s="136"/>
    </row>
    <row r="125" spans="1:36" ht="34.5" hidden="1" customHeight="1" x14ac:dyDescent="0.2">
      <c r="A125" s="228"/>
      <c r="B125" s="616" t="s">
        <v>335</v>
      </c>
      <c r="C125" s="617"/>
      <c r="D125" s="618"/>
      <c r="E125" s="619"/>
      <c r="F125" s="619"/>
      <c r="G125" s="620"/>
      <c r="H125" s="624"/>
      <c r="I125" s="619"/>
      <c r="J125" s="619"/>
      <c r="K125" s="619"/>
      <c r="L125" s="619"/>
      <c r="M125" s="619"/>
      <c r="N125" s="620"/>
      <c r="O125" s="93"/>
      <c r="P125" s="304"/>
      <c r="Q125" s="642"/>
      <c r="R125" s="642"/>
      <c r="S125" s="642"/>
      <c r="T125" s="642"/>
      <c r="U125" s="642"/>
      <c r="V125" s="642"/>
      <c r="W125" s="642"/>
      <c r="X125" s="642"/>
      <c r="Y125" s="642"/>
      <c r="Z125" s="643"/>
      <c r="AA125" s="93"/>
      <c r="AB125" s="93"/>
      <c r="AC125" s="93" t="b">
        <f>IF(LEFT(B125,4)="Välj",FALSE,TRUE)</f>
        <v>0</v>
      </c>
      <c r="AD125" s="93" t="b">
        <f>IF(P125="Ja",TRUE,FALSE)</f>
        <v>0</v>
      </c>
      <c r="AJ125" s="79" t="b">
        <f>AC125=AD125</f>
        <v>1</v>
      </c>
    </row>
    <row r="126" spans="1:36" ht="32.25" hidden="1" customHeight="1" x14ac:dyDescent="0.2">
      <c r="A126" s="228"/>
      <c r="B126" s="616" t="s">
        <v>335</v>
      </c>
      <c r="C126" s="617"/>
      <c r="D126" s="618"/>
      <c r="E126" s="619"/>
      <c r="F126" s="619"/>
      <c r="G126" s="620"/>
      <c r="H126" s="624"/>
      <c r="I126" s="619"/>
      <c r="J126" s="619"/>
      <c r="K126" s="619"/>
      <c r="L126" s="619"/>
      <c r="M126" s="619"/>
      <c r="N126" s="620"/>
      <c r="O126" s="93"/>
      <c r="P126" s="304"/>
      <c r="Q126" s="642"/>
      <c r="R126" s="642"/>
      <c r="S126" s="642"/>
      <c r="T126" s="642"/>
      <c r="U126" s="642"/>
      <c r="V126" s="642"/>
      <c r="W126" s="642"/>
      <c r="X126" s="642"/>
      <c r="Y126" s="642"/>
      <c r="Z126" s="643"/>
      <c r="AA126" s="93"/>
      <c r="AB126" s="93"/>
      <c r="AC126" s="93" t="b">
        <f t="shared" ref="AC126:AC144" si="0">IF(LEFT(B126,4)="Välj",FALSE,TRUE)</f>
        <v>0</v>
      </c>
      <c r="AD126" s="93" t="b">
        <f t="shared" ref="AD126:AD144" si="1">IF(P126="Ja",TRUE,FALSE)</f>
        <v>0</v>
      </c>
      <c r="AJ126" s="79" t="b">
        <f t="shared" ref="AJ126:AJ144" si="2">AC126=AD126</f>
        <v>1</v>
      </c>
    </row>
    <row r="127" spans="1:36" ht="32.25" hidden="1" customHeight="1" x14ac:dyDescent="0.2">
      <c r="A127" s="228"/>
      <c r="B127" s="616" t="s">
        <v>335</v>
      </c>
      <c r="C127" s="617"/>
      <c r="D127" s="618"/>
      <c r="E127" s="619"/>
      <c r="F127" s="619"/>
      <c r="G127" s="620"/>
      <c r="H127" s="624"/>
      <c r="I127" s="619"/>
      <c r="J127" s="619"/>
      <c r="K127" s="619"/>
      <c r="L127" s="619"/>
      <c r="M127" s="619"/>
      <c r="N127" s="620"/>
      <c r="O127" s="93"/>
      <c r="P127" s="304"/>
      <c r="Q127" s="642"/>
      <c r="R127" s="642"/>
      <c r="S127" s="642"/>
      <c r="T127" s="642"/>
      <c r="U127" s="642"/>
      <c r="V127" s="642"/>
      <c r="W127" s="642"/>
      <c r="X127" s="642"/>
      <c r="Y127" s="642"/>
      <c r="Z127" s="643"/>
      <c r="AA127" s="93"/>
      <c r="AB127" s="93"/>
      <c r="AC127" s="93" t="b">
        <f t="shared" si="0"/>
        <v>0</v>
      </c>
      <c r="AD127" s="93" t="b">
        <f t="shared" si="1"/>
        <v>0</v>
      </c>
      <c r="AJ127" s="79" t="b">
        <f t="shared" si="2"/>
        <v>1</v>
      </c>
    </row>
    <row r="128" spans="1:36" ht="32.25" hidden="1" customHeight="1" x14ac:dyDescent="0.2">
      <c r="A128" s="228"/>
      <c r="B128" s="616" t="s">
        <v>335</v>
      </c>
      <c r="C128" s="617"/>
      <c r="D128" s="618"/>
      <c r="E128" s="619"/>
      <c r="F128" s="619"/>
      <c r="G128" s="620"/>
      <c r="H128" s="624"/>
      <c r="I128" s="619"/>
      <c r="J128" s="619"/>
      <c r="K128" s="619"/>
      <c r="L128" s="619"/>
      <c r="M128" s="619"/>
      <c r="N128" s="620"/>
      <c r="O128" s="93"/>
      <c r="P128" s="304"/>
      <c r="Q128" s="642"/>
      <c r="R128" s="642"/>
      <c r="S128" s="642"/>
      <c r="T128" s="642"/>
      <c r="U128" s="642"/>
      <c r="V128" s="642"/>
      <c r="W128" s="642"/>
      <c r="X128" s="642"/>
      <c r="Y128" s="642"/>
      <c r="Z128" s="643"/>
      <c r="AA128" s="93"/>
      <c r="AB128" s="93"/>
      <c r="AC128" s="93" t="b">
        <f t="shared" si="0"/>
        <v>0</v>
      </c>
      <c r="AD128" s="93" t="b">
        <f t="shared" si="1"/>
        <v>0</v>
      </c>
      <c r="AJ128" s="79" t="b">
        <f t="shared" si="2"/>
        <v>1</v>
      </c>
    </row>
    <row r="129" spans="1:36" ht="32.25" hidden="1" customHeight="1" x14ac:dyDescent="0.2">
      <c r="A129" s="228"/>
      <c r="B129" s="616" t="s">
        <v>335</v>
      </c>
      <c r="C129" s="617"/>
      <c r="D129" s="618"/>
      <c r="E129" s="619"/>
      <c r="F129" s="619"/>
      <c r="G129" s="620"/>
      <c r="H129" s="624"/>
      <c r="I129" s="619"/>
      <c r="J129" s="619"/>
      <c r="K129" s="619"/>
      <c r="L129" s="619"/>
      <c r="M129" s="619"/>
      <c r="N129" s="620"/>
      <c r="O129" s="93"/>
      <c r="P129" s="304"/>
      <c r="Q129" s="642"/>
      <c r="R129" s="642"/>
      <c r="S129" s="642"/>
      <c r="T129" s="642"/>
      <c r="U129" s="642"/>
      <c r="V129" s="642"/>
      <c r="W129" s="642"/>
      <c r="X129" s="642"/>
      <c r="Y129" s="642"/>
      <c r="Z129" s="643"/>
      <c r="AA129" s="93"/>
      <c r="AB129" s="93"/>
      <c r="AC129" s="93" t="b">
        <f t="shared" si="0"/>
        <v>0</v>
      </c>
      <c r="AD129" s="93" t="b">
        <f t="shared" si="1"/>
        <v>0</v>
      </c>
      <c r="AJ129" s="79" t="b">
        <f t="shared" si="2"/>
        <v>1</v>
      </c>
    </row>
    <row r="130" spans="1:36" ht="32.25" hidden="1" customHeight="1" x14ac:dyDescent="0.2">
      <c r="A130" s="228"/>
      <c r="B130" s="616" t="s">
        <v>335</v>
      </c>
      <c r="C130" s="617"/>
      <c r="D130" s="618"/>
      <c r="E130" s="619"/>
      <c r="F130" s="619"/>
      <c r="G130" s="620"/>
      <c r="H130" s="624"/>
      <c r="I130" s="619"/>
      <c r="J130" s="619"/>
      <c r="K130" s="619"/>
      <c r="L130" s="619"/>
      <c r="M130" s="619"/>
      <c r="N130" s="620"/>
      <c r="O130" s="261"/>
      <c r="P130" s="304"/>
      <c r="Q130" s="642"/>
      <c r="R130" s="642"/>
      <c r="S130" s="642"/>
      <c r="T130" s="642"/>
      <c r="U130" s="642"/>
      <c r="V130" s="642"/>
      <c r="W130" s="642"/>
      <c r="X130" s="642"/>
      <c r="Y130" s="642"/>
      <c r="Z130" s="643"/>
      <c r="AA130" s="93"/>
      <c r="AB130" s="93"/>
      <c r="AC130" s="93" t="b">
        <f t="shared" si="0"/>
        <v>0</v>
      </c>
      <c r="AD130" s="93" t="b">
        <f t="shared" si="1"/>
        <v>0</v>
      </c>
      <c r="AJ130" s="79" t="b">
        <f t="shared" si="2"/>
        <v>1</v>
      </c>
    </row>
    <row r="131" spans="1:36" ht="32.25" hidden="1" customHeight="1" x14ac:dyDescent="0.2">
      <c r="A131" s="228"/>
      <c r="B131" s="616" t="s">
        <v>335</v>
      </c>
      <c r="C131" s="617"/>
      <c r="D131" s="618"/>
      <c r="E131" s="619"/>
      <c r="F131" s="619"/>
      <c r="G131" s="620"/>
      <c r="H131" s="624"/>
      <c r="I131" s="619"/>
      <c r="J131" s="619"/>
      <c r="K131" s="619"/>
      <c r="L131" s="619"/>
      <c r="M131" s="619"/>
      <c r="N131" s="620"/>
      <c r="O131" s="93"/>
      <c r="P131" s="304"/>
      <c r="Q131" s="642"/>
      <c r="R131" s="642"/>
      <c r="S131" s="642"/>
      <c r="T131" s="642"/>
      <c r="U131" s="642"/>
      <c r="V131" s="642"/>
      <c r="W131" s="642"/>
      <c r="X131" s="642"/>
      <c r="Y131" s="642"/>
      <c r="Z131" s="643"/>
      <c r="AA131" s="93"/>
      <c r="AB131" s="93"/>
      <c r="AC131" s="93" t="b">
        <f t="shared" si="0"/>
        <v>0</v>
      </c>
      <c r="AD131" s="93" t="b">
        <f t="shared" si="1"/>
        <v>0</v>
      </c>
      <c r="AJ131" s="79" t="b">
        <f t="shared" si="2"/>
        <v>1</v>
      </c>
    </row>
    <row r="132" spans="1:36" ht="32.25" hidden="1" customHeight="1" x14ac:dyDescent="0.2">
      <c r="A132" s="228"/>
      <c r="B132" s="616" t="s">
        <v>335</v>
      </c>
      <c r="C132" s="617"/>
      <c r="D132" s="618"/>
      <c r="E132" s="619"/>
      <c r="F132" s="619"/>
      <c r="G132" s="620"/>
      <c r="H132" s="624"/>
      <c r="I132" s="619"/>
      <c r="J132" s="619"/>
      <c r="K132" s="619"/>
      <c r="L132" s="619"/>
      <c r="M132" s="619"/>
      <c r="N132" s="620"/>
      <c r="O132" s="93"/>
      <c r="P132" s="304"/>
      <c r="Q132" s="642"/>
      <c r="R132" s="642"/>
      <c r="S132" s="642"/>
      <c r="T132" s="642"/>
      <c r="U132" s="642"/>
      <c r="V132" s="642"/>
      <c r="W132" s="642"/>
      <c r="X132" s="642"/>
      <c r="Y132" s="642"/>
      <c r="Z132" s="643"/>
      <c r="AA132" s="93"/>
      <c r="AB132" s="93"/>
      <c r="AC132" s="93" t="b">
        <f t="shared" si="0"/>
        <v>0</v>
      </c>
      <c r="AD132" s="93" t="b">
        <f t="shared" si="1"/>
        <v>0</v>
      </c>
      <c r="AJ132" s="79" t="b">
        <f t="shared" si="2"/>
        <v>1</v>
      </c>
    </row>
    <row r="133" spans="1:36" ht="32.25" hidden="1" customHeight="1" x14ac:dyDescent="0.2">
      <c r="A133" s="228"/>
      <c r="B133" s="616" t="s">
        <v>335</v>
      </c>
      <c r="C133" s="617"/>
      <c r="D133" s="618"/>
      <c r="E133" s="619"/>
      <c r="F133" s="619"/>
      <c r="G133" s="620"/>
      <c r="H133" s="624"/>
      <c r="I133" s="619"/>
      <c r="J133" s="619"/>
      <c r="K133" s="619"/>
      <c r="L133" s="619"/>
      <c r="M133" s="619"/>
      <c r="N133" s="620"/>
      <c r="O133" s="93"/>
      <c r="P133" s="304"/>
      <c r="Q133" s="642"/>
      <c r="R133" s="642"/>
      <c r="S133" s="642"/>
      <c r="T133" s="642"/>
      <c r="U133" s="642"/>
      <c r="V133" s="642"/>
      <c r="W133" s="642"/>
      <c r="X133" s="642"/>
      <c r="Y133" s="642"/>
      <c r="Z133" s="643"/>
      <c r="AA133" s="93"/>
      <c r="AB133" s="93"/>
      <c r="AC133" s="93" t="b">
        <f t="shared" si="0"/>
        <v>0</v>
      </c>
      <c r="AD133" s="93" t="b">
        <f t="shared" si="1"/>
        <v>0</v>
      </c>
      <c r="AJ133" s="79" t="b">
        <f t="shared" si="2"/>
        <v>1</v>
      </c>
    </row>
    <row r="134" spans="1:36" ht="32.25" hidden="1" customHeight="1" x14ac:dyDescent="0.2">
      <c r="A134" s="228"/>
      <c r="B134" s="616" t="s">
        <v>335</v>
      </c>
      <c r="C134" s="617"/>
      <c r="D134" s="618"/>
      <c r="E134" s="619"/>
      <c r="F134" s="619"/>
      <c r="G134" s="620"/>
      <c r="H134" s="624"/>
      <c r="I134" s="619"/>
      <c r="J134" s="619"/>
      <c r="K134" s="619"/>
      <c r="L134" s="619"/>
      <c r="M134" s="619"/>
      <c r="N134" s="620"/>
      <c r="O134" s="93"/>
      <c r="P134" s="304"/>
      <c r="Q134" s="642"/>
      <c r="R134" s="642"/>
      <c r="S134" s="642"/>
      <c r="T134" s="642"/>
      <c r="U134" s="642"/>
      <c r="V134" s="642"/>
      <c r="W134" s="642"/>
      <c r="X134" s="642"/>
      <c r="Y134" s="642"/>
      <c r="Z134" s="643"/>
      <c r="AA134" s="93"/>
      <c r="AB134" s="93"/>
      <c r="AC134" s="93" t="b">
        <f t="shared" si="0"/>
        <v>0</v>
      </c>
      <c r="AD134" s="93" t="b">
        <f t="shared" si="1"/>
        <v>0</v>
      </c>
      <c r="AJ134" s="79" t="b">
        <f t="shared" si="2"/>
        <v>1</v>
      </c>
    </row>
    <row r="135" spans="1:36" ht="32.25" hidden="1" customHeight="1" x14ac:dyDescent="0.2">
      <c r="A135" s="228"/>
      <c r="B135" s="616" t="s">
        <v>335</v>
      </c>
      <c r="C135" s="617"/>
      <c r="D135" s="618"/>
      <c r="E135" s="619"/>
      <c r="F135" s="619"/>
      <c r="G135" s="620"/>
      <c r="H135" s="624"/>
      <c r="I135" s="619"/>
      <c r="J135" s="619"/>
      <c r="K135" s="619"/>
      <c r="L135" s="619"/>
      <c r="M135" s="619"/>
      <c r="N135" s="620"/>
      <c r="O135" s="93"/>
      <c r="P135" s="304"/>
      <c r="Q135" s="642"/>
      <c r="R135" s="642"/>
      <c r="S135" s="642"/>
      <c r="T135" s="642"/>
      <c r="U135" s="642"/>
      <c r="V135" s="642"/>
      <c r="W135" s="642"/>
      <c r="X135" s="642"/>
      <c r="Y135" s="642"/>
      <c r="Z135" s="643"/>
      <c r="AA135" s="93"/>
      <c r="AB135" s="93"/>
      <c r="AC135" s="93" t="b">
        <f t="shared" si="0"/>
        <v>0</v>
      </c>
      <c r="AD135" s="93" t="b">
        <f t="shared" si="1"/>
        <v>0</v>
      </c>
      <c r="AJ135" s="79" t="b">
        <f t="shared" si="2"/>
        <v>1</v>
      </c>
    </row>
    <row r="136" spans="1:36" ht="32.25" hidden="1" customHeight="1" x14ac:dyDescent="0.2">
      <c r="A136" s="228"/>
      <c r="B136" s="616" t="s">
        <v>335</v>
      </c>
      <c r="C136" s="617"/>
      <c r="D136" s="618"/>
      <c r="E136" s="619"/>
      <c r="F136" s="619"/>
      <c r="G136" s="620"/>
      <c r="H136" s="624"/>
      <c r="I136" s="619"/>
      <c r="J136" s="619"/>
      <c r="K136" s="619"/>
      <c r="L136" s="619"/>
      <c r="M136" s="619"/>
      <c r="N136" s="620"/>
      <c r="O136" s="93"/>
      <c r="P136" s="304"/>
      <c r="Q136" s="642"/>
      <c r="R136" s="642"/>
      <c r="S136" s="642"/>
      <c r="T136" s="642"/>
      <c r="U136" s="642"/>
      <c r="V136" s="642"/>
      <c r="W136" s="642"/>
      <c r="X136" s="642"/>
      <c r="Y136" s="642"/>
      <c r="Z136" s="643"/>
      <c r="AA136" s="93"/>
      <c r="AB136" s="93"/>
      <c r="AC136" s="93" t="b">
        <f t="shared" si="0"/>
        <v>0</v>
      </c>
      <c r="AD136" s="93" t="b">
        <f t="shared" si="1"/>
        <v>0</v>
      </c>
      <c r="AJ136" s="79" t="b">
        <f t="shared" si="2"/>
        <v>1</v>
      </c>
    </row>
    <row r="137" spans="1:36" ht="32.25" hidden="1" customHeight="1" x14ac:dyDescent="0.2">
      <c r="A137" s="228"/>
      <c r="B137" s="616" t="s">
        <v>335</v>
      </c>
      <c r="C137" s="617"/>
      <c r="D137" s="618"/>
      <c r="E137" s="619"/>
      <c r="F137" s="619"/>
      <c r="G137" s="620"/>
      <c r="H137" s="624"/>
      <c r="I137" s="619"/>
      <c r="J137" s="619"/>
      <c r="K137" s="619"/>
      <c r="L137" s="619"/>
      <c r="M137" s="619"/>
      <c r="N137" s="620"/>
      <c r="O137" s="93"/>
      <c r="P137" s="304"/>
      <c r="Q137" s="642"/>
      <c r="R137" s="642"/>
      <c r="S137" s="642"/>
      <c r="T137" s="642"/>
      <c r="U137" s="642"/>
      <c r="V137" s="642"/>
      <c r="W137" s="642"/>
      <c r="X137" s="642"/>
      <c r="Y137" s="642"/>
      <c r="Z137" s="643"/>
      <c r="AA137" s="93"/>
      <c r="AB137" s="93"/>
      <c r="AC137" s="93" t="b">
        <f t="shared" si="0"/>
        <v>0</v>
      </c>
      <c r="AD137" s="93" t="b">
        <f t="shared" si="1"/>
        <v>0</v>
      </c>
      <c r="AJ137" s="79" t="b">
        <f t="shared" si="2"/>
        <v>1</v>
      </c>
    </row>
    <row r="138" spans="1:36" ht="32.25" hidden="1" customHeight="1" x14ac:dyDescent="0.2">
      <c r="A138" s="228"/>
      <c r="B138" s="616" t="s">
        <v>335</v>
      </c>
      <c r="C138" s="617"/>
      <c r="D138" s="618"/>
      <c r="E138" s="619"/>
      <c r="F138" s="619"/>
      <c r="G138" s="620"/>
      <c r="H138" s="624"/>
      <c r="I138" s="619"/>
      <c r="J138" s="619"/>
      <c r="K138" s="619"/>
      <c r="L138" s="619"/>
      <c r="M138" s="619"/>
      <c r="N138" s="620"/>
      <c r="O138" s="93"/>
      <c r="P138" s="304"/>
      <c r="Q138" s="642"/>
      <c r="R138" s="642"/>
      <c r="S138" s="642"/>
      <c r="T138" s="642"/>
      <c r="U138" s="642"/>
      <c r="V138" s="642"/>
      <c r="W138" s="642"/>
      <c r="X138" s="642"/>
      <c r="Y138" s="642"/>
      <c r="Z138" s="643"/>
      <c r="AA138" s="93"/>
      <c r="AB138" s="93"/>
      <c r="AC138" s="93" t="b">
        <f t="shared" si="0"/>
        <v>0</v>
      </c>
      <c r="AD138" s="93" t="b">
        <f t="shared" si="1"/>
        <v>0</v>
      </c>
      <c r="AJ138" s="79" t="b">
        <f t="shared" si="2"/>
        <v>1</v>
      </c>
    </row>
    <row r="139" spans="1:36" ht="32.25" hidden="1" customHeight="1" x14ac:dyDescent="0.2">
      <c r="A139" s="228"/>
      <c r="B139" s="616" t="s">
        <v>335</v>
      </c>
      <c r="C139" s="617"/>
      <c r="D139" s="618"/>
      <c r="E139" s="619"/>
      <c r="F139" s="619"/>
      <c r="G139" s="620"/>
      <c r="H139" s="624"/>
      <c r="I139" s="619"/>
      <c r="J139" s="619"/>
      <c r="K139" s="619"/>
      <c r="L139" s="619"/>
      <c r="M139" s="619"/>
      <c r="N139" s="620"/>
      <c r="O139" s="261"/>
      <c r="P139" s="304"/>
      <c r="Q139" s="642"/>
      <c r="R139" s="642"/>
      <c r="S139" s="642"/>
      <c r="T139" s="642"/>
      <c r="U139" s="642"/>
      <c r="V139" s="642"/>
      <c r="W139" s="642"/>
      <c r="X139" s="642"/>
      <c r="Y139" s="642"/>
      <c r="Z139" s="643"/>
      <c r="AA139" s="93"/>
      <c r="AB139" s="93"/>
      <c r="AC139" s="93" t="b">
        <f t="shared" si="0"/>
        <v>0</v>
      </c>
      <c r="AD139" s="93" t="b">
        <f t="shared" si="1"/>
        <v>0</v>
      </c>
      <c r="AJ139" s="79" t="b">
        <f t="shared" si="2"/>
        <v>1</v>
      </c>
    </row>
    <row r="140" spans="1:36" ht="32.25" hidden="1" customHeight="1" x14ac:dyDescent="0.2">
      <c r="A140" s="228"/>
      <c r="B140" s="616" t="s">
        <v>335</v>
      </c>
      <c r="C140" s="617"/>
      <c r="D140" s="618"/>
      <c r="E140" s="619"/>
      <c r="F140" s="619"/>
      <c r="G140" s="620"/>
      <c r="H140" s="624"/>
      <c r="I140" s="619"/>
      <c r="J140" s="619"/>
      <c r="K140" s="619"/>
      <c r="L140" s="619"/>
      <c r="M140" s="619"/>
      <c r="N140" s="620"/>
      <c r="O140" s="93"/>
      <c r="P140" s="304"/>
      <c r="Q140" s="642"/>
      <c r="R140" s="642"/>
      <c r="S140" s="642"/>
      <c r="T140" s="642"/>
      <c r="U140" s="642"/>
      <c r="V140" s="642"/>
      <c r="W140" s="642"/>
      <c r="X140" s="642"/>
      <c r="Y140" s="642"/>
      <c r="Z140" s="643"/>
      <c r="AA140" s="93"/>
      <c r="AB140" s="93"/>
      <c r="AC140" s="93" t="b">
        <f t="shared" si="0"/>
        <v>0</v>
      </c>
      <c r="AD140" s="93" t="b">
        <f t="shared" si="1"/>
        <v>0</v>
      </c>
      <c r="AJ140" s="79" t="b">
        <f t="shared" si="2"/>
        <v>1</v>
      </c>
    </row>
    <row r="141" spans="1:36" ht="32.25" hidden="1" customHeight="1" x14ac:dyDescent="0.2">
      <c r="A141" s="228"/>
      <c r="B141" s="616" t="s">
        <v>335</v>
      </c>
      <c r="C141" s="617"/>
      <c r="D141" s="618"/>
      <c r="E141" s="619"/>
      <c r="F141" s="619"/>
      <c r="G141" s="620"/>
      <c r="H141" s="624"/>
      <c r="I141" s="619"/>
      <c r="J141" s="619"/>
      <c r="K141" s="619"/>
      <c r="L141" s="619"/>
      <c r="M141" s="619"/>
      <c r="N141" s="620"/>
      <c r="O141" s="93"/>
      <c r="P141" s="304"/>
      <c r="Q141" s="642"/>
      <c r="R141" s="642"/>
      <c r="S141" s="642"/>
      <c r="T141" s="642"/>
      <c r="U141" s="642"/>
      <c r="V141" s="642"/>
      <c r="W141" s="642"/>
      <c r="X141" s="642"/>
      <c r="Y141" s="642"/>
      <c r="Z141" s="643"/>
      <c r="AA141" s="93"/>
      <c r="AB141" s="93"/>
      <c r="AC141" s="93" t="b">
        <f t="shared" si="0"/>
        <v>0</v>
      </c>
      <c r="AD141" s="93" t="b">
        <f t="shared" si="1"/>
        <v>0</v>
      </c>
      <c r="AJ141" s="79" t="b">
        <f t="shared" si="2"/>
        <v>1</v>
      </c>
    </row>
    <row r="142" spans="1:36" ht="32.25" hidden="1" customHeight="1" x14ac:dyDescent="0.2">
      <c r="A142" s="228"/>
      <c r="B142" s="616" t="s">
        <v>335</v>
      </c>
      <c r="C142" s="617"/>
      <c r="D142" s="618"/>
      <c r="E142" s="619"/>
      <c r="F142" s="619"/>
      <c r="G142" s="620"/>
      <c r="H142" s="624"/>
      <c r="I142" s="619"/>
      <c r="J142" s="619"/>
      <c r="K142" s="619"/>
      <c r="L142" s="619"/>
      <c r="M142" s="619"/>
      <c r="N142" s="620"/>
      <c r="O142" s="93"/>
      <c r="P142" s="304"/>
      <c r="Q142" s="642"/>
      <c r="R142" s="642"/>
      <c r="S142" s="642"/>
      <c r="T142" s="642"/>
      <c r="U142" s="642"/>
      <c r="V142" s="642"/>
      <c r="W142" s="642"/>
      <c r="X142" s="642"/>
      <c r="Y142" s="642"/>
      <c r="Z142" s="643"/>
      <c r="AA142" s="93"/>
      <c r="AB142" s="93"/>
      <c r="AC142" s="93" t="b">
        <f t="shared" si="0"/>
        <v>0</v>
      </c>
      <c r="AD142" s="93" t="b">
        <f t="shared" si="1"/>
        <v>0</v>
      </c>
      <c r="AJ142" s="79" t="b">
        <f t="shared" si="2"/>
        <v>1</v>
      </c>
    </row>
    <row r="143" spans="1:36" ht="32.25" hidden="1" customHeight="1" x14ac:dyDescent="0.2">
      <c r="A143" s="228"/>
      <c r="B143" s="616" t="s">
        <v>335</v>
      </c>
      <c r="C143" s="617"/>
      <c r="D143" s="618"/>
      <c r="E143" s="619"/>
      <c r="F143" s="619"/>
      <c r="G143" s="620"/>
      <c r="H143" s="624"/>
      <c r="I143" s="619"/>
      <c r="J143" s="619"/>
      <c r="K143" s="619"/>
      <c r="L143" s="619"/>
      <c r="M143" s="619"/>
      <c r="N143" s="620"/>
      <c r="O143" s="93"/>
      <c r="P143" s="304"/>
      <c r="Q143" s="642"/>
      <c r="R143" s="642"/>
      <c r="S143" s="642"/>
      <c r="T143" s="642"/>
      <c r="U143" s="642"/>
      <c r="V143" s="642"/>
      <c r="W143" s="642"/>
      <c r="X143" s="642"/>
      <c r="Y143" s="642"/>
      <c r="Z143" s="643"/>
      <c r="AA143" s="93"/>
      <c r="AB143" s="93"/>
      <c r="AC143" s="93" t="b">
        <f t="shared" si="0"/>
        <v>0</v>
      </c>
      <c r="AD143" s="93" t="b">
        <f t="shared" si="1"/>
        <v>0</v>
      </c>
      <c r="AJ143" s="79" t="b">
        <f t="shared" si="2"/>
        <v>1</v>
      </c>
    </row>
    <row r="144" spans="1:36" ht="32.25" hidden="1" customHeight="1" x14ac:dyDescent="0.2">
      <c r="A144" s="228"/>
      <c r="B144" s="681" t="s">
        <v>335</v>
      </c>
      <c r="C144" s="617"/>
      <c r="D144" s="618"/>
      <c r="E144" s="619"/>
      <c r="F144" s="619"/>
      <c r="G144" s="620"/>
      <c r="H144" s="624"/>
      <c r="I144" s="619"/>
      <c r="J144" s="619"/>
      <c r="K144" s="619"/>
      <c r="L144" s="619"/>
      <c r="M144" s="619"/>
      <c r="N144" s="620"/>
      <c r="O144" s="93"/>
      <c r="P144" s="304"/>
      <c r="Q144" s="642"/>
      <c r="R144" s="642"/>
      <c r="S144" s="642"/>
      <c r="T144" s="642"/>
      <c r="U144" s="642"/>
      <c r="V144" s="642"/>
      <c r="W144" s="642"/>
      <c r="X144" s="642"/>
      <c r="Y144" s="642"/>
      <c r="Z144" s="643"/>
      <c r="AA144" s="93"/>
      <c r="AB144" s="93"/>
      <c r="AC144" s="93" t="b">
        <f t="shared" si="0"/>
        <v>0</v>
      </c>
      <c r="AD144" s="93" t="b">
        <f t="shared" si="1"/>
        <v>0</v>
      </c>
      <c r="AJ144" s="79" t="b">
        <f t="shared" si="2"/>
        <v>1</v>
      </c>
    </row>
    <row r="145" spans="1:40" ht="30" customHeight="1" x14ac:dyDescent="0.2">
      <c r="A145" s="228"/>
      <c r="B145" s="246"/>
      <c r="C145" s="285"/>
      <c r="D145" s="248"/>
      <c r="E145" s="246"/>
      <c r="F145" s="246"/>
      <c r="G145" s="279"/>
      <c r="H145" s="279"/>
      <c r="I145" s="279"/>
      <c r="J145" s="278"/>
      <c r="K145" s="286"/>
      <c r="L145" s="287"/>
      <c r="M145" s="243"/>
      <c r="N145" s="288"/>
      <c r="O145" s="26"/>
      <c r="P145" s="35"/>
      <c r="Q145" s="34"/>
      <c r="R145" s="34"/>
      <c r="S145" s="34"/>
      <c r="T145" s="34"/>
      <c r="U145" s="34"/>
      <c r="V145" s="34"/>
      <c r="W145" s="34"/>
      <c r="X145" s="34"/>
      <c r="Y145" s="34"/>
      <c r="Z145" s="87"/>
      <c r="AA145" s="88"/>
      <c r="AB145" s="278"/>
      <c r="AC145" s="278"/>
    </row>
    <row r="146" spans="1:40" ht="53.25" customHeight="1" x14ac:dyDescent="0.2">
      <c r="A146" s="228"/>
      <c r="B146" s="689" t="s">
        <v>825</v>
      </c>
      <c r="C146" s="689"/>
      <c r="D146" s="689"/>
      <c r="E146" s="689"/>
      <c r="F146" s="689"/>
      <c r="G146" s="689"/>
      <c r="H146" s="689"/>
      <c r="I146" s="689"/>
      <c r="J146" s="689"/>
      <c r="K146" s="286"/>
      <c r="L146" s="287"/>
      <c r="M146" s="243"/>
      <c r="N146" s="288"/>
      <c r="O146" s="26"/>
      <c r="P146" s="35"/>
      <c r="Q146" s="34"/>
      <c r="R146" s="34"/>
      <c r="S146" s="34"/>
      <c r="T146" s="34"/>
      <c r="U146" s="34"/>
      <c r="V146" s="34"/>
      <c r="W146" s="34"/>
      <c r="X146" s="34"/>
      <c r="Y146" s="34"/>
      <c r="Z146" s="87"/>
      <c r="AA146" s="88"/>
      <c r="AB146" s="391"/>
      <c r="AC146" s="391"/>
    </row>
    <row r="147" spans="1:40" ht="295.5" customHeight="1" x14ac:dyDescent="0.2">
      <c r="A147" s="228"/>
      <c r="B147" s="613" t="s">
        <v>642</v>
      </c>
      <c r="C147" s="614"/>
      <c r="D147" s="614"/>
      <c r="E147" s="614"/>
      <c r="F147" s="614"/>
      <c r="G147" s="614"/>
      <c r="H147" s="614"/>
      <c r="I147" s="614"/>
      <c r="J147" s="615"/>
      <c r="K147" s="286"/>
      <c r="L147" s="287"/>
      <c r="M147" s="243"/>
      <c r="N147" s="288"/>
      <c r="O147" s="26"/>
      <c r="P147" s="35"/>
      <c r="Q147" s="34"/>
      <c r="R147" s="34"/>
      <c r="S147" s="34"/>
      <c r="T147" s="34"/>
      <c r="U147" s="34"/>
      <c r="V147" s="34"/>
      <c r="W147" s="34"/>
      <c r="X147" s="34"/>
      <c r="Y147" s="34"/>
      <c r="Z147" s="87"/>
      <c r="AA147" s="88"/>
      <c r="AB147" s="391"/>
      <c r="AC147" s="391"/>
    </row>
    <row r="148" spans="1:40" x14ac:dyDescent="0.2">
      <c r="A148" s="228"/>
      <c r="B148" s="246"/>
      <c r="C148" s="285"/>
      <c r="D148" s="248"/>
      <c r="E148" s="246"/>
      <c r="F148" s="246"/>
      <c r="G148" s="393"/>
      <c r="H148" s="393"/>
      <c r="I148" s="393"/>
      <c r="J148" s="391"/>
      <c r="K148" s="286"/>
      <c r="L148" s="287"/>
      <c r="M148" s="243"/>
      <c r="N148" s="288"/>
      <c r="O148" s="26"/>
      <c r="P148" s="35"/>
      <c r="Q148" s="34"/>
      <c r="R148" s="34"/>
      <c r="S148" s="34"/>
      <c r="T148" s="34"/>
      <c r="U148" s="34"/>
      <c r="V148" s="34"/>
      <c r="W148" s="34"/>
      <c r="X148" s="34"/>
      <c r="Y148" s="34"/>
      <c r="Z148" s="87"/>
      <c r="AA148" s="88"/>
      <c r="AB148" s="391"/>
      <c r="AC148" s="391"/>
    </row>
    <row r="149" spans="1:40" ht="20.25" customHeight="1" x14ac:dyDescent="0.2">
      <c r="A149" s="228"/>
      <c r="B149" s="246"/>
      <c r="C149" s="285"/>
      <c r="D149" s="248"/>
      <c r="E149" s="246"/>
      <c r="F149" s="246"/>
      <c r="G149" s="393"/>
      <c r="H149" s="393"/>
      <c r="I149" s="393"/>
      <c r="J149" s="391"/>
      <c r="K149" s="286"/>
      <c r="L149" s="287"/>
      <c r="M149" s="243"/>
      <c r="N149" s="288"/>
      <c r="O149" s="26"/>
      <c r="P149" s="35"/>
      <c r="Q149" s="34"/>
      <c r="R149" s="34"/>
      <c r="S149" s="34"/>
      <c r="T149" s="34"/>
      <c r="U149" s="34"/>
      <c r="V149" s="34"/>
      <c r="W149" s="34"/>
      <c r="X149" s="34"/>
      <c r="Y149" s="34"/>
      <c r="Z149" s="87"/>
      <c r="AA149" s="88"/>
      <c r="AB149" s="391"/>
      <c r="AC149" s="391"/>
    </row>
    <row r="150" spans="1:40" ht="22.5" customHeight="1" x14ac:dyDescent="0.2">
      <c r="A150" s="228"/>
      <c r="B150" s="246"/>
      <c r="C150" s="285"/>
      <c r="D150" s="248"/>
      <c r="E150" s="246"/>
      <c r="F150" s="246"/>
      <c r="G150" s="393"/>
      <c r="H150" s="393"/>
      <c r="I150" s="393"/>
      <c r="J150" s="391"/>
      <c r="K150" s="286"/>
      <c r="L150" s="287"/>
      <c r="M150" s="243"/>
      <c r="N150" s="288"/>
      <c r="O150" s="26"/>
      <c r="P150" s="35"/>
      <c r="Q150" s="34"/>
      <c r="R150" s="34"/>
      <c r="S150" s="34"/>
      <c r="T150" s="34"/>
      <c r="U150" s="34"/>
      <c r="V150" s="34"/>
      <c r="W150" s="34"/>
      <c r="X150" s="34"/>
      <c r="Y150" s="34"/>
      <c r="Z150" s="87"/>
      <c r="AA150" s="88"/>
      <c r="AB150" s="391"/>
      <c r="AC150" s="391"/>
    </row>
    <row r="151" spans="1:40" ht="15.75" customHeight="1" x14ac:dyDescent="0.2">
      <c r="A151" s="297"/>
      <c r="B151" s="682"/>
      <c r="C151" s="683"/>
      <c r="D151" s="683"/>
      <c r="E151" s="684"/>
      <c r="F151" s="246"/>
      <c r="G151" s="279"/>
      <c r="H151" s="685"/>
      <c r="I151" s="685"/>
      <c r="J151" s="685"/>
      <c r="K151" s="685"/>
      <c r="L151"/>
      <c r="M151" s="394"/>
      <c r="N151" s="288"/>
      <c r="O151" s="26"/>
      <c r="P151" s="35"/>
      <c r="Q151" s="34"/>
      <c r="R151" s="34"/>
      <c r="S151" s="34"/>
      <c r="T151" s="34"/>
      <c r="U151" s="34"/>
      <c r="V151" s="34"/>
      <c r="W151" s="34"/>
      <c r="X151" s="34"/>
      <c r="Y151" s="34"/>
      <c r="Z151" s="87"/>
      <c r="AA151" s="88"/>
      <c r="AB151" s="278"/>
      <c r="AC151" s="278"/>
    </row>
    <row r="152" spans="1:40" ht="42.75" customHeight="1" x14ac:dyDescent="0.2">
      <c r="A152" s="228"/>
      <c r="B152" s="621" t="s">
        <v>641</v>
      </c>
      <c r="C152" s="622"/>
      <c r="D152" s="622"/>
      <c r="E152" s="623"/>
      <c r="F152" s="625" t="s">
        <v>102</v>
      </c>
      <c r="G152" s="644"/>
      <c r="H152" s="644"/>
      <c r="I152" s="645"/>
      <c r="J152" s="625" t="s">
        <v>766</v>
      </c>
      <c r="K152" s="626"/>
      <c r="L152" s="30"/>
      <c r="M152" s="30"/>
      <c r="N152" s="30"/>
      <c r="O152" s="26"/>
      <c r="P152" s="94" t="s">
        <v>141</v>
      </c>
      <c r="Q152" s="686" t="s">
        <v>55</v>
      </c>
      <c r="R152" s="687"/>
      <c r="S152" s="687"/>
      <c r="T152" s="687"/>
      <c r="U152" s="687"/>
      <c r="V152" s="687"/>
      <c r="W152" s="687"/>
      <c r="X152" s="687"/>
      <c r="Y152" s="687"/>
      <c r="Z152" s="688"/>
      <c r="AA152" s="135"/>
      <c r="AB152" s="134"/>
      <c r="AC152" s="136"/>
      <c r="AD152" s="136"/>
    </row>
    <row r="153" spans="1:40" ht="34.5" customHeight="1" x14ac:dyDescent="0.2">
      <c r="A153" s="228"/>
      <c r="B153" s="602"/>
      <c r="C153" s="603"/>
      <c r="D153" s="603"/>
      <c r="E153" s="604"/>
      <c r="F153" s="602"/>
      <c r="G153" s="603"/>
      <c r="H153" s="603"/>
      <c r="I153" s="604"/>
      <c r="J153" s="605"/>
      <c r="K153" s="606"/>
      <c r="L153" s="30"/>
      <c r="M153" s="30"/>
      <c r="N153" s="30"/>
      <c r="O153" s="93"/>
      <c r="P153" s="277"/>
      <c r="Q153" s="607"/>
      <c r="R153" s="608"/>
      <c r="S153" s="608"/>
      <c r="T153" s="608"/>
      <c r="U153" s="608"/>
      <c r="V153" s="608"/>
      <c r="W153" s="608"/>
      <c r="X153" s="608"/>
      <c r="Y153" s="608"/>
      <c r="Z153" s="609"/>
      <c r="AA153" s="93"/>
      <c r="AB153" s="93"/>
      <c r="AC153" s="93" t="b">
        <f t="shared" ref="AC153:AC192" si="3">IF(AND(I153="Bör-krav",L153&lt;=0),TRUE,FALSE)</f>
        <v>0</v>
      </c>
      <c r="AD153" s="93" t="b">
        <f t="shared" ref="AD153:AD192" si="4">IF(I153="Ska-krav",TRUE,FALSE)</f>
        <v>0</v>
      </c>
      <c r="AJ153" s="79" t="b">
        <f t="shared" ref="AJ153:AJ192" si="5">IF(AND(I153="Ska-krav",P153&lt;&gt;"Ja"),TRUE,FALSE)</f>
        <v>0</v>
      </c>
    </row>
    <row r="154" spans="1:40" ht="32.25" customHeight="1" x14ac:dyDescent="0.2">
      <c r="A154" s="228"/>
      <c r="B154" s="602"/>
      <c r="C154" s="603"/>
      <c r="D154" s="603"/>
      <c r="E154" s="604"/>
      <c r="F154" s="602"/>
      <c r="G154" s="603"/>
      <c r="H154" s="603"/>
      <c r="I154" s="604"/>
      <c r="J154" s="605"/>
      <c r="K154" s="606"/>
      <c r="L154" s="30"/>
      <c r="M154" s="30"/>
      <c r="N154" s="30"/>
      <c r="O154" s="93"/>
      <c r="P154" s="277"/>
      <c r="Q154" s="607"/>
      <c r="R154" s="608"/>
      <c r="S154" s="608"/>
      <c r="T154" s="608"/>
      <c r="U154" s="608"/>
      <c r="V154" s="608"/>
      <c r="W154" s="608"/>
      <c r="X154" s="608"/>
      <c r="Y154" s="608"/>
      <c r="Z154" s="609"/>
      <c r="AA154" s="93"/>
      <c r="AB154" s="93"/>
      <c r="AC154" s="93" t="b">
        <f t="shared" si="3"/>
        <v>0</v>
      </c>
      <c r="AD154" s="93" t="b">
        <f t="shared" si="4"/>
        <v>0</v>
      </c>
      <c r="AJ154" s="79" t="b">
        <f t="shared" si="5"/>
        <v>0</v>
      </c>
    </row>
    <row r="155" spans="1:40" ht="32.25" customHeight="1" x14ac:dyDescent="0.2">
      <c r="A155" s="228"/>
      <c r="B155" s="602"/>
      <c r="C155" s="603"/>
      <c r="D155" s="603"/>
      <c r="E155" s="604"/>
      <c r="F155" s="602"/>
      <c r="G155" s="603"/>
      <c r="H155" s="603"/>
      <c r="I155" s="604"/>
      <c r="J155" s="605"/>
      <c r="K155" s="606"/>
      <c r="L155" s="30"/>
      <c r="M155" s="30"/>
      <c r="N155" s="30"/>
      <c r="O155" s="93"/>
      <c r="P155" s="277"/>
      <c r="Q155" s="607"/>
      <c r="R155" s="608"/>
      <c r="S155" s="608"/>
      <c r="T155" s="608"/>
      <c r="U155" s="608"/>
      <c r="V155" s="608"/>
      <c r="W155" s="608"/>
      <c r="X155" s="608"/>
      <c r="Y155" s="608"/>
      <c r="Z155" s="609"/>
      <c r="AA155" s="93"/>
      <c r="AB155" s="93"/>
      <c r="AC155" s="93" t="b">
        <f t="shared" si="3"/>
        <v>0</v>
      </c>
      <c r="AD155" s="93" t="b">
        <f t="shared" si="4"/>
        <v>0</v>
      </c>
      <c r="AJ155" s="79" t="b">
        <f t="shared" si="5"/>
        <v>0</v>
      </c>
    </row>
    <row r="156" spans="1:40" ht="32.25" customHeight="1" x14ac:dyDescent="0.2">
      <c r="A156" s="228"/>
      <c r="B156" s="602"/>
      <c r="C156" s="603"/>
      <c r="D156" s="603"/>
      <c r="E156" s="604"/>
      <c r="F156" s="602"/>
      <c r="G156" s="603"/>
      <c r="H156" s="603"/>
      <c r="I156" s="604"/>
      <c r="J156" s="605"/>
      <c r="K156" s="606"/>
      <c r="L156" s="30"/>
      <c r="M156" s="30"/>
      <c r="N156" s="30"/>
      <c r="O156" s="93"/>
      <c r="P156" s="277"/>
      <c r="Q156" s="607"/>
      <c r="R156" s="608"/>
      <c r="S156" s="608"/>
      <c r="T156" s="608"/>
      <c r="U156" s="608"/>
      <c r="V156" s="608"/>
      <c r="W156" s="608"/>
      <c r="X156" s="608"/>
      <c r="Y156" s="608"/>
      <c r="Z156" s="609"/>
      <c r="AA156" s="93"/>
      <c r="AB156" s="93"/>
      <c r="AC156" s="93" t="b">
        <f t="shared" si="3"/>
        <v>0</v>
      </c>
      <c r="AD156" s="93" t="b">
        <f t="shared" si="4"/>
        <v>0</v>
      </c>
      <c r="AJ156" s="79" t="b">
        <f t="shared" si="5"/>
        <v>0</v>
      </c>
    </row>
    <row r="157" spans="1:40" ht="32.25" customHeight="1" x14ac:dyDescent="0.2">
      <c r="A157" s="228"/>
      <c r="B157" s="602"/>
      <c r="C157" s="603"/>
      <c r="D157" s="603"/>
      <c r="E157" s="604"/>
      <c r="F157" s="602"/>
      <c r="G157" s="603"/>
      <c r="H157" s="603"/>
      <c r="I157" s="604"/>
      <c r="J157" s="605"/>
      <c r="K157" s="606"/>
      <c r="L157" s="30"/>
      <c r="M157" s="30"/>
      <c r="N157" s="30"/>
      <c r="O157" s="93"/>
      <c r="P157" s="277"/>
      <c r="Q157" s="607"/>
      <c r="R157" s="608"/>
      <c r="S157" s="608"/>
      <c r="T157" s="608"/>
      <c r="U157" s="608"/>
      <c r="V157" s="608"/>
      <c r="W157" s="608"/>
      <c r="X157" s="608"/>
      <c r="Y157" s="608"/>
      <c r="Z157" s="609"/>
      <c r="AA157" s="93"/>
      <c r="AB157" s="93"/>
      <c r="AC157" s="93" t="b">
        <f t="shared" si="3"/>
        <v>0</v>
      </c>
      <c r="AD157" s="93" t="b">
        <f t="shared" si="4"/>
        <v>0</v>
      </c>
      <c r="AJ157" s="79" t="b">
        <f t="shared" si="5"/>
        <v>0</v>
      </c>
    </row>
    <row r="158" spans="1:40" ht="32.25" customHeight="1" x14ac:dyDescent="0.2">
      <c r="A158" s="228"/>
      <c r="B158" s="602"/>
      <c r="C158" s="603"/>
      <c r="D158" s="603"/>
      <c r="E158" s="604"/>
      <c r="F158" s="602"/>
      <c r="G158" s="603"/>
      <c r="H158" s="603"/>
      <c r="I158" s="604"/>
      <c r="J158" s="605"/>
      <c r="K158" s="606"/>
      <c r="L158" s="30"/>
      <c r="M158" s="30"/>
      <c r="N158" s="30"/>
      <c r="O158" s="93"/>
      <c r="P158" s="277"/>
      <c r="Q158" s="607"/>
      <c r="R158" s="608"/>
      <c r="S158" s="608"/>
      <c r="T158" s="608"/>
      <c r="U158" s="608"/>
      <c r="V158" s="608"/>
      <c r="W158" s="608"/>
      <c r="X158" s="608"/>
      <c r="Y158" s="608"/>
      <c r="Z158" s="609"/>
      <c r="AA158" s="93"/>
      <c r="AB158" s="93"/>
      <c r="AC158" s="93" t="b">
        <f t="shared" si="3"/>
        <v>0</v>
      </c>
      <c r="AD158" s="93" t="b">
        <f t="shared" si="4"/>
        <v>0</v>
      </c>
      <c r="AJ158" s="79" t="b">
        <f t="shared" si="5"/>
        <v>0</v>
      </c>
    </row>
    <row r="159" spans="1:40" ht="32.25" customHeight="1" x14ac:dyDescent="0.2">
      <c r="A159" s="228"/>
      <c r="B159" s="602"/>
      <c r="C159" s="603"/>
      <c r="D159" s="603"/>
      <c r="E159" s="604"/>
      <c r="F159" s="602"/>
      <c r="G159" s="603"/>
      <c r="H159" s="603"/>
      <c r="I159" s="604"/>
      <c r="J159" s="605"/>
      <c r="K159" s="606"/>
      <c r="L159" s="30"/>
      <c r="M159" s="30"/>
      <c r="N159" s="30"/>
      <c r="O159" s="369"/>
      <c r="P159" s="407"/>
      <c r="Q159" s="607"/>
      <c r="R159" s="608"/>
      <c r="S159" s="608"/>
      <c r="T159" s="608"/>
      <c r="U159" s="608"/>
      <c r="V159" s="608"/>
      <c r="W159" s="608"/>
      <c r="X159" s="608"/>
      <c r="Y159" s="608"/>
      <c r="Z159" s="609"/>
      <c r="AA159" s="93"/>
      <c r="AB159" s="93"/>
      <c r="AC159" s="93" t="b">
        <f t="shared" si="3"/>
        <v>0</v>
      </c>
      <c r="AD159" s="93" t="b">
        <f t="shared" si="4"/>
        <v>0</v>
      </c>
      <c r="AJ159" s="79" t="b">
        <f t="shared" si="5"/>
        <v>0</v>
      </c>
      <c r="AN159" s="30"/>
    </row>
    <row r="160" spans="1:40" ht="32.25" customHeight="1" x14ac:dyDescent="0.2">
      <c r="A160" s="228"/>
      <c r="B160" s="602"/>
      <c r="C160" s="603"/>
      <c r="D160" s="603"/>
      <c r="E160" s="604"/>
      <c r="F160" s="602"/>
      <c r="G160" s="603"/>
      <c r="H160" s="603"/>
      <c r="I160" s="604"/>
      <c r="J160" s="605"/>
      <c r="K160" s="606"/>
      <c r="L160" s="30"/>
      <c r="M160" s="30"/>
      <c r="N160" s="30"/>
      <c r="O160" s="93"/>
      <c r="P160" s="277"/>
      <c r="Q160" s="607"/>
      <c r="R160" s="608"/>
      <c r="S160" s="608"/>
      <c r="T160" s="608"/>
      <c r="U160" s="608"/>
      <c r="V160" s="608"/>
      <c r="W160" s="608"/>
      <c r="X160" s="608"/>
      <c r="Y160" s="608"/>
      <c r="Z160" s="609"/>
      <c r="AA160" s="93"/>
      <c r="AB160" s="93"/>
      <c r="AC160" s="93" t="b">
        <f t="shared" si="3"/>
        <v>0</v>
      </c>
      <c r="AD160" s="93" t="b">
        <f t="shared" si="4"/>
        <v>0</v>
      </c>
      <c r="AJ160" s="79" t="b">
        <f t="shared" si="5"/>
        <v>0</v>
      </c>
    </row>
    <row r="161" spans="1:40" ht="32.25" customHeight="1" x14ac:dyDescent="0.2">
      <c r="A161" s="228"/>
      <c r="B161" s="602"/>
      <c r="C161" s="603"/>
      <c r="D161" s="603"/>
      <c r="E161" s="604"/>
      <c r="F161" s="602"/>
      <c r="G161" s="603"/>
      <c r="H161" s="603"/>
      <c r="I161" s="604"/>
      <c r="J161" s="605"/>
      <c r="K161" s="606"/>
      <c r="L161" s="30"/>
      <c r="M161" s="30"/>
      <c r="N161" s="30"/>
      <c r="O161" s="93"/>
      <c r="P161" s="277"/>
      <c r="Q161" s="607"/>
      <c r="R161" s="608"/>
      <c r="S161" s="608"/>
      <c r="T161" s="608"/>
      <c r="U161" s="608"/>
      <c r="V161" s="608"/>
      <c r="W161" s="608"/>
      <c r="X161" s="608"/>
      <c r="Y161" s="608"/>
      <c r="Z161" s="609"/>
      <c r="AA161" s="93"/>
      <c r="AB161" s="93"/>
      <c r="AC161" s="93" t="b">
        <f t="shared" si="3"/>
        <v>0</v>
      </c>
      <c r="AD161" s="93" t="b">
        <f t="shared" si="4"/>
        <v>0</v>
      </c>
      <c r="AJ161" s="79" t="b">
        <f t="shared" si="5"/>
        <v>0</v>
      </c>
    </row>
    <row r="162" spans="1:40" ht="32.25" customHeight="1" x14ac:dyDescent="0.2">
      <c r="A162" s="228"/>
      <c r="B162" s="602"/>
      <c r="C162" s="603"/>
      <c r="D162" s="603"/>
      <c r="E162" s="604"/>
      <c r="F162" s="602"/>
      <c r="G162" s="603"/>
      <c r="H162" s="603"/>
      <c r="I162" s="604"/>
      <c r="J162" s="605"/>
      <c r="K162" s="606"/>
      <c r="L162" s="30"/>
      <c r="M162" s="30"/>
      <c r="N162" s="30"/>
      <c r="O162" s="93"/>
      <c r="P162" s="277"/>
      <c r="Q162" s="607"/>
      <c r="R162" s="608"/>
      <c r="S162" s="608"/>
      <c r="T162" s="608"/>
      <c r="U162" s="608"/>
      <c r="V162" s="608"/>
      <c r="W162" s="608"/>
      <c r="X162" s="608"/>
      <c r="Y162" s="608"/>
      <c r="Z162" s="609"/>
      <c r="AA162" s="93"/>
      <c r="AB162" s="93"/>
      <c r="AC162" s="93" t="b">
        <f t="shared" si="3"/>
        <v>0</v>
      </c>
      <c r="AD162" s="93" t="b">
        <f t="shared" si="4"/>
        <v>0</v>
      </c>
      <c r="AJ162" s="79" t="b">
        <f t="shared" si="5"/>
        <v>0</v>
      </c>
    </row>
    <row r="163" spans="1:40" ht="32.25" customHeight="1" x14ac:dyDescent="0.2">
      <c r="A163" s="228"/>
      <c r="B163" s="602"/>
      <c r="C163" s="603"/>
      <c r="D163" s="603"/>
      <c r="E163" s="604"/>
      <c r="F163" s="602"/>
      <c r="G163" s="603"/>
      <c r="H163" s="603"/>
      <c r="I163" s="604"/>
      <c r="J163" s="605"/>
      <c r="K163" s="606"/>
      <c r="L163" s="30"/>
      <c r="M163" s="30"/>
      <c r="N163" s="30"/>
      <c r="O163" s="93"/>
      <c r="P163" s="277"/>
      <c r="Q163" s="607"/>
      <c r="R163" s="608"/>
      <c r="S163" s="608"/>
      <c r="T163" s="608"/>
      <c r="U163" s="608"/>
      <c r="V163" s="608"/>
      <c r="W163" s="608"/>
      <c r="X163" s="608"/>
      <c r="Y163" s="608"/>
      <c r="Z163" s="609"/>
      <c r="AA163" s="93"/>
      <c r="AB163" s="93"/>
      <c r="AC163" s="93" t="b">
        <f t="shared" si="3"/>
        <v>0</v>
      </c>
      <c r="AD163" s="93" t="b">
        <f t="shared" si="4"/>
        <v>0</v>
      </c>
      <c r="AJ163" s="79" t="b">
        <f t="shared" si="5"/>
        <v>0</v>
      </c>
    </row>
    <row r="164" spans="1:40" ht="32.25" customHeight="1" x14ac:dyDescent="0.2">
      <c r="A164" s="228"/>
      <c r="B164" s="602"/>
      <c r="C164" s="603"/>
      <c r="D164" s="603"/>
      <c r="E164" s="604"/>
      <c r="F164" s="602"/>
      <c r="G164" s="603"/>
      <c r="H164" s="603"/>
      <c r="I164" s="604"/>
      <c r="J164" s="605"/>
      <c r="K164" s="606"/>
      <c r="L164" s="30"/>
      <c r="M164" s="30"/>
      <c r="N164" s="30"/>
      <c r="O164" s="93"/>
      <c r="P164" s="277"/>
      <c r="Q164" s="607"/>
      <c r="R164" s="608"/>
      <c r="S164" s="608"/>
      <c r="T164" s="608"/>
      <c r="U164" s="608"/>
      <c r="V164" s="608"/>
      <c r="W164" s="608"/>
      <c r="X164" s="608"/>
      <c r="Y164" s="608"/>
      <c r="Z164" s="609"/>
      <c r="AA164" s="93"/>
      <c r="AB164" s="93"/>
      <c r="AC164" s="93" t="b">
        <f t="shared" si="3"/>
        <v>0</v>
      </c>
      <c r="AD164" s="93" t="b">
        <f t="shared" si="4"/>
        <v>0</v>
      </c>
      <c r="AJ164" s="79" t="b">
        <f t="shared" si="5"/>
        <v>0</v>
      </c>
    </row>
    <row r="165" spans="1:40" ht="32.25" customHeight="1" x14ac:dyDescent="0.2">
      <c r="A165" s="228"/>
      <c r="B165" s="602"/>
      <c r="C165" s="603"/>
      <c r="D165" s="603"/>
      <c r="E165" s="604"/>
      <c r="F165" s="602"/>
      <c r="G165" s="603"/>
      <c r="H165" s="603"/>
      <c r="I165" s="604"/>
      <c r="J165" s="605"/>
      <c r="K165" s="606"/>
      <c r="L165" s="30"/>
      <c r="M165" s="30"/>
      <c r="N165" s="30"/>
      <c r="O165" s="369"/>
      <c r="P165" s="407"/>
      <c r="Q165" s="607"/>
      <c r="R165" s="608"/>
      <c r="S165" s="608"/>
      <c r="T165" s="608"/>
      <c r="U165" s="608"/>
      <c r="V165" s="608"/>
      <c r="W165" s="608"/>
      <c r="X165" s="608"/>
      <c r="Y165" s="608"/>
      <c r="Z165" s="609"/>
      <c r="AA165" s="93"/>
      <c r="AB165" s="93"/>
      <c r="AC165" s="93" t="b">
        <f t="shared" si="3"/>
        <v>0</v>
      </c>
      <c r="AD165" s="93" t="b">
        <f t="shared" si="4"/>
        <v>0</v>
      </c>
      <c r="AJ165" s="79" t="b">
        <f t="shared" si="5"/>
        <v>0</v>
      </c>
      <c r="AN165" s="30"/>
    </row>
    <row r="166" spans="1:40" ht="32.25" customHeight="1" x14ac:dyDescent="0.2">
      <c r="A166" s="228"/>
      <c r="B166" s="602"/>
      <c r="C166" s="603"/>
      <c r="D166" s="603"/>
      <c r="E166" s="604"/>
      <c r="F166" s="602"/>
      <c r="G166" s="603"/>
      <c r="H166" s="603"/>
      <c r="I166" s="604"/>
      <c r="J166" s="605"/>
      <c r="K166" s="606"/>
      <c r="L166" s="30"/>
      <c r="M166" s="30"/>
      <c r="N166" s="30"/>
      <c r="O166" s="93"/>
      <c r="P166" s="277"/>
      <c r="Q166" s="607"/>
      <c r="R166" s="608"/>
      <c r="S166" s="608"/>
      <c r="T166" s="608"/>
      <c r="U166" s="608"/>
      <c r="V166" s="608"/>
      <c r="W166" s="608"/>
      <c r="X166" s="608"/>
      <c r="Y166" s="608"/>
      <c r="Z166" s="609"/>
      <c r="AA166" s="93"/>
      <c r="AB166" s="93"/>
      <c r="AC166" s="93" t="b">
        <f t="shared" si="3"/>
        <v>0</v>
      </c>
      <c r="AD166" s="93" t="b">
        <f t="shared" si="4"/>
        <v>0</v>
      </c>
      <c r="AJ166" s="79" t="b">
        <f t="shared" si="5"/>
        <v>0</v>
      </c>
    </row>
    <row r="167" spans="1:40" ht="32.25" customHeight="1" x14ac:dyDescent="0.2">
      <c r="A167" s="228"/>
      <c r="B167" s="602"/>
      <c r="C167" s="603"/>
      <c r="D167" s="603"/>
      <c r="E167" s="604"/>
      <c r="F167" s="602"/>
      <c r="G167" s="603"/>
      <c r="H167" s="603"/>
      <c r="I167" s="604"/>
      <c r="J167" s="605"/>
      <c r="K167" s="606"/>
      <c r="L167" s="30"/>
      <c r="M167" s="30"/>
      <c r="N167" s="30"/>
      <c r="O167" s="93"/>
      <c r="P167" s="277"/>
      <c r="Q167" s="607"/>
      <c r="R167" s="608"/>
      <c r="S167" s="608"/>
      <c r="T167" s="608"/>
      <c r="U167" s="608"/>
      <c r="V167" s="608"/>
      <c r="W167" s="608"/>
      <c r="X167" s="608"/>
      <c r="Y167" s="608"/>
      <c r="Z167" s="609"/>
      <c r="AA167" s="93"/>
      <c r="AB167" s="93"/>
      <c r="AC167" s="93" t="b">
        <f t="shared" si="3"/>
        <v>0</v>
      </c>
      <c r="AD167" s="93" t="b">
        <f t="shared" si="4"/>
        <v>0</v>
      </c>
      <c r="AJ167" s="79" t="b">
        <f t="shared" si="5"/>
        <v>0</v>
      </c>
    </row>
    <row r="168" spans="1:40" ht="32.25" customHeight="1" x14ac:dyDescent="0.2">
      <c r="A168" s="228"/>
      <c r="B168" s="602"/>
      <c r="C168" s="603"/>
      <c r="D168" s="603"/>
      <c r="E168" s="604"/>
      <c r="F168" s="602"/>
      <c r="G168" s="603"/>
      <c r="H168" s="603"/>
      <c r="I168" s="604"/>
      <c r="J168" s="605"/>
      <c r="K168" s="606"/>
      <c r="L168" s="30"/>
      <c r="M168" s="30"/>
      <c r="N168" s="30"/>
      <c r="O168" s="93"/>
      <c r="P168" s="277"/>
      <c r="Q168" s="607"/>
      <c r="R168" s="608"/>
      <c r="S168" s="608"/>
      <c r="T168" s="608"/>
      <c r="U168" s="608"/>
      <c r="V168" s="608"/>
      <c r="W168" s="608"/>
      <c r="X168" s="608"/>
      <c r="Y168" s="608"/>
      <c r="Z168" s="609"/>
      <c r="AA168" s="93"/>
      <c r="AB168" s="93"/>
      <c r="AC168" s="93" t="b">
        <f t="shared" si="3"/>
        <v>0</v>
      </c>
      <c r="AD168" s="93" t="b">
        <f t="shared" si="4"/>
        <v>0</v>
      </c>
      <c r="AJ168" s="79" t="b">
        <f t="shared" si="5"/>
        <v>0</v>
      </c>
    </row>
    <row r="169" spans="1:40" ht="32.25" customHeight="1" x14ac:dyDescent="0.2">
      <c r="A169" s="228"/>
      <c r="B169" s="602"/>
      <c r="C169" s="603"/>
      <c r="D169" s="603"/>
      <c r="E169" s="604"/>
      <c r="F169" s="602"/>
      <c r="G169" s="603"/>
      <c r="H169" s="603"/>
      <c r="I169" s="604"/>
      <c r="J169" s="605"/>
      <c r="K169" s="606"/>
      <c r="L169" s="30"/>
      <c r="M169" s="30"/>
      <c r="N169" s="30"/>
      <c r="O169" s="93"/>
      <c r="P169" s="277"/>
      <c r="Q169" s="607"/>
      <c r="R169" s="608"/>
      <c r="S169" s="608"/>
      <c r="T169" s="608"/>
      <c r="U169" s="608"/>
      <c r="V169" s="608"/>
      <c r="W169" s="608"/>
      <c r="X169" s="608"/>
      <c r="Y169" s="608"/>
      <c r="Z169" s="609"/>
      <c r="AA169" s="93"/>
      <c r="AB169" s="93"/>
      <c r="AC169" s="93" t="b">
        <f t="shared" si="3"/>
        <v>0</v>
      </c>
      <c r="AD169" s="93" t="b">
        <f t="shared" si="4"/>
        <v>0</v>
      </c>
      <c r="AJ169" s="79" t="b">
        <f t="shared" si="5"/>
        <v>0</v>
      </c>
    </row>
    <row r="170" spans="1:40" ht="32.25" customHeight="1" x14ac:dyDescent="0.2">
      <c r="A170" s="228"/>
      <c r="B170" s="602"/>
      <c r="C170" s="603"/>
      <c r="D170" s="603"/>
      <c r="E170" s="604"/>
      <c r="F170" s="602"/>
      <c r="G170" s="603"/>
      <c r="H170" s="603"/>
      <c r="I170" s="604"/>
      <c r="J170" s="605"/>
      <c r="K170" s="606"/>
      <c r="L170" s="30"/>
      <c r="M170" s="30"/>
      <c r="N170" s="30"/>
      <c r="O170" s="93"/>
      <c r="P170" s="277"/>
      <c r="Q170" s="607"/>
      <c r="R170" s="608"/>
      <c r="S170" s="608"/>
      <c r="T170" s="608"/>
      <c r="U170" s="608"/>
      <c r="V170" s="608"/>
      <c r="W170" s="608"/>
      <c r="X170" s="608"/>
      <c r="Y170" s="608"/>
      <c r="Z170" s="609"/>
      <c r="AA170" s="93"/>
      <c r="AB170" s="93"/>
      <c r="AC170" s="93" t="b">
        <f t="shared" si="3"/>
        <v>0</v>
      </c>
      <c r="AD170" s="93" t="b">
        <f t="shared" si="4"/>
        <v>0</v>
      </c>
      <c r="AJ170" s="79" t="b">
        <f t="shared" si="5"/>
        <v>0</v>
      </c>
    </row>
    <row r="171" spans="1:40" ht="32.25" customHeight="1" x14ac:dyDescent="0.2">
      <c r="A171" s="228"/>
      <c r="B171" s="602"/>
      <c r="C171" s="603"/>
      <c r="D171" s="603"/>
      <c r="E171" s="604"/>
      <c r="F171" s="602"/>
      <c r="G171" s="603"/>
      <c r="H171" s="603"/>
      <c r="I171" s="604"/>
      <c r="J171" s="605"/>
      <c r="K171" s="606"/>
      <c r="L171" s="30"/>
      <c r="M171" s="30"/>
      <c r="N171" s="30"/>
      <c r="O171" s="93"/>
      <c r="P171" s="277"/>
      <c r="Q171" s="607"/>
      <c r="R171" s="608"/>
      <c r="S171" s="608"/>
      <c r="T171" s="608"/>
      <c r="U171" s="608"/>
      <c r="V171" s="608"/>
      <c r="W171" s="608"/>
      <c r="X171" s="608"/>
      <c r="Y171" s="608"/>
      <c r="Z171" s="609"/>
      <c r="AA171" s="93"/>
      <c r="AB171" s="93"/>
      <c r="AC171" s="93" t="b">
        <f t="shared" si="3"/>
        <v>0</v>
      </c>
      <c r="AD171" s="93" t="b">
        <f t="shared" si="4"/>
        <v>0</v>
      </c>
      <c r="AJ171" s="79" t="b">
        <f t="shared" si="5"/>
        <v>0</v>
      </c>
    </row>
    <row r="172" spans="1:40" ht="32.25" customHeight="1" x14ac:dyDescent="0.2">
      <c r="A172" s="228"/>
      <c r="B172" s="602"/>
      <c r="C172" s="603"/>
      <c r="D172" s="603"/>
      <c r="E172" s="604"/>
      <c r="F172" s="602"/>
      <c r="G172" s="603"/>
      <c r="H172" s="603"/>
      <c r="I172" s="604"/>
      <c r="J172" s="605"/>
      <c r="K172" s="606"/>
      <c r="L172" s="30"/>
      <c r="M172" s="30"/>
      <c r="N172" s="30"/>
      <c r="O172" s="93"/>
      <c r="P172" s="277"/>
      <c r="Q172" s="607"/>
      <c r="R172" s="608"/>
      <c r="S172" s="608"/>
      <c r="T172" s="608"/>
      <c r="U172" s="608"/>
      <c r="V172" s="608"/>
      <c r="W172" s="608"/>
      <c r="X172" s="608"/>
      <c r="Y172" s="608"/>
      <c r="Z172" s="609"/>
      <c r="AA172" s="93"/>
      <c r="AB172" s="93"/>
      <c r="AC172" s="93" t="b">
        <f t="shared" si="3"/>
        <v>0</v>
      </c>
      <c r="AD172" s="93" t="b">
        <f t="shared" si="4"/>
        <v>0</v>
      </c>
      <c r="AJ172" s="79" t="b">
        <f t="shared" si="5"/>
        <v>0</v>
      </c>
    </row>
    <row r="173" spans="1:40" ht="32.25" customHeight="1" x14ac:dyDescent="0.2">
      <c r="A173" s="228"/>
      <c r="B173" s="602"/>
      <c r="C173" s="603"/>
      <c r="D173" s="603"/>
      <c r="E173" s="604"/>
      <c r="F173" s="602"/>
      <c r="G173" s="603"/>
      <c r="H173" s="603"/>
      <c r="I173" s="604"/>
      <c r="J173" s="605"/>
      <c r="K173" s="606"/>
      <c r="L173" s="30"/>
      <c r="M173" s="30"/>
      <c r="N173" s="30"/>
      <c r="O173" s="93"/>
      <c r="P173" s="277"/>
      <c r="Q173" s="607"/>
      <c r="R173" s="608"/>
      <c r="S173" s="608"/>
      <c r="T173" s="608"/>
      <c r="U173" s="608"/>
      <c r="V173" s="608"/>
      <c r="W173" s="608"/>
      <c r="X173" s="608"/>
      <c r="Y173" s="608"/>
      <c r="Z173" s="609"/>
      <c r="AA173" s="93"/>
      <c r="AB173" s="93"/>
      <c r="AC173" s="93" t="b">
        <f t="shared" si="3"/>
        <v>0</v>
      </c>
      <c r="AD173" s="93" t="b">
        <f t="shared" si="4"/>
        <v>0</v>
      </c>
      <c r="AJ173" s="79" t="b">
        <f t="shared" si="5"/>
        <v>0</v>
      </c>
    </row>
    <row r="174" spans="1:40" ht="32.25" customHeight="1" x14ac:dyDescent="0.2">
      <c r="A174" s="228"/>
      <c r="B174" s="602"/>
      <c r="C174" s="603"/>
      <c r="D174" s="603"/>
      <c r="E174" s="604"/>
      <c r="F174" s="602"/>
      <c r="G174" s="603"/>
      <c r="H174" s="603"/>
      <c r="I174" s="604"/>
      <c r="J174" s="605"/>
      <c r="K174" s="606"/>
      <c r="L174" s="30"/>
      <c r="M174" s="30"/>
      <c r="N174" s="30"/>
      <c r="O174" s="93"/>
      <c r="P174" s="277"/>
      <c r="Q174" s="607"/>
      <c r="R174" s="608"/>
      <c r="S174" s="608"/>
      <c r="T174" s="608"/>
      <c r="U174" s="608"/>
      <c r="V174" s="608"/>
      <c r="W174" s="608"/>
      <c r="X174" s="608"/>
      <c r="Y174" s="608"/>
      <c r="Z174" s="609"/>
      <c r="AA174" s="93"/>
      <c r="AB174" s="93"/>
      <c r="AC174" s="93" t="b">
        <f t="shared" si="3"/>
        <v>0</v>
      </c>
      <c r="AD174" s="93" t="b">
        <f t="shared" si="4"/>
        <v>0</v>
      </c>
      <c r="AJ174" s="79" t="b">
        <f t="shared" si="5"/>
        <v>0</v>
      </c>
    </row>
    <row r="175" spans="1:40" ht="32.25" customHeight="1" x14ac:dyDescent="0.2">
      <c r="A175" s="228"/>
      <c r="B175" s="602"/>
      <c r="C175" s="603"/>
      <c r="D175" s="603"/>
      <c r="E175" s="604"/>
      <c r="F175" s="602"/>
      <c r="G175" s="603"/>
      <c r="H175" s="603"/>
      <c r="I175" s="604"/>
      <c r="J175" s="605"/>
      <c r="K175" s="606"/>
      <c r="L175" s="30"/>
      <c r="M175" s="30"/>
      <c r="N175" s="30"/>
      <c r="O175" s="93"/>
      <c r="P175" s="277"/>
      <c r="Q175" s="607"/>
      <c r="R175" s="608"/>
      <c r="S175" s="608"/>
      <c r="T175" s="608"/>
      <c r="U175" s="608"/>
      <c r="V175" s="608"/>
      <c r="W175" s="608"/>
      <c r="X175" s="608"/>
      <c r="Y175" s="608"/>
      <c r="Z175" s="609"/>
      <c r="AA175" s="93"/>
      <c r="AB175" s="93"/>
      <c r="AC175" s="93" t="b">
        <f t="shared" ref="AC175:AC184" si="6">IF(AND(I175="Bör-krav",L175&lt;=0),TRUE,FALSE)</f>
        <v>0</v>
      </c>
      <c r="AD175" s="93" t="b">
        <f t="shared" ref="AD175:AD184" si="7">IF(I175="Ska-krav",TRUE,FALSE)</f>
        <v>0</v>
      </c>
      <c r="AJ175" s="79" t="b">
        <f t="shared" ref="AJ175:AJ184" si="8">IF(AND(I175="Ska-krav",P175&lt;&gt;"Ja"),TRUE,FALSE)</f>
        <v>0</v>
      </c>
    </row>
    <row r="176" spans="1:40" ht="32.25" customHeight="1" x14ac:dyDescent="0.2">
      <c r="A176" s="228"/>
      <c r="B176" s="602"/>
      <c r="C176" s="603"/>
      <c r="D176" s="603"/>
      <c r="E176" s="604"/>
      <c r="F176" s="602"/>
      <c r="G176" s="603"/>
      <c r="H176" s="603"/>
      <c r="I176" s="604"/>
      <c r="J176" s="605"/>
      <c r="K176" s="606"/>
      <c r="L176" s="30"/>
      <c r="M176" s="30"/>
      <c r="N176" s="30"/>
      <c r="O176" s="93"/>
      <c r="P176" s="277"/>
      <c r="Q176" s="607"/>
      <c r="R176" s="608"/>
      <c r="S176" s="608"/>
      <c r="T176" s="608"/>
      <c r="U176" s="608"/>
      <c r="V176" s="608"/>
      <c r="W176" s="608"/>
      <c r="X176" s="608"/>
      <c r="Y176" s="608"/>
      <c r="Z176" s="609"/>
      <c r="AA176" s="93"/>
      <c r="AB176" s="93"/>
      <c r="AC176" s="93" t="b">
        <f t="shared" si="6"/>
        <v>0</v>
      </c>
      <c r="AD176" s="93" t="b">
        <f t="shared" si="7"/>
        <v>0</v>
      </c>
      <c r="AJ176" s="79" t="b">
        <f t="shared" si="8"/>
        <v>0</v>
      </c>
    </row>
    <row r="177" spans="1:40" ht="32.25" customHeight="1" x14ac:dyDescent="0.2">
      <c r="A177" s="228"/>
      <c r="B177" s="602"/>
      <c r="C177" s="603"/>
      <c r="D177" s="603"/>
      <c r="E177" s="604"/>
      <c r="F177" s="602"/>
      <c r="G177" s="603"/>
      <c r="H177" s="603"/>
      <c r="I177" s="604"/>
      <c r="J177" s="605"/>
      <c r="K177" s="606"/>
      <c r="L177" s="30"/>
      <c r="M177" s="30"/>
      <c r="N177" s="30"/>
      <c r="O177" s="93"/>
      <c r="P177" s="277"/>
      <c r="Q177" s="607"/>
      <c r="R177" s="608"/>
      <c r="S177" s="608"/>
      <c r="T177" s="608"/>
      <c r="U177" s="608"/>
      <c r="V177" s="608"/>
      <c r="W177" s="608"/>
      <c r="X177" s="608"/>
      <c r="Y177" s="608"/>
      <c r="Z177" s="609"/>
      <c r="AA177" s="93"/>
      <c r="AB177" s="93"/>
      <c r="AC177" s="93" t="b">
        <f t="shared" si="6"/>
        <v>0</v>
      </c>
      <c r="AD177" s="93" t="b">
        <f t="shared" si="7"/>
        <v>0</v>
      </c>
      <c r="AJ177" s="79" t="b">
        <f t="shared" si="8"/>
        <v>0</v>
      </c>
    </row>
    <row r="178" spans="1:40" ht="32.25" customHeight="1" x14ac:dyDescent="0.2">
      <c r="A178" s="228"/>
      <c r="B178" s="602"/>
      <c r="C178" s="603"/>
      <c r="D178" s="603"/>
      <c r="E178" s="604"/>
      <c r="F178" s="602"/>
      <c r="G178" s="603"/>
      <c r="H178" s="603"/>
      <c r="I178" s="604"/>
      <c r="J178" s="605"/>
      <c r="K178" s="606"/>
      <c r="L178" s="30"/>
      <c r="M178" s="30"/>
      <c r="N178" s="30"/>
      <c r="O178" s="93"/>
      <c r="P178" s="277"/>
      <c r="Q178" s="607"/>
      <c r="R178" s="608"/>
      <c r="S178" s="608"/>
      <c r="T178" s="608"/>
      <c r="U178" s="608"/>
      <c r="V178" s="608"/>
      <c r="W178" s="608"/>
      <c r="X178" s="608"/>
      <c r="Y178" s="608"/>
      <c r="Z178" s="609"/>
      <c r="AA178" s="93"/>
      <c r="AB178" s="93"/>
      <c r="AC178" s="93" t="b">
        <f t="shared" si="6"/>
        <v>0</v>
      </c>
      <c r="AD178" s="93" t="b">
        <f t="shared" si="7"/>
        <v>0</v>
      </c>
      <c r="AJ178" s="79" t="b">
        <f t="shared" si="8"/>
        <v>0</v>
      </c>
    </row>
    <row r="179" spans="1:40" ht="32.25" customHeight="1" x14ac:dyDescent="0.2">
      <c r="A179" s="228"/>
      <c r="B179" s="602"/>
      <c r="C179" s="603"/>
      <c r="D179" s="603"/>
      <c r="E179" s="604"/>
      <c r="F179" s="602"/>
      <c r="G179" s="603"/>
      <c r="H179" s="603"/>
      <c r="I179" s="604"/>
      <c r="J179" s="605"/>
      <c r="K179" s="606"/>
      <c r="L179" s="30"/>
      <c r="M179" s="30"/>
      <c r="N179" s="30"/>
      <c r="O179" s="369"/>
      <c r="P179" s="407"/>
      <c r="Q179" s="607"/>
      <c r="R179" s="608"/>
      <c r="S179" s="608"/>
      <c r="T179" s="608"/>
      <c r="U179" s="608"/>
      <c r="V179" s="608"/>
      <c r="W179" s="608"/>
      <c r="X179" s="608"/>
      <c r="Y179" s="608"/>
      <c r="Z179" s="609"/>
      <c r="AA179" s="93"/>
      <c r="AB179" s="93"/>
      <c r="AC179" s="93" t="b">
        <f t="shared" si="6"/>
        <v>0</v>
      </c>
      <c r="AD179" s="93" t="b">
        <f t="shared" si="7"/>
        <v>0</v>
      </c>
      <c r="AJ179" s="79" t="b">
        <f t="shared" si="8"/>
        <v>0</v>
      </c>
      <c r="AN179" s="30"/>
    </row>
    <row r="180" spans="1:40" ht="32.25" customHeight="1" x14ac:dyDescent="0.2">
      <c r="A180" s="228"/>
      <c r="B180" s="602"/>
      <c r="C180" s="603"/>
      <c r="D180" s="603"/>
      <c r="E180" s="604"/>
      <c r="F180" s="602"/>
      <c r="G180" s="603"/>
      <c r="H180" s="603"/>
      <c r="I180" s="604"/>
      <c r="J180" s="605"/>
      <c r="K180" s="606"/>
      <c r="L180" s="30"/>
      <c r="M180" s="30"/>
      <c r="N180" s="30"/>
      <c r="O180" s="93"/>
      <c r="P180" s="277"/>
      <c r="Q180" s="607"/>
      <c r="R180" s="608"/>
      <c r="S180" s="608"/>
      <c r="T180" s="608"/>
      <c r="U180" s="608"/>
      <c r="V180" s="608"/>
      <c r="W180" s="608"/>
      <c r="X180" s="608"/>
      <c r="Y180" s="608"/>
      <c r="Z180" s="609"/>
      <c r="AA180" s="93"/>
      <c r="AB180" s="93"/>
      <c r="AC180" s="93" t="b">
        <f t="shared" si="6"/>
        <v>0</v>
      </c>
      <c r="AD180" s="93" t="b">
        <f t="shared" si="7"/>
        <v>0</v>
      </c>
      <c r="AJ180" s="79" t="b">
        <f t="shared" si="8"/>
        <v>0</v>
      </c>
    </row>
    <row r="181" spans="1:40" ht="32.25" customHeight="1" x14ac:dyDescent="0.2">
      <c r="A181" s="228"/>
      <c r="B181" s="602"/>
      <c r="C181" s="603"/>
      <c r="D181" s="603"/>
      <c r="E181" s="604"/>
      <c r="F181" s="602"/>
      <c r="G181" s="603"/>
      <c r="H181" s="603"/>
      <c r="I181" s="604"/>
      <c r="J181" s="605"/>
      <c r="K181" s="606"/>
      <c r="L181" s="30"/>
      <c r="M181" s="30"/>
      <c r="N181" s="30"/>
      <c r="O181" s="93"/>
      <c r="P181" s="277"/>
      <c r="Q181" s="607"/>
      <c r="R181" s="608"/>
      <c r="S181" s="608"/>
      <c r="T181" s="608"/>
      <c r="U181" s="608"/>
      <c r="V181" s="608"/>
      <c r="W181" s="608"/>
      <c r="X181" s="608"/>
      <c r="Y181" s="608"/>
      <c r="Z181" s="609"/>
      <c r="AA181" s="93"/>
      <c r="AB181" s="93"/>
      <c r="AC181" s="93" t="b">
        <f t="shared" si="6"/>
        <v>0</v>
      </c>
      <c r="AD181" s="93" t="b">
        <f t="shared" si="7"/>
        <v>0</v>
      </c>
      <c r="AJ181" s="79" t="b">
        <f t="shared" si="8"/>
        <v>0</v>
      </c>
    </row>
    <row r="182" spans="1:40" ht="32.25" customHeight="1" x14ac:dyDescent="0.2">
      <c r="A182" s="228"/>
      <c r="B182" s="602"/>
      <c r="C182" s="603"/>
      <c r="D182" s="603"/>
      <c r="E182" s="604"/>
      <c r="F182" s="602"/>
      <c r="G182" s="603"/>
      <c r="H182" s="603"/>
      <c r="I182" s="604"/>
      <c r="J182" s="605"/>
      <c r="K182" s="606"/>
      <c r="L182" s="30"/>
      <c r="M182" s="30"/>
      <c r="N182" s="30"/>
      <c r="O182" s="93"/>
      <c r="P182" s="277"/>
      <c r="Q182" s="607"/>
      <c r="R182" s="608"/>
      <c r="S182" s="608"/>
      <c r="T182" s="608"/>
      <c r="U182" s="608"/>
      <c r="V182" s="608"/>
      <c r="W182" s="608"/>
      <c r="X182" s="608"/>
      <c r="Y182" s="608"/>
      <c r="Z182" s="609"/>
      <c r="AA182" s="93"/>
      <c r="AB182" s="93"/>
      <c r="AC182" s="93" t="b">
        <f t="shared" si="6"/>
        <v>0</v>
      </c>
      <c r="AD182" s="93" t="b">
        <f t="shared" si="7"/>
        <v>0</v>
      </c>
      <c r="AJ182" s="79" t="b">
        <f t="shared" si="8"/>
        <v>0</v>
      </c>
    </row>
    <row r="183" spans="1:40" ht="32.25" customHeight="1" x14ac:dyDescent="0.2">
      <c r="A183" s="228"/>
      <c r="B183" s="602"/>
      <c r="C183" s="603"/>
      <c r="D183" s="603"/>
      <c r="E183" s="604"/>
      <c r="F183" s="602"/>
      <c r="G183" s="603"/>
      <c r="H183" s="603"/>
      <c r="I183" s="604"/>
      <c r="J183" s="605"/>
      <c r="K183" s="606"/>
      <c r="L183" s="30"/>
      <c r="M183" s="30"/>
      <c r="N183" s="30"/>
      <c r="O183" s="93"/>
      <c r="P183" s="277"/>
      <c r="Q183" s="607"/>
      <c r="R183" s="608"/>
      <c r="S183" s="608"/>
      <c r="T183" s="608"/>
      <c r="U183" s="608"/>
      <c r="V183" s="608"/>
      <c r="W183" s="608"/>
      <c r="X183" s="608"/>
      <c r="Y183" s="608"/>
      <c r="Z183" s="609"/>
      <c r="AA183" s="93"/>
      <c r="AB183" s="93"/>
      <c r="AC183" s="93" t="b">
        <f t="shared" si="6"/>
        <v>0</v>
      </c>
      <c r="AD183" s="93" t="b">
        <f t="shared" si="7"/>
        <v>0</v>
      </c>
      <c r="AJ183" s="79" t="b">
        <f t="shared" si="8"/>
        <v>0</v>
      </c>
    </row>
    <row r="184" spans="1:40" ht="32.25" customHeight="1" x14ac:dyDescent="0.2">
      <c r="A184" s="228"/>
      <c r="B184" s="602"/>
      <c r="C184" s="603"/>
      <c r="D184" s="603"/>
      <c r="E184" s="604"/>
      <c r="F184" s="602"/>
      <c r="G184" s="603"/>
      <c r="H184" s="603"/>
      <c r="I184" s="604"/>
      <c r="J184" s="605"/>
      <c r="K184" s="606"/>
      <c r="L184" s="30"/>
      <c r="M184" s="30"/>
      <c r="N184" s="30"/>
      <c r="O184" s="93"/>
      <c r="P184" s="277"/>
      <c r="Q184" s="607"/>
      <c r="R184" s="608"/>
      <c r="S184" s="608"/>
      <c r="T184" s="608"/>
      <c r="U184" s="608"/>
      <c r="V184" s="608"/>
      <c r="W184" s="608"/>
      <c r="X184" s="608"/>
      <c r="Y184" s="608"/>
      <c r="Z184" s="609"/>
      <c r="AA184" s="93"/>
      <c r="AB184" s="93"/>
      <c r="AC184" s="93" t="b">
        <f t="shared" si="6"/>
        <v>0</v>
      </c>
      <c r="AD184" s="93" t="b">
        <f t="shared" si="7"/>
        <v>0</v>
      </c>
      <c r="AJ184" s="79" t="b">
        <f t="shared" si="8"/>
        <v>0</v>
      </c>
    </row>
    <row r="185" spans="1:40" ht="32.25" customHeight="1" x14ac:dyDescent="0.2">
      <c r="A185" s="228"/>
      <c r="B185" s="602"/>
      <c r="C185" s="603"/>
      <c r="D185" s="603"/>
      <c r="E185" s="604"/>
      <c r="F185" s="602"/>
      <c r="G185" s="603"/>
      <c r="H185" s="603"/>
      <c r="I185" s="604"/>
      <c r="J185" s="605"/>
      <c r="K185" s="606"/>
      <c r="L185" s="30"/>
      <c r="M185" s="30"/>
      <c r="N185" s="30"/>
      <c r="O185" s="93"/>
      <c r="P185" s="277"/>
      <c r="Q185" s="607"/>
      <c r="R185" s="608"/>
      <c r="S185" s="608"/>
      <c r="T185" s="608"/>
      <c r="U185" s="608"/>
      <c r="V185" s="608"/>
      <c r="W185" s="608"/>
      <c r="X185" s="608"/>
      <c r="Y185" s="608"/>
      <c r="Z185" s="609"/>
      <c r="AA185" s="93"/>
      <c r="AB185" s="93"/>
      <c r="AC185" s="93" t="b">
        <f t="shared" si="3"/>
        <v>0</v>
      </c>
      <c r="AD185" s="93" t="b">
        <f t="shared" si="4"/>
        <v>0</v>
      </c>
      <c r="AJ185" s="79" t="b">
        <f t="shared" si="5"/>
        <v>0</v>
      </c>
    </row>
    <row r="186" spans="1:40" ht="32.25" customHeight="1" x14ac:dyDescent="0.2">
      <c r="A186" s="228"/>
      <c r="B186" s="602"/>
      <c r="C186" s="603"/>
      <c r="D186" s="603"/>
      <c r="E186" s="604"/>
      <c r="F186" s="602"/>
      <c r="G186" s="603"/>
      <c r="H186" s="603"/>
      <c r="I186" s="604"/>
      <c r="J186" s="605"/>
      <c r="K186" s="606"/>
      <c r="L186" s="30"/>
      <c r="M186" s="30"/>
      <c r="N186" s="30"/>
      <c r="O186" s="369"/>
      <c r="P186" s="407"/>
      <c r="Q186" s="607"/>
      <c r="R186" s="608"/>
      <c r="S186" s="608"/>
      <c r="T186" s="608"/>
      <c r="U186" s="608"/>
      <c r="V186" s="608"/>
      <c r="W186" s="608"/>
      <c r="X186" s="608"/>
      <c r="Y186" s="608"/>
      <c r="Z186" s="609"/>
      <c r="AA186" s="93"/>
      <c r="AB186" s="93"/>
      <c r="AC186" s="93" t="b">
        <f t="shared" si="3"/>
        <v>0</v>
      </c>
      <c r="AD186" s="93" t="b">
        <f t="shared" si="4"/>
        <v>0</v>
      </c>
      <c r="AJ186" s="79" t="b">
        <f t="shared" si="5"/>
        <v>0</v>
      </c>
      <c r="AN186" s="30"/>
    </row>
    <row r="187" spans="1:40" ht="32.25" customHeight="1" x14ac:dyDescent="0.2">
      <c r="A187" s="228"/>
      <c r="B187" s="602"/>
      <c r="C187" s="603"/>
      <c r="D187" s="603"/>
      <c r="E187" s="604"/>
      <c r="F187" s="602"/>
      <c r="G187" s="603"/>
      <c r="H187" s="603"/>
      <c r="I187" s="604"/>
      <c r="J187" s="605"/>
      <c r="K187" s="606"/>
      <c r="L187" s="30"/>
      <c r="M187" s="30"/>
      <c r="N187" s="30"/>
      <c r="O187" s="93"/>
      <c r="P187" s="277"/>
      <c r="Q187" s="607"/>
      <c r="R187" s="608"/>
      <c r="S187" s="608"/>
      <c r="T187" s="608"/>
      <c r="U187" s="608"/>
      <c r="V187" s="608"/>
      <c r="W187" s="608"/>
      <c r="X187" s="608"/>
      <c r="Y187" s="608"/>
      <c r="Z187" s="609"/>
      <c r="AA187" s="93"/>
      <c r="AB187" s="93"/>
      <c r="AC187" s="93" t="b">
        <f t="shared" si="3"/>
        <v>0</v>
      </c>
      <c r="AD187" s="93" t="b">
        <f t="shared" si="4"/>
        <v>0</v>
      </c>
      <c r="AJ187" s="79" t="b">
        <f t="shared" si="5"/>
        <v>0</v>
      </c>
    </row>
    <row r="188" spans="1:40" ht="32.25" customHeight="1" x14ac:dyDescent="0.2">
      <c r="A188" s="228"/>
      <c r="B188" s="602"/>
      <c r="C188" s="603"/>
      <c r="D188" s="603"/>
      <c r="E188" s="604"/>
      <c r="F188" s="602"/>
      <c r="G188" s="603"/>
      <c r="H188" s="603"/>
      <c r="I188" s="604"/>
      <c r="J188" s="605"/>
      <c r="K188" s="606"/>
      <c r="L188" s="30"/>
      <c r="M188" s="30"/>
      <c r="N188" s="30"/>
      <c r="O188" s="93"/>
      <c r="P188" s="277"/>
      <c r="Q188" s="607"/>
      <c r="R188" s="608"/>
      <c r="S188" s="608"/>
      <c r="T188" s="608"/>
      <c r="U188" s="608"/>
      <c r="V188" s="608"/>
      <c r="W188" s="608"/>
      <c r="X188" s="608"/>
      <c r="Y188" s="608"/>
      <c r="Z188" s="609"/>
      <c r="AA188" s="93"/>
      <c r="AB188" s="93"/>
      <c r="AC188" s="93" t="b">
        <f t="shared" si="3"/>
        <v>0</v>
      </c>
      <c r="AD188" s="93" t="b">
        <f t="shared" si="4"/>
        <v>0</v>
      </c>
      <c r="AJ188" s="79" t="b">
        <f t="shared" si="5"/>
        <v>0</v>
      </c>
    </row>
    <row r="189" spans="1:40" ht="32.25" customHeight="1" x14ac:dyDescent="0.2">
      <c r="A189" s="228"/>
      <c r="B189" s="602"/>
      <c r="C189" s="603"/>
      <c r="D189" s="603"/>
      <c r="E189" s="604"/>
      <c r="F189" s="602"/>
      <c r="G189" s="603"/>
      <c r="H189" s="603"/>
      <c r="I189" s="604"/>
      <c r="J189" s="605"/>
      <c r="K189" s="606"/>
      <c r="O189" s="93"/>
      <c r="P189" s="277"/>
      <c r="Q189" s="607"/>
      <c r="R189" s="608"/>
      <c r="S189" s="608"/>
      <c r="T189" s="608"/>
      <c r="U189" s="608"/>
      <c r="V189" s="608"/>
      <c r="W189" s="608"/>
      <c r="X189" s="608"/>
      <c r="Y189" s="608"/>
      <c r="Z189" s="609"/>
      <c r="AA189" s="93"/>
      <c r="AB189" s="93"/>
      <c r="AC189" s="93" t="b">
        <f t="shared" si="3"/>
        <v>0</v>
      </c>
      <c r="AD189" s="93" t="b">
        <f t="shared" si="4"/>
        <v>0</v>
      </c>
      <c r="AJ189" s="79" t="b">
        <f t="shared" si="5"/>
        <v>0</v>
      </c>
    </row>
    <row r="190" spans="1:40" ht="32.25" customHeight="1" x14ac:dyDescent="0.2">
      <c r="A190" s="228"/>
      <c r="B190" s="602"/>
      <c r="C190" s="603"/>
      <c r="D190" s="603"/>
      <c r="E190" s="604"/>
      <c r="F190" s="602"/>
      <c r="G190" s="603"/>
      <c r="H190" s="603"/>
      <c r="I190" s="604"/>
      <c r="J190" s="605"/>
      <c r="K190" s="606"/>
      <c r="O190" s="93"/>
      <c r="P190" s="277"/>
      <c r="Q190" s="607"/>
      <c r="R190" s="608"/>
      <c r="S190" s="608"/>
      <c r="T190" s="608"/>
      <c r="U190" s="608"/>
      <c r="V190" s="608"/>
      <c r="W190" s="608"/>
      <c r="X190" s="608"/>
      <c r="Y190" s="608"/>
      <c r="Z190" s="609"/>
      <c r="AA190" s="93"/>
      <c r="AB190" s="93"/>
      <c r="AC190" s="93" t="b">
        <f t="shared" si="3"/>
        <v>0</v>
      </c>
      <c r="AD190" s="93" t="b">
        <f t="shared" si="4"/>
        <v>0</v>
      </c>
      <c r="AJ190" s="79" t="b">
        <f t="shared" si="5"/>
        <v>0</v>
      </c>
    </row>
    <row r="191" spans="1:40" ht="32.25" customHeight="1" x14ac:dyDescent="0.2">
      <c r="A191" s="228"/>
      <c r="B191" s="602"/>
      <c r="C191" s="603"/>
      <c r="D191" s="603"/>
      <c r="E191" s="604"/>
      <c r="F191" s="602"/>
      <c r="G191" s="603"/>
      <c r="H191" s="603"/>
      <c r="I191" s="604"/>
      <c r="J191" s="605"/>
      <c r="K191" s="606"/>
      <c r="O191" s="93"/>
      <c r="P191" s="277"/>
      <c r="Q191" s="607"/>
      <c r="R191" s="608"/>
      <c r="S191" s="608"/>
      <c r="T191" s="608"/>
      <c r="U191" s="608"/>
      <c r="V191" s="608"/>
      <c r="W191" s="608"/>
      <c r="X191" s="608"/>
      <c r="Y191" s="608"/>
      <c r="Z191" s="609"/>
      <c r="AA191" s="93"/>
      <c r="AB191" s="93"/>
      <c r="AC191" s="93" t="b">
        <f t="shared" si="3"/>
        <v>0</v>
      </c>
      <c r="AD191" s="93" t="b">
        <f t="shared" si="4"/>
        <v>0</v>
      </c>
      <c r="AJ191" s="79" t="b">
        <f t="shared" si="5"/>
        <v>0</v>
      </c>
    </row>
    <row r="192" spans="1:40" ht="32.25" customHeight="1" x14ac:dyDescent="0.2">
      <c r="A192" s="228"/>
      <c r="B192" s="602"/>
      <c r="C192" s="603"/>
      <c r="D192" s="603"/>
      <c r="E192" s="604"/>
      <c r="F192" s="602"/>
      <c r="G192" s="603"/>
      <c r="H192" s="603"/>
      <c r="I192" s="604"/>
      <c r="J192" s="605"/>
      <c r="K192" s="606"/>
      <c r="O192" s="369"/>
      <c r="P192" s="277"/>
      <c r="Q192" s="607"/>
      <c r="R192" s="608"/>
      <c r="S192" s="608"/>
      <c r="T192" s="608"/>
      <c r="U192" s="608"/>
      <c r="V192" s="608"/>
      <c r="W192" s="608"/>
      <c r="X192" s="608"/>
      <c r="Y192" s="608"/>
      <c r="Z192" s="609"/>
      <c r="AA192" s="93"/>
      <c r="AB192" s="93"/>
      <c r="AC192" s="93" t="b">
        <f t="shared" si="3"/>
        <v>0</v>
      </c>
      <c r="AD192" s="93" t="b">
        <f t="shared" si="4"/>
        <v>0</v>
      </c>
      <c r="AJ192" s="79" t="b">
        <f t="shared" si="5"/>
        <v>0</v>
      </c>
    </row>
    <row r="193" spans="1:48" s="141" customFormat="1" ht="13.9" customHeight="1" x14ac:dyDescent="0.2">
      <c r="A193" s="238">
        <v>1</v>
      </c>
      <c r="AC193" s="93"/>
      <c r="AD193" s="93"/>
      <c r="AE193" s="26"/>
      <c r="AF193" s="26"/>
      <c r="AG193" s="26"/>
      <c r="AH193" s="26"/>
      <c r="AI193" s="26"/>
      <c r="AJ193" s="79"/>
    </row>
    <row r="194" spans="1:48" ht="14.45" customHeight="1" x14ac:dyDescent="0.2">
      <c r="A194" s="228"/>
      <c r="B194" s="32"/>
      <c r="C194" s="32"/>
      <c r="D194" s="32"/>
      <c r="E194" s="32"/>
      <c r="F194" s="32"/>
      <c r="G194" s="32"/>
      <c r="H194" s="32"/>
      <c r="I194" s="32"/>
      <c r="J194" s="32"/>
      <c r="M194" s="826"/>
      <c r="N194" s="827"/>
      <c r="O194" s="26"/>
      <c r="P194" s="32"/>
      <c r="Q194" s="32"/>
      <c r="R194" s="32"/>
      <c r="S194" s="32"/>
      <c r="T194" s="32"/>
      <c r="U194" s="32"/>
      <c r="V194" s="311"/>
      <c r="W194" s="32"/>
      <c r="X194" s="32"/>
      <c r="Y194" s="311"/>
      <c r="Z194" s="87"/>
      <c r="AA194" s="88"/>
      <c r="AB194" s="32"/>
      <c r="AC194" s="93"/>
      <c r="AD194" s="93"/>
      <c r="AJ194" s="79"/>
    </row>
    <row r="195" spans="1:48" ht="7.5" hidden="1" customHeight="1" x14ac:dyDescent="0.2">
      <c r="B195" s="114"/>
      <c r="C195" s="114"/>
      <c r="D195" s="114"/>
      <c r="E195" s="76"/>
      <c r="F195" s="76"/>
      <c r="G195" s="76"/>
      <c r="H195" s="76"/>
      <c r="J195" s="8"/>
      <c r="P195" s="51"/>
      <c r="Q195" s="30"/>
      <c r="R195" s="8"/>
      <c r="S195" s="8"/>
      <c r="T195" s="45"/>
      <c r="U195" s="8"/>
      <c r="V195" s="8"/>
      <c r="W195" s="56"/>
      <c r="X195" s="52"/>
      <c r="Y195" s="52"/>
      <c r="Z195" s="32"/>
      <c r="AA195" s="32"/>
      <c r="AB195" s="32"/>
      <c r="AC195" s="93"/>
      <c r="AD195" s="93"/>
      <c r="AJ195" s="79"/>
      <c r="AK195" s="65"/>
      <c r="AL195" s="65"/>
      <c r="AM195" s="65"/>
      <c r="AN195" s="65"/>
      <c r="AO195" s="65"/>
      <c r="AP195" s="65"/>
      <c r="AQ195" s="65"/>
      <c r="AR195" s="65"/>
      <c r="AS195" s="65"/>
      <c r="AT195" s="65"/>
      <c r="AU195" s="65"/>
      <c r="AV195" s="65"/>
    </row>
    <row r="196" spans="1:48" ht="23.25" hidden="1" customHeight="1" x14ac:dyDescent="0.2">
      <c r="A196" s="234" t="s">
        <v>126</v>
      </c>
      <c r="B196" s="188" t="s">
        <v>330</v>
      </c>
      <c r="C196" s="189"/>
      <c r="D196" s="190"/>
      <c r="E196" s="181"/>
      <c r="F196" s="191"/>
      <c r="G196" s="191"/>
      <c r="H196" s="191"/>
      <c r="I196" s="181"/>
      <c r="J196" s="183"/>
      <c r="K196" s="181"/>
      <c r="L196" s="182"/>
      <c r="M196" s="181"/>
      <c r="N196" s="192"/>
      <c r="P196" s="801" t="s">
        <v>97</v>
      </c>
      <c r="Q196" s="802"/>
      <c r="R196" s="799" t="s">
        <v>86</v>
      </c>
      <c r="S196" s="823" t="s">
        <v>595</v>
      </c>
      <c r="T196" s="824"/>
      <c r="U196" s="824"/>
      <c r="V196" s="824"/>
      <c r="W196" s="824"/>
      <c r="X196" s="824"/>
      <c r="Y196" s="824"/>
      <c r="Z196" s="802"/>
      <c r="AA196" s="116"/>
      <c r="AB196" s="32"/>
      <c r="AC196" s="32"/>
      <c r="AD196" s="32"/>
      <c r="AJ196" s="65"/>
      <c r="AK196" s="65"/>
      <c r="AL196" s="65"/>
      <c r="AM196" s="65"/>
      <c r="AN196" s="65"/>
      <c r="AO196" s="65"/>
      <c r="AP196" s="65"/>
      <c r="AQ196" s="65"/>
      <c r="AR196" s="65"/>
      <c r="AS196" s="65"/>
      <c r="AT196" s="65"/>
      <c r="AU196" s="65"/>
      <c r="AV196" s="65"/>
    </row>
    <row r="197" spans="1:48" ht="27" hidden="1" customHeight="1" x14ac:dyDescent="0.2">
      <c r="A197" s="234" t="s">
        <v>126</v>
      </c>
      <c r="B197" s="193" t="s">
        <v>101</v>
      </c>
      <c r="C197" s="30"/>
      <c r="D197" s="30"/>
      <c r="E197" s="30"/>
      <c r="F197" s="30"/>
      <c r="G197" s="30"/>
      <c r="H197" s="30"/>
      <c r="I197" s="30"/>
      <c r="J197" s="8"/>
      <c r="K197" s="30"/>
      <c r="L197" s="30"/>
      <c r="M197" s="30"/>
      <c r="N197" s="194"/>
      <c r="P197" s="803"/>
      <c r="Q197" s="804"/>
      <c r="R197" s="800"/>
      <c r="S197" s="803"/>
      <c r="T197" s="825"/>
      <c r="U197" s="825"/>
      <c r="V197" s="825"/>
      <c r="W197" s="825"/>
      <c r="X197" s="825"/>
      <c r="Y197" s="825"/>
      <c r="Z197" s="804"/>
      <c r="AA197" s="116"/>
      <c r="AB197" s="32"/>
      <c r="AC197" s="32"/>
      <c r="AD197" s="32"/>
      <c r="AJ197" s="65"/>
      <c r="AK197" s="65"/>
      <c r="AL197" s="65"/>
      <c r="AM197" s="65"/>
      <c r="AN197" s="65"/>
      <c r="AO197" s="65"/>
      <c r="AP197" s="65"/>
      <c r="AQ197" s="65"/>
      <c r="AR197" s="65"/>
      <c r="AS197" s="65"/>
      <c r="AT197" s="65"/>
      <c r="AU197" s="65"/>
      <c r="AV197" s="65"/>
    </row>
    <row r="198" spans="1:48" ht="66" hidden="1" customHeight="1" x14ac:dyDescent="0.25">
      <c r="A198" s="234" t="s">
        <v>126</v>
      </c>
      <c r="B198" s="224" t="s">
        <v>56</v>
      </c>
      <c r="C198" s="30"/>
      <c r="D198" s="30"/>
      <c r="E198" s="30"/>
      <c r="F198" s="30"/>
      <c r="G198" s="30"/>
      <c r="H198" s="30"/>
      <c r="I198" s="30"/>
      <c r="J198" s="8"/>
      <c r="K198" s="30"/>
      <c r="L198" s="30"/>
      <c r="M198" s="30"/>
      <c r="N198" s="194"/>
      <c r="P198" s="803"/>
      <c r="Q198" s="804"/>
      <c r="R198" s="800"/>
      <c r="S198" s="803"/>
      <c r="T198" s="825"/>
      <c r="U198" s="825"/>
      <c r="V198" s="825"/>
      <c r="W198" s="825"/>
      <c r="X198" s="825"/>
      <c r="Y198" s="825"/>
      <c r="Z198" s="804"/>
      <c r="AA198" s="116"/>
      <c r="AB198" s="32"/>
      <c r="AC198" s="32"/>
      <c r="AD198" s="32"/>
      <c r="AJ198" s="65"/>
      <c r="AK198" s="65"/>
      <c r="AL198" s="65"/>
      <c r="AM198" s="65"/>
      <c r="AN198" s="65"/>
      <c r="AO198" s="65"/>
      <c r="AP198" s="65"/>
      <c r="AQ198" s="65"/>
      <c r="AR198" s="65"/>
      <c r="AS198" s="65"/>
      <c r="AT198" s="65"/>
      <c r="AU198" s="65"/>
      <c r="AV198" s="65"/>
    </row>
    <row r="199" spans="1:48" ht="20.25" hidden="1" customHeight="1" x14ac:dyDescent="0.2">
      <c r="A199" s="234" t="s">
        <v>126</v>
      </c>
      <c r="B199" s="193" t="s">
        <v>100</v>
      </c>
      <c r="C199" s="30"/>
      <c r="D199" s="30"/>
      <c r="E199" s="30"/>
      <c r="F199" s="30"/>
      <c r="G199" s="30"/>
      <c r="H199" s="30"/>
      <c r="I199" s="30"/>
      <c r="J199" s="210" t="s">
        <v>81</v>
      </c>
      <c r="K199" s="30"/>
      <c r="L199" s="30"/>
      <c r="M199" s="30"/>
      <c r="N199" s="195"/>
      <c r="P199" s="225"/>
      <c r="Q199" s="814" t="s">
        <v>85</v>
      </c>
      <c r="R199" s="789" t="s">
        <v>82</v>
      </c>
      <c r="S199" s="772" t="s">
        <v>83</v>
      </c>
      <c r="T199" s="773"/>
      <c r="U199" s="783" t="s">
        <v>84</v>
      </c>
      <c r="V199" s="784"/>
      <c r="W199" s="785"/>
      <c r="X199" s="791" t="s">
        <v>124</v>
      </c>
      <c r="Y199" s="792"/>
      <c r="Z199" s="793"/>
      <c r="AA199" s="64"/>
      <c r="AB199" s="64"/>
      <c r="AE199" s="30"/>
      <c r="AF199" s="59"/>
      <c r="AG199" s="103"/>
      <c r="AJ199" s="65"/>
      <c r="AK199" s="65"/>
      <c r="AL199" s="65"/>
      <c r="AM199" s="65"/>
      <c r="AN199" s="65"/>
      <c r="AO199" s="65"/>
      <c r="AP199" s="65"/>
      <c r="AQ199" s="65"/>
      <c r="AR199" s="65"/>
      <c r="AS199" s="65"/>
      <c r="AT199" s="65"/>
      <c r="AU199" s="65"/>
      <c r="AV199" s="65"/>
    </row>
    <row r="200" spans="1:48" ht="21.75" hidden="1" customHeight="1" x14ac:dyDescent="0.2">
      <c r="A200" s="234" t="s">
        <v>126</v>
      </c>
      <c r="B200" s="211" t="s">
        <v>87</v>
      </c>
      <c r="C200" s="212"/>
      <c r="D200" s="213"/>
      <c r="E200" s="214"/>
      <c r="F200" s="215"/>
      <c r="G200" s="215"/>
      <c r="H200" s="216"/>
      <c r="I200" s="217" t="s">
        <v>123</v>
      </c>
      <c r="J200" s="258">
        <v>1</v>
      </c>
      <c r="K200" s="30"/>
      <c r="L200" s="797"/>
      <c r="M200" s="798"/>
      <c r="N200" s="195"/>
      <c r="P200" s="226" t="s">
        <v>96</v>
      </c>
      <c r="Q200" s="815"/>
      <c r="R200" s="790"/>
      <c r="S200" s="774"/>
      <c r="T200" s="775"/>
      <c r="U200" s="786"/>
      <c r="V200" s="787"/>
      <c r="W200" s="788"/>
      <c r="X200" s="794"/>
      <c r="Y200" s="795"/>
      <c r="Z200" s="796"/>
      <c r="AA200" s="64"/>
      <c r="AB200" s="64"/>
      <c r="AE200" s="30"/>
      <c r="AF200" s="59"/>
      <c r="AG200" s="57"/>
      <c r="AJ200" s="65"/>
      <c r="AK200" s="65"/>
      <c r="AL200" s="65"/>
      <c r="AM200" s="65"/>
      <c r="AN200" s="65"/>
      <c r="AO200" s="65"/>
      <c r="AP200" s="65"/>
      <c r="AQ200" s="65"/>
      <c r="AR200" s="65"/>
      <c r="AS200" s="65"/>
      <c r="AT200" s="65"/>
      <c r="AU200" s="65"/>
      <c r="AV200" s="65"/>
    </row>
    <row r="201" spans="1:48" ht="21.75" hidden="1" customHeight="1" x14ac:dyDescent="0.2">
      <c r="A201" s="234" t="s">
        <v>126</v>
      </c>
      <c r="B201" s="211" t="s">
        <v>90</v>
      </c>
      <c r="C201" s="218"/>
      <c r="D201" s="219"/>
      <c r="E201" s="214"/>
      <c r="F201" s="215"/>
      <c r="G201" s="215"/>
      <c r="H201" s="216"/>
      <c r="I201" s="217" t="s">
        <v>144</v>
      </c>
      <c r="J201" s="258">
        <v>0</v>
      </c>
      <c r="K201" s="30"/>
      <c r="L201" s="822"/>
      <c r="M201" s="822"/>
      <c r="N201" s="195"/>
      <c r="P201" s="206" t="e">
        <f>#REF!</f>
        <v>#REF!</v>
      </c>
      <c r="Q201" s="207">
        <f>J200</f>
        <v>1</v>
      </c>
      <c r="R201" s="259"/>
      <c r="S201" s="820">
        <f>IFERROR(R201/P201*100,0)</f>
        <v>0</v>
      </c>
      <c r="T201" s="821"/>
      <c r="U201" s="780">
        <f>IFERROR(S201*Q201,"")</f>
        <v>0</v>
      </c>
      <c r="V201" s="781"/>
      <c r="W201" s="782"/>
      <c r="X201" s="805" t="str">
        <f>IFERROR(SUM(U201+U203),"")</f>
        <v/>
      </c>
      <c r="Y201" s="806"/>
      <c r="Z201" s="807"/>
      <c r="AA201" s="64"/>
      <c r="AB201" s="64"/>
      <c r="AE201" s="30"/>
      <c r="AF201" s="59"/>
      <c r="AG201" s="54"/>
      <c r="AJ201" s="65"/>
      <c r="AK201" s="65"/>
      <c r="AL201" s="65"/>
      <c r="AM201" s="65"/>
      <c r="AN201" s="65"/>
      <c r="AO201" s="65"/>
      <c r="AP201" s="65"/>
      <c r="AQ201" s="65"/>
      <c r="AR201" s="65"/>
      <c r="AS201" s="65"/>
      <c r="AT201" s="65"/>
      <c r="AU201" s="65"/>
      <c r="AV201" s="65"/>
    </row>
    <row r="202" spans="1:48" ht="29.25" hidden="1" customHeight="1" x14ac:dyDescent="0.2">
      <c r="A202" s="234" t="s">
        <v>126</v>
      </c>
      <c r="B202" s="646" t="s">
        <v>47</v>
      </c>
      <c r="C202" s="647"/>
      <c r="D202" s="648"/>
      <c r="E202" s="214"/>
      <c r="F202" s="220"/>
      <c r="G202" s="220"/>
      <c r="H202" s="221"/>
      <c r="I202" s="222" t="s">
        <v>48</v>
      </c>
      <c r="J202" s="223">
        <f>J201+J200</f>
        <v>1</v>
      </c>
      <c r="K202" s="30"/>
      <c r="L202" s="119"/>
      <c r="M202" s="119"/>
      <c r="N202" s="196"/>
      <c r="P202" s="148" t="s">
        <v>88</v>
      </c>
      <c r="Q202" s="149"/>
      <c r="R202" s="150"/>
      <c r="S202" s="818"/>
      <c r="T202" s="819"/>
      <c r="U202" s="777"/>
      <c r="V202" s="778"/>
      <c r="W202" s="779"/>
      <c r="X202" s="808"/>
      <c r="Y202" s="809"/>
      <c r="Z202" s="810"/>
      <c r="AA202" s="64"/>
      <c r="AB202" s="64"/>
      <c r="AE202" s="30"/>
      <c r="AF202" s="59"/>
      <c r="AG202" s="55"/>
      <c r="AJ202" s="65"/>
      <c r="AK202" s="65"/>
      <c r="AL202" s="65"/>
      <c r="AM202" s="65"/>
      <c r="AN202" s="65"/>
      <c r="AO202" s="65"/>
      <c r="AP202" s="65"/>
      <c r="AQ202" s="65"/>
      <c r="AR202" s="65"/>
      <c r="AS202" s="65"/>
      <c r="AT202" s="65"/>
      <c r="AU202" s="65"/>
      <c r="AV202" s="65"/>
    </row>
    <row r="203" spans="1:48" ht="27.75" hidden="1" customHeight="1" x14ac:dyDescent="0.2">
      <c r="A203" s="234" t="s">
        <v>126</v>
      </c>
      <c r="B203" s="197"/>
      <c r="C203" s="198"/>
      <c r="D203" s="198"/>
      <c r="E203" s="198"/>
      <c r="F203" s="198"/>
      <c r="G203" s="198"/>
      <c r="H203" s="198"/>
      <c r="I203" s="198"/>
      <c r="J203" s="199"/>
      <c r="K203" s="200"/>
      <c r="L203" s="200"/>
      <c r="M203" s="200"/>
      <c r="N203" s="201"/>
      <c r="P203" s="208" t="e">
        <f>#REF!</f>
        <v>#REF!</v>
      </c>
      <c r="Q203" s="207">
        <f>J201</f>
        <v>0</v>
      </c>
      <c r="R203" s="209"/>
      <c r="S203" s="816"/>
      <c r="T203" s="817"/>
      <c r="U203" s="780" t="str">
        <f>IFERROR(((P203/#REF!)*100)*Q203,"")</f>
        <v/>
      </c>
      <c r="V203" s="781"/>
      <c r="W203" s="782"/>
      <c r="X203" s="811"/>
      <c r="Y203" s="812"/>
      <c r="Z203" s="813"/>
      <c r="AA203" s="64"/>
      <c r="AB203" s="64"/>
      <c r="AE203" s="30"/>
      <c r="AF203" s="59"/>
      <c r="AG203" s="54"/>
      <c r="AJ203" s="65"/>
      <c r="AK203" s="65"/>
      <c r="AL203" s="65"/>
      <c r="AM203" s="65"/>
      <c r="AN203" s="65"/>
      <c r="AO203" s="65"/>
      <c r="AP203" s="65"/>
      <c r="AQ203" s="65"/>
      <c r="AR203" s="65"/>
      <c r="AS203" s="65"/>
      <c r="AT203" s="65"/>
      <c r="AU203" s="65"/>
      <c r="AV203" s="65"/>
    </row>
    <row r="204" spans="1:48" ht="8.25" hidden="1" customHeight="1" x14ac:dyDescent="0.2">
      <c r="A204" s="234" t="s">
        <v>126</v>
      </c>
      <c r="J204" s="8"/>
      <c r="L204" s="104"/>
      <c r="M204" s="104"/>
      <c r="N204" s="104"/>
      <c r="P204" s="73"/>
      <c r="Q204" s="53"/>
      <c r="R204" s="73"/>
      <c r="S204" s="776"/>
      <c r="T204" s="776"/>
      <c r="U204" s="776"/>
      <c r="V204" s="776"/>
      <c r="W204" s="776"/>
      <c r="X204" s="137"/>
      <c r="Y204" s="315"/>
      <c r="Z204" s="53"/>
      <c r="AA204" s="64"/>
      <c r="AB204" s="64"/>
      <c r="AE204" s="30"/>
      <c r="AF204" s="59"/>
      <c r="AG204" s="55"/>
      <c r="AJ204" s="65"/>
      <c r="AK204" s="65"/>
      <c r="AL204" s="65"/>
      <c r="AM204" s="65"/>
      <c r="AN204" s="65"/>
      <c r="AO204" s="65"/>
      <c r="AP204" s="65"/>
      <c r="AQ204" s="65"/>
      <c r="AR204" s="65"/>
      <c r="AS204" s="65"/>
      <c r="AT204" s="65"/>
      <c r="AU204" s="65"/>
      <c r="AV204" s="65"/>
    </row>
    <row r="205" spans="1:48" ht="8.25" hidden="1" customHeight="1" x14ac:dyDescent="0.2">
      <c r="A205" s="234" t="s">
        <v>126</v>
      </c>
      <c r="J205" s="8"/>
      <c r="L205" s="104"/>
      <c r="M205" s="104"/>
      <c r="N205" s="104"/>
      <c r="P205" s="73"/>
      <c r="Q205" s="53"/>
      <c r="R205" s="73"/>
      <c r="S205" s="74"/>
      <c r="T205" s="74"/>
      <c r="U205" s="74"/>
      <c r="V205" s="314"/>
      <c r="W205" s="74"/>
      <c r="X205" s="102"/>
      <c r="Y205" s="315"/>
      <c r="Z205" s="53"/>
      <c r="AA205" s="64"/>
      <c r="AB205" s="64"/>
      <c r="AE205" s="30"/>
      <c r="AF205" s="59"/>
      <c r="AG205" s="55"/>
      <c r="AJ205" s="65"/>
      <c r="AK205" s="65"/>
      <c r="AL205" s="65"/>
      <c r="AM205" s="65"/>
      <c r="AN205" s="65"/>
      <c r="AO205" s="65"/>
      <c r="AP205" s="65"/>
      <c r="AQ205" s="65"/>
      <c r="AR205" s="65"/>
      <c r="AS205" s="65"/>
      <c r="AT205" s="65"/>
      <c r="AU205" s="65"/>
      <c r="AV205" s="65"/>
    </row>
    <row r="206" spans="1:48" ht="7.5" hidden="1" customHeight="1" x14ac:dyDescent="0.25">
      <c r="B206" s="98"/>
      <c r="C206" s="98"/>
      <c r="D206" s="98"/>
      <c r="E206" s="98"/>
      <c r="F206" s="98"/>
      <c r="G206" s="98"/>
      <c r="H206" s="98"/>
      <c r="I206" s="98"/>
      <c r="S206" s="32"/>
      <c r="T206" s="32"/>
      <c r="U206" s="32"/>
      <c r="V206" s="311"/>
      <c r="W206" s="101"/>
      <c r="X206" s="101"/>
      <c r="Y206" s="101"/>
      <c r="Z206" s="101"/>
      <c r="AA206" s="101"/>
      <c r="AB206" s="52"/>
    </row>
    <row r="207" spans="1:48" s="25" customFormat="1" ht="21" customHeight="1" x14ac:dyDescent="0.2">
      <c r="A207" s="234"/>
      <c r="B207" s="100"/>
      <c r="O207" s="34"/>
      <c r="P207" s="766" t="s">
        <v>38</v>
      </c>
      <c r="Q207" s="767"/>
      <c r="R207" s="767"/>
      <c r="S207" s="767"/>
      <c r="T207" s="767"/>
      <c r="U207" s="767"/>
      <c r="V207" s="767"/>
      <c r="W207" s="767"/>
      <c r="X207" s="768"/>
      <c r="Y207" s="34"/>
      <c r="Z207" s="35"/>
      <c r="AA207" s="35"/>
      <c r="AB207" s="35"/>
      <c r="AC207" s="35"/>
      <c r="AD207" s="35"/>
      <c r="AE207" s="35"/>
      <c r="AF207" s="35"/>
      <c r="AG207" s="35"/>
      <c r="AH207" s="35"/>
      <c r="AI207" s="35"/>
      <c r="AJ207" s="68"/>
      <c r="AK207" s="68"/>
      <c r="AL207" s="68"/>
      <c r="AM207" s="68"/>
      <c r="AN207" s="68"/>
      <c r="AO207" s="68"/>
      <c r="AP207" s="68"/>
      <c r="AQ207" s="68"/>
      <c r="AR207" s="68"/>
      <c r="AS207" s="68"/>
      <c r="AT207" s="68"/>
      <c r="AU207" s="68"/>
      <c r="AV207" s="67"/>
    </row>
    <row r="208" spans="1:48" s="25" customFormat="1" ht="21.75" customHeight="1" x14ac:dyDescent="0.2">
      <c r="A208" s="234"/>
      <c r="B208" s="260"/>
      <c r="C208" s="260"/>
      <c r="D208" s="260"/>
      <c r="E208" s="260"/>
      <c r="F208" s="260"/>
      <c r="G208" s="260"/>
      <c r="H208" s="260"/>
      <c r="I208" s="260"/>
      <c r="J208" s="260"/>
      <c r="K208" s="260"/>
      <c r="L208" s="260"/>
      <c r="M208" s="260"/>
      <c r="O208" s="34"/>
      <c r="P208" s="763"/>
      <c r="Q208" s="764"/>
      <c r="R208" s="764"/>
      <c r="S208" s="764"/>
      <c r="T208" s="764"/>
      <c r="U208" s="764"/>
      <c r="V208" s="764"/>
      <c r="W208" s="764"/>
      <c r="X208" s="765"/>
      <c r="Y208" s="34"/>
      <c r="Z208" s="38"/>
      <c r="AA208" s="38"/>
      <c r="AB208" s="38"/>
      <c r="AC208" s="38"/>
      <c r="AD208" s="38"/>
      <c r="AE208" s="38"/>
      <c r="AF208" s="38"/>
      <c r="AG208" s="38"/>
      <c r="AH208" s="38"/>
      <c r="AI208" s="38"/>
      <c r="AJ208" s="174" t="b">
        <f>IF(P208=0,TRUE,FALSE)</f>
        <v>1</v>
      </c>
      <c r="AK208" s="69"/>
      <c r="AL208" s="70"/>
      <c r="AM208" s="67"/>
      <c r="AN208" s="67"/>
      <c r="AO208" s="67"/>
      <c r="AP208" s="67"/>
      <c r="AQ208" s="67"/>
      <c r="AR208" s="67"/>
      <c r="AS208" s="67"/>
      <c r="AT208" s="67"/>
      <c r="AU208" s="67"/>
      <c r="AV208" s="67"/>
    </row>
    <row r="209" spans="1:48" s="25" customFormat="1" ht="15.6" customHeight="1" x14ac:dyDescent="0.2">
      <c r="A209" s="234"/>
      <c r="B209" s="260"/>
      <c r="C209" s="260"/>
      <c r="D209" s="260"/>
      <c r="E209" s="260"/>
      <c r="F209" s="260"/>
      <c r="G209" s="260"/>
      <c r="H209" s="260"/>
      <c r="I209" s="260"/>
      <c r="J209" s="260"/>
      <c r="K209" s="260"/>
      <c r="L209" s="260"/>
      <c r="M209" s="260"/>
      <c r="O209" s="34"/>
      <c r="P209" s="39"/>
      <c r="Q209" s="39"/>
      <c r="R209" s="39"/>
      <c r="S209" s="39"/>
      <c r="T209" s="39"/>
      <c r="Y209" s="34"/>
      <c r="Z209" s="40"/>
      <c r="AA209" s="40"/>
      <c r="AB209" s="40"/>
      <c r="AC209" s="40"/>
      <c r="AD209" s="40"/>
      <c r="AE209" s="40"/>
      <c r="AF209" s="40"/>
      <c r="AG209" s="40"/>
      <c r="AH209" s="40"/>
      <c r="AI209" s="40"/>
      <c r="AJ209" s="71"/>
      <c r="AK209" s="71"/>
      <c r="AL209" s="70"/>
      <c r="AM209" s="67"/>
      <c r="AN209" s="67"/>
      <c r="AO209" s="67"/>
      <c r="AP209" s="67"/>
      <c r="AQ209" s="67"/>
      <c r="AR209" s="67"/>
      <c r="AS209" s="67"/>
      <c r="AT209" s="67"/>
      <c r="AU209" s="67"/>
      <c r="AV209" s="67"/>
    </row>
    <row r="210" spans="1:48" s="25" customFormat="1" ht="18" customHeight="1" x14ac:dyDescent="0.2">
      <c r="A210" s="234"/>
      <c r="B210" s="260"/>
      <c r="C210" s="260"/>
      <c r="D210" s="260"/>
      <c r="E210" s="260"/>
      <c r="F210" s="260"/>
      <c r="G210" s="260"/>
      <c r="H210" s="260"/>
      <c r="I210" s="260"/>
      <c r="J210" s="260"/>
      <c r="K210" s="260"/>
      <c r="L210" s="260"/>
      <c r="M210" s="260"/>
      <c r="O210" s="34"/>
      <c r="P210" s="769" t="s">
        <v>39</v>
      </c>
      <c r="Q210" s="770"/>
      <c r="R210" s="770"/>
      <c r="S210" s="770"/>
      <c r="T210" s="770"/>
      <c r="U210" s="770"/>
      <c r="V210" s="770"/>
      <c r="W210" s="770"/>
      <c r="X210" s="771"/>
      <c r="Y210" s="34"/>
      <c r="Z210" s="41"/>
      <c r="AA210" s="41"/>
      <c r="AB210" s="41"/>
      <c r="AC210" s="41"/>
      <c r="AD210" s="41"/>
      <c r="AE210" s="41"/>
      <c r="AF210" s="41"/>
      <c r="AG210" s="41"/>
      <c r="AH210" s="41"/>
      <c r="AI210" s="41"/>
      <c r="AJ210" s="72"/>
      <c r="AK210" s="72"/>
      <c r="AL210" s="70"/>
      <c r="AM210" s="67"/>
      <c r="AN210" s="67"/>
      <c r="AO210" s="67"/>
      <c r="AP210" s="67"/>
      <c r="AQ210" s="67"/>
      <c r="AR210" s="67"/>
      <c r="AS210" s="67"/>
      <c r="AT210" s="67"/>
      <c r="AU210" s="67"/>
      <c r="AV210" s="67"/>
    </row>
    <row r="211" spans="1:48" s="25" customFormat="1" ht="14.25" customHeight="1" x14ac:dyDescent="0.2">
      <c r="A211" s="234"/>
      <c r="B211" s="47"/>
      <c r="C211" s="47"/>
      <c r="D211" s="47"/>
      <c r="O211" s="34"/>
      <c r="P211" s="757"/>
      <c r="Q211" s="758"/>
      <c r="R211" s="758"/>
      <c r="S211" s="758"/>
      <c r="T211" s="758"/>
      <c r="U211" s="758"/>
      <c r="V211" s="758"/>
      <c r="W211" s="758"/>
      <c r="X211" s="759"/>
      <c r="Y211" s="34"/>
      <c r="Z211" s="38"/>
      <c r="AA211" s="38"/>
      <c r="AB211" s="38"/>
      <c r="AC211" s="38"/>
      <c r="AD211" s="38"/>
      <c r="AE211" s="38"/>
      <c r="AF211" s="38"/>
      <c r="AG211" s="38"/>
      <c r="AH211" s="38"/>
      <c r="AI211" s="38"/>
      <c r="AJ211" s="69"/>
      <c r="AK211" s="69"/>
      <c r="AL211" s="70"/>
      <c r="AM211" s="67"/>
      <c r="AN211" s="67"/>
      <c r="AO211" s="67"/>
      <c r="AP211" s="67"/>
      <c r="AQ211" s="67"/>
      <c r="AR211" s="67"/>
      <c r="AS211" s="67"/>
      <c r="AT211" s="67"/>
      <c r="AU211" s="67"/>
      <c r="AV211" s="67"/>
    </row>
    <row r="212" spans="1:48" s="25" customFormat="1" ht="26.25" customHeight="1" x14ac:dyDescent="0.2">
      <c r="A212" s="234"/>
      <c r="B212" s="48"/>
      <c r="C212" s="48"/>
      <c r="D212" s="48"/>
      <c r="F212" s="127"/>
      <c r="O212" s="34"/>
      <c r="P212" s="760"/>
      <c r="Q212" s="761"/>
      <c r="R212" s="761"/>
      <c r="S212" s="761"/>
      <c r="T212" s="761"/>
      <c r="U212" s="761"/>
      <c r="V212" s="761"/>
      <c r="W212" s="761"/>
      <c r="X212" s="762"/>
      <c r="Y212" s="34"/>
      <c r="Z212" s="40"/>
      <c r="AA212" s="40"/>
      <c r="AB212" s="40"/>
      <c r="AC212" s="40"/>
      <c r="AD212" s="40"/>
      <c r="AE212" s="40"/>
      <c r="AF212" s="40"/>
      <c r="AG212" s="40"/>
      <c r="AH212" s="40"/>
      <c r="AI212" s="40"/>
      <c r="AJ212" s="174" t="b">
        <f>IF(P211=0,TRUE,FALSE)</f>
        <v>1</v>
      </c>
      <c r="AK212" s="71"/>
      <c r="AL212" s="70"/>
      <c r="AM212" s="67"/>
      <c r="AN212" s="67"/>
      <c r="AO212" s="67"/>
      <c r="AP212" s="67"/>
      <c r="AQ212" s="67"/>
      <c r="AR212" s="67"/>
      <c r="AS212" s="67"/>
      <c r="AT212" s="67"/>
      <c r="AU212" s="67"/>
      <c r="AV212" s="67"/>
    </row>
    <row r="213" spans="1:48" s="25" customFormat="1" ht="42.75" customHeight="1" x14ac:dyDescent="0.2">
      <c r="A213" s="234"/>
      <c r="F213" s="127"/>
      <c r="O213" s="34"/>
      <c r="R213" s="40"/>
      <c r="Y213" s="34"/>
      <c r="Z213" s="40"/>
      <c r="AA213" s="40"/>
      <c r="AB213" s="40"/>
      <c r="AC213" s="40"/>
      <c r="AD213" s="40"/>
      <c r="AE213" s="40"/>
      <c r="AF213" s="40"/>
      <c r="AG213" s="40"/>
      <c r="AH213" s="40"/>
      <c r="AI213" s="40"/>
      <c r="AJ213" s="71"/>
      <c r="AK213" s="71"/>
      <c r="AL213" s="70"/>
      <c r="AM213" s="67"/>
      <c r="AN213" s="67"/>
      <c r="AO213" s="67"/>
      <c r="AP213" s="67"/>
      <c r="AQ213" s="67"/>
      <c r="AR213" s="67"/>
      <c r="AS213" s="67"/>
      <c r="AT213" s="67"/>
      <c r="AU213" s="67"/>
      <c r="AV213" s="67"/>
    </row>
    <row r="214" spans="1:48" ht="42.75" customHeight="1" x14ac:dyDescent="0.2">
      <c r="T214" s="747" t="str">
        <f>IF(LarmStatus,"Minst ett av de obligatoriska kraven är inte ifyllda eller besvarde med Nej","")</f>
        <v>Minst ett av de obligatoriska kraven är inte ifyllda eller besvarde med Nej</v>
      </c>
      <c r="U214" s="747"/>
      <c r="V214" s="747"/>
      <c r="W214" s="747"/>
      <c r="X214" s="747"/>
      <c r="Y214" s="313"/>
      <c r="Z214" s="46"/>
      <c r="AJ214" s="65"/>
      <c r="AK214" s="65"/>
      <c r="AL214" s="65"/>
      <c r="AM214" s="65"/>
      <c r="AN214" s="65"/>
      <c r="AO214" s="65"/>
      <c r="AP214" s="65"/>
      <c r="AQ214" s="65"/>
      <c r="AR214" s="65"/>
      <c r="AS214" s="65"/>
      <c r="AT214" s="65"/>
      <c r="AU214" s="65"/>
      <c r="AV214" s="65"/>
    </row>
    <row r="215" spans="1:48" ht="7.5" customHeight="1" x14ac:dyDescent="0.2">
      <c r="AJ215" s="65"/>
      <c r="AK215" s="65"/>
      <c r="AL215" s="65"/>
      <c r="AM215" s="65"/>
      <c r="AN215" s="65"/>
      <c r="AO215" s="65"/>
      <c r="AP215" s="65"/>
      <c r="AQ215" s="65"/>
      <c r="AR215" s="65"/>
      <c r="AS215" s="65"/>
      <c r="AT215" s="65"/>
      <c r="AU215" s="65"/>
      <c r="AV215" s="65"/>
    </row>
    <row r="216" spans="1:48" ht="7.5" customHeight="1" x14ac:dyDescent="0.2">
      <c r="AJ216" s="65"/>
      <c r="AK216" s="65"/>
      <c r="AL216" s="65"/>
      <c r="AM216" s="65"/>
      <c r="AN216" s="65"/>
      <c r="AO216" s="65"/>
      <c r="AP216" s="65"/>
      <c r="AQ216" s="65"/>
      <c r="AR216" s="65"/>
      <c r="AS216" s="65"/>
      <c r="AT216" s="65"/>
      <c r="AU216" s="65"/>
      <c r="AV216" s="65"/>
    </row>
    <row r="217" spans="1:48" ht="20.25" customHeight="1" x14ac:dyDescent="0.2">
      <c r="AJ217" s="65"/>
      <c r="AK217" s="65"/>
      <c r="AL217" s="65"/>
      <c r="AM217" s="65"/>
      <c r="AN217" s="65"/>
      <c r="AO217" s="65"/>
      <c r="AP217" s="65"/>
      <c r="AQ217" s="65"/>
      <c r="AR217" s="65"/>
      <c r="AS217" s="65"/>
      <c r="AT217" s="65"/>
      <c r="AU217" s="65"/>
      <c r="AV217" s="65"/>
    </row>
    <row r="218" spans="1:48" ht="17.25" customHeight="1" x14ac:dyDescent="0.2">
      <c r="AJ218" s="65"/>
      <c r="AK218" s="65"/>
      <c r="AL218" s="65"/>
      <c r="AM218" s="65"/>
      <c r="AN218" s="65"/>
      <c r="AO218" s="65"/>
      <c r="AP218" s="65"/>
      <c r="AQ218" s="65"/>
      <c r="AR218" s="65"/>
      <c r="AS218" s="65"/>
      <c r="AT218" s="65"/>
      <c r="AU218" s="65"/>
      <c r="AV218" s="65"/>
    </row>
    <row r="219" spans="1:48" ht="17.25" customHeight="1" x14ac:dyDescent="0.2">
      <c r="AJ219" s="65"/>
      <c r="AK219" s="65"/>
      <c r="AL219" s="65"/>
      <c r="AM219" s="65"/>
      <c r="AN219" s="65"/>
      <c r="AO219" s="65"/>
      <c r="AP219" s="65"/>
      <c r="AQ219" s="65"/>
      <c r="AR219" s="65"/>
      <c r="AS219" s="65"/>
      <c r="AT219" s="65"/>
      <c r="AU219" s="65"/>
      <c r="AV219" s="65"/>
    </row>
    <row r="220" spans="1:48" ht="17.25" customHeight="1" x14ac:dyDescent="0.2">
      <c r="AJ220" s="65"/>
      <c r="AK220" s="65"/>
      <c r="AL220" s="65"/>
      <c r="AM220" s="65"/>
      <c r="AN220" s="65"/>
      <c r="AO220" s="65"/>
      <c r="AP220" s="65"/>
      <c r="AQ220" s="65"/>
      <c r="AR220" s="65"/>
      <c r="AS220" s="65"/>
      <c r="AT220" s="65"/>
      <c r="AU220" s="65"/>
      <c r="AV220" s="65"/>
    </row>
    <row r="221" spans="1:48" ht="17.25" customHeight="1" x14ac:dyDescent="0.2">
      <c r="AJ221" s="65"/>
      <c r="AK221" s="65"/>
      <c r="AL221" s="65"/>
      <c r="AM221" s="65"/>
      <c r="AN221" s="65"/>
      <c r="AO221" s="65"/>
      <c r="AP221" s="65"/>
      <c r="AQ221" s="65"/>
      <c r="AR221" s="65"/>
      <c r="AS221" s="65"/>
      <c r="AT221" s="65"/>
      <c r="AU221" s="65"/>
      <c r="AV221" s="65"/>
    </row>
    <row r="222" spans="1:48" ht="17.25" customHeight="1" x14ac:dyDescent="0.2">
      <c r="AJ222" s="65"/>
      <c r="AK222" s="65"/>
      <c r="AL222" s="65"/>
      <c r="AM222" s="65"/>
      <c r="AN222" s="65"/>
      <c r="AO222" s="65"/>
      <c r="AP222" s="65"/>
      <c r="AQ222" s="65"/>
      <c r="AR222" s="65"/>
      <c r="AS222" s="65"/>
      <c r="AT222" s="65"/>
      <c r="AU222" s="65"/>
      <c r="AV222" s="65"/>
    </row>
    <row r="223" spans="1:48" ht="17.25" customHeight="1" x14ac:dyDescent="0.2">
      <c r="AJ223" s="65"/>
      <c r="AK223" s="65"/>
      <c r="AL223" s="65"/>
      <c r="AM223" s="65"/>
      <c r="AN223" s="65"/>
      <c r="AO223" s="65"/>
      <c r="AP223" s="65"/>
      <c r="AQ223" s="65"/>
      <c r="AR223" s="65"/>
      <c r="AS223" s="65"/>
      <c r="AT223" s="65"/>
      <c r="AU223" s="65"/>
      <c r="AV223" s="65"/>
    </row>
    <row r="224" spans="1:48" ht="17.25" customHeight="1" x14ac:dyDescent="0.2">
      <c r="AJ224" s="65"/>
      <c r="AK224" s="65"/>
      <c r="AL224" s="65"/>
      <c r="AM224" s="65"/>
      <c r="AN224" s="65"/>
      <c r="AO224" s="65"/>
      <c r="AP224" s="65"/>
      <c r="AQ224" s="65"/>
      <c r="AR224" s="65"/>
      <c r="AS224" s="65"/>
      <c r="AT224" s="65"/>
      <c r="AU224" s="65"/>
      <c r="AV224" s="65"/>
    </row>
  </sheetData>
  <sheetProtection algorithmName="SHA-512" hashValue="H83NfI3oAb13htYlcRpW1HAn7EIDuuxTObvgWYlpK/rxMEewURrI99lNJ7MSV7V/0aAd2Tbi0iaRfjIYXaY9pw==" saltValue="WE+ZNxGuDZHV/NtbQoFk7w==" spinCount="100000" sheet="1" formatColumns="0" formatRows="0"/>
  <dataConsolidate/>
  <mergeCells count="570">
    <mergeCell ref="B53:I53"/>
    <mergeCell ref="B54:I54"/>
    <mergeCell ref="B55:I55"/>
    <mergeCell ref="B56:I56"/>
    <mergeCell ref="B113:J114"/>
    <mergeCell ref="B58:J58"/>
    <mergeCell ref="B59:J59"/>
    <mergeCell ref="B100:C100"/>
    <mergeCell ref="D100:F100"/>
    <mergeCell ref="G100:H100"/>
    <mergeCell ref="I100:J100"/>
    <mergeCell ref="B96:C96"/>
    <mergeCell ref="D96:F96"/>
    <mergeCell ref="G96:H96"/>
    <mergeCell ref="I96:J96"/>
    <mergeCell ref="B97:C97"/>
    <mergeCell ref="D97:F97"/>
    <mergeCell ref="G97:H97"/>
    <mergeCell ref="I97:J97"/>
    <mergeCell ref="B98:C98"/>
    <mergeCell ref="D98:F98"/>
    <mergeCell ref="G98:H98"/>
    <mergeCell ref="I98:J98"/>
    <mergeCell ref="B94:C94"/>
    <mergeCell ref="D94:F94"/>
    <mergeCell ref="G94:H94"/>
    <mergeCell ref="I94:J94"/>
    <mergeCell ref="B95:C95"/>
    <mergeCell ref="D95:F95"/>
    <mergeCell ref="G95:H95"/>
    <mergeCell ref="I95:J95"/>
    <mergeCell ref="B99:C99"/>
    <mergeCell ref="D99:F99"/>
    <mergeCell ref="G99:H99"/>
    <mergeCell ref="I99:J99"/>
    <mergeCell ref="B81:C81"/>
    <mergeCell ref="D81:F81"/>
    <mergeCell ref="G81:H81"/>
    <mergeCell ref="I81:J81"/>
    <mergeCell ref="B92:C92"/>
    <mergeCell ref="D92:F92"/>
    <mergeCell ref="G92:H92"/>
    <mergeCell ref="I92:J92"/>
    <mergeCell ref="B93:C93"/>
    <mergeCell ref="D93:F93"/>
    <mergeCell ref="G93:H93"/>
    <mergeCell ref="I93:J93"/>
    <mergeCell ref="B82:C82"/>
    <mergeCell ref="D82:F82"/>
    <mergeCell ref="G82:H82"/>
    <mergeCell ref="I82:J82"/>
    <mergeCell ref="B83:C83"/>
    <mergeCell ref="D84:F84"/>
    <mergeCell ref="G84:H84"/>
    <mergeCell ref="I84:J84"/>
    <mergeCell ref="B85:C85"/>
    <mergeCell ref="D85:F85"/>
    <mergeCell ref="G85:H85"/>
    <mergeCell ref="I85:J85"/>
    <mergeCell ref="B69:C69"/>
    <mergeCell ref="D69:F69"/>
    <mergeCell ref="G69:H69"/>
    <mergeCell ref="I69:J69"/>
    <mergeCell ref="B67:C67"/>
    <mergeCell ref="B70:C70"/>
    <mergeCell ref="D70:F70"/>
    <mergeCell ref="G70:H70"/>
    <mergeCell ref="I70:J70"/>
    <mergeCell ref="I63:J63"/>
    <mergeCell ref="D67:F67"/>
    <mergeCell ref="G67:H67"/>
    <mergeCell ref="I67:J67"/>
    <mergeCell ref="B68:C68"/>
    <mergeCell ref="D68:F68"/>
    <mergeCell ref="G68:H68"/>
    <mergeCell ref="I68:J68"/>
    <mergeCell ref="I65:J65"/>
    <mergeCell ref="B66:C66"/>
    <mergeCell ref="D66:F66"/>
    <mergeCell ref="G66:H66"/>
    <mergeCell ref="I66:J66"/>
    <mergeCell ref="B64:C64"/>
    <mergeCell ref="D64:F64"/>
    <mergeCell ref="G64:H64"/>
    <mergeCell ref="I64:J64"/>
    <mergeCell ref="B65:C65"/>
    <mergeCell ref="D65:F65"/>
    <mergeCell ref="G65:H65"/>
    <mergeCell ref="B63:C63"/>
    <mergeCell ref="D63:F63"/>
    <mergeCell ref="G63:H63"/>
    <mergeCell ref="J190:K190"/>
    <mergeCell ref="J191:K191"/>
    <mergeCell ref="J192:K192"/>
    <mergeCell ref="Q172:Z172"/>
    <mergeCell ref="B130:C130"/>
    <mergeCell ref="D130:G130"/>
    <mergeCell ref="D138:G138"/>
    <mergeCell ref="D136:G136"/>
    <mergeCell ref="S196:Z198"/>
    <mergeCell ref="Q192:Z192"/>
    <mergeCell ref="Q189:Z189"/>
    <mergeCell ref="Q157:Z157"/>
    <mergeCell ref="Q185:Z185"/>
    <mergeCell ref="Q173:Z173"/>
    <mergeCell ref="Q174:Z174"/>
    <mergeCell ref="Q190:Z190"/>
    <mergeCell ref="M194:N194"/>
    <mergeCell ref="Q191:Z191"/>
    <mergeCell ref="B141:C141"/>
    <mergeCell ref="H133:N133"/>
    <mergeCell ref="B135:C135"/>
    <mergeCell ref="B143:C143"/>
    <mergeCell ref="H131:N131"/>
    <mergeCell ref="H134:N134"/>
    <mergeCell ref="Q187:Z187"/>
    <mergeCell ref="Q186:Z186"/>
    <mergeCell ref="X199:Z200"/>
    <mergeCell ref="L200:M200"/>
    <mergeCell ref="R196:R198"/>
    <mergeCell ref="P196:Q198"/>
    <mergeCell ref="Q188:Z188"/>
    <mergeCell ref="X201:Z203"/>
    <mergeCell ref="Q199:Q200"/>
    <mergeCell ref="S203:T203"/>
    <mergeCell ref="U201:W201"/>
    <mergeCell ref="S202:T202"/>
    <mergeCell ref="S201:T201"/>
    <mergeCell ref="L201:M201"/>
    <mergeCell ref="T214:X214"/>
    <mergeCell ref="P211:X212"/>
    <mergeCell ref="P208:X208"/>
    <mergeCell ref="P207:X207"/>
    <mergeCell ref="P210:X210"/>
    <mergeCell ref="S199:T200"/>
    <mergeCell ref="U204:W204"/>
    <mergeCell ref="U202:W202"/>
    <mergeCell ref="U203:W203"/>
    <mergeCell ref="U199:W200"/>
    <mergeCell ref="R199:R200"/>
    <mergeCell ref="S204:T204"/>
    <mergeCell ref="P10:S10"/>
    <mergeCell ref="T10:X10"/>
    <mergeCell ref="P16:R16"/>
    <mergeCell ref="B3:E3"/>
    <mergeCell ref="P3:R3"/>
    <mergeCell ref="T3:X3"/>
    <mergeCell ref="P4:X5"/>
    <mergeCell ref="B8:G8"/>
    <mergeCell ref="H8:I8"/>
    <mergeCell ref="W8:X8"/>
    <mergeCell ref="B6:I6"/>
    <mergeCell ref="B7:I7"/>
    <mergeCell ref="H10:I10"/>
    <mergeCell ref="P9:V9"/>
    <mergeCell ref="P8:V8"/>
    <mergeCell ref="B9:G9"/>
    <mergeCell ref="H9:I9"/>
    <mergeCell ref="W9:X9"/>
    <mergeCell ref="B10:D10"/>
    <mergeCell ref="E10:G10"/>
    <mergeCell ref="E13:G13"/>
    <mergeCell ref="T13:V13"/>
    <mergeCell ref="T12:V12"/>
    <mergeCell ref="P11:S11"/>
    <mergeCell ref="W12:X12"/>
    <mergeCell ref="P13:S13"/>
    <mergeCell ref="B12:D12"/>
    <mergeCell ref="B13:D13"/>
    <mergeCell ref="T11:X11"/>
    <mergeCell ref="W13:X13"/>
    <mergeCell ref="P14:S14"/>
    <mergeCell ref="B16:D16"/>
    <mergeCell ref="B14:D14"/>
    <mergeCell ref="H11:I11"/>
    <mergeCell ref="E12:G12"/>
    <mergeCell ref="H12:I12"/>
    <mergeCell ref="B11:D11"/>
    <mergeCell ref="E14:I14"/>
    <mergeCell ref="E15:I15"/>
    <mergeCell ref="P12:S12"/>
    <mergeCell ref="B15:D15"/>
    <mergeCell ref="E11:G11"/>
    <mergeCell ref="H13:I13"/>
    <mergeCell ref="B60:C60"/>
    <mergeCell ref="D60:F60"/>
    <mergeCell ref="G60:H60"/>
    <mergeCell ref="I60:J60"/>
    <mergeCell ref="B61:C61"/>
    <mergeCell ref="D61:F61"/>
    <mergeCell ref="G61:H61"/>
    <mergeCell ref="I61:J61"/>
    <mergeCell ref="B62:C62"/>
    <mergeCell ref="D62:F62"/>
    <mergeCell ref="G62:H62"/>
    <mergeCell ref="I62:J62"/>
    <mergeCell ref="B31:I31"/>
    <mergeCell ref="B32:I32"/>
    <mergeCell ref="B33:I33"/>
    <mergeCell ref="B34:I34"/>
    <mergeCell ref="B35:I35"/>
    <mergeCell ref="B29:I29"/>
    <mergeCell ref="B30:I30"/>
    <mergeCell ref="B36:I36"/>
    <mergeCell ref="B37:I37"/>
    <mergeCell ref="Q132:Z132"/>
    <mergeCell ref="Q133:Z133"/>
    <mergeCell ref="U104:X104"/>
    <mergeCell ref="B106:J106"/>
    <mergeCell ref="B103:F103"/>
    <mergeCell ref="B112:D112"/>
    <mergeCell ref="H124:N124"/>
    <mergeCell ref="D124:G124"/>
    <mergeCell ref="B111:J111"/>
    <mergeCell ref="K118:K123"/>
    <mergeCell ref="B107:J107"/>
    <mergeCell ref="P113:Q113"/>
    <mergeCell ref="P114:Q114"/>
    <mergeCell ref="P116:Q116"/>
    <mergeCell ref="P112:Q112"/>
    <mergeCell ref="P117:Q117"/>
    <mergeCell ref="E108:I108"/>
    <mergeCell ref="B117:J118"/>
    <mergeCell ref="B122:F122"/>
    <mergeCell ref="B110:D110"/>
    <mergeCell ref="B116:J116"/>
    <mergeCell ref="P118:Q118"/>
    <mergeCell ref="B124:C124"/>
    <mergeCell ref="B123:E123"/>
    <mergeCell ref="B146:J146"/>
    <mergeCell ref="B140:C140"/>
    <mergeCell ref="D131:G131"/>
    <mergeCell ref="D132:G132"/>
    <mergeCell ref="B133:C133"/>
    <mergeCell ref="D133:G133"/>
    <mergeCell ref="H132:N132"/>
    <mergeCell ref="B134:C134"/>
    <mergeCell ref="B139:C139"/>
    <mergeCell ref="B137:C137"/>
    <mergeCell ref="D137:G137"/>
    <mergeCell ref="H136:N136"/>
    <mergeCell ref="B136:C136"/>
    <mergeCell ref="H141:N141"/>
    <mergeCell ref="H128:N128"/>
    <mergeCell ref="H129:N129"/>
    <mergeCell ref="H130:N130"/>
    <mergeCell ref="B132:C132"/>
    <mergeCell ref="D139:G139"/>
    <mergeCell ref="H135:N135"/>
    <mergeCell ref="H137:N137"/>
    <mergeCell ref="H138:N138"/>
    <mergeCell ref="H139:N139"/>
    <mergeCell ref="Q158:Z158"/>
    <mergeCell ref="Q171:Z171"/>
    <mergeCell ref="Q155:Z155"/>
    <mergeCell ref="Q160:Z160"/>
    <mergeCell ref="Q159:Z159"/>
    <mergeCell ref="Q156:Z156"/>
    <mergeCell ref="Q142:Z142"/>
    <mergeCell ref="B144:C144"/>
    <mergeCell ref="D144:G144"/>
    <mergeCell ref="B142:C142"/>
    <mergeCell ref="B151:E151"/>
    <mergeCell ref="D142:G142"/>
    <mergeCell ref="H151:K151"/>
    <mergeCell ref="Q154:Z154"/>
    <mergeCell ref="Q153:Z153"/>
    <mergeCell ref="F154:I154"/>
    <mergeCell ref="F155:I155"/>
    <mergeCell ref="F156:I156"/>
    <mergeCell ref="F157:I157"/>
    <mergeCell ref="F158:I158"/>
    <mergeCell ref="F159:I159"/>
    <mergeCell ref="F160:I160"/>
    <mergeCell ref="F171:I171"/>
    <mergeCell ref="Q152:Z152"/>
    <mergeCell ref="Q136:Z136"/>
    <mergeCell ref="Q137:Z137"/>
    <mergeCell ref="Q138:Z138"/>
    <mergeCell ref="Q140:Z140"/>
    <mergeCell ref="H144:N144"/>
    <mergeCell ref="H140:N140"/>
    <mergeCell ref="D134:G134"/>
    <mergeCell ref="P30:S30"/>
    <mergeCell ref="T30:X30"/>
    <mergeCell ref="P31:S31"/>
    <mergeCell ref="D135:G135"/>
    <mergeCell ref="D129:G129"/>
    <mergeCell ref="H125:N125"/>
    <mergeCell ref="T31:X31"/>
    <mergeCell ref="P32:S32"/>
    <mergeCell ref="T32:X32"/>
    <mergeCell ref="P33:S33"/>
    <mergeCell ref="T33:X33"/>
    <mergeCell ref="P34:S34"/>
    <mergeCell ref="T34:X34"/>
    <mergeCell ref="T35:X35"/>
    <mergeCell ref="P36:S36"/>
    <mergeCell ref="T36:X36"/>
    <mergeCell ref="P35:S35"/>
    <mergeCell ref="P29:S29"/>
    <mergeCell ref="T29:X29"/>
    <mergeCell ref="S16:X16"/>
    <mergeCell ref="P15:S15"/>
    <mergeCell ref="T15:X15"/>
    <mergeCell ref="P28:X28"/>
    <mergeCell ref="E16:I16"/>
    <mergeCell ref="P20:S20"/>
    <mergeCell ref="T14:X14"/>
    <mergeCell ref="P22:S24"/>
    <mergeCell ref="T22:T24"/>
    <mergeCell ref="S17:X17"/>
    <mergeCell ref="P17:R17"/>
    <mergeCell ref="B19:I21"/>
    <mergeCell ref="B202:D202"/>
    <mergeCell ref="Q141:Z141"/>
    <mergeCell ref="Q125:Z125"/>
    <mergeCell ref="Q143:Z143"/>
    <mergeCell ref="Q144:Z144"/>
    <mergeCell ref="Q124:Z124"/>
    <mergeCell ref="Q134:Z134"/>
    <mergeCell ref="Q135:Z135"/>
    <mergeCell ref="D141:G141"/>
    <mergeCell ref="H142:N142"/>
    <mergeCell ref="D143:G143"/>
    <mergeCell ref="H143:N143"/>
    <mergeCell ref="H126:N126"/>
    <mergeCell ref="Q139:Z139"/>
    <mergeCell ref="Q126:Z126"/>
    <mergeCell ref="Q127:Z127"/>
    <mergeCell ref="Q128:Z128"/>
    <mergeCell ref="Q129:Z129"/>
    <mergeCell ref="F186:I186"/>
    <mergeCell ref="F187:I187"/>
    <mergeCell ref="F188:I188"/>
    <mergeCell ref="F189:I189"/>
    <mergeCell ref="F190:I190"/>
    <mergeCell ref="F191:I191"/>
    <mergeCell ref="F172:I172"/>
    <mergeCell ref="T37:X37"/>
    <mergeCell ref="P38:S38"/>
    <mergeCell ref="T38:X38"/>
    <mergeCell ref="P39:S39"/>
    <mergeCell ref="T39:X39"/>
    <mergeCell ref="P37:S37"/>
    <mergeCell ref="B50:C50"/>
    <mergeCell ref="G49:H49"/>
    <mergeCell ref="D46:E46"/>
    <mergeCell ref="D43:E43"/>
    <mergeCell ref="B46:C46"/>
    <mergeCell ref="D44:E44"/>
    <mergeCell ref="G43:I43"/>
    <mergeCell ref="B43:C43"/>
    <mergeCell ref="B38:I38"/>
    <mergeCell ref="B39:I39"/>
    <mergeCell ref="B44:C44"/>
    <mergeCell ref="G44:I44"/>
    <mergeCell ref="Q130:Z130"/>
    <mergeCell ref="Q131:Z131"/>
    <mergeCell ref="F152:I152"/>
    <mergeCell ref="D47:E47"/>
    <mergeCell ref="B47:C47"/>
    <mergeCell ref="G50:H50"/>
    <mergeCell ref="B49:C49"/>
    <mergeCell ref="F153:I153"/>
    <mergeCell ref="B147:J147"/>
    <mergeCell ref="B138:C138"/>
    <mergeCell ref="D126:G126"/>
    <mergeCell ref="B127:C127"/>
    <mergeCell ref="B125:C125"/>
    <mergeCell ref="B126:C126"/>
    <mergeCell ref="D125:G125"/>
    <mergeCell ref="D127:G127"/>
    <mergeCell ref="B128:C128"/>
    <mergeCell ref="D128:G128"/>
    <mergeCell ref="B129:C129"/>
    <mergeCell ref="D140:G140"/>
    <mergeCell ref="B152:E152"/>
    <mergeCell ref="B131:C131"/>
    <mergeCell ref="H127:N127"/>
    <mergeCell ref="J152:K152"/>
    <mergeCell ref="J153:K153"/>
    <mergeCell ref="D83:F83"/>
    <mergeCell ref="G83:H83"/>
    <mergeCell ref="I83:J83"/>
    <mergeCell ref="B84:C84"/>
    <mergeCell ref="F192:I192"/>
    <mergeCell ref="B153:E153"/>
    <mergeCell ref="B154:E154"/>
    <mergeCell ref="B155:E155"/>
    <mergeCell ref="B156:E156"/>
    <mergeCell ref="B157:E157"/>
    <mergeCell ref="B158:E158"/>
    <mergeCell ref="B159:E159"/>
    <mergeCell ref="B160:E160"/>
    <mergeCell ref="B171:E171"/>
    <mergeCell ref="B172:E172"/>
    <mergeCell ref="B173:E173"/>
    <mergeCell ref="B174:E174"/>
    <mergeCell ref="B185:E185"/>
    <mergeCell ref="B186:E186"/>
    <mergeCell ref="B187:E187"/>
    <mergeCell ref="B188:E188"/>
    <mergeCell ref="B189:E189"/>
    <mergeCell ref="B190:E190"/>
    <mergeCell ref="B191:E191"/>
    <mergeCell ref="B192:E192"/>
    <mergeCell ref="F173:I173"/>
    <mergeCell ref="F174:I174"/>
    <mergeCell ref="F185:I185"/>
    <mergeCell ref="J173:K173"/>
    <mergeCell ref="J174:K174"/>
    <mergeCell ref="J185:K185"/>
    <mergeCell ref="J186:K186"/>
    <mergeCell ref="J187:K187"/>
    <mergeCell ref="J188:K188"/>
    <mergeCell ref="J189:K189"/>
    <mergeCell ref="J154:K154"/>
    <mergeCell ref="J155:K155"/>
    <mergeCell ref="J156:K156"/>
    <mergeCell ref="J157:K157"/>
    <mergeCell ref="J158:K158"/>
    <mergeCell ref="J159:K159"/>
    <mergeCell ref="J160:K160"/>
    <mergeCell ref="J171:K171"/>
    <mergeCell ref="J172:K172"/>
    <mergeCell ref="B86:C86"/>
    <mergeCell ref="D86:F86"/>
    <mergeCell ref="G86:H86"/>
    <mergeCell ref="I86:J86"/>
    <mergeCell ref="B87:C87"/>
    <mergeCell ref="D87:F87"/>
    <mergeCell ref="G87:H87"/>
    <mergeCell ref="I87:J87"/>
    <mergeCell ref="B88:C88"/>
    <mergeCell ref="D88:F88"/>
    <mergeCell ref="G88:H88"/>
    <mergeCell ref="I88:J88"/>
    <mergeCell ref="B89:C89"/>
    <mergeCell ref="D89:F89"/>
    <mergeCell ref="G89:H89"/>
    <mergeCell ref="I89:J89"/>
    <mergeCell ref="B90:C90"/>
    <mergeCell ref="D90:F90"/>
    <mergeCell ref="G90:H90"/>
    <mergeCell ref="I90:J90"/>
    <mergeCell ref="B91:C91"/>
    <mergeCell ref="D91:F91"/>
    <mergeCell ref="G91:H91"/>
    <mergeCell ref="I91:J91"/>
    <mergeCell ref="B71:C71"/>
    <mergeCell ref="D71:F71"/>
    <mergeCell ref="G71:H71"/>
    <mergeCell ref="I71:J71"/>
    <mergeCell ref="B72:C72"/>
    <mergeCell ref="D72:F72"/>
    <mergeCell ref="G72:H72"/>
    <mergeCell ref="I72:J72"/>
    <mergeCell ref="B73:C73"/>
    <mergeCell ref="D73:F73"/>
    <mergeCell ref="G73:H73"/>
    <mergeCell ref="I73:J73"/>
    <mergeCell ref="B74:C74"/>
    <mergeCell ref="D74:F74"/>
    <mergeCell ref="G74:H74"/>
    <mergeCell ref="I74:J74"/>
    <mergeCell ref="B75:C75"/>
    <mergeCell ref="D75:F75"/>
    <mergeCell ref="G75:H75"/>
    <mergeCell ref="I75:J75"/>
    <mergeCell ref="B76:C76"/>
    <mergeCell ref="D76:F76"/>
    <mergeCell ref="G76:H76"/>
    <mergeCell ref="I76:J76"/>
    <mergeCell ref="B77:C77"/>
    <mergeCell ref="D77:F77"/>
    <mergeCell ref="G77:H77"/>
    <mergeCell ref="I77:J77"/>
    <mergeCell ref="B78:C78"/>
    <mergeCell ref="D78:F78"/>
    <mergeCell ref="G78:H78"/>
    <mergeCell ref="I78:J78"/>
    <mergeCell ref="B79:C79"/>
    <mergeCell ref="D79:F79"/>
    <mergeCell ref="G79:H79"/>
    <mergeCell ref="I79:J79"/>
    <mergeCell ref="B80:C80"/>
    <mergeCell ref="D80:F80"/>
    <mergeCell ref="G80:H80"/>
    <mergeCell ref="I80:J80"/>
    <mergeCell ref="B175:E175"/>
    <mergeCell ref="F175:I175"/>
    <mergeCell ref="J175:K175"/>
    <mergeCell ref="Q175:Z175"/>
    <mergeCell ref="B176:E176"/>
    <mergeCell ref="F176:I176"/>
    <mergeCell ref="J176:K176"/>
    <mergeCell ref="Q176:Z176"/>
    <mergeCell ref="B165:E165"/>
    <mergeCell ref="F165:I165"/>
    <mergeCell ref="J165:K165"/>
    <mergeCell ref="Q165:Z165"/>
    <mergeCell ref="B166:E166"/>
    <mergeCell ref="F166:I166"/>
    <mergeCell ref="J166:K166"/>
    <mergeCell ref="Q166:Z166"/>
    <mergeCell ref="B167:E167"/>
    <mergeCell ref="F167:I167"/>
    <mergeCell ref="J167:K167"/>
    <mergeCell ref="Q167:Z167"/>
    <mergeCell ref="B177:E177"/>
    <mergeCell ref="F177:I177"/>
    <mergeCell ref="J177:K177"/>
    <mergeCell ref="Q177:Z177"/>
    <mergeCell ref="B178:E178"/>
    <mergeCell ref="F178:I178"/>
    <mergeCell ref="J178:K178"/>
    <mergeCell ref="Q178:Z178"/>
    <mergeCell ref="B179:E179"/>
    <mergeCell ref="F179:I179"/>
    <mergeCell ref="J179:K179"/>
    <mergeCell ref="Q179:Z179"/>
    <mergeCell ref="B180:E180"/>
    <mergeCell ref="F180:I180"/>
    <mergeCell ref="J180:K180"/>
    <mergeCell ref="Q180:Z180"/>
    <mergeCell ref="B181:E181"/>
    <mergeCell ref="F181:I181"/>
    <mergeCell ref="J181:K181"/>
    <mergeCell ref="Q181:Z181"/>
    <mergeCell ref="B182:E182"/>
    <mergeCell ref="F182:I182"/>
    <mergeCell ref="J182:K182"/>
    <mergeCell ref="Q182:Z182"/>
    <mergeCell ref="B183:E183"/>
    <mergeCell ref="F183:I183"/>
    <mergeCell ref="J183:K183"/>
    <mergeCell ref="Q183:Z183"/>
    <mergeCell ref="B184:E184"/>
    <mergeCell ref="F184:I184"/>
    <mergeCell ref="J184:K184"/>
    <mergeCell ref="Q184:Z184"/>
    <mergeCell ref="B161:E161"/>
    <mergeCell ref="F161:I161"/>
    <mergeCell ref="J161:K161"/>
    <mergeCell ref="Q161:Z161"/>
    <mergeCell ref="B162:E162"/>
    <mergeCell ref="F162:I162"/>
    <mergeCell ref="J162:K162"/>
    <mergeCell ref="Q162:Z162"/>
    <mergeCell ref="B163:E163"/>
    <mergeCell ref="F163:I163"/>
    <mergeCell ref="J163:K163"/>
    <mergeCell ref="Q163:Z163"/>
    <mergeCell ref="B164:E164"/>
    <mergeCell ref="F164:I164"/>
    <mergeCell ref="J164:K164"/>
    <mergeCell ref="Q164:Z164"/>
    <mergeCell ref="B168:E168"/>
    <mergeCell ref="F168:I168"/>
    <mergeCell ref="J168:K168"/>
    <mergeCell ref="Q168:Z168"/>
    <mergeCell ref="B169:E169"/>
    <mergeCell ref="F169:I169"/>
    <mergeCell ref="J169:K169"/>
    <mergeCell ref="Q169:Z169"/>
    <mergeCell ref="B170:E170"/>
    <mergeCell ref="F170:I170"/>
    <mergeCell ref="J170:K170"/>
    <mergeCell ref="Q170:Z170"/>
  </mergeCells>
  <phoneticPr fontId="0" type="noConversion"/>
  <conditionalFormatting sqref="P208:X208 P211:X212">
    <cfRule type="expression" dxfId="114" priority="443" stopIfTrue="1">
      <formula>#REF!="Ja"</formula>
    </cfRule>
  </conditionalFormatting>
  <conditionalFormatting sqref="S17:X17">
    <cfRule type="expression" dxfId="113" priority="441" stopIfTrue="1">
      <formula>$P$17="Nej"</formula>
    </cfRule>
  </conditionalFormatting>
  <conditionalFormatting sqref="B101:F101 B60">
    <cfRule type="expression" dxfId="112" priority="442" stopIfTrue="1">
      <formula>#REF!="Leveransavtal"</formula>
    </cfRule>
  </conditionalFormatting>
  <conditionalFormatting sqref="AB206">
    <cfRule type="expression" dxfId="111" priority="439" stopIfTrue="1">
      <formula>#REF!=TRUE</formula>
    </cfRule>
  </conditionalFormatting>
  <conditionalFormatting sqref="J202">
    <cfRule type="cellIs" dxfId="110" priority="351" stopIfTrue="1" operator="greaterThan">
      <formula>1</formula>
    </cfRule>
    <cfRule type="cellIs" dxfId="109" priority="420" stopIfTrue="1" operator="lessThan">
      <formula>1</formula>
    </cfRule>
  </conditionalFormatting>
  <conditionalFormatting sqref="F153:F160 B153:B160 B185:B192 F185:F192 B171:B174 F171:F174">
    <cfRule type="expression" dxfId="108" priority="94">
      <formula>#REF!=""</formula>
    </cfRule>
  </conditionalFormatting>
  <conditionalFormatting sqref="B125:D125 D134:D144">
    <cfRule type="expression" dxfId="107" priority="86">
      <formula>$B125=""</formula>
    </cfRule>
  </conditionalFormatting>
  <conditionalFormatting sqref="B126:D129 D130:D133 B130:C144">
    <cfRule type="expression" dxfId="106" priority="37">
      <formula>$B126=""</formula>
    </cfRule>
  </conditionalFormatting>
  <conditionalFormatting sqref="R113:R118">
    <cfRule type="expression" dxfId="105" priority="21">
      <formula>P113&lt;&gt;""</formula>
    </cfRule>
  </conditionalFormatting>
  <conditionalFormatting sqref="B59">
    <cfRule type="expression" dxfId="104" priority="14" stopIfTrue="1">
      <formula>#REF!="Leveransavtal"</formula>
    </cfRule>
  </conditionalFormatting>
  <conditionalFormatting sqref="P153:V160 Z153:Z160 Z185:Z192 P185:V192 Z171:Z174 P171:V174">
    <cfRule type="expression" dxfId="103" priority="1881" stopIfTrue="1">
      <formula>IF(AND(I153="Ska-krav",P153="Nej"),TRUE,FALSE)</formula>
    </cfRule>
    <cfRule type="expression" dxfId="102" priority="1882" stopIfTrue="1">
      <formula>$I153=""</formula>
    </cfRule>
  </conditionalFormatting>
  <conditionalFormatting sqref="W153:Y160 W185:Y192 W171:Y174">
    <cfRule type="expression" dxfId="101" priority="1886" stopIfTrue="1">
      <formula>IF(AND(Q153="Ska-krav",W153="Nej"),TRUE,FALSE)</formula>
    </cfRule>
    <cfRule type="expression" dxfId="100" priority="1887" stopIfTrue="1">
      <formula>$I153=""</formula>
    </cfRule>
  </conditionalFormatting>
  <conditionalFormatting sqref="J153:J160 J185:J192 J171:J174">
    <cfRule type="expression" dxfId="99" priority="13">
      <formula>#REF!=""</formula>
    </cfRule>
  </conditionalFormatting>
  <conditionalFormatting sqref="F175:F184 B175:B184">
    <cfRule type="expression" dxfId="98" priority="8">
      <formula>#REF!=""</formula>
    </cfRule>
  </conditionalFormatting>
  <conditionalFormatting sqref="P175:V184 Z175:Z184">
    <cfRule type="expression" dxfId="97" priority="9" stopIfTrue="1">
      <formula>IF(AND(I175="Ska-krav",P175="Nej"),TRUE,FALSE)</formula>
    </cfRule>
    <cfRule type="expression" dxfId="96" priority="10" stopIfTrue="1">
      <formula>$I175=""</formula>
    </cfRule>
  </conditionalFormatting>
  <conditionalFormatting sqref="W175:Y184">
    <cfRule type="expression" dxfId="95" priority="11" stopIfTrue="1">
      <formula>IF(AND(Q175="Ska-krav",W175="Nej"),TRUE,FALSE)</formula>
    </cfRule>
    <cfRule type="expression" dxfId="94" priority="12" stopIfTrue="1">
      <formula>$I175=""</formula>
    </cfRule>
  </conditionalFormatting>
  <conditionalFormatting sqref="J175:J184">
    <cfRule type="expression" dxfId="93" priority="7">
      <formula>#REF!=""</formula>
    </cfRule>
  </conditionalFormatting>
  <conditionalFormatting sqref="F161:F170 B161:B170">
    <cfRule type="expression" dxfId="92" priority="2">
      <formula>#REF!=""</formula>
    </cfRule>
  </conditionalFormatting>
  <conditionalFormatting sqref="P161:V170 Z161:Z170">
    <cfRule type="expression" dxfId="91" priority="3" stopIfTrue="1">
      <formula>IF(AND(I161="Ska-krav",P161="Nej"),TRUE,FALSE)</formula>
    </cfRule>
    <cfRule type="expression" dxfId="90" priority="4" stopIfTrue="1">
      <formula>$I161=""</formula>
    </cfRule>
  </conditionalFormatting>
  <conditionalFormatting sqref="W161:Y170">
    <cfRule type="expression" dxfId="89" priority="5" stopIfTrue="1">
      <formula>IF(AND(Q161="Ska-krav",W161="Nej"),TRUE,FALSE)</formula>
    </cfRule>
    <cfRule type="expression" dxfId="88" priority="6" stopIfTrue="1">
      <formula>$I161=""</formula>
    </cfRule>
  </conditionalFormatting>
  <conditionalFormatting sqref="J161:J170">
    <cfRule type="expression" dxfId="87" priority="1">
      <formula>#REF!=""</formula>
    </cfRule>
  </conditionalFormatting>
  <dataValidations xWindow="245" yWindow="681" count="12">
    <dataValidation type="list" allowBlank="1" showInputMessage="1" showErrorMessage="1" sqref="P17:P18 P125:P144 P153:P193" xr:uid="{00000000-0002-0000-0100-000000000000}">
      <formula1>"Ja,Nej"</formula1>
    </dataValidation>
    <dataValidation allowBlank="1" showErrorMessage="1" sqref="B59:B101 P112:P118 C101:K101" xr:uid="{00000000-0002-0000-0100-000001000000}"/>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51" xr:uid="{00000000-0002-0000-0100-000002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51" xr:uid="{00000000-0002-0000-0100-000003000000}">
      <formula1>40817</formula1>
      <formula2>42308</formula2>
    </dataValidation>
    <dataValidation type="list" allowBlank="1" showInputMessage="1" showErrorMessage="1" sqref="K193" xr:uid="{00000000-0002-0000-0100-000004000000}">
      <formula1>"Välj typ av krav,Bör-krav,Ska-krav"</formula1>
    </dataValidation>
    <dataValidation type="list" showInputMessage="1" showErrorMessage="1" sqref="B125:C144" xr:uid="{00000000-0002-0000-0100-000005000000}">
      <formula1>Delområde_Vara_Tjanst</formula1>
    </dataValidation>
    <dataValidation type="list" allowBlank="1" showInputMessage="1" showErrorMessage="1" sqref="B107:J107" xr:uid="{00000000-0002-0000-0100-000007000000}">
      <formula1>TblGrundTilldeln</formula1>
    </dataValidation>
    <dataValidation type="list" allowBlank="1" showInputMessage="1" showErrorMessage="1" sqref="D125:D144" xr:uid="{00000000-0002-0000-0100-000008000000}">
      <formula1>TblKrvRes1</formula1>
    </dataValidation>
    <dataValidation type="list" allowBlank="1" showInputMessage="1" showErrorMessage="1" sqref="T20 T22" xr:uid="{00000000-0002-0000-0100-000009000000}">
      <formula1>"Ja/Nej,Ja,Nej"</formula1>
    </dataValidation>
    <dataValidation type="list" allowBlank="1" showInputMessage="1" showErrorMessage="1" sqref="B153:E192" xr:uid="{00000000-0002-0000-0100-00000B000000}">
      <formula1>TblTilldelKrit</formula1>
    </dataValidation>
    <dataValidation allowBlank="1" showErrorMessage="1" promptTitle="Datum" prompt="Datum i datumformatet ÅÅÅÅ-MM-DD" sqref="B47:E47 B44:E44" xr:uid="{00000000-0002-0000-0100-00000C000000}"/>
    <dataValidation allowBlank="1" showErrorMessage="1" prompt="Kontraktets giltighetstid inkl. eventuella optioner (t.o.m. datum)" sqref="B50:C50" xr:uid="{00000000-0002-0000-0100-00000D000000}"/>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CCE6A557-97BC-4b89-ADB6-D9C93CAAB3DF}">
      <x14:dataValidations xmlns:xm="http://schemas.microsoft.com/office/excel/2006/main" xWindow="245" yWindow="681" count="1">
        <x14:dataValidation type="list" allowBlank="1" showInputMessage="1" showErrorMessage="1" xr:uid="{00000000-0002-0000-0100-00000E000000}">
          <x14:formula1>
            <xm:f>Admin!$F$57:$F$64</xm:f>
          </x14:formula1>
          <xm:sqref>D193:E193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B1:M73"/>
  <sheetViews>
    <sheetView showGridLines="0" zoomScaleNormal="100" workbookViewId="0"/>
  </sheetViews>
  <sheetFormatPr defaultRowHeight="12.75" x14ac:dyDescent="0.2"/>
  <cols>
    <col min="1" max="1" width="4.140625" customWidth="1"/>
    <col min="2" max="2" width="15.7109375" customWidth="1"/>
    <col min="3" max="3" width="21.5703125" customWidth="1"/>
    <col min="4" max="5" width="15.7109375" customWidth="1"/>
    <col min="6" max="7" width="30.7109375" customWidth="1"/>
    <col min="8" max="8" width="15.7109375" customWidth="1"/>
    <col min="9" max="10" width="30.7109375" customWidth="1"/>
    <col min="11" max="11" width="19.85546875" customWidth="1"/>
    <col min="12" max="12" width="27.5703125" customWidth="1"/>
    <col min="13" max="13" width="15.7109375" customWidth="1"/>
  </cols>
  <sheetData>
    <row r="1" spans="2:13" x14ac:dyDescent="0.2">
      <c r="M1" s="21" t="str">
        <f>"Avrop nr: "&amp;'2 Specifikation'!K15</f>
        <v xml:space="preserve">Avrop nr: </v>
      </c>
    </row>
    <row r="3" spans="2:13" ht="26.25" x14ac:dyDescent="0.2">
      <c r="B3" s="838" t="s">
        <v>626</v>
      </c>
      <c r="C3" s="838"/>
      <c r="D3" s="838"/>
      <c r="E3" s="838"/>
      <c r="F3" s="838"/>
    </row>
    <row r="5" spans="2:13" x14ac:dyDescent="0.2">
      <c r="G5" s="46"/>
      <c r="H5" s="26"/>
      <c r="I5" s="80"/>
      <c r="J5" s="80"/>
      <c r="K5" s="321"/>
      <c r="L5" s="321"/>
      <c r="M5" s="392"/>
    </row>
    <row r="6" spans="2:13" x14ac:dyDescent="0.2">
      <c r="B6" s="839"/>
      <c r="C6" s="839"/>
      <c r="D6" s="839"/>
      <c r="E6" s="839"/>
      <c r="F6" s="839"/>
      <c r="G6" s="26"/>
      <c r="H6" s="26"/>
      <c r="I6" s="26"/>
      <c r="J6" s="26"/>
      <c r="K6" s="26"/>
      <c r="L6" s="26"/>
      <c r="M6" s="26"/>
    </row>
    <row r="7" spans="2:13" ht="79.5" customHeight="1" x14ac:dyDescent="0.2">
      <c r="B7" s="560" t="s">
        <v>604</v>
      </c>
      <c r="C7" s="359" t="s">
        <v>830</v>
      </c>
      <c r="D7" s="561" t="s">
        <v>828</v>
      </c>
      <c r="E7" s="560" t="s">
        <v>603</v>
      </c>
      <c r="F7" s="562" t="s">
        <v>624</v>
      </c>
      <c r="G7" s="562" t="s">
        <v>806</v>
      </c>
      <c r="H7" s="560" t="s">
        <v>623</v>
      </c>
      <c r="I7" s="563" t="s">
        <v>616</v>
      </c>
      <c r="J7" s="564" t="s">
        <v>613</v>
      </c>
      <c r="K7" s="561" t="s">
        <v>804</v>
      </c>
      <c r="L7" s="561" t="s">
        <v>829</v>
      </c>
    </row>
    <row r="8" spans="2:13" ht="43.5" customHeight="1" x14ac:dyDescent="0.2">
      <c r="B8" s="256" t="s">
        <v>759</v>
      </c>
      <c r="C8" s="308"/>
      <c r="D8" s="328"/>
      <c r="E8" s="336"/>
      <c r="F8" s="426"/>
      <c r="G8" s="426"/>
      <c r="H8" s="330"/>
      <c r="I8" s="329"/>
      <c r="J8" s="331"/>
      <c r="K8" s="466"/>
      <c r="L8" s="570"/>
    </row>
    <row r="9" spans="2:13" ht="43.5" customHeight="1" x14ac:dyDescent="0.2">
      <c r="B9" s="256" t="s">
        <v>759</v>
      </c>
      <c r="C9" s="308"/>
      <c r="D9" s="328"/>
      <c r="E9" s="336"/>
      <c r="F9" s="426"/>
      <c r="G9" s="426"/>
      <c r="H9" s="330"/>
      <c r="I9" s="329"/>
      <c r="J9" s="331"/>
      <c r="K9" s="466"/>
      <c r="L9" s="570"/>
    </row>
    <row r="10" spans="2:13" ht="43.5" customHeight="1" x14ac:dyDescent="0.2">
      <c r="B10" s="256" t="s">
        <v>759</v>
      </c>
      <c r="C10" s="308"/>
      <c r="D10" s="328"/>
      <c r="E10" s="336"/>
      <c r="F10" s="426"/>
      <c r="G10" s="426"/>
      <c r="H10" s="330"/>
      <c r="I10" s="329"/>
      <c r="J10" s="331"/>
      <c r="K10" s="466"/>
      <c r="L10" s="570"/>
    </row>
    <row r="11" spans="2:13" ht="43.5" customHeight="1" x14ac:dyDescent="0.2">
      <c r="B11" s="256" t="s">
        <v>759</v>
      </c>
      <c r="C11" s="308"/>
      <c r="D11" s="328"/>
      <c r="E11" s="336"/>
      <c r="F11" s="426"/>
      <c r="G11" s="426"/>
      <c r="H11" s="330"/>
      <c r="I11" s="329"/>
      <c r="J11" s="331"/>
      <c r="K11" s="466"/>
      <c r="L11" s="570"/>
    </row>
    <row r="12" spans="2:13" ht="43.5" customHeight="1" x14ac:dyDescent="0.2">
      <c r="B12" s="256" t="s">
        <v>759</v>
      </c>
      <c r="C12" s="308"/>
      <c r="D12" s="328"/>
      <c r="E12" s="336"/>
      <c r="F12" s="426"/>
      <c r="G12" s="426"/>
      <c r="H12" s="330"/>
      <c r="I12" s="329"/>
      <c r="J12" s="331"/>
      <c r="K12" s="466"/>
      <c r="L12" s="570"/>
    </row>
    <row r="13" spans="2:13" ht="43.5" customHeight="1" x14ac:dyDescent="0.2">
      <c r="B13" s="256" t="s">
        <v>759</v>
      </c>
      <c r="C13" s="308"/>
      <c r="D13" s="328"/>
      <c r="E13" s="336"/>
      <c r="F13" s="426"/>
      <c r="G13" s="426"/>
      <c r="H13" s="330"/>
      <c r="I13" s="329"/>
      <c r="J13" s="331"/>
      <c r="K13" s="466"/>
      <c r="L13" s="570"/>
    </row>
    <row r="14" spans="2:13" ht="43.5" customHeight="1" x14ac:dyDescent="0.2">
      <c r="B14" s="256" t="s">
        <v>759</v>
      </c>
      <c r="C14" s="308"/>
      <c r="D14" s="328"/>
      <c r="E14" s="336"/>
      <c r="F14" s="426"/>
      <c r="G14" s="426"/>
      <c r="H14" s="330"/>
      <c r="I14" s="329"/>
      <c r="J14" s="331"/>
      <c r="K14" s="466"/>
      <c r="L14" s="570"/>
    </row>
    <row r="15" spans="2:13" ht="43.5" customHeight="1" x14ac:dyDescent="0.2">
      <c r="B15" s="256" t="s">
        <v>759</v>
      </c>
      <c r="C15" s="308"/>
      <c r="D15" s="328"/>
      <c r="E15" s="336"/>
      <c r="F15" s="426"/>
      <c r="G15" s="426"/>
      <c r="H15" s="330"/>
      <c r="I15" s="329"/>
      <c r="J15" s="331"/>
      <c r="K15" s="466"/>
      <c r="L15" s="570"/>
    </row>
    <row r="16" spans="2:13" ht="43.5" customHeight="1" x14ac:dyDescent="0.2">
      <c r="B16" s="256" t="s">
        <v>759</v>
      </c>
      <c r="C16" s="308"/>
      <c r="D16" s="328"/>
      <c r="E16" s="336"/>
      <c r="F16" s="426"/>
      <c r="G16" s="426"/>
      <c r="H16" s="330"/>
      <c r="I16" s="329"/>
      <c r="J16" s="331"/>
      <c r="K16" s="466"/>
      <c r="L16" s="570"/>
    </row>
    <row r="17" spans="2:12" ht="43.5" customHeight="1" x14ac:dyDescent="0.2">
      <c r="B17" s="256" t="s">
        <v>759</v>
      </c>
      <c r="C17" s="308"/>
      <c r="D17" s="328"/>
      <c r="E17" s="336"/>
      <c r="F17" s="426"/>
      <c r="G17" s="426"/>
      <c r="H17" s="330"/>
      <c r="I17" s="329"/>
      <c r="J17" s="331"/>
      <c r="K17" s="466"/>
      <c r="L17" s="570"/>
    </row>
    <row r="18" spans="2:12" ht="43.5" customHeight="1" x14ac:dyDescent="0.2">
      <c r="B18" s="256" t="s">
        <v>759</v>
      </c>
      <c r="C18" s="308"/>
      <c r="D18" s="328"/>
      <c r="E18" s="336"/>
      <c r="F18" s="426"/>
      <c r="G18" s="426"/>
      <c r="H18" s="330"/>
      <c r="I18" s="329"/>
      <c r="J18" s="331"/>
      <c r="K18" s="466"/>
      <c r="L18" s="570"/>
    </row>
    <row r="19" spans="2:12" ht="43.5" customHeight="1" x14ac:dyDescent="0.2">
      <c r="B19" s="256" t="s">
        <v>759</v>
      </c>
      <c r="C19" s="308"/>
      <c r="D19" s="328"/>
      <c r="E19" s="336"/>
      <c r="F19" s="426"/>
      <c r="G19" s="426"/>
      <c r="H19" s="330"/>
      <c r="I19" s="329"/>
      <c r="J19" s="331"/>
      <c r="K19" s="466"/>
      <c r="L19" s="570"/>
    </row>
    <row r="20" spans="2:12" ht="43.5" customHeight="1" x14ac:dyDescent="0.2">
      <c r="B20" s="256" t="s">
        <v>759</v>
      </c>
      <c r="C20" s="308"/>
      <c r="D20" s="328"/>
      <c r="E20" s="336"/>
      <c r="F20" s="426"/>
      <c r="G20" s="426"/>
      <c r="H20" s="330"/>
      <c r="I20" s="329"/>
      <c r="J20" s="331"/>
      <c r="K20" s="466"/>
      <c r="L20" s="570"/>
    </row>
    <row r="21" spans="2:12" ht="43.5" customHeight="1" x14ac:dyDescent="0.2">
      <c r="B21" s="256" t="s">
        <v>759</v>
      </c>
      <c r="C21" s="308"/>
      <c r="D21" s="328"/>
      <c r="E21" s="336"/>
      <c r="F21" s="426"/>
      <c r="G21" s="426"/>
      <c r="H21" s="330"/>
      <c r="I21" s="329"/>
      <c r="J21" s="331"/>
      <c r="K21" s="466"/>
      <c r="L21" s="570"/>
    </row>
    <row r="22" spans="2:12" ht="43.5" customHeight="1" x14ac:dyDescent="0.2">
      <c r="B22" s="256" t="s">
        <v>759</v>
      </c>
      <c r="C22" s="308"/>
      <c r="D22" s="328"/>
      <c r="E22" s="336"/>
      <c r="F22" s="426"/>
      <c r="G22" s="426"/>
      <c r="H22" s="330"/>
      <c r="I22" s="329"/>
      <c r="J22" s="331"/>
      <c r="K22" s="466"/>
      <c r="L22" s="570"/>
    </row>
    <row r="23" spans="2:12" ht="43.5" customHeight="1" x14ac:dyDescent="0.2">
      <c r="B23" s="256" t="s">
        <v>759</v>
      </c>
      <c r="C23" s="308"/>
      <c r="D23" s="328"/>
      <c r="E23" s="336"/>
      <c r="F23" s="426"/>
      <c r="G23" s="426"/>
      <c r="H23" s="330"/>
      <c r="I23" s="329"/>
      <c r="J23" s="331"/>
      <c r="K23" s="466"/>
      <c r="L23" s="570"/>
    </row>
    <row r="24" spans="2:12" ht="43.5" customHeight="1" x14ac:dyDescent="0.2">
      <c r="B24" s="256" t="s">
        <v>759</v>
      </c>
      <c r="C24" s="308"/>
      <c r="D24" s="328"/>
      <c r="E24" s="336"/>
      <c r="F24" s="426"/>
      <c r="G24" s="426"/>
      <c r="H24" s="330"/>
      <c r="I24" s="329"/>
      <c r="J24" s="331"/>
      <c r="K24" s="466"/>
      <c r="L24" s="570"/>
    </row>
    <row r="25" spans="2:12" ht="43.5" customHeight="1" x14ac:dyDescent="0.2">
      <c r="B25" s="256" t="s">
        <v>759</v>
      </c>
      <c r="C25" s="308"/>
      <c r="D25" s="328"/>
      <c r="E25" s="336"/>
      <c r="F25" s="426"/>
      <c r="G25" s="426"/>
      <c r="H25" s="330"/>
      <c r="I25" s="329"/>
      <c r="J25" s="331"/>
      <c r="K25" s="466"/>
      <c r="L25" s="570"/>
    </row>
    <row r="26" spans="2:12" ht="43.5" customHeight="1" x14ac:dyDescent="0.2">
      <c r="B26" s="256" t="s">
        <v>759</v>
      </c>
      <c r="C26" s="308"/>
      <c r="D26" s="328"/>
      <c r="E26" s="336"/>
      <c r="F26" s="426"/>
      <c r="G26" s="426"/>
      <c r="H26" s="330"/>
      <c r="I26" s="329"/>
      <c r="J26" s="331"/>
      <c r="K26" s="466"/>
      <c r="L26" s="570"/>
    </row>
    <row r="27" spans="2:12" ht="43.5" customHeight="1" x14ac:dyDescent="0.2">
      <c r="B27" s="256" t="s">
        <v>759</v>
      </c>
      <c r="C27" s="308"/>
      <c r="D27" s="328"/>
      <c r="E27" s="336"/>
      <c r="F27" s="426"/>
      <c r="G27" s="426"/>
      <c r="H27" s="330"/>
      <c r="I27" s="329"/>
      <c r="J27" s="331"/>
      <c r="K27" s="466"/>
      <c r="L27" s="570"/>
    </row>
    <row r="28" spans="2:12" ht="43.5" customHeight="1" x14ac:dyDescent="0.2">
      <c r="B28" s="256" t="s">
        <v>759</v>
      </c>
      <c r="C28" s="308"/>
      <c r="D28" s="328"/>
      <c r="E28" s="336"/>
      <c r="F28" s="426"/>
      <c r="G28" s="426"/>
      <c r="H28" s="330"/>
      <c r="I28" s="329"/>
      <c r="J28" s="331"/>
      <c r="K28" s="331"/>
      <c r="L28" s="466"/>
    </row>
    <row r="29" spans="2:12" ht="43.5" customHeight="1" x14ac:dyDescent="0.2">
      <c r="B29" s="256" t="s">
        <v>759</v>
      </c>
      <c r="C29" s="308"/>
      <c r="D29" s="328"/>
      <c r="E29" s="336"/>
      <c r="F29" s="426"/>
      <c r="G29" s="426"/>
      <c r="H29" s="330"/>
      <c r="I29" s="329"/>
      <c r="J29" s="331"/>
      <c r="K29" s="331"/>
      <c r="L29" s="466"/>
    </row>
    <row r="30" spans="2:12" ht="43.5" customHeight="1" x14ac:dyDescent="0.2">
      <c r="B30" s="256" t="s">
        <v>759</v>
      </c>
      <c r="C30" s="308"/>
      <c r="D30" s="328"/>
      <c r="E30" s="336"/>
      <c r="F30" s="426"/>
      <c r="G30" s="426"/>
      <c r="H30" s="330"/>
      <c r="I30" s="329"/>
      <c r="J30" s="331"/>
      <c r="K30" s="331"/>
      <c r="L30" s="466"/>
    </row>
    <row r="31" spans="2:12" ht="43.5" customHeight="1" x14ac:dyDescent="0.2">
      <c r="B31" s="256" t="s">
        <v>759</v>
      </c>
      <c r="C31" s="308"/>
      <c r="D31" s="328"/>
      <c r="E31" s="336"/>
      <c r="F31" s="426"/>
      <c r="G31" s="426"/>
      <c r="H31" s="330"/>
      <c r="I31" s="329"/>
      <c r="J31" s="331"/>
      <c r="K31" s="331"/>
      <c r="L31" s="466"/>
    </row>
    <row r="32" spans="2:12" ht="43.5" customHeight="1" x14ac:dyDescent="0.2">
      <c r="B32" s="256" t="s">
        <v>759</v>
      </c>
      <c r="C32" s="308"/>
      <c r="D32" s="328"/>
      <c r="E32" s="336"/>
      <c r="F32" s="426"/>
      <c r="G32" s="426"/>
      <c r="H32" s="330"/>
      <c r="I32" s="329"/>
      <c r="J32" s="331"/>
      <c r="K32" s="331"/>
      <c r="L32" s="466"/>
    </row>
    <row r="33" spans="2:12" ht="43.5" customHeight="1" x14ac:dyDescent="0.2">
      <c r="B33" s="256" t="s">
        <v>759</v>
      </c>
      <c r="C33" s="308"/>
      <c r="D33" s="328"/>
      <c r="E33" s="336"/>
      <c r="F33" s="426"/>
      <c r="G33" s="426"/>
      <c r="H33" s="330"/>
      <c r="I33" s="329"/>
      <c r="J33" s="331"/>
      <c r="K33" s="331"/>
      <c r="L33" s="466"/>
    </row>
    <row r="34" spans="2:12" ht="43.5" customHeight="1" x14ac:dyDescent="0.2">
      <c r="B34" s="256" t="s">
        <v>759</v>
      </c>
      <c r="C34" s="308"/>
      <c r="D34" s="328"/>
      <c r="E34" s="336"/>
      <c r="F34" s="426"/>
      <c r="G34" s="426"/>
      <c r="H34" s="330"/>
      <c r="I34" s="329"/>
      <c r="J34" s="331"/>
      <c r="K34" s="331"/>
      <c r="L34" s="466"/>
    </row>
    <row r="35" spans="2:12" ht="43.5" customHeight="1" x14ac:dyDescent="0.2">
      <c r="B35" s="256" t="s">
        <v>759</v>
      </c>
      <c r="C35" s="308"/>
      <c r="D35" s="328"/>
      <c r="E35" s="336"/>
      <c r="F35" s="426"/>
      <c r="G35" s="426"/>
      <c r="H35" s="330"/>
      <c r="I35" s="329"/>
      <c r="J35" s="331"/>
      <c r="K35" s="331"/>
      <c r="L35" s="466"/>
    </row>
    <row r="36" spans="2:12" ht="43.5" customHeight="1" x14ac:dyDescent="0.2">
      <c r="B36" s="256" t="s">
        <v>759</v>
      </c>
      <c r="C36" s="308"/>
      <c r="D36" s="328"/>
      <c r="E36" s="336"/>
      <c r="F36" s="426"/>
      <c r="G36" s="426"/>
      <c r="H36" s="330"/>
      <c r="I36" s="329"/>
      <c r="J36" s="331"/>
      <c r="K36" s="331"/>
      <c r="L36" s="466"/>
    </row>
    <row r="37" spans="2:12" ht="43.5" customHeight="1" x14ac:dyDescent="0.2">
      <c r="B37" s="256" t="s">
        <v>759</v>
      </c>
      <c r="C37" s="308"/>
      <c r="D37" s="328"/>
      <c r="E37" s="336"/>
      <c r="F37" s="426"/>
      <c r="G37" s="426"/>
      <c r="H37" s="330"/>
      <c r="I37" s="329"/>
      <c r="J37" s="331"/>
      <c r="K37" s="331"/>
      <c r="L37" s="466"/>
    </row>
    <row r="38" spans="2:12" ht="43.5" customHeight="1" x14ac:dyDescent="0.2">
      <c r="B38" s="256" t="s">
        <v>759</v>
      </c>
      <c r="C38" s="308"/>
      <c r="D38" s="328"/>
      <c r="E38" s="336"/>
      <c r="F38" s="426"/>
      <c r="G38" s="426"/>
      <c r="H38" s="330"/>
      <c r="I38" s="329"/>
      <c r="J38" s="331"/>
      <c r="K38" s="331"/>
      <c r="L38" s="466"/>
    </row>
    <row r="39" spans="2:12" ht="43.5" customHeight="1" x14ac:dyDescent="0.2">
      <c r="B39" s="256" t="s">
        <v>759</v>
      </c>
      <c r="C39" s="308"/>
      <c r="D39" s="328"/>
      <c r="E39" s="336"/>
      <c r="F39" s="426"/>
      <c r="G39" s="426"/>
      <c r="H39" s="330"/>
      <c r="I39" s="329"/>
      <c r="J39" s="331"/>
      <c r="K39" s="331"/>
      <c r="L39" s="466"/>
    </row>
    <row r="40" spans="2:12" ht="43.5" customHeight="1" x14ac:dyDescent="0.2">
      <c r="B40" s="256" t="s">
        <v>759</v>
      </c>
      <c r="C40" s="308"/>
      <c r="D40" s="328"/>
      <c r="E40" s="336"/>
      <c r="F40" s="426"/>
      <c r="G40" s="426"/>
      <c r="H40" s="330"/>
      <c r="I40" s="329"/>
      <c r="J40" s="331"/>
      <c r="K40" s="331"/>
      <c r="L40" s="466"/>
    </row>
    <row r="41" spans="2:12" ht="43.5" customHeight="1" x14ac:dyDescent="0.2">
      <c r="B41" s="256" t="s">
        <v>759</v>
      </c>
      <c r="C41" s="308"/>
      <c r="D41" s="328"/>
      <c r="E41" s="336"/>
      <c r="F41" s="426"/>
      <c r="G41" s="426"/>
      <c r="H41" s="330"/>
      <c r="I41" s="329"/>
      <c r="J41" s="331"/>
      <c r="K41" s="331"/>
      <c r="L41" s="466"/>
    </row>
    <row r="42" spans="2:12" ht="43.5" customHeight="1" x14ac:dyDescent="0.2">
      <c r="B42" s="256" t="s">
        <v>759</v>
      </c>
      <c r="C42" s="308"/>
      <c r="D42" s="328"/>
      <c r="E42" s="336"/>
      <c r="F42" s="426"/>
      <c r="G42" s="426"/>
      <c r="H42" s="330"/>
      <c r="I42" s="329"/>
      <c r="J42" s="331"/>
      <c r="K42" s="331"/>
      <c r="L42" s="466"/>
    </row>
    <row r="43" spans="2:12" ht="43.5" customHeight="1" x14ac:dyDescent="0.2">
      <c r="B43" s="256" t="s">
        <v>759</v>
      </c>
      <c r="C43" s="308"/>
      <c r="D43" s="328"/>
      <c r="E43" s="336"/>
      <c r="F43" s="426"/>
      <c r="G43" s="426"/>
      <c r="H43" s="330"/>
      <c r="I43" s="329"/>
      <c r="J43" s="331"/>
      <c r="K43" s="331"/>
      <c r="L43" s="466"/>
    </row>
    <row r="44" spans="2:12" ht="43.5" customHeight="1" x14ac:dyDescent="0.2">
      <c r="B44" s="256" t="s">
        <v>759</v>
      </c>
      <c r="C44" s="308"/>
      <c r="D44" s="328"/>
      <c r="E44" s="336"/>
      <c r="F44" s="426"/>
      <c r="G44" s="426"/>
      <c r="H44" s="330"/>
      <c r="I44" s="329"/>
      <c r="J44" s="331"/>
      <c r="K44" s="331"/>
      <c r="L44" s="466"/>
    </row>
    <row r="45" spans="2:12" ht="43.5" customHeight="1" x14ac:dyDescent="0.2">
      <c r="B45" s="256" t="s">
        <v>759</v>
      </c>
      <c r="C45" s="308"/>
      <c r="D45" s="328"/>
      <c r="E45" s="336"/>
      <c r="F45" s="426"/>
      <c r="G45" s="426"/>
      <c r="H45" s="330"/>
      <c r="I45" s="329"/>
      <c r="J45" s="331"/>
      <c r="K45" s="331"/>
      <c r="L45" s="466"/>
    </row>
    <row r="46" spans="2:12" ht="43.5" customHeight="1" x14ac:dyDescent="0.2">
      <c r="B46" s="256" t="s">
        <v>759</v>
      </c>
      <c r="C46" s="308"/>
      <c r="D46" s="328"/>
      <c r="E46" s="336"/>
      <c r="F46" s="426"/>
      <c r="G46" s="426"/>
      <c r="H46" s="330"/>
      <c r="I46" s="329"/>
      <c r="J46" s="331"/>
      <c r="K46" s="331"/>
      <c r="L46" s="466"/>
    </row>
    <row r="47" spans="2:12" ht="43.5" customHeight="1" x14ac:dyDescent="0.2">
      <c r="B47" s="256" t="s">
        <v>759</v>
      </c>
      <c r="C47" s="308"/>
      <c r="D47" s="328"/>
      <c r="E47" s="336"/>
      <c r="F47" s="426"/>
      <c r="G47" s="426"/>
      <c r="H47" s="330"/>
      <c r="I47" s="329"/>
      <c r="J47" s="331"/>
      <c r="K47" s="331"/>
      <c r="L47" s="466"/>
    </row>
    <row r="48" spans="2:12" ht="43.5" customHeight="1" x14ac:dyDescent="0.2">
      <c r="B48" s="256" t="s">
        <v>759</v>
      </c>
      <c r="C48" s="308"/>
      <c r="D48" s="328"/>
      <c r="E48" s="336"/>
      <c r="F48" s="426"/>
      <c r="G48" s="426"/>
      <c r="H48" s="330"/>
      <c r="I48" s="329"/>
      <c r="J48" s="331"/>
      <c r="K48" s="331"/>
      <c r="L48" s="466"/>
    </row>
    <row r="49" spans="2:12" ht="43.5" customHeight="1" x14ac:dyDescent="0.2">
      <c r="B49" s="256" t="s">
        <v>759</v>
      </c>
      <c r="C49" s="308"/>
      <c r="D49" s="328"/>
      <c r="E49" s="336"/>
      <c r="F49" s="426"/>
      <c r="G49" s="426"/>
      <c r="H49" s="330"/>
      <c r="I49" s="329"/>
      <c r="J49" s="331"/>
      <c r="K49" s="331"/>
      <c r="L49" s="466"/>
    </row>
    <row r="50" spans="2:12" ht="43.5" customHeight="1" x14ac:dyDescent="0.2">
      <c r="B50" s="256" t="s">
        <v>759</v>
      </c>
      <c r="C50" s="308"/>
      <c r="D50" s="328"/>
      <c r="E50" s="336"/>
      <c r="F50" s="426"/>
      <c r="G50" s="426"/>
      <c r="H50" s="330"/>
      <c r="I50" s="329"/>
      <c r="J50" s="331"/>
      <c r="K50" s="331"/>
      <c r="L50" s="466"/>
    </row>
    <row r="51" spans="2:12" ht="43.5" customHeight="1" x14ac:dyDescent="0.2">
      <c r="B51" s="256" t="s">
        <v>759</v>
      </c>
      <c r="C51" s="308"/>
      <c r="D51" s="328"/>
      <c r="E51" s="336"/>
      <c r="F51" s="426"/>
      <c r="G51" s="426"/>
      <c r="H51" s="330"/>
      <c r="I51" s="329"/>
      <c r="J51" s="331"/>
      <c r="K51" s="331"/>
      <c r="L51" s="466"/>
    </row>
    <row r="52" spans="2:12" ht="43.5" customHeight="1" x14ac:dyDescent="0.2">
      <c r="B52" s="256" t="s">
        <v>759</v>
      </c>
      <c r="C52" s="308"/>
      <c r="D52" s="328"/>
      <c r="E52" s="336"/>
      <c r="F52" s="426"/>
      <c r="G52" s="426"/>
      <c r="H52" s="330"/>
      <c r="I52" s="329"/>
      <c r="J52" s="331"/>
      <c r="K52" s="331"/>
      <c r="L52" s="466"/>
    </row>
    <row r="53" spans="2:12" ht="43.5" customHeight="1" x14ac:dyDescent="0.2">
      <c r="B53" s="256" t="s">
        <v>759</v>
      </c>
      <c r="C53" s="308"/>
      <c r="D53" s="328"/>
      <c r="E53" s="336"/>
      <c r="F53" s="426"/>
      <c r="G53" s="426"/>
      <c r="H53" s="330"/>
      <c r="I53" s="329"/>
      <c r="J53" s="331"/>
      <c r="K53" s="331"/>
      <c r="L53" s="466"/>
    </row>
    <row r="54" spans="2:12" ht="43.5" customHeight="1" x14ac:dyDescent="0.2">
      <c r="B54" s="256" t="s">
        <v>759</v>
      </c>
      <c r="C54" s="308"/>
      <c r="D54" s="328"/>
      <c r="E54" s="336"/>
      <c r="F54" s="426"/>
      <c r="G54" s="426"/>
      <c r="H54" s="330"/>
      <c r="I54" s="329"/>
      <c r="J54" s="331"/>
      <c r="K54" s="331"/>
      <c r="L54" s="466"/>
    </row>
    <row r="55" spans="2:12" ht="43.5" customHeight="1" x14ac:dyDescent="0.2">
      <c r="B55" s="256" t="s">
        <v>759</v>
      </c>
      <c r="C55" s="308"/>
      <c r="D55" s="328"/>
      <c r="E55" s="336"/>
      <c r="F55" s="426"/>
      <c r="G55" s="426"/>
      <c r="H55" s="330"/>
      <c r="I55" s="329"/>
      <c r="J55" s="331"/>
      <c r="K55" s="331"/>
      <c r="L55" s="466"/>
    </row>
    <row r="56" spans="2:12" ht="43.5" customHeight="1" x14ac:dyDescent="0.2">
      <c r="B56" s="256" t="s">
        <v>759</v>
      </c>
      <c r="C56" s="308"/>
      <c r="D56" s="328"/>
      <c r="E56" s="336"/>
      <c r="F56" s="426"/>
      <c r="G56" s="426"/>
      <c r="H56" s="330"/>
      <c r="I56" s="329"/>
      <c r="J56" s="331"/>
      <c r="K56" s="331"/>
      <c r="L56" s="466"/>
    </row>
    <row r="57" spans="2:12" ht="43.5" customHeight="1" x14ac:dyDescent="0.2">
      <c r="B57" s="256" t="s">
        <v>759</v>
      </c>
      <c r="C57" s="308"/>
      <c r="D57" s="328"/>
      <c r="E57" s="336"/>
      <c r="F57" s="426"/>
      <c r="G57" s="426"/>
      <c r="H57" s="330"/>
      <c r="I57" s="329"/>
      <c r="J57" s="331"/>
      <c r="K57" s="331"/>
      <c r="L57" s="466"/>
    </row>
    <row r="58" spans="2:12" ht="43.5" customHeight="1" x14ac:dyDescent="0.2">
      <c r="B58" s="256" t="s">
        <v>759</v>
      </c>
      <c r="C58" s="308"/>
      <c r="D58" s="328"/>
      <c r="E58" s="336"/>
      <c r="F58" s="426"/>
      <c r="G58" s="426"/>
      <c r="H58" s="330"/>
      <c r="I58" s="329"/>
      <c r="J58" s="331"/>
      <c r="K58" s="331"/>
      <c r="L58" s="466"/>
    </row>
    <row r="59" spans="2:12" ht="43.5" customHeight="1" x14ac:dyDescent="0.2">
      <c r="B59" s="256" t="s">
        <v>759</v>
      </c>
      <c r="C59" s="308"/>
      <c r="D59" s="328"/>
      <c r="E59" s="336"/>
      <c r="F59" s="426"/>
      <c r="G59" s="426"/>
      <c r="H59" s="330"/>
      <c r="I59" s="329"/>
      <c r="J59" s="331"/>
      <c r="K59" s="331"/>
      <c r="L59" s="466"/>
    </row>
    <row r="60" spans="2:12" ht="43.5" customHeight="1" x14ac:dyDescent="0.2">
      <c r="B60" s="256" t="s">
        <v>759</v>
      </c>
      <c r="C60" s="308"/>
      <c r="D60" s="328"/>
      <c r="E60" s="336"/>
      <c r="F60" s="426"/>
      <c r="G60" s="426"/>
      <c r="H60" s="330"/>
      <c r="I60" s="329"/>
      <c r="J60" s="331"/>
      <c r="K60" s="331"/>
      <c r="L60" s="466"/>
    </row>
    <row r="61" spans="2:12" ht="43.5" customHeight="1" x14ac:dyDescent="0.2">
      <c r="B61" s="256" t="s">
        <v>759</v>
      </c>
      <c r="C61" s="308"/>
      <c r="D61" s="328"/>
      <c r="E61" s="336"/>
      <c r="F61" s="426"/>
      <c r="G61" s="426"/>
      <c r="H61" s="330"/>
      <c r="I61" s="329"/>
      <c r="J61" s="331"/>
      <c r="K61" s="331"/>
      <c r="L61" s="466"/>
    </row>
    <row r="62" spans="2:12" ht="43.5" customHeight="1" x14ac:dyDescent="0.2">
      <c r="B62" s="256" t="s">
        <v>759</v>
      </c>
      <c r="C62" s="308"/>
      <c r="D62" s="328"/>
      <c r="E62" s="336"/>
      <c r="F62" s="426"/>
      <c r="G62" s="426"/>
      <c r="H62" s="330"/>
      <c r="I62" s="329"/>
      <c r="J62" s="331"/>
      <c r="K62" s="331"/>
      <c r="L62" s="466"/>
    </row>
    <row r="63" spans="2:12" ht="43.5" customHeight="1" x14ac:dyDescent="0.2">
      <c r="B63" s="256" t="s">
        <v>759</v>
      </c>
      <c r="C63" s="308"/>
      <c r="D63" s="328"/>
      <c r="E63" s="336"/>
      <c r="F63" s="426"/>
      <c r="G63" s="426"/>
      <c r="H63" s="330"/>
      <c r="I63" s="329"/>
      <c r="J63" s="331"/>
      <c r="K63" s="331"/>
      <c r="L63" s="466"/>
    </row>
    <row r="64" spans="2:12" ht="43.5" customHeight="1" x14ac:dyDescent="0.2">
      <c r="B64" s="256" t="s">
        <v>759</v>
      </c>
      <c r="C64" s="308"/>
      <c r="D64" s="328"/>
      <c r="E64" s="336"/>
      <c r="F64" s="426"/>
      <c r="G64" s="426"/>
      <c r="H64" s="330"/>
      <c r="I64" s="329"/>
      <c r="J64" s="331"/>
      <c r="K64" s="331"/>
      <c r="L64" s="466"/>
    </row>
    <row r="65" spans="2:12" ht="43.5" customHeight="1" x14ac:dyDescent="0.2">
      <c r="B65" s="256" t="s">
        <v>759</v>
      </c>
      <c r="C65" s="308"/>
      <c r="D65" s="328"/>
      <c r="E65" s="336"/>
      <c r="F65" s="426"/>
      <c r="G65" s="426"/>
      <c r="H65" s="330"/>
      <c r="I65" s="329"/>
      <c r="J65" s="331"/>
      <c r="K65" s="331"/>
      <c r="L65" s="466"/>
    </row>
    <row r="66" spans="2:12" ht="43.5" customHeight="1" x14ac:dyDescent="0.2">
      <c r="B66" s="256" t="s">
        <v>759</v>
      </c>
      <c r="C66" s="308"/>
      <c r="D66" s="328"/>
      <c r="E66" s="336"/>
      <c r="F66" s="426"/>
      <c r="G66" s="426"/>
      <c r="H66" s="330"/>
      <c r="I66" s="329"/>
      <c r="J66" s="331"/>
      <c r="K66" s="331"/>
      <c r="L66" s="466"/>
    </row>
    <row r="67" spans="2:12" ht="43.5" customHeight="1" x14ac:dyDescent="0.2">
      <c r="B67" s="256" t="s">
        <v>759</v>
      </c>
      <c r="C67" s="308"/>
      <c r="D67" s="328"/>
      <c r="E67" s="336"/>
      <c r="F67" s="426"/>
      <c r="G67" s="426"/>
      <c r="H67" s="330"/>
      <c r="I67" s="329"/>
      <c r="J67" s="331"/>
      <c r="K67" s="331"/>
      <c r="L67" s="466"/>
    </row>
    <row r="68" spans="2:12" ht="43.5" customHeight="1" x14ac:dyDescent="0.2">
      <c r="B68" s="256" t="s">
        <v>759</v>
      </c>
      <c r="C68" s="308"/>
      <c r="D68" s="328"/>
      <c r="E68" s="336"/>
      <c r="F68" s="426"/>
      <c r="G68" s="426"/>
      <c r="H68" s="330"/>
      <c r="I68" s="329"/>
      <c r="J68" s="331"/>
      <c r="K68" s="331"/>
      <c r="L68" s="466"/>
    </row>
    <row r="69" spans="2:12" ht="43.5" customHeight="1" x14ac:dyDescent="0.2">
      <c r="B69" s="256" t="s">
        <v>759</v>
      </c>
      <c r="C69" s="308"/>
      <c r="D69" s="328"/>
      <c r="E69" s="336"/>
      <c r="F69" s="426"/>
      <c r="G69" s="426"/>
      <c r="H69" s="330"/>
      <c r="I69" s="329"/>
      <c r="J69" s="331"/>
      <c r="K69" s="331"/>
      <c r="L69" s="466"/>
    </row>
    <row r="70" spans="2:12" ht="43.5" customHeight="1" x14ac:dyDescent="0.2">
      <c r="B70" s="256" t="s">
        <v>759</v>
      </c>
      <c r="C70" s="308"/>
      <c r="D70" s="328"/>
      <c r="E70" s="336"/>
      <c r="F70" s="426"/>
      <c r="G70" s="426"/>
      <c r="H70" s="330"/>
      <c r="I70" s="329"/>
      <c r="J70" s="331"/>
      <c r="K70" s="331"/>
      <c r="L70" s="466"/>
    </row>
    <row r="71" spans="2:12" ht="43.5" customHeight="1" x14ac:dyDescent="0.2">
      <c r="B71" s="256" t="s">
        <v>759</v>
      </c>
      <c r="C71" s="308"/>
      <c r="D71" s="328"/>
      <c r="E71" s="336"/>
      <c r="F71" s="426"/>
      <c r="G71" s="426"/>
      <c r="H71" s="330"/>
      <c r="I71" s="329"/>
      <c r="J71" s="331"/>
      <c r="K71" s="331"/>
      <c r="L71" s="466"/>
    </row>
    <row r="72" spans="2:12" ht="43.5" customHeight="1" x14ac:dyDescent="0.2">
      <c r="B72" s="256" t="s">
        <v>759</v>
      </c>
      <c r="C72" s="308"/>
      <c r="D72" s="328"/>
      <c r="E72" s="336"/>
      <c r="F72" s="426"/>
      <c r="G72" s="426"/>
      <c r="H72" s="330"/>
      <c r="I72" s="329"/>
      <c r="J72" s="331"/>
      <c r="K72" s="331"/>
      <c r="L72" s="466"/>
    </row>
    <row r="73" spans="2:12" x14ac:dyDescent="0.2">
      <c r="J73" s="26"/>
    </row>
  </sheetData>
  <sheetProtection algorithmName="SHA-512" hashValue="aN/PCu0rKGabzFxd7Uf3j7qBdTDEZCMxEQDDu94gmhMeiCXxcupywhV56twejbiXSZeaNJ5a33mnUp/pb1cBWA==" saltValue="dClvmO6wjco5F/LdXDomsg==" spinCount="100000" sheet="1" formatColumns="0" formatRows="0"/>
  <mergeCells count="2">
    <mergeCell ref="B3:F3"/>
    <mergeCell ref="B6:F6"/>
  </mergeCells>
  <dataValidations count="4">
    <dataValidation type="list" allowBlank="1" showInputMessage="1" showErrorMessage="1" sqref="H8:H72" xr:uid="{00000000-0002-0000-0200-000000000000}">
      <formula1>ValBilaga</formula1>
    </dataValidation>
    <dataValidation type="list" allowBlank="1" showInputMessage="1" showErrorMessage="1" sqref="B8:B72" xr:uid="{00000000-0002-0000-0200-000002000000}">
      <formula1>TblKontor</formula1>
    </dataValidation>
    <dataValidation type="list" allowBlank="1" showInputMessage="1" showErrorMessage="1" sqref="J8:J27 J28:J72" xr:uid="{00000000-0002-0000-0200-000001000000}">
      <formula1>TblService</formula1>
    </dataValidation>
    <dataValidation allowBlank="1" showInputMessage="1" showErrorMessage="1" errorTitle="Felaktigt format" error="Var vänlig fyll i datum i formatet ÅÅÅÅ-MM-DD." sqref="L28:L72 L8:L27 K8:K26" xr:uid="{00000000-0002-0000-0200-000003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X370"/>
  <sheetViews>
    <sheetView showGridLines="0" zoomScale="85" zoomScaleNormal="85" workbookViewId="0"/>
  </sheetViews>
  <sheetFormatPr defaultColWidth="9.140625" defaultRowHeight="12.75" x14ac:dyDescent="0.2"/>
  <cols>
    <col min="1" max="1" width="4.140625" style="234" customWidth="1"/>
    <col min="2" max="2" width="17.85546875" style="26" customWidth="1"/>
    <col min="3" max="3" width="21.5703125" style="26" customWidth="1"/>
    <col min="4" max="4" width="21.7109375" style="26" customWidth="1"/>
    <col min="5" max="5" width="15.7109375" style="26" customWidth="1"/>
    <col min="6" max="6" width="14.7109375" style="26" customWidth="1"/>
    <col min="7" max="7" width="14" style="26" customWidth="1"/>
    <col min="8" max="8" width="18.28515625" style="26" customWidth="1"/>
    <col min="9" max="9" width="18.140625" style="26" customWidth="1"/>
    <col min="10" max="10" width="23.5703125" style="26" customWidth="1"/>
    <col min="11" max="12" width="18.140625" style="26" customWidth="1"/>
    <col min="13" max="13" width="23.28515625" style="26" customWidth="1"/>
    <col min="14" max="14" width="41.7109375" style="26" customWidth="1"/>
    <col min="15" max="17" width="26.7109375" style="26" customWidth="1"/>
    <col min="18" max="19" width="19.140625" style="26" customWidth="1"/>
    <col min="20" max="20" width="16.140625" style="26" customWidth="1"/>
    <col min="21" max="22" width="8.7109375" style="26" customWidth="1"/>
    <col min="23" max="23" width="6.85546875" style="26" customWidth="1"/>
    <col min="24" max="24" width="15.7109375" style="26" customWidth="1"/>
    <col min="25" max="25" width="17.85546875" style="26" hidden="1" customWidth="1"/>
    <col min="26" max="26" width="9.42578125" style="26" hidden="1" customWidth="1"/>
    <col min="27" max="27" width="8" style="26" hidden="1" customWidth="1"/>
    <col min="28" max="29" width="11.28515625" style="26" hidden="1" customWidth="1"/>
    <col min="30" max="30" width="8.5703125" style="26" hidden="1" customWidth="1"/>
    <col min="31" max="32" width="9.140625" style="26" hidden="1" customWidth="1"/>
    <col min="33" max="33" width="12.5703125" style="26" hidden="1" customWidth="1"/>
    <col min="34" max="36" width="8.42578125" style="26" customWidth="1"/>
    <col min="37" max="38" width="9.7109375" style="26" customWidth="1"/>
    <col min="39" max="39" width="8.42578125" style="26" customWidth="1"/>
    <col min="40" max="41" width="7.7109375" style="26" customWidth="1"/>
    <col min="42" max="43" width="8.7109375" style="26" customWidth="1"/>
    <col min="44" max="44" width="7.7109375" style="26" customWidth="1"/>
    <col min="45" max="47" width="9.140625" style="26" customWidth="1"/>
    <col min="48" max="48" width="10.42578125" style="26" customWidth="1"/>
    <col min="49" max="54" width="9.140625" style="26" customWidth="1"/>
    <col min="55" max="16384" width="9.140625" style="26"/>
  </cols>
  <sheetData>
    <row r="1" spans="1:50" x14ac:dyDescent="0.2">
      <c r="A1" s="30"/>
      <c r="W1" s="30"/>
      <c r="X1" s="30"/>
    </row>
    <row r="2" spans="1:50" x14ac:dyDescent="0.2">
      <c r="A2" s="30"/>
      <c r="B2" s="63"/>
      <c r="N2" s="63"/>
      <c r="O2" s="63"/>
      <c r="S2" s="63"/>
      <c r="W2" s="30"/>
      <c r="X2" s="450"/>
      <c r="Y2" s="65"/>
      <c r="AN2" s="65"/>
      <c r="AO2" s="65"/>
      <c r="AP2" s="65"/>
      <c r="AQ2" s="65"/>
      <c r="AR2" s="65"/>
      <c r="AS2" s="65"/>
      <c r="AT2" s="65"/>
      <c r="AU2" s="65"/>
      <c r="AV2" s="65"/>
      <c r="AW2" s="65"/>
      <c r="AX2" s="65"/>
    </row>
    <row r="3" spans="1:50" ht="26.25" customHeight="1" x14ac:dyDescent="0.2">
      <c r="A3" s="26"/>
      <c r="B3" s="356" t="s">
        <v>54</v>
      </c>
      <c r="C3" s="16"/>
      <c r="D3" s="339"/>
      <c r="F3" s="880" t="str">
        <f>IF(LarmStatus,"Minst ett av de obligatoriska kraven är inte ifyllda eller besvarade med Nej","")</f>
        <v>Minst ett av de obligatoriska kraven är inte ifyllda eller besvarade med Nej</v>
      </c>
      <c r="G3" s="880"/>
      <c r="H3" s="880"/>
      <c r="I3" s="880"/>
      <c r="J3" s="880"/>
      <c r="K3" s="550"/>
      <c r="L3" s="550"/>
      <c r="M3" s="550"/>
      <c r="N3" s="384"/>
      <c r="O3" s="340"/>
      <c r="P3" s="27"/>
      <c r="Q3" s="27"/>
      <c r="R3" s="384"/>
      <c r="T3" s="77"/>
      <c r="X3" s="30"/>
      <c r="AF3" s="361" t="b">
        <f>OR(AF4:AF118,AF340:AF344)</f>
        <v>1</v>
      </c>
    </row>
    <row r="4" spans="1:50" ht="15" customHeight="1" x14ac:dyDescent="0.2">
      <c r="A4" s="26"/>
      <c r="B4" s="384"/>
      <c r="C4" s="384"/>
      <c r="D4" s="384"/>
      <c r="E4" s="384"/>
      <c r="F4" s="384"/>
      <c r="G4" s="384"/>
      <c r="H4" s="420"/>
      <c r="I4" s="384"/>
      <c r="J4" s="528"/>
      <c r="K4" s="528"/>
      <c r="L4" s="528"/>
      <c r="M4" s="384"/>
      <c r="N4" s="384"/>
      <c r="O4" s="384"/>
      <c r="P4" s="384"/>
      <c r="Q4" s="384"/>
      <c r="R4" s="384"/>
      <c r="S4" s="384"/>
      <c r="T4" s="384"/>
      <c r="AF4" s="360"/>
    </row>
    <row r="5" spans="1:50" ht="15" customHeight="1" x14ac:dyDescent="0.2">
      <c r="A5" s="355"/>
      <c r="B5" s="401"/>
      <c r="C5" s="401"/>
      <c r="D5" s="401"/>
      <c r="E5" s="401"/>
      <c r="F5" s="401"/>
      <c r="G5" s="401"/>
      <c r="H5" s="427"/>
      <c r="I5" s="401"/>
      <c r="J5" s="534"/>
      <c r="K5" s="534"/>
      <c r="L5" s="534"/>
      <c r="M5" s="401"/>
      <c r="N5" s="384"/>
      <c r="O5" s="384"/>
      <c r="P5" s="384"/>
      <c r="Q5" s="384"/>
      <c r="R5" s="384"/>
      <c r="S5" s="384"/>
      <c r="T5" s="42"/>
      <c r="U5" s="42"/>
      <c r="V5" s="42"/>
      <c r="AF5" s="360"/>
    </row>
    <row r="6" spans="1:50" ht="26.25" customHeight="1" x14ac:dyDescent="0.2">
      <c r="A6" s="354"/>
      <c r="B6" s="512" t="s">
        <v>129</v>
      </c>
      <c r="C6" s="512"/>
      <c r="D6" s="512"/>
      <c r="E6" s="512"/>
      <c r="F6" s="512"/>
      <c r="G6" s="512"/>
      <c r="H6" s="512"/>
      <c r="I6" s="512"/>
      <c r="J6" s="512"/>
      <c r="K6" s="512"/>
      <c r="L6" s="512"/>
      <c r="M6" s="512"/>
      <c r="N6" s="384"/>
      <c r="O6" s="384"/>
      <c r="P6" s="384"/>
      <c r="Q6" s="384"/>
      <c r="R6" s="384"/>
      <c r="S6" s="384"/>
      <c r="T6" s="42"/>
      <c r="U6" s="42"/>
      <c r="V6" s="42"/>
      <c r="AF6" s="360"/>
    </row>
    <row r="7" spans="1:50" s="30" customFormat="1" ht="18" customHeight="1" x14ac:dyDescent="0.2">
      <c r="A7" s="354"/>
      <c r="B7" s="543" t="s">
        <v>29</v>
      </c>
      <c r="C7" s="543"/>
      <c r="D7" s="543"/>
      <c r="E7" s="543"/>
      <c r="F7" s="543"/>
      <c r="G7" s="543"/>
      <c r="H7" s="543"/>
      <c r="I7" s="543"/>
      <c r="J7" s="26"/>
      <c r="K7" s="26"/>
      <c r="L7" s="26"/>
      <c r="M7" s="29"/>
      <c r="N7" s="384"/>
      <c r="O7" s="384"/>
      <c r="P7" s="384"/>
      <c r="Q7" s="384"/>
      <c r="R7" s="384"/>
      <c r="S7" s="384"/>
      <c r="T7" s="42"/>
      <c r="U7" s="42"/>
      <c r="V7" s="42"/>
      <c r="AF7" s="360"/>
    </row>
    <row r="8" spans="1:50" ht="27.75" customHeight="1" x14ac:dyDescent="0.2">
      <c r="A8" s="26"/>
      <c r="B8" s="653" t="s">
        <v>30</v>
      </c>
      <c r="C8" s="654"/>
      <c r="D8" s="654"/>
      <c r="E8" s="654"/>
      <c r="F8" s="654"/>
      <c r="G8" s="655"/>
      <c r="H8" s="653" t="s">
        <v>31</v>
      </c>
      <c r="I8" s="655"/>
      <c r="M8" s="528"/>
      <c r="N8" s="384"/>
      <c r="O8" s="384"/>
      <c r="P8" s="384"/>
      <c r="Q8" s="384"/>
      <c r="R8" s="384"/>
      <c r="S8" s="384"/>
      <c r="T8" s="42"/>
      <c r="U8" s="42"/>
      <c r="V8" s="42"/>
      <c r="AF8" s="360"/>
    </row>
    <row r="9" spans="1:50" ht="27.75" customHeight="1" x14ac:dyDescent="0.2">
      <c r="A9" s="26"/>
      <c r="B9" s="754"/>
      <c r="C9" s="755"/>
      <c r="D9" s="755"/>
      <c r="E9" s="755"/>
      <c r="F9" s="755"/>
      <c r="G9" s="756"/>
      <c r="H9" s="754" t="str">
        <f>IFERROR(INDEX(Admin!E82:E98,MATCH($B$9,Admin!$C$82:$C$98,0)),"")</f>
        <v/>
      </c>
      <c r="I9" s="756"/>
      <c r="M9" s="420"/>
      <c r="N9" s="384"/>
      <c r="O9" s="384"/>
      <c r="P9" s="384"/>
      <c r="Q9" s="384"/>
      <c r="R9" s="384"/>
      <c r="S9" s="384"/>
      <c r="T9" s="42"/>
      <c r="U9" s="42"/>
      <c r="V9" s="42"/>
      <c r="AF9" s="360"/>
    </row>
    <row r="10" spans="1:50" s="244" customFormat="1" ht="27.75" customHeight="1" x14ac:dyDescent="0.2">
      <c r="A10" s="26"/>
      <c r="B10" s="653" t="s">
        <v>1</v>
      </c>
      <c r="C10" s="654"/>
      <c r="D10" s="654"/>
      <c r="E10" s="655"/>
      <c r="F10" s="733" t="s">
        <v>3</v>
      </c>
      <c r="G10" s="733"/>
      <c r="H10" s="733"/>
      <c r="I10" s="733"/>
      <c r="J10" s="26"/>
      <c r="K10" s="26"/>
      <c r="L10" s="26"/>
      <c r="M10" s="420"/>
      <c r="N10" s="384"/>
      <c r="O10" s="384"/>
      <c r="P10" s="384"/>
      <c r="Q10" s="384"/>
      <c r="R10" s="384"/>
      <c r="S10" s="384"/>
      <c r="T10" s="42"/>
      <c r="U10" s="42"/>
      <c r="V10" s="42"/>
      <c r="AF10" s="362"/>
    </row>
    <row r="11" spans="1:50" ht="27.75" customHeight="1" x14ac:dyDescent="0.2">
      <c r="A11" s="26"/>
      <c r="B11" s="656" t="str">
        <f>IFERROR(INDEX(Admin!L82:L98,MATCH($B$9,Admin!$C$82:$C$98,0)),"")</f>
        <v/>
      </c>
      <c r="C11" s="657"/>
      <c r="D11" s="657"/>
      <c r="E11" s="658"/>
      <c r="F11" s="656" t="str">
        <f>IFERROR(INDEX(Admin!N82:N98,MATCH($B$9,Admin!$C$82:$C$98,0)),"")</f>
        <v/>
      </c>
      <c r="G11" s="657"/>
      <c r="H11" s="657"/>
      <c r="I11" s="658"/>
      <c r="M11" s="420"/>
      <c r="N11" s="384"/>
      <c r="O11" s="384"/>
      <c r="P11" s="384"/>
      <c r="Q11" s="384"/>
      <c r="R11" s="384"/>
      <c r="S11" s="384"/>
      <c r="T11" s="42"/>
      <c r="U11" s="42"/>
      <c r="V11" s="42"/>
      <c r="AF11" s="360"/>
    </row>
    <row r="12" spans="1:50" ht="27.75" customHeight="1" x14ac:dyDescent="0.2">
      <c r="A12" s="26"/>
      <c r="B12" s="653" t="s">
        <v>7</v>
      </c>
      <c r="C12" s="654"/>
      <c r="D12" s="654"/>
      <c r="E12" s="655"/>
      <c r="F12" s="733" t="s">
        <v>5</v>
      </c>
      <c r="G12" s="733"/>
      <c r="H12" s="733" t="s">
        <v>52</v>
      </c>
      <c r="I12" s="733"/>
      <c r="M12" s="420"/>
      <c r="N12" s="384"/>
      <c r="O12" s="384"/>
      <c r="P12" s="384"/>
      <c r="Q12" s="384"/>
      <c r="R12" s="384"/>
      <c r="S12" s="384"/>
      <c r="T12" s="42"/>
      <c r="U12" s="42"/>
      <c r="V12" s="42"/>
      <c r="AF12" s="360"/>
    </row>
    <row r="13" spans="1:50" ht="27.75" customHeight="1" x14ac:dyDescent="0.2">
      <c r="A13" s="26"/>
      <c r="B13" s="656" t="str">
        <f>IFERROR(INDEX(Admin!F82:F98,MATCH($B$9,Admin!$C$82:$C$98,0)),"")</f>
        <v/>
      </c>
      <c r="C13" s="657"/>
      <c r="D13" s="657"/>
      <c r="E13" s="658"/>
      <c r="F13" s="656" t="str">
        <f>IFERROR(INDEX(Admin!G82:G98,MATCH($B$9,Admin!$C$82:$C$98,0)),"")</f>
        <v/>
      </c>
      <c r="G13" s="658"/>
      <c r="H13" s="734" t="str">
        <f>IFERROR(INDEX(Admin!H82:H98,MATCH($B$9,Admin!$C$82:$C$98,0)),"")</f>
        <v/>
      </c>
      <c r="I13" s="734"/>
      <c r="M13" s="420"/>
      <c r="N13" s="384"/>
      <c r="O13" s="384"/>
      <c r="P13" s="384"/>
      <c r="Q13" s="384"/>
      <c r="R13" s="384"/>
      <c r="S13" s="384"/>
      <c r="T13" s="42"/>
      <c r="U13" s="42"/>
      <c r="V13" s="42"/>
      <c r="AF13" s="360"/>
    </row>
    <row r="14" spans="1:50" ht="27.75" customHeight="1" x14ac:dyDescent="0.2">
      <c r="A14" s="26"/>
      <c r="B14" s="653" t="s">
        <v>2</v>
      </c>
      <c r="C14" s="654"/>
      <c r="D14" s="654"/>
      <c r="E14" s="655"/>
      <c r="F14" s="733" t="s">
        <v>32</v>
      </c>
      <c r="G14" s="733"/>
      <c r="H14" s="733"/>
      <c r="I14" s="733"/>
      <c r="M14" s="420"/>
      <c r="N14" s="384"/>
      <c r="O14" s="384"/>
      <c r="P14" s="384"/>
      <c r="Q14" s="384"/>
      <c r="R14" s="384"/>
      <c r="S14" s="384"/>
      <c r="T14" s="42"/>
      <c r="U14" s="42"/>
      <c r="V14" s="42"/>
      <c r="AF14" s="360"/>
    </row>
    <row r="15" spans="1:50" ht="27.75" customHeight="1" x14ac:dyDescent="0.2">
      <c r="A15" s="26"/>
      <c r="B15" s="656" t="str">
        <f>IFERROR(INDEX(Admin!M82:M98,MATCH($B$9,Admin!$C$82:$C$98,0)),"")</f>
        <v/>
      </c>
      <c r="C15" s="657"/>
      <c r="D15" s="657"/>
      <c r="E15" s="658"/>
      <c r="F15" s="958"/>
      <c r="G15" s="958"/>
      <c r="H15" s="958"/>
      <c r="I15" s="958"/>
      <c r="M15" s="420"/>
      <c r="N15" s="384"/>
      <c r="O15" s="384"/>
      <c r="P15" s="384"/>
      <c r="Q15" s="384"/>
      <c r="R15" s="384"/>
      <c r="S15" s="384"/>
      <c r="T15" s="42"/>
      <c r="U15" s="42"/>
      <c r="V15" s="42"/>
      <c r="AF15" s="360"/>
    </row>
    <row r="16" spans="1:50" ht="27.75" hidden="1" customHeight="1" x14ac:dyDescent="0.2">
      <c r="A16" s="26"/>
      <c r="B16" s="653" t="s">
        <v>33</v>
      </c>
      <c r="C16" s="654"/>
      <c r="D16" s="655"/>
      <c r="E16" s="544" t="s">
        <v>592</v>
      </c>
      <c r="F16" s="545"/>
      <c r="G16" s="545"/>
      <c r="H16" s="545"/>
      <c r="I16" s="545"/>
      <c r="M16" s="546"/>
      <c r="N16" s="384"/>
      <c r="O16" s="384"/>
      <c r="P16" s="384"/>
      <c r="Q16" s="384"/>
      <c r="R16" s="384"/>
      <c r="S16" s="384"/>
      <c r="T16" s="42"/>
      <c r="U16" s="42"/>
      <c r="V16" s="42"/>
      <c r="AF16" s="360"/>
    </row>
    <row r="17" spans="1:32" ht="19.5" hidden="1" customHeight="1" x14ac:dyDescent="0.2">
      <c r="A17" s="26"/>
      <c r="B17" s="656" t="s">
        <v>590</v>
      </c>
      <c r="C17" s="657"/>
      <c r="D17" s="658"/>
      <c r="E17" s="547"/>
      <c r="F17" s="548"/>
      <c r="G17" s="548"/>
      <c r="H17" s="548"/>
      <c r="I17" s="548"/>
      <c r="M17" s="549"/>
      <c r="N17" s="295"/>
      <c r="R17" s="78"/>
      <c r="S17" s="42"/>
      <c r="T17" s="42"/>
      <c r="U17" s="42"/>
      <c r="V17" s="42"/>
      <c r="AF17" s="363"/>
    </row>
    <row r="18" spans="1:32" ht="19.5" hidden="1" customHeight="1" x14ac:dyDescent="0.2">
      <c r="A18" s="26"/>
      <c r="G18" s="295"/>
      <c r="H18" s="295"/>
      <c r="I18" s="295"/>
      <c r="M18" s="295"/>
      <c r="N18" s="295"/>
      <c r="R18" s="78"/>
      <c r="S18" s="42"/>
      <c r="T18" s="42"/>
      <c r="U18" s="42"/>
      <c r="V18" s="42"/>
      <c r="AF18" s="363"/>
    </row>
    <row r="19" spans="1:32" ht="19.5" hidden="1" customHeight="1" x14ac:dyDescent="0.2">
      <c r="A19" s="26"/>
      <c r="B19" s="80" t="s">
        <v>327</v>
      </c>
      <c r="N19" s="295"/>
      <c r="R19" s="78"/>
      <c r="S19" s="42"/>
      <c r="T19" s="42"/>
      <c r="U19" s="42"/>
      <c r="V19" s="42"/>
      <c r="AF19" s="363"/>
    </row>
    <row r="20" spans="1:32" ht="26.25" hidden="1" customHeight="1" x14ac:dyDescent="0.2">
      <c r="A20" s="26"/>
      <c r="B20" s="666" t="s">
        <v>811</v>
      </c>
      <c r="C20" s="667"/>
      <c r="D20" s="667"/>
      <c r="E20" s="667"/>
      <c r="F20" s="667"/>
      <c r="G20" s="667"/>
      <c r="H20" s="667"/>
      <c r="I20" s="668"/>
      <c r="N20" s="295"/>
      <c r="R20" s="78"/>
      <c r="S20" s="42"/>
      <c r="T20" s="42"/>
      <c r="U20" s="42"/>
      <c r="V20" s="42"/>
      <c r="AF20" s="363"/>
    </row>
    <row r="21" spans="1:32" ht="34.5" hidden="1" customHeight="1" x14ac:dyDescent="0.2">
      <c r="A21" s="26"/>
      <c r="B21" s="669"/>
      <c r="C21" s="670"/>
      <c r="D21" s="670"/>
      <c r="E21" s="670"/>
      <c r="F21" s="670"/>
      <c r="G21" s="670"/>
      <c r="H21" s="670"/>
      <c r="I21" s="671"/>
      <c r="N21" s="295"/>
      <c r="R21" s="78"/>
      <c r="S21" s="42"/>
      <c r="T21" s="42"/>
      <c r="U21" s="42"/>
      <c r="V21" s="42"/>
      <c r="AF21" s="363"/>
    </row>
    <row r="22" spans="1:32" ht="33.75" hidden="1" customHeight="1" x14ac:dyDescent="0.2">
      <c r="A22" s="26"/>
      <c r="B22" s="672"/>
      <c r="C22" s="673"/>
      <c r="D22" s="673"/>
      <c r="E22" s="673"/>
      <c r="F22" s="673"/>
      <c r="G22" s="673"/>
      <c r="H22" s="673"/>
      <c r="I22" s="674"/>
      <c r="N22" s="295"/>
      <c r="R22" s="78"/>
      <c r="S22" s="42"/>
      <c r="T22" s="42"/>
      <c r="U22" s="42"/>
      <c r="V22" s="42"/>
      <c r="AF22" s="363"/>
    </row>
    <row r="23" spans="1:32" ht="19.5" hidden="1" customHeight="1" x14ac:dyDescent="0.2">
      <c r="A23" s="141"/>
      <c r="B23" s="387"/>
      <c r="C23" s="387"/>
      <c r="D23" s="387"/>
      <c r="E23" s="387"/>
      <c r="F23" s="387"/>
      <c r="G23" s="387"/>
      <c r="H23" s="424"/>
      <c r="I23" s="387"/>
      <c r="N23" s="295"/>
      <c r="R23" s="78"/>
      <c r="S23" s="42"/>
      <c r="T23" s="42"/>
      <c r="U23" s="42"/>
      <c r="V23" s="42"/>
      <c r="X23" s="368"/>
      <c r="AF23" s="360"/>
    </row>
    <row r="24" spans="1:32" ht="17.25" customHeight="1" x14ac:dyDescent="0.2">
      <c r="A24" s="26"/>
      <c r="B24" s="389"/>
      <c r="C24" s="389"/>
      <c r="D24" s="389"/>
      <c r="E24" s="389"/>
      <c r="F24" s="389"/>
      <c r="G24" s="389"/>
      <c r="H24" s="389"/>
      <c r="I24" s="389"/>
      <c r="R24" s="78"/>
      <c r="S24" s="42"/>
      <c r="T24" s="42"/>
      <c r="U24" s="42"/>
      <c r="V24" s="42"/>
      <c r="X24" s="30"/>
      <c r="AF24" s="360"/>
    </row>
    <row r="25" spans="1:32" ht="17.25" customHeight="1" x14ac:dyDescent="0.2">
      <c r="A25" s="26"/>
      <c r="B25" s="389"/>
      <c r="C25" s="389"/>
      <c r="D25" s="389"/>
      <c r="E25" s="389"/>
      <c r="F25" s="389"/>
      <c r="G25" s="389"/>
      <c r="H25" s="389"/>
      <c r="I25" s="389"/>
      <c r="R25" s="78"/>
      <c r="S25" s="42"/>
      <c r="T25" s="42"/>
      <c r="U25" s="42"/>
      <c r="V25" s="42"/>
      <c r="X25" s="30"/>
      <c r="AF25" s="360"/>
    </row>
    <row r="26" spans="1:32" ht="19.5" customHeight="1" x14ac:dyDescent="0.2">
      <c r="A26" s="26"/>
      <c r="B26" s="80" t="s">
        <v>328</v>
      </c>
      <c r="R26" s="78"/>
      <c r="S26" s="42"/>
      <c r="T26" s="42"/>
      <c r="U26" s="42"/>
      <c r="V26" s="42"/>
      <c r="X26" s="30"/>
      <c r="AF26" s="360"/>
    </row>
    <row r="27" spans="1:32" ht="15" customHeight="1" x14ac:dyDescent="0.2">
      <c r="A27" s="26"/>
      <c r="B27" s="666" t="s">
        <v>812</v>
      </c>
      <c r="C27" s="667"/>
      <c r="D27" s="667"/>
      <c r="E27" s="667"/>
      <c r="F27" s="667"/>
      <c r="G27" s="667"/>
      <c r="H27" s="667"/>
      <c r="I27" s="668"/>
      <c r="R27" s="78"/>
      <c r="S27" s="42"/>
      <c r="T27" s="42"/>
      <c r="U27" s="42"/>
      <c r="V27" s="42"/>
      <c r="X27" s="30"/>
      <c r="AF27" s="360"/>
    </row>
    <row r="28" spans="1:32" ht="12.75" customHeight="1" x14ac:dyDescent="0.2">
      <c r="A28" s="26"/>
      <c r="B28" s="669"/>
      <c r="C28" s="670"/>
      <c r="D28" s="670"/>
      <c r="E28" s="670"/>
      <c r="F28" s="670"/>
      <c r="G28" s="670"/>
      <c r="H28" s="670"/>
      <c r="I28" s="671"/>
      <c r="R28" s="78"/>
      <c r="S28" s="42"/>
      <c r="T28" s="42"/>
      <c r="U28" s="42"/>
      <c r="V28" s="42"/>
      <c r="X28" s="30"/>
      <c r="AF28" s="360"/>
    </row>
    <row r="29" spans="1:32" ht="12.75" customHeight="1" x14ac:dyDescent="0.2">
      <c r="A29" s="26"/>
      <c r="B29" s="669"/>
      <c r="C29" s="670"/>
      <c r="D29" s="670"/>
      <c r="E29" s="670"/>
      <c r="F29" s="670"/>
      <c r="G29" s="670"/>
      <c r="H29" s="670"/>
      <c r="I29" s="671"/>
      <c r="R29" s="78"/>
      <c r="S29" s="42"/>
      <c r="T29" s="42"/>
      <c r="U29" s="42"/>
      <c r="V29" s="42"/>
      <c r="X29" s="30"/>
      <c r="AF29" s="360"/>
    </row>
    <row r="30" spans="1:32" ht="12.75" customHeight="1" x14ac:dyDescent="0.2">
      <c r="A30" s="26"/>
      <c r="B30" s="669"/>
      <c r="C30" s="670"/>
      <c r="D30" s="670"/>
      <c r="E30" s="670"/>
      <c r="F30" s="670"/>
      <c r="G30" s="670"/>
      <c r="H30" s="670"/>
      <c r="I30" s="671"/>
      <c r="R30" s="78"/>
      <c r="S30" s="42"/>
      <c r="T30" s="42"/>
      <c r="U30" s="42"/>
      <c r="V30" s="42"/>
      <c r="X30" s="30"/>
      <c r="AF30" s="360"/>
    </row>
    <row r="31" spans="1:32" ht="64.5" customHeight="1" x14ac:dyDescent="0.2">
      <c r="A31" s="26"/>
      <c r="B31" s="672"/>
      <c r="C31" s="673"/>
      <c r="D31" s="673"/>
      <c r="E31" s="673"/>
      <c r="F31" s="673"/>
      <c r="G31" s="673"/>
      <c r="H31" s="673"/>
      <c r="I31" s="674"/>
      <c r="R31" s="78"/>
      <c r="S31" s="42"/>
      <c r="T31" s="42"/>
      <c r="U31" s="42"/>
      <c r="V31" s="42"/>
      <c r="X31" s="30"/>
      <c r="AF31" s="360"/>
    </row>
    <row r="32" spans="1:32" ht="27.75" customHeight="1" x14ac:dyDescent="0.2">
      <c r="A32" s="26"/>
      <c r="R32" s="78"/>
      <c r="S32" s="42"/>
      <c r="T32" s="42"/>
      <c r="U32" s="42"/>
      <c r="V32" s="42"/>
      <c r="X32" s="30"/>
      <c r="AF32" s="360"/>
    </row>
    <row r="33" spans="1:32" ht="14.25" customHeight="1" x14ac:dyDescent="0.2">
      <c r="A33" s="26"/>
      <c r="R33" s="78"/>
      <c r="S33" s="42"/>
      <c r="T33" s="42"/>
      <c r="U33" s="42"/>
      <c r="V33" s="42"/>
      <c r="X33" s="30"/>
      <c r="AF33" s="360"/>
    </row>
    <row r="34" spans="1:32" ht="20.25" customHeight="1" x14ac:dyDescent="0.2">
      <c r="A34" s="26"/>
      <c r="B34" s="80" t="s">
        <v>593</v>
      </c>
      <c r="X34" s="30"/>
      <c r="AF34" s="360"/>
    </row>
    <row r="35" spans="1:32" ht="57.75" customHeight="1" x14ac:dyDescent="0.2">
      <c r="A35" s="26"/>
      <c r="B35" s="659" t="s">
        <v>594</v>
      </c>
      <c r="C35" s="660"/>
      <c r="D35" s="660"/>
      <c r="E35" s="660"/>
      <c r="F35" s="660"/>
      <c r="G35" s="660"/>
      <c r="H35" s="661"/>
      <c r="J35" s="521" t="s">
        <v>791</v>
      </c>
      <c r="K35" s="467" t="s">
        <v>677</v>
      </c>
      <c r="X35" s="30"/>
      <c r="AF35" s="360"/>
    </row>
    <row r="36" spans="1:32" ht="17.25" customHeight="1" x14ac:dyDescent="0.2">
      <c r="A36" s="26"/>
      <c r="B36" s="887" t="s">
        <v>617</v>
      </c>
      <c r="C36" s="888"/>
      <c r="D36" s="888"/>
      <c r="E36" s="889"/>
      <c r="F36" s="887" t="s">
        <v>31</v>
      </c>
      <c r="G36" s="888"/>
      <c r="H36" s="889"/>
      <c r="X36" s="30"/>
      <c r="AF36" s="360"/>
    </row>
    <row r="37" spans="1:32" ht="17.25" customHeight="1" x14ac:dyDescent="0.2">
      <c r="A37" s="26"/>
      <c r="B37" s="627"/>
      <c r="C37" s="628"/>
      <c r="D37" s="628"/>
      <c r="E37" s="629"/>
      <c r="F37" s="627"/>
      <c r="G37" s="628"/>
      <c r="H37" s="629"/>
      <c r="J37" s="959" t="s">
        <v>831</v>
      </c>
      <c r="K37" s="962"/>
      <c r="L37" s="962"/>
      <c r="X37" s="30"/>
      <c r="AF37" s="360"/>
    </row>
    <row r="38" spans="1:32" ht="17.25" customHeight="1" x14ac:dyDescent="0.2">
      <c r="A38" s="26"/>
      <c r="B38" s="627"/>
      <c r="C38" s="628"/>
      <c r="D38" s="628"/>
      <c r="E38" s="629"/>
      <c r="F38" s="627"/>
      <c r="G38" s="628"/>
      <c r="H38" s="629"/>
      <c r="J38" s="960"/>
      <c r="K38" s="963"/>
      <c r="L38" s="963"/>
      <c r="X38" s="30"/>
      <c r="AF38" s="360"/>
    </row>
    <row r="39" spans="1:32" ht="17.25" customHeight="1" x14ac:dyDescent="0.2">
      <c r="A39" s="26"/>
      <c r="B39" s="627"/>
      <c r="C39" s="628"/>
      <c r="D39" s="628"/>
      <c r="E39" s="629"/>
      <c r="F39" s="627"/>
      <c r="G39" s="628"/>
      <c r="H39" s="629"/>
      <c r="J39" s="960"/>
      <c r="K39" s="963"/>
      <c r="L39" s="963"/>
      <c r="X39" s="30"/>
      <c r="AF39" s="360"/>
    </row>
    <row r="40" spans="1:32" ht="17.25" customHeight="1" x14ac:dyDescent="0.2">
      <c r="A40" s="26"/>
      <c r="B40" s="627"/>
      <c r="C40" s="628"/>
      <c r="D40" s="628"/>
      <c r="E40" s="629"/>
      <c r="F40" s="627"/>
      <c r="G40" s="628"/>
      <c r="H40" s="629"/>
      <c r="J40" s="961"/>
      <c r="K40" s="964"/>
      <c r="L40" s="964"/>
      <c r="X40" s="30"/>
      <c r="AF40" s="360"/>
    </row>
    <row r="41" spans="1:32" ht="17.25" customHeight="1" x14ac:dyDescent="0.2">
      <c r="A41" s="26"/>
      <c r="B41" s="627"/>
      <c r="C41" s="628"/>
      <c r="D41" s="628"/>
      <c r="E41" s="629"/>
      <c r="F41" s="627"/>
      <c r="G41" s="628"/>
      <c r="H41" s="629"/>
      <c r="M41" s="585"/>
      <c r="X41" s="30"/>
      <c r="AF41" s="360"/>
    </row>
    <row r="42" spans="1:32" ht="17.25" customHeight="1" x14ac:dyDescent="0.2">
      <c r="A42" s="26"/>
      <c r="B42" s="627"/>
      <c r="C42" s="628"/>
      <c r="D42" s="628"/>
      <c r="E42" s="629"/>
      <c r="F42" s="627"/>
      <c r="G42" s="628"/>
      <c r="H42" s="629"/>
      <c r="J42" s="886" t="s">
        <v>792</v>
      </c>
      <c r="K42" s="840"/>
      <c r="L42" s="841"/>
      <c r="M42" s="842"/>
      <c r="X42" s="30"/>
      <c r="AF42" s="360"/>
    </row>
    <row r="43" spans="1:32" ht="17.25" customHeight="1" x14ac:dyDescent="0.2">
      <c r="A43" s="26"/>
      <c r="B43" s="627"/>
      <c r="C43" s="628"/>
      <c r="D43" s="628"/>
      <c r="E43" s="629"/>
      <c r="F43" s="627"/>
      <c r="G43" s="628"/>
      <c r="H43" s="629"/>
      <c r="J43" s="886"/>
      <c r="K43" s="843"/>
      <c r="L43" s="844"/>
      <c r="M43" s="845"/>
      <c r="X43" s="30"/>
      <c r="AF43" s="360"/>
    </row>
    <row r="44" spans="1:32" ht="17.25" customHeight="1" x14ac:dyDescent="0.2">
      <c r="A44" s="26"/>
      <c r="B44" s="627"/>
      <c r="C44" s="628"/>
      <c r="D44" s="628"/>
      <c r="E44" s="629"/>
      <c r="F44" s="627"/>
      <c r="G44" s="628"/>
      <c r="H44" s="629"/>
      <c r="J44" s="886"/>
      <c r="K44" s="843"/>
      <c r="L44" s="844"/>
      <c r="M44" s="845"/>
      <c r="X44" s="30"/>
      <c r="AF44" s="360"/>
    </row>
    <row r="45" spans="1:32" ht="17.25" customHeight="1" x14ac:dyDescent="0.2">
      <c r="A45" s="26"/>
      <c r="B45" s="627"/>
      <c r="C45" s="628"/>
      <c r="D45" s="628"/>
      <c r="E45" s="629"/>
      <c r="F45" s="627"/>
      <c r="G45" s="628"/>
      <c r="H45" s="629"/>
      <c r="J45" s="886"/>
      <c r="K45" s="843"/>
      <c r="L45" s="844"/>
      <c r="M45" s="845"/>
      <c r="X45" s="30"/>
      <c r="AF45" s="360"/>
    </row>
    <row r="46" spans="1:32" ht="17.25" customHeight="1" x14ac:dyDescent="0.2">
      <c r="A46" s="26"/>
      <c r="B46" s="627"/>
      <c r="C46" s="628"/>
      <c r="D46" s="628"/>
      <c r="E46" s="629"/>
      <c r="F46" s="627"/>
      <c r="G46" s="628"/>
      <c r="H46" s="629"/>
      <c r="J46" s="886"/>
      <c r="K46" s="846"/>
      <c r="L46" s="847"/>
      <c r="M46" s="848"/>
      <c r="X46" s="30"/>
      <c r="AF46" s="553"/>
    </row>
    <row r="47" spans="1:32" ht="13.5" customHeight="1" x14ac:dyDescent="0.2">
      <c r="A47" s="26"/>
      <c r="R47" s="78"/>
      <c r="S47" s="42"/>
      <c r="T47" s="42"/>
      <c r="U47" s="42"/>
      <c r="V47" s="42"/>
      <c r="X47" s="30"/>
    </row>
    <row r="48" spans="1:32" ht="14.25" customHeight="1" x14ac:dyDescent="0.2">
      <c r="A48" s="26"/>
      <c r="R48" s="78"/>
      <c r="S48" s="42"/>
      <c r="T48" s="42"/>
      <c r="U48" s="42"/>
      <c r="V48" s="42"/>
      <c r="X48" s="369"/>
    </row>
    <row r="49" spans="1:47" ht="12.75" customHeight="1" x14ac:dyDescent="0.2">
      <c r="A49" s="26"/>
      <c r="X49" s="30"/>
    </row>
    <row r="50" spans="1:47" ht="12.75" customHeight="1" x14ac:dyDescent="0.2">
      <c r="A50" s="26"/>
      <c r="X50" s="30"/>
    </row>
    <row r="51" spans="1:47" ht="28.5" customHeight="1" x14ac:dyDescent="0.2">
      <c r="A51" s="26"/>
      <c r="B51" s="395" t="s">
        <v>678</v>
      </c>
      <c r="C51" s="320"/>
      <c r="F51" s="30"/>
      <c r="G51" s="30"/>
      <c r="H51" s="30"/>
      <c r="I51" s="30"/>
      <c r="J51" s="30"/>
      <c r="K51" s="30"/>
      <c r="L51" s="30"/>
      <c r="M51" s="30"/>
      <c r="P51" s="85"/>
      <c r="X51" s="30"/>
    </row>
    <row r="52" spans="1:47" ht="12.75" customHeight="1" x14ac:dyDescent="0.2">
      <c r="A52" s="26"/>
      <c r="B52" s="33"/>
      <c r="C52" s="33"/>
      <c r="D52" s="33"/>
      <c r="E52" s="33"/>
      <c r="F52" s="33"/>
      <c r="X52" s="30"/>
    </row>
    <row r="53" spans="1:47" ht="70.5" customHeight="1" x14ac:dyDescent="0.2">
      <c r="A53" s="26"/>
      <c r="B53" s="357" t="s">
        <v>604</v>
      </c>
      <c r="C53" s="359" t="s">
        <v>830</v>
      </c>
      <c r="D53" s="358" t="s">
        <v>810</v>
      </c>
      <c r="E53" s="327" t="s">
        <v>619</v>
      </c>
      <c r="F53" s="358" t="s">
        <v>679</v>
      </c>
      <c r="G53" s="358" t="s">
        <v>680</v>
      </c>
      <c r="H53" s="428" t="s">
        <v>725</v>
      </c>
      <c r="I53" s="413" t="s">
        <v>724</v>
      </c>
      <c r="J53" s="530" t="s">
        <v>794</v>
      </c>
      <c r="K53" s="530" t="s">
        <v>795</v>
      </c>
      <c r="L53" s="413" t="s">
        <v>681</v>
      </c>
      <c r="M53" s="414" t="s">
        <v>805</v>
      </c>
      <c r="N53" s="415" t="s">
        <v>682</v>
      </c>
      <c r="O53" s="452" t="s">
        <v>683</v>
      </c>
      <c r="P53" s="453" t="s">
        <v>627</v>
      </c>
      <c r="X53" s="30"/>
      <c r="AA53" s="551"/>
      <c r="AB53" s="551"/>
      <c r="AF53" s="551"/>
    </row>
    <row r="54" spans="1:47" ht="42.75" customHeight="1" x14ac:dyDescent="0.2">
      <c r="A54" s="26"/>
      <c r="B54" s="561" t="str">
        <f>IF(OR('3 Nuvarande lösning'!B8="Välj kontor",'3 Nuvarande lösning'!B8=""),"",'3 Nuvarande lösning'!B8)</f>
        <v/>
      </c>
      <c r="C54" s="561" t="str">
        <f>IF('3 Nuvarande lösning'!C8="","",'3 Nuvarande lösning'!C8)</f>
        <v/>
      </c>
      <c r="D54" s="583"/>
      <c r="E54" s="353"/>
      <c r="F54" s="583"/>
      <c r="G54" s="584"/>
      <c r="H54" s="469"/>
      <c r="I54" s="353"/>
      <c r="J54" s="353"/>
      <c r="K54" s="353"/>
      <c r="L54" s="353"/>
      <c r="M54" s="575">
        <f>IF('3 Nuvarande lösning'!L8="",0,'3 Nuvarande lösning'!L8)</f>
        <v>0</v>
      </c>
      <c r="N54" s="382"/>
      <c r="O54" s="571">
        <f t="shared" ref="O54:O118" si="0">IF($E54="Hyra",$F54*$M54+IF(H54="Full service",$I54*$M54,$L54*$M54),$G54+IF(H54="Full service",$I54*$M54,$L54*$M54))</f>
        <v>0</v>
      </c>
      <c r="P54" s="454" t="str">
        <f t="shared" ref="P54:P118" si="1">IFERROR(O54/M54,"")</f>
        <v/>
      </c>
      <c r="S54" s="536"/>
      <c r="AA54" s="551" t="b">
        <f>B54&lt;&gt;""</f>
        <v>0</v>
      </c>
      <c r="AB54" s="551" t="b">
        <f>COUNTA($D54:$N54)&gt;7</f>
        <v>0</v>
      </c>
      <c r="AF54" s="552" t="b">
        <f>IF(AA54=AB54,FALSE,TRUE)</f>
        <v>0</v>
      </c>
    </row>
    <row r="55" spans="1:47" ht="42.75" customHeight="1" x14ac:dyDescent="0.2">
      <c r="A55" s="26"/>
      <c r="B55" s="561" t="str">
        <f>IF(OR('3 Nuvarande lösning'!B9="Välj kontor",'3 Nuvarande lösning'!B9=""),"",'3 Nuvarande lösning'!B9)</f>
        <v/>
      </c>
      <c r="C55" s="561" t="str">
        <f>IF('3 Nuvarande lösning'!C9="","",'3 Nuvarande lösning'!C9)</f>
        <v/>
      </c>
      <c r="D55" s="468"/>
      <c r="E55" s="353"/>
      <c r="F55" s="468"/>
      <c r="G55" s="469"/>
      <c r="H55" s="469"/>
      <c r="I55" s="353"/>
      <c r="J55" s="353"/>
      <c r="K55" s="353"/>
      <c r="L55" s="353"/>
      <c r="M55" s="575">
        <f>IF('3 Nuvarande lösning'!L9="",0,'3 Nuvarande lösning'!L9)</f>
        <v>0</v>
      </c>
      <c r="N55" s="382"/>
      <c r="O55" s="571">
        <f t="shared" si="0"/>
        <v>0</v>
      </c>
      <c r="P55" s="454" t="str">
        <f t="shared" si="1"/>
        <v/>
      </c>
      <c r="AA55" s="551" t="b">
        <f t="shared" ref="AA55:AA118" si="2">B55&lt;&gt;""</f>
        <v>0</v>
      </c>
      <c r="AB55" s="551" t="b">
        <f t="shared" ref="AB55:AB118" si="3">COUNTA($D55:$N55)&gt;7</f>
        <v>0</v>
      </c>
      <c r="AF55" s="552" t="b">
        <f t="shared" ref="AF55:AF118" si="4">IF(AA55=AB55,FALSE,TRUE)</f>
        <v>0</v>
      </c>
    </row>
    <row r="56" spans="1:47" ht="42.75" customHeight="1" x14ac:dyDescent="0.2">
      <c r="A56" s="26"/>
      <c r="B56" s="561" t="str">
        <f>IF(OR('3 Nuvarande lösning'!B10="Välj kontor",'3 Nuvarande lösning'!B10=""),"",'3 Nuvarande lösning'!B10)</f>
        <v/>
      </c>
      <c r="C56" s="561" t="str">
        <f>IF('3 Nuvarande lösning'!C10="","",'3 Nuvarande lösning'!C10)</f>
        <v/>
      </c>
      <c r="D56" s="468"/>
      <c r="E56" s="353"/>
      <c r="F56" s="468"/>
      <c r="G56" s="469"/>
      <c r="H56" s="469"/>
      <c r="I56" s="353"/>
      <c r="J56" s="353"/>
      <c r="K56" s="353"/>
      <c r="L56" s="353"/>
      <c r="M56" s="575">
        <f>IF('3 Nuvarande lösning'!L10="",0,'3 Nuvarande lösning'!L10)</f>
        <v>0</v>
      </c>
      <c r="N56" s="382"/>
      <c r="O56" s="571">
        <f t="shared" si="0"/>
        <v>0</v>
      </c>
      <c r="P56" s="454" t="str">
        <f t="shared" si="1"/>
        <v/>
      </c>
      <c r="AA56" s="551" t="b">
        <f t="shared" si="2"/>
        <v>0</v>
      </c>
      <c r="AB56" s="551" t="b">
        <f t="shared" si="3"/>
        <v>0</v>
      </c>
      <c r="AF56" s="552" t="b">
        <f t="shared" si="4"/>
        <v>0</v>
      </c>
      <c r="AO56" s="30"/>
    </row>
    <row r="57" spans="1:47" ht="42.75" customHeight="1" x14ac:dyDescent="0.2">
      <c r="A57" s="26"/>
      <c r="B57" s="561" t="str">
        <f>IF(OR('3 Nuvarande lösning'!B11="Välj kontor",'3 Nuvarande lösning'!B11=""),"",'3 Nuvarande lösning'!B11)</f>
        <v/>
      </c>
      <c r="C57" s="561" t="str">
        <f>IF('3 Nuvarande lösning'!C11="","",'3 Nuvarande lösning'!C11)</f>
        <v/>
      </c>
      <c r="D57" s="468"/>
      <c r="E57" s="353"/>
      <c r="F57" s="468"/>
      <c r="G57" s="469"/>
      <c r="H57" s="469"/>
      <c r="I57" s="353"/>
      <c r="J57" s="353"/>
      <c r="K57" s="353"/>
      <c r="L57" s="353"/>
      <c r="M57" s="575">
        <f>IF('3 Nuvarande lösning'!L11="",0,'3 Nuvarande lösning'!L11)</f>
        <v>0</v>
      </c>
      <c r="N57" s="382"/>
      <c r="O57" s="571">
        <f t="shared" si="0"/>
        <v>0</v>
      </c>
      <c r="P57" s="454" t="str">
        <f t="shared" si="1"/>
        <v/>
      </c>
      <c r="Y57" s="305"/>
      <c r="AA57" s="551" t="b">
        <f t="shared" si="2"/>
        <v>0</v>
      </c>
      <c r="AB57" s="551" t="b">
        <f t="shared" si="3"/>
        <v>0</v>
      </c>
      <c r="AF57" s="552" t="b">
        <f t="shared" si="4"/>
        <v>0</v>
      </c>
      <c r="AN57" s="305"/>
      <c r="AO57" s="305"/>
      <c r="AP57" s="305"/>
      <c r="AQ57" s="305"/>
      <c r="AR57" s="305"/>
      <c r="AS57" s="305"/>
      <c r="AT57" s="305"/>
      <c r="AU57" s="305"/>
    </row>
    <row r="58" spans="1:47" ht="42.75" customHeight="1" x14ac:dyDescent="0.2">
      <c r="A58" s="26"/>
      <c r="B58" s="561" t="str">
        <f>IF(OR('3 Nuvarande lösning'!B12="Välj kontor",'3 Nuvarande lösning'!B12=""),"",'3 Nuvarande lösning'!B12)</f>
        <v/>
      </c>
      <c r="C58" s="561" t="str">
        <f>IF('3 Nuvarande lösning'!C12="","",'3 Nuvarande lösning'!C12)</f>
        <v/>
      </c>
      <c r="D58" s="468"/>
      <c r="E58" s="353"/>
      <c r="F58" s="468"/>
      <c r="G58" s="469"/>
      <c r="H58" s="469"/>
      <c r="I58" s="353"/>
      <c r="J58" s="353"/>
      <c r="K58" s="353"/>
      <c r="L58" s="353"/>
      <c r="M58" s="575">
        <f>IF('3 Nuvarande lösning'!L12="",0,'3 Nuvarande lösning'!L12)</f>
        <v>0</v>
      </c>
      <c r="N58" s="382"/>
      <c r="O58" s="571">
        <f t="shared" si="0"/>
        <v>0</v>
      </c>
      <c r="P58" s="454" t="str">
        <f t="shared" si="1"/>
        <v/>
      </c>
      <c r="AA58" s="551" t="b">
        <f t="shared" si="2"/>
        <v>0</v>
      </c>
      <c r="AB58" s="551" t="b">
        <f t="shared" si="3"/>
        <v>0</v>
      </c>
      <c r="AF58" s="552" t="b">
        <f t="shared" si="4"/>
        <v>0</v>
      </c>
      <c r="AO58" s="30"/>
    </row>
    <row r="59" spans="1:47" ht="42.75" customHeight="1" x14ac:dyDescent="0.2">
      <c r="A59" s="26"/>
      <c r="B59" s="561" t="str">
        <f>IF(OR('3 Nuvarande lösning'!B13="Välj kontor",'3 Nuvarande lösning'!B13=""),"",'3 Nuvarande lösning'!B13)</f>
        <v/>
      </c>
      <c r="C59" s="561" t="str">
        <f>IF('3 Nuvarande lösning'!C13="","",'3 Nuvarande lösning'!C13)</f>
        <v/>
      </c>
      <c r="D59" s="468"/>
      <c r="E59" s="353"/>
      <c r="F59" s="468"/>
      <c r="G59" s="469"/>
      <c r="H59" s="469"/>
      <c r="I59" s="353"/>
      <c r="J59" s="353"/>
      <c r="K59" s="353"/>
      <c r="L59" s="353"/>
      <c r="M59" s="575">
        <f>IF('3 Nuvarande lösning'!L13="",0,'3 Nuvarande lösning'!L13)</f>
        <v>0</v>
      </c>
      <c r="N59" s="382"/>
      <c r="O59" s="571">
        <f t="shared" si="0"/>
        <v>0</v>
      </c>
      <c r="P59" s="454" t="str">
        <f t="shared" si="1"/>
        <v/>
      </c>
      <c r="AA59" s="551" t="b">
        <f t="shared" si="2"/>
        <v>0</v>
      </c>
      <c r="AB59" s="551" t="b">
        <f t="shared" si="3"/>
        <v>0</v>
      </c>
      <c r="AF59" s="552" t="b">
        <f t="shared" si="4"/>
        <v>0</v>
      </c>
      <c r="AO59" s="30"/>
    </row>
    <row r="60" spans="1:47" ht="42.75" customHeight="1" x14ac:dyDescent="0.2">
      <c r="A60" s="26"/>
      <c r="B60" s="561" t="str">
        <f>IF(OR('3 Nuvarande lösning'!B14="Välj kontor",'3 Nuvarande lösning'!B14=""),"",'3 Nuvarande lösning'!B14)</f>
        <v/>
      </c>
      <c r="C60" s="561" t="str">
        <f>IF('3 Nuvarande lösning'!C14="","",'3 Nuvarande lösning'!C14)</f>
        <v/>
      </c>
      <c r="D60" s="468"/>
      <c r="E60" s="353"/>
      <c r="F60" s="468"/>
      <c r="G60" s="469"/>
      <c r="H60" s="469"/>
      <c r="I60" s="353"/>
      <c r="J60" s="353"/>
      <c r="K60" s="353"/>
      <c r="L60" s="353"/>
      <c r="M60" s="575">
        <f>IF('3 Nuvarande lösning'!L14="",0,'3 Nuvarande lösning'!L14)</f>
        <v>0</v>
      </c>
      <c r="N60" s="382"/>
      <c r="O60" s="571">
        <f t="shared" si="0"/>
        <v>0</v>
      </c>
      <c r="P60" s="454" t="str">
        <f t="shared" si="1"/>
        <v/>
      </c>
      <c r="AA60" s="551" t="b">
        <f t="shared" si="2"/>
        <v>0</v>
      </c>
      <c r="AB60" s="551" t="b">
        <f t="shared" si="3"/>
        <v>0</v>
      </c>
      <c r="AF60" s="552" t="b">
        <f t="shared" si="4"/>
        <v>0</v>
      </c>
      <c r="AO60" s="30"/>
    </row>
    <row r="61" spans="1:47" ht="42.75" customHeight="1" x14ac:dyDescent="0.2">
      <c r="A61" s="26"/>
      <c r="B61" s="561" t="str">
        <f>IF(OR('3 Nuvarande lösning'!B15="Välj kontor",'3 Nuvarande lösning'!B15=""),"",'3 Nuvarande lösning'!B15)</f>
        <v/>
      </c>
      <c r="C61" s="561" t="str">
        <f>IF('3 Nuvarande lösning'!C15="","",'3 Nuvarande lösning'!C15)</f>
        <v/>
      </c>
      <c r="D61" s="468"/>
      <c r="E61" s="353"/>
      <c r="F61" s="468"/>
      <c r="G61" s="469"/>
      <c r="H61" s="469"/>
      <c r="I61" s="353"/>
      <c r="J61" s="353"/>
      <c r="K61" s="353"/>
      <c r="L61" s="353"/>
      <c r="M61" s="575">
        <f>IF('3 Nuvarande lösning'!L15="",0,'3 Nuvarande lösning'!L15)</f>
        <v>0</v>
      </c>
      <c r="N61" s="382"/>
      <c r="O61" s="571">
        <f t="shared" si="0"/>
        <v>0</v>
      </c>
      <c r="P61" s="454" t="str">
        <f t="shared" si="1"/>
        <v/>
      </c>
      <c r="AA61" s="551" t="b">
        <f t="shared" si="2"/>
        <v>0</v>
      </c>
      <c r="AB61" s="551" t="b">
        <f t="shared" si="3"/>
        <v>0</v>
      </c>
      <c r="AF61" s="552" t="b">
        <f t="shared" si="4"/>
        <v>0</v>
      </c>
      <c r="AO61" s="30"/>
    </row>
    <row r="62" spans="1:47" ht="42.75" customHeight="1" x14ac:dyDescent="0.2">
      <c r="A62" s="26"/>
      <c r="B62" s="561" t="str">
        <f>IF(OR('3 Nuvarande lösning'!B16="Välj kontor",'3 Nuvarande lösning'!B16=""),"",'3 Nuvarande lösning'!B16)</f>
        <v/>
      </c>
      <c r="C62" s="561" t="str">
        <f>IF('3 Nuvarande lösning'!C16="","",'3 Nuvarande lösning'!C16)</f>
        <v/>
      </c>
      <c r="D62" s="468"/>
      <c r="E62" s="353"/>
      <c r="F62" s="468"/>
      <c r="G62" s="469"/>
      <c r="H62" s="469"/>
      <c r="I62" s="353"/>
      <c r="J62" s="353"/>
      <c r="K62" s="353"/>
      <c r="L62" s="353"/>
      <c r="M62" s="575">
        <f>IF('3 Nuvarande lösning'!L16="",0,'3 Nuvarande lösning'!L16)</f>
        <v>0</v>
      </c>
      <c r="N62" s="382"/>
      <c r="O62" s="571">
        <f t="shared" si="0"/>
        <v>0</v>
      </c>
      <c r="P62" s="454" t="str">
        <f t="shared" si="1"/>
        <v/>
      </c>
      <c r="AA62" s="551" t="b">
        <f t="shared" si="2"/>
        <v>0</v>
      </c>
      <c r="AB62" s="551" t="b">
        <f t="shared" si="3"/>
        <v>0</v>
      </c>
      <c r="AF62" s="552" t="b">
        <f t="shared" si="4"/>
        <v>0</v>
      </c>
      <c r="AO62" s="30"/>
    </row>
    <row r="63" spans="1:47" ht="42.75" customHeight="1" x14ac:dyDescent="0.2">
      <c r="A63" s="26"/>
      <c r="B63" s="561" t="str">
        <f>IF(OR('3 Nuvarande lösning'!B17="Välj kontor",'3 Nuvarande lösning'!B17=""),"",'3 Nuvarande lösning'!B17)</f>
        <v/>
      </c>
      <c r="C63" s="561" t="str">
        <f>IF('3 Nuvarande lösning'!C17="","",'3 Nuvarande lösning'!C17)</f>
        <v/>
      </c>
      <c r="D63" s="468"/>
      <c r="E63" s="353"/>
      <c r="F63" s="468"/>
      <c r="G63" s="469"/>
      <c r="H63" s="469"/>
      <c r="I63" s="353"/>
      <c r="J63" s="353"/>
      <c r="K63" s="353"/>
      <c r="L63" s="353"/>
      <c r="M63" s="575">
        <f>IF('3 Nuvarande lösning'!L17="",0,'3 Nuvarande lösning'!L17)</f>
        <v>0</v>
      </c>
      <c r="N63" s="382"/>
      <c r="O63" s="571">
        <f t="shared" si="0"/>
        <v>0</v>
      </c>
      <c r="P63" s="454" t="str">
        <f t="shared" si="1"/>
        <v/>
      </c>
      <c r="AA63" s="551" t="b">
        <f t="shared" si="2"/>
        <v>0</v>
      </c>
      <c r="AB63" s="551" t="b">
        <f t="shared" si="3"/>
        <v>0</v>
      </c>
      <c r="AF63" s="552" t="b">
        <f t="shared" si="4"/>
        <v>0</v>
      </c>
      <c r="AO63" s="30"/>
    </row>
    <row r="64" spans="1:47" ht="42.75" customHeight="1" x14ac:dyDescent="0.2">
      <c r="A64" s="26"/>
      <c r="B64" s="561" t="str">
        <f>IF(OR('3 Nuvarande lösning'!B18="Välj kontor",'3 Nuvarande lösning'!B18=""),"",'3 Nuvarande lösning'!B18)</f>
        <v/>
      </c>
      <c r="C64" s="561" t="str">
        <f>IF('3 Nuvarande lösning'!C18="","",'3 Nuvarande lösning'!C18)</f>
        <v/>
      </c>
      <c r="D64" s="468"/>
      <c r="E64" s="353"/>
      <c r="F64" s="468"/>
      <c r="G64" s="469"/>
      <c r="H64" s="469"/>
      <c r="I64" s="353"/>
      <c r="J64" s="353"/>
      <c r="K64" s="353"/>
      <c r="L64" s="353"/>
      <c r="M64" s="575">
        <f>IF('3 Nuvarande lösning'!L18="",0,'3 Nuvarande lösning'!L18)</f>
        <v>0</v>
      </c>
      <c r="N64" s="382"/>
      <c r="O64" s="571">
        <f t="shared" si="0"/>
        <v>0</v>
      </c>
      <c r="P64" s="454" t="str">
        <f t="shared" si="1"/>
        <v/>
      </c>
      <c r="AA64" s="551" t="b">
        <f t="shared" si="2"/>
        <v>0</v>
      </c>
      <c r="AB64" s="551" t="b">
        <f t="shared" si="3"/>
        <v>0</v>
      </c>
      <c r="AF64" s="552" t="b">
        <f t="shared" si="4"/>
        <v>0</v>
      </c>
      <c r="AO64" s="30"/>
    </row>
    <row r="65" spans="1:47" ht="42.75" customHeight="1" x14ac:dyDescent="0.2">
      <c r="A65" s="26"/>
      <c r="B65" s="561" t="str">
        <f>IF(OR('3 Nuvarande lösning'!B19="Välj kontor",'3 Nuvarande lösning'!B19=""),"",'3 Nuvarande lösning'!B19)</f>
        <v/>
      </c>
      <c r="C65" s="561" t="str">
        <f>IF('3 Nuvarande lösning'!C19="","",'3 Nuvarande lösning'!C19)</f>
        <v/>
      </c>
      <c r="D65" s="468"/>
      <c r="E65" s="353"/>
      <c r="F65" s="468"/>
      <c r="G65" s="469"/>
      <c r="H65" s="469"/>
      <c r="I65" s="353"/>
      <c r="J65" s="353"/>
      <c r="K65" s="353"/>
      <c r="L65" s="353"/>
      <c r="M65" s="575">
        <f>IF('3 Nuvarande lösning'!L19="",0,'3 Nuvarande lösning'!L19)</f>
        <v>0</v>
      </c>
      <c r="N65" s="382"/>
      <c r="O65" s="571">
        <f t="shared" si="0"/>
        <v>0</v>
      </c>
      <c r="P65" s="454" t="str">
        <f t="shared" si="1"/>
        <v/>
      </c>
      <c r="AA65" s="551" t="b">
        <f t="shared" si="2"/>
        <v>0</v>
      </c>
      <c r="AB65" s="551" t="b">
        <f t="shared" si="3"/>
        <v>0</v>
      </c>
      <c r="AF65" s="552" t="b">
        <f t="shared" si="4"/>
        <v>0</v>
      </c>
    </row>
    <row r="66" spans="1:47" ht="42.75" customHeight="1" x14ac:dyDescent="0.2">
      <c r="A66" s="26"/>
      <c r="B66" s="561" t="str">
        <f>IF(OR('3 Nuvarande lösning'!B20="Välj kontor",'3 Nuvarande lösning'!B20=""),"",'3 Nuvarande lösning'!B20)</f>
        <v/>
      </c>
      <c r="C66" s="561" t="str">
        <f>IF('3 Nuvarande lösning'!C20="","",'3 Nuvarande lösning'!C20)</f>
        <v/>
      </c>
      <c r="D66" s="468"/>
      <c r="E66" s="353"/>
      <c r="F66" s="468"/>
      <c r="G66" s="469"/>
      <c r="H66" s="469"/>
      <c r="I66" s="353"/>
      <c r="J66" s="353"/>
      <c r="K66" s="353"/>
      <c r="L66" s="353"/>
      <c r="M66" s="575">
        <f>IF('3 Nuvarande lösning'!L20="",0,'3 Nuvarande lösning'!L20)</f>
        <v>0</v>
      </c>
      <c r="N66" s="382"/>
      <c r="O66" s="571">
        <f t="shared" si="0"/>
        <v>0</v>
      </c>
      <c r="P66" s="454" t="str">
        <f t="shared" si="1"/>
        <v/>
      </c>
      <c r="AA66" s="551" t="b">
        <f t="shared" si="2"/>
        <v>0</v>
      </c>
      <c r="AB66" s="551" t="b">
        <f t="shared" si="3"/>
        <v>0</v>
      </c>
      <c r="AF66" s="552" t="b">
        <f t="shared" si="4"/>
        <v>0</v>
      </c>
      <c r="AO66" s="30"/>
    </row>
    <row r="67" spans="1:47" ht="42.75" customHeight="1" x14ac:dyDescent="0.2">
      <c r="A67" s="26"/>
      <c r="B67" s="561" t="str">
        <f>IF(OR('3 Nuvarande lösning'!B21="Välj kontor",'3 Nuvarande lösning'!B21=""),"",'3 Nuvarande lösning'!B21)</f>
        <v/>
      </c>
      <c r="C67" s="561" t="str">
        <f>IF('3 Nuvarande lösning'!C21="","",'3 Nuvarande lösning'!C21)</f>
        <v/>
      </c>
      <c r="D67" s="468"/>
      <c r="E67" s="353"/>
      <c r="F67" s="468"/>
      <c r="G67" s="469"/>
      <c r="H67" s="469"/>
      <c r="I67" s="353"/>
      <c r="J67" s="353"/>
      <c r="K67" s="353"/>
      <c r="L67" s="353"/>
      <c r="M67" s="575">
        <f>IF('3 Nuvarande lösning'!L21="",0,'3 Nuvarande lösning'!L21)</f>
        <v>0</v>
      </c>
      <c r="N67" s="382"/>
      <c r="O67" s="571">
        <f t="shared" ref="O67:O73" si="5">IF($E67="Hyra",$F67*$M67+IF(H67="Full service",$I67*$M67,$L67*$M67),$G67+IF(H67="Full service",$I67*$M67,$L67*$M67))</f>
        <v>0</v>
      </c>
      <c r="P67" s="454" t="str">
        <f t="shared" si="1"/>
        <v/>
      </c>
      <c r="Y67" s="305"/>
      <c r="AA67" s="551" t="b">
        <f t="shared" si="2"/>
        <v>0</v>
      </c>
      <c r="AB67" s="551" t="b">
        <f t="shared" si="3"/>
        <v>0</v>
      </c>
      <c r="AF67" s="552" t="b">
        <f t="shared" si="4"/>
        <v>0</v>
      </c>
      <c r="AN67" s="305"/>
      <c r="AO67" s="305"/>
      <c r="AP67" s="305"/>
      <c r="AQ67" s="305"/>
      <c r="AR67" s="305"/>
      <c r="AS67" s="305"/>
      <c r="AT67" s="305"/>
      <c r="AU67" s="305"/>
    </row>
    <row r="68" spans="1:47" ht="42.75" customHeight="1" x14ac:dyDescent="0.2">
      <c r="A68" s="26"/>
      <c r="B68" s="561" t="str">
        <f>IF(OR('3 Nuvarande lösning'!B22="Välj kontor",'3 Nuvarande lösning'!B22=""),"",'3 Nuvarande lösning'!B22)</f>
        <v/>
      </c>
      <c r="C68" s="561" t="str">
        <f>IF('3 Nuvarande lösning'!C22="","",'3 Nuvarande lösning'!C22)</f>
        <v/>
      </c>
      <c r="D68" s="468"/>
      <c r="E68" s="353"/>
      <c r="F68" s="468"/>
      <c r="G68" s="469"/>
      <c r="H68" s="469"/>
      <c r="I68" s="353"/>
      <c r="J68" s="353"/>
      <c r="K68" s="353"/>
      <c r="L68" s="353"/>
      <c r="M68" s="575">
        <f>IF('3 Nuvarande lösning'!L22="",0,'3 Nuvarande lösning'!L22)</f>
        <v>0</v>
      </c>
      <c r="N68" s="382"/>
      <c r="O68" s="571">
        <f t="shared" si="5"/>
        <v>0</v>
      </c>
      <c r="P68" s="454" t="str">
        <f t="shared" si="1"/>
        <v/>
      </c>
      <c r="AA68" s="551" t="b">
        <f t="shared" si="2"/>
        <v>0</v>
      </c>
      <c r="AB68" s="551" t="b">
        <f t="shared" si="3"/>
        <v>0</v>
      </c>
      <c r="AF68" s="552" t="b">
        <f t="shared" si="4"/>
        <v>0</v>
      </c>
      <c r="AO68" s="30"/>
    </row>
    <row r="69" spans="1:47" ht="42.75" customHeight="1" x14ac:dyDescent="0.2">
      <c r="A69" s="26"/>
      <c r="B69" s="561" t="str">
        <f>IF(OR('3 Nuvarande lösning'!B23="Välj kontor",'3 Nuvarande lösning'!B23=""),"",'3 Nuvarande lösning'!B23)</f>
        <v/>
      </c>
      <c r="C69" s="561" t="str">
        <f>IF('3 Nuvarande lösning'!C23="","",'3 Nuvarande lösning'!C23)</f>
        <v/>
      </c>
      <c r="D69" s="468"/>
      <c r="E69" s="353"/>
      <c r="F69" s="468"/>
      <c r="G69" s="469"/>
      <c r="H69" s="469"/>
      <c r="I69" s="353"/>
      <c r="J69" s="353"/>
      <c r="K69" s="353"/>
      <c r="L69" s="353"/>
      <c r="M69" s="575">
        <f>IF('3 Nuvarande lösning'!L23="",0,'3 Nuvarande lösning'!L23)</f>
        <v>0</v>
      </c>
      <c r="N69" s="382"/>
      <c r="O69" s="571">
        <f t="shared" si="5"/>
        <v>0</v>
      </c>
      <c r="P69" s="454" t="str">
        <f t="shared" si="1"/>
        <v/>
      </c>
      <c r="AA69" s="551" t="b">
        <f t="shared" si="2"/>
        <v>0</v>
      </c>
      <c r="AB69" s="551" t="b">
        <f t="shared" si="3"/>
        <v>0</v>
      </c>
      <c r="AF69" s="552" t="b">
        <f t="shared" si="4"/>
        <v>0</v>
      </c>
      <c r="AO69" s="30"/>
    </row>
    <row r="70" spans="1:47" ht="42.75" customHeight="1" x14ac:dyDescent="0.2">
      <c r="A70" s="26"/>
      <c r="B70" s="561" t="str">
        <f>IF(OR('3 Nuvarande lösning'!B24="Välj kontor",'3 Nuvarande lösning'!B24=""),"",'3 Nuvarande lösning'!B24)</f>
        <v/>
      </c>
      <c r="C70" s="561" t="str">
        <f>IF('3 Nuvarande lösning'!C24="","",'3 Nuvarande lösning'!C24)</f>
        <v/>
      </c>
      <c r="D70" s="468"/>
      <c r="E70" s="353"/>
      <c r="F70" s="468"/>
      <c r="G70" s="469"/>
      <c r="H70" s="469"/>
      <c r="I70" s="353"/>
      <c r="J70" s="353"/>
      <c r="K70" s="353"/>
      <c r="L70" s="353"/>
      <c r="M70" s="575">
        <f>IF('3 Nuvarande lösning'!L24="",0,'3 Nuvarande lösning'!L24)</f>
        <v>0</v>
      </c>
      <c r="N70" s="382"/>
      <c r="O70" s="571">
        <f t="shared" si="5"/>
        <v>0</v>
      </c>
      <c r="P70" s="454" t="str">
        <f t="shared" si="1"/>
        <v/>
      </c>
      <c r="AA70" s="551" t="b">
        <f t="shared" si="2"/>
        <v>0</v>
      </c>
      <c r="AB70" s="551" t="b">
        <f t="shared" si="3"/>
        <v>0</v>
      </c>
      <c r="AF70" s="552" t="b">
        <f t="shared" si="4"/>
        <v>0</v>
      </c>
      <c r="AO70" s="30"/>
    </row>
    <row r="71" spans="1:47" ht="42.75" customHeight="1" x14ac:dyDescent="0.2">
      <c r="A71" s="26"/>
      <c r="B71" s="561" t="str">
        <f>IF(OR('3 Nuvarande lösning'!B25="Välj kontor",'3 Nuvarande lösning'!B25=""),"",'3 Nuvarande lösning'!B25)</f>
        <v/>
      </c>
      <c r="C71" s="561" t="str">
        <f>IF('3 Nuvarande lösning'!C25="","",'3 Nuvarande lösning'!C25)</f>
        <v/>
      </c>
      <c r="D71" s="468"/>
      <c r="E71" s="353"/>
      <c r="F71" s="468"/>
      <c r="G71" s="469"/>
      <c r="H71" s="469"/>
      <c r="I71" s="353"/>
      <c r="J71" s="353"/>
      <c r="K71" s="353"/>
      <c r="L71" s="353"/>
      <c r="M71" s="575">
        <f>IF('3 Nuvarande lösning'!L25="",0,'3 Nuvarande lösning'!L25)</f>
        <v>0</v>
      </c>
      <c r="N71" s="382"/>
      <c r="O71" s="571">
        <f t="shared" si="5"/>
        <v>0</v>
      </c>
      <c r="P71" s="454" t="str">
        <f t="shared" si="1"/>
        <v/>
      </c>
      <c r="AA71" s="551" t="b">
        <f t="shared" si="2"/>
        <v>0</v>
      </c>
      <c r="AB71" s="551" t="b">
        <f t="shared" si="3"/>
        <v>0</v>
      </c>
      <c r="AF71" s="552" t="b">
        <f t="shared" si="4"/>
        <v>0</v>
      </c>
      <c r="AO71" s="30"/>
    </row>
    <row r="72" spans="1:47" ht="42.75" customHeight="1" x14ac:dyDescent="0.2">
      <c r="A72" s="26"/>
      <c r="B72" s="561" t="str">
        <f>IF(OR('3 Nuvarande lösning'!B26="Välj kontor",'3 Nuvarande lösning'!B26=""),"",'3 Nuvarande lösning'!B26)</f>
        <v/>
      </c>
      <c r="C72" s="561" t="str">
        <f>IF('3 Nuvarande lösning'!C26="","",'3 Nuvarande lösning'!C26)</f>
        <v/>
      </c>
      <c r="D72" s="468"/>
      <c r="E72" s="353"/>
      <c r="F72" s="468"/>
      <c r="G72" s="469"/>
      <c r="H72" s="469"/>
      <c r="I72" s="353"/>
      <c r="J72" s="353"/>
      <c r="K72" s="353"/>
      <c r="L72" s="353"/>
      <c r="M72" s="575">
        <f>IF('3 Nuvarande lösning'!L26="",0,'3 Nuvarande lösning'!L26)</f>
        <v>0</v>
      </c>
      <c r="N72" s="382"/>
      <c r="O72" s="571">
        <f t="shared" si="5"/>
        <v>0</v>
      </c>
      <c r="P72" s="454" t="str">
        <f t="shared" si="1"/>
        <v/>
      </c>
      <c r="AA72" s="551" t="b">
        <f t="shared" si="2"/>
        <v>0</v>
      </c>
      <c r="AB72" s="551" t="b">
        <f t="shared" si="3"/>
        <v>0</v>
      </c>
      <c r="AF72" s="552" t="b">
        <f t="shared" si="4"/>
        <v>0</v>
      </c>
      <c r="AO72" s="30"/>
    </row>
    <row r="73" spans="1:47" ht="42.75" customHeight="1" x14ac:dyDescent="0.2">
      <c r="A73" s="26"/>
      <c r="B73" s="561" t="str">
        <f>IF(OR('3 Nuvarande lösning'!B27="Välj kontor",'3 Nuvarande lösning'!B27=""),"",'3 Nuvarande lösning'!B27)</f>
        <v/>
      </c>
      <c r="C73" s="561" t="str">
        <f>IF('3 Nuvarande lösning'!C27="","",'3 Nuvarande lösning'!C27)</f>
        <v/>
      </c>
      <c r="D73" s="468"/>
      <c r="E73" s="353"/>
      <c r="F73" s="468"/>
      <c r="G73" s="469"/>
      <c r="H73" s="469"/>
      <c r="I73" s="353"/>
      <c r="J73" s="353"/>
      <c r="K73" s="353"/>
      <c r="L73" s="353"/>
      <c r="M73" s="575">
        <f>IF('3 Nuvarande lösning'!L27="",0,'3 Nuvarande lösning'!L27)</f>
        <v>0</v>
      </c>
      <c r="N73" s="382"/>
      <c r="O73" s="571">
        <f t="shared" si="5"/>
        <v>0</v>
      </c>
      <c r="P73" s="454" t="str">
        <f t="shared" si="1"/>
        <v/>
      </c>
      <c r="AA73" s="551" t="b">
        <f t="shared" si="2"/>
        <v>0</v>
      </c>
      <c r="AB73" s="551" t="b">
        <f t="shared" si="3"/>
        <v>0</v>
      </c>
      <c r="AF73" s="552" t="b">
        <f t="shared" si="4"/>
        <v>0</v>
      </c>
      <c r="AO73" s="30"/>
    </row>
    <row r="74" spans="1:47" ht="42.75" customHeight="1" x14ac:dyDescent="0.2">
      <c r="A74" s="26"/>
      <c r="B74" s="561" t="str">
        <f>IF(OR('3 Nuvarande lösning'!B28="Välj kontor",'3 Nuvarande lösning'!B28=""),"",'3 Nuvarande lösning'!B28)</f>
        <v/>
      </c>
      <c r="C74" s="561" t="str">
        <f>IF('3 Nuvarande lösning'!C28="","",'3 Nuvarande lösning'!C28)</f>
        <v/>
      </c>
      <c r="D74" s="468"/>
      <c r="E74" s="353"/>
      <c r="F74" s="468"/>
      <c r="G74" s="469"/>
      <c r="H74" s="469"/>
      <c r="I74" s="353"/>
      <c r="J74" s="353"/>
      <c r="K74" s="353"/>
      <c r="L74" s="353"/>
      <c r="M74" s="575">
        <f>IF('3 Nuvarande lösning'!L28="",0,'3 Nuvarande lösning'!L28)</f>
        <v>0</v>
      </c>
      <c r="N74" s="382"/>
      <c r="O74" s="451">
        <f t="shared" si="0"/>
        <v>0</v>
      </c>
      <c r="P74" s="454" t="str">
        <f t="shared" si="1"/>
        <v/>
      </c>
      <c r="AA74" s="551" t="b">
        <f t="shared" si="2"/>
        <v>0</v>
      </c>
      <c r="AB74" s="551" t="b">
        <f t="shared" si="3"/>
        <v>0</v>
      </c>
      <c r="AF74" s="552" t="b">
        <f t="shared" si="4"/>
        <v>0</v>
      </c>
      <c r="AO74" s="30"/>
    </row>
    <row r="75" spans="1:47" ht="42.75" customHeight="1" x14ac:dyDescent="0.2">
      <c r="A75" s="26"/>
      <c r="B75" s="561" t="str">
        <f>IF(OR('3 Nuvarande lösning'!B29="Välj kontor",'3 Nuvarande lösning'!B29=""),"",'3 Nuvarande lösning'!B29)</f>
        <v/>
      </c>
      <c r="C75" s="561" t="str">
        <f>IF('3 Nuvarande lösning'!C29="","",'3 Nuvarande lösning'!C29)</f>
        <v/>
      </c>
      <c r="D75" s="468"/>
      <c r="E75" s="353"/>
      <c r="F75" s="468"/>
      <c r="G75" s="469"/>
      <c r="H75" s="469"/>
      <c r="I75" s="353"/>
      <c r="J75" s="353"/>
      <c r="K75" s="353"/>
      <c r="L75" s="353"/>
      <c r="M75" s="575">
        <f>IF('3 Nuvarande lösning'!L29="",0,'3 Nuvarande lösning'!L29)</f>
        <v>0</v>
      </c>
      <c r="N75" s="382"/>
      <c r="O75" s="451">
        <f t="shared" si="0"/>
        <v>0</v>
      </c>
      <c r="P75" s="454" t="str">
        <f t="shared" si="1"/>
        <v/>
      </c>
      <c r="AA75" s="551" t="b">
        <f t="shared" si="2"/>
        <v>0</v>
      </c>
      <c r="AB75" s="551" t="b">
        <f t="shared" si="3"/>
        <v>0</v>
      </c>
      <c r="AF75" s="552" t="b">
        <f t="shared" si="4"/>
        <v>0</v>
      </c>
    </row>
    <row r="76" spans="1:47" ht="42.75" customHeight="1" x14ac:dyDescent="0.2">
      <c r="A76" s="26"/>
      <c r="B76" s="561" t="str">
        <f>IF(OR('3 Nuvarande lösning'!B30="Välj kontor",'3 Nuvarande lösning'!B30=""),"",'3 Nuvarande lösning'!B30)</f>
        <v/>
      </c>
      <c r="C76" s="561" t="str">
        <f>IF('3 Nuvarande lösning'!C30="","",'3 Nuvarande lösning'!C30)</f>
        <v/>
      </c>
      <c r="D76" s="468"/>
      <c r="E76" s="353"/>
      <c r="F76" s="468"/>
      <c r="G76" s="469"/>
      <c r="H76" s="469"/>
      <c r="I76" s="353"/>
      <c r="J76" s="353"/>
      <c r="K76" s="353"/>
      <c r="L76" s="353"/>
      <c r="M76" s="575">
        <f>IF('3 Nuvarande lösning'!L30="",0,'3 Nuvarande lösning'!L30)</f>
        <v>0</v>
      </c>
      <c r="N76" s="382"/>
      <c r="O76" s="451">
        <f t="shared" si="0"/>
        <v>0</v>
      </c>
      <c r="P76" s="454" t="str">
        <f t="shared" si="1"/>
        <v/>
      </c>
      <c r="AA76" s="551" t="b">
        <f t="shared" si="2"/>
        <v>0</v>
      </c>
      <c r="AB76" s="551" t="b">
        <f t="shared" si="3"/>
        <v>0</v>
      </c>
      <c r="AF76" s="552" t="b">
        <f t="shared" si="4"/>
        <v>0</v>
      </c>
      <c r="AO76" s="30"/>
    </row>
    <row r="77" spans="1:47" ht="42.75" customHeight="1" x14ac:dyDescent="0.2">
      <c r="A77" s="26"/>
      <c r="B77" s="561" t="str">
        <f>IF(OR('3 Nuvarande lösning'!B31="Välj kontor",'3 Nuvarande lösning'!B31=""),"",'3 Nuvarande lösning'!B31)</f>
        <v/>
      </c>
      <c r="C77" s="561" t="str">
        <f>IF('3 Nuvarande lösning'!C31="","",'3 Nuvarande lösning'!C31)</f>
        <v/>
      </c>
      <c r="D77" s="468"/>
      <c r="E77" s="353"/>
      <c r="F77" s="468"/>
      <c r="G77" s="469"/>
      <c r="H77" s="469"/>
      <c r="I77" s="353"/>
      <c r="J77" s="353"/>
      <c r="K77" s="353"/>
      <c r="L77" s="353"/>
      <c r="M77" s="575">
        <f>IF('3 Nuvarande lösning'!L31="",0,'3 Nuvarande lösning'!L31)</f>
        <v>0</v>
      </c>
      <c r="N77" s="382"/>
      <c r="O77" s="451">
        <f t="shared" si="0"/>
        <v>0</v>
      </c>
      <c r="P77" s="454" t="str">
        <f t="shared" si="1"/>
        <v/>
      </c>
      <c r="Y77" s="305"/>
      <c r="AA77" s="551" t="b">
        <f t="shared" si="2"/>
        <v>0</v>
      </c>
      <c r="AB77" s="551" t="b">
        <f t="shared" si="3"/>
        <v>0</v>
      </c>
      <c r="AF77" s="552" t="b">
        <f t="shared" si="4"/>
        <v>0</v>
      </c>
      <c r="AN77" s="305"/>
      <c r="AO77" s="305"/>
      <c r="AP77" s="305"/>
      <c r="AQ77" s="305"/>
      <c r="AR77" s="305"/>
      <c r="AS77" s="305"/>
      <c r="AT77" s="305"/>
      <c r="AU77" s="305"/>
    </row>
    <row r="78" spans="1:47" ht="42.75" customHeight="1" x14ac:dyDescent="0.2">
      <c r="A78" s="26"/>
      <c r="B78" s="561" t="str">
        <f>IF(OR('3 Nuvarande lösning'!B32="Välj kontor",'3 Nuvarande lösning'!B32=""),"",'3 Nuvarande lösning'!B32)</f>
        <v/>
      </c>
      <c r="C78" s="561" t="str">
        <f>IF('3 Nuvarande lösning'!C32="","",'3 Nuvarande lösning'!C32)</f>
        <v/>
      </c>
      <c r="D78" s="468"/>
      <c r="E78" s="353"/>
      <c r="F78" s="468"/>
      <c r="G78" s="469"/>
      <c r="H78" s="469"/>
      <c r="I78" s="353"/>
      <c r="J78" s="353"/>
      <c r="K78" s="353"/>
      <c r="L78" s="353"/>
      <c r="M78" s="575">
        <f>IF('3 Nuvarande lösning'!L32="",0,'3 Nuvarande lösning'!L32)</f>
        <v>0</v>
      </c>
      <c r="N78" s="382"/>
      <c r="O78" s="451">
        <f t="shared" si="0"/>
        <v>0</v>
      </c>
      <c r="P78" s="454" t="str">
        <f t="shared" si="1"/>
        <v/>
      </c>
      <c r="AA78" s="551" t="b">
        <f t="shared" si="2"/>
        <v>0</v>
      </c>
      <c r="AB78" s="551" t="b">
        <f t="shared" si="3"/>
        <v>0</v>
      </c>
      <c r="AF78" s="552" t="b">
        <f t="shared" si="4"/>
        <v>0</v>
      </c>
      <c r="AO78" s="30"/>
    </row>
    <row r="79" spans="1:47" ht="42.75" customHeight="1" x14ac:dyDescent="0.2">
      <c r="A79" s="26"/>
      <c r="B79" s="561" t="str">
        <f>IF(OR('3 Nuvarande lösning'!B33="Välj kontor",'3 Nuvarande lösning'!B33=""),"",'3 Nuvarande lösning'!B33)</f>
        <v/>
      </c>
      <c r="C79" s="561" t="str">
        <f>IF('3 Nuvarande lösning'!C33="","",'3 Nuvarande lösning'!C33)</f>
        <v/>
      </c>
      <c r="D79" s="468"/>
      <c r="E79" s="353"/>
      <c r="F79" s="468"/>
      <c r="G79" s="469"/>
      <c r="H79" s="469"/>
      <c r="I79" s="353"/>
      <c r="J79" s="353"/>
      <c r="K79" s="353"/>
      <c r="L79" s="353"/>
      <c r="M79" s="575">
        <f>IF('3 Nuvarande lösning'!L33="",0,'3 Nuvarande lösning'!L33)</f>
        <v>0</v>
      </c>
      <c r="N79" s="382"/>
      <c r="O79" s="451">
        <f t="shared" si="0"/>
        <v>0</v>
      </c>
      <c r="P79" s="454" t="str">
        <f t="shared" si="1"/>
        <v/>
      </c>
      <c r="AA79" s="551" t="b">
        <f t="shared" si="2"/>
        <v>0</v>
      </c>
      <c r="AB79" s="551" t="b">
        <f t="shared" si="3"/>
        <v>0</v>
      </c>
      <c r="AF79" s="552" t="b">
        <f t="shared" si="4"/>
        <v>0</v>
      </c>
      <c r="AO79" s="30"/>
    </row>
    <row r="80" spans="1:47" ht="42.75" customHeight="1" x14ac:dyDescent="0.2">
      <c r="A80" s="26"/>
      <c r="B80" s="561" t="str">
        <f>IF(OR('3 Nuvarande lösning'!B34="Välj kontor",'3 Nuvarande lösning'!B34=""),"",'3 Nuvarande lösning'!B34)</f>
        <v/>
      </c>
      <c r="C80" s="561" t="str">
        <f>IF('3 Nuvarande lösning'!C34="","",'3 Nuvarande lösning'!C34)</f>
        <v/>
      </c>
      <c r="D80" s="468"/>
      <c r="E80" s="353"/>
      <c r="F80" s="468"/>
      <c r="G80" s="469"/>
      <c r="H80" s="469"/>
      <c r="I80" s="353"/>
      <c r="J80" s="353"/>
      <c r="K80" s="353"/>
      <c r="L80" s="353"/>
      <c r="M80" s="575">
        <f>IF('3 Nuvarande lösning'!L34="",0,'3 Nuvarande lösning'!L34)</f>
        <v>0</v>
      </c>
      <c r="N80" s="382"/>
      <c r="O80" s="451">
        <f t="shared" si="0"/>
        <v>0</v>
      </c>
      <c r="P80" s="454" t="str">
        <f t="shared" si="1"/>
        <v/>
      </c>
      <c r="AA80" s="551" t="b">
        <f t="shared" si="2"/>
        <v>0</v>
      </c>
      <c r="AB80" s="551" t="b">
        <f t="shared" si="3"/>
        <v>0</v>
      </c>
      <c r="AF80" s="552" t="b">
        <f t="shared" si="4"/>
        <v>0</v>
      </c>
      <c r="AO80" s="30"/>
    </row>
    <row r="81" spans="1:41" ht="42.75" customHeight="1" x14ac:dyDescent="0.2">
      <c r="A81" s="26"/>
      <c r="B81" s="561" t="str">
        <f>IF(OR('3 Nuvarande lösning'!B35="Välj kontor",'3 Nuvarande lösning'!B35=""),"",'3 Nuvarande lösning'!B35)</f>
        <v/>
      </c>
      <c r="C81" s="561" t="str">
        <f>IF('3 Nuvarande lösning'!C35="","",'3 Nuvarande lösning'!C35)</f>
        <v/>
      </c>
      <c r="D81" s="468"/>
      <c r="E81" s="353"/>
      <c r="F81" s="468"/>
      <c r="G81" s="469"/>
      <c r="H81" s="469"/>
      <c r="I81" s="353"/>
      <c r="J81" s="353"/>
      <c r="K81" s="353"/>
      <c r="L81" s="353"/>
      <c r="M81" s="575">
        <f>IF('3 Nuvarande lösning'!L35="",0,'3 Nuvarande lösning'!L35)</f>
        <v>0</v>
      </c>
      <c r="N81" s="382"/>
      <c r="O81" s="451">
        <f t="shared" si="0"/>
        <v>0</v>
      </c>
      <c r="P81" s="454" t="str">
        <f t="shared" si="1"/>
        <v/>
      </c>
      <c r="AA81" s="551" t="b">
        <f t="shared" si="2"/>
        <v>0</v>
      </c>
      <c r="AB81" s="551" t="b">
        <f t="shared" si="3"/>
        <v>0</v>
      </c>
      <c r="AF81" s="552" t="b">
        <f t="shared" si="4"/>
        <v>0</v>
      </c>
      <c r="AO81" s="30"/>
    </row>
    <row r="82" spans="1:41" ht="42.75" customHeight="1" x14ac:dyDescent="0.2">
      <c r="A82" s="26"/>
      <c r="B82" s="561" t="str">
        <f>IF(OR('3 Nuvarande lösning'!B36="Välj kontor",'3 Nuvarande lösning'!B36=""),"",'3 Nuvarande lösning'!B36)</f>
        <v/>
      </c>
      <c r="C82" s="561" t="str">
        <f>IF('3 Nuvarande lösning'!C36="","",'3 Nuvarande lösning'!C36)</f>
        <v/>
      </c>
      <c r="D82" s="468"/>
      <c r="E82" s="353"/>
      <c r="F82" s="468"/>
      <c r="G82" s="469"/>
      <c r="H82" s="469"/>
      <c r="I82" s="353"/>
      <c r="J82" s="353"/>
      <c r="K82" s="353"/>
      <c r="L82" s="353"/>
      <c r="M82" s="575">
        <f>IF('3 Nuvarande lösning'!L36="",0,'3 Nuvarande lösning'!L36)</f>
        <v>0</v>
      </c>
      <c r="N82" s="382"/>
      <c r="O82" s="451">
        <f t="shared" si="0"/>
        <v>0</v>
      </c>
      <c r="P82" s="454" t="str">
        <f t="shared" si="1"/>
        <v/>
      </c>
      <c r="AA82" s="551" t="b">
        <f t="shared" si="2"/>
        <v>0</v>
      </c>
      <c r="AB82" s="551" t="b">
        <f t="shared" si="3"/>
        <v>0</v>
      </c>
      <c r="AF82" s="552" t="b">
        <f t="shared" si="4"/>
        <v>0</v>
      </c>
      <c r="AO82" s="30"/>
    </row>
    <row r="83" spans="1:41" ht="42.75" customHeight="1" x14ac:dyDescent="0.2">
      <c r="A83" s="26"/>
      <c r="B83" s="561" t="str">
        <f>IF(OR('3 Nuvarande lösning'!B37="Välj kontor",'3 Nuvarande lösning'!B37=""),"",'3 Nuvarande lösning'!B37)</f>
        <v/>
      </c>
      <c r="C83" s="561" t="str">
        <f>IF('3 Nuvarande lösning'!C37="","",'3 Nuvarande lösning'!C37)</f>
        <v/>
      </c>
      <c r="D83" s="468"/>
      <c r="E83" s="353"/>
      <c r="F83" s="468"/>
      <c r="G83" s="469"/>
      <c r="H83" s="469"/>
      <c r="I83" s="353"/>
      <c r="J83" s="353"/>
      <c r="K83" s="353"/>
      <c r="L83" s="353"/>
      <c r="M83" s="575">
        <f>IF('3 Nuvarande lösning'!L37="",0,'3 Nuvarande lösning'!L37)</f>
        <v>0</v>
      </c>
      <c r="N83" s="382"/>
      <c r="O83" s="451">
        <f t="shared" si="0"/>
        <v>0</v>
      </c>
      <c r="P83" s="454" t="str">
        <f t="shared" si="1"/>
        <v/>
      </c>
      <c r="AA83" s="551" t="b">
        <f t="shared" si="2"/>
        <v>0</v>
      </c>
      <c r="AB83" s="551" t="b">
        <f t="shared" si="3"/>
        <v>0</v>
      </c>
      <c r="AF83" s="552" t="b">
        <f t="shared" si="4"/>
        <v>0</v>
      </c>
      <c r="AO83" s="30"/>
    </row>
    <row r="84" spans="1:41" ht="42.75" customHeight="1" x14ac:dyDescent="0.2">
      <c r="A84" s="26"/>
      <c r="B84" s="561" t="str">
        <f>IF(OR('3 Nuvarande lösning'!B38="Välj kontor",'3 Nuvarande lösning'!B38=""),"",'3 Nuvarande lösning'!B38)</f>
        <v/>
      </c>
      <c r="C84" s="561" t="str">
        <f>IF('3 Nuvarande lösning'!C38="","",'3 Nuvarande lösning'!C38)</f>
        <v/>
      </c>
      <c r="D84" s="468"/>
      <c r="E84" s="353"/>
      <c r="F84" s="468"/>
      <c r="G84" s="469"/>
      <c r="H84" s="469"/>
      <c r="I84" s="353"/>
      <c r="J84" s="353"/>
      <c r="K84" s="353"/>
      <c r="L84" s="353"/>
      <c r="M84" s="575">
        <f>IF('3 Nuvarande lösning'!L38="",0,'3 Nuvarande lösning'!L38)</f>
        <v>0</v>
      </c>
      <c r="N84" s="382"/>
      <c r="O84" s="451">
        <f t="shared" si="0"/>
        <v>0</v>
      </c>
      <c r="P84" s="454" t="str">
        <f t="shared" si="1"/>
        <v/>
      </c>
      <c r="AA84" s="551" t="b">
        <f t="shared" si="2"/>
        <v>0</v>
      </c>
      <c r="AB84" s="551" t="b">
        <f t="shared" si="3"/>
        <v>0</v>
      </c>
      <c r="AF84" s="552" t="b">
        <f t="shared" si="4"/>
        <v>0</v>
      </c>
      <c r="AO84" s="30"/>
    </row>
    <row r="85" spans="1:41" ht="42.75" customHeight="1" x14ac:dyDescent="0.2">
      <c r="A85" s="26"/>
      <c r="B85" s="561" t="str">
        <f>IF(OR('3 Nuvarande lösning'!B39="Välj kontor",'3 Nuvarande lösning'!B39=""),"",'3 Nuvarande lösning'!B39)</f>
        <v/>
      </c>
      <c r="C85" s="561" t="str">
        <f>IF('3 Nuvarande lösning'!C39="","",'3 Nuvarande lösning'!C39)</f>
        <v/>
      </c>
      <c r="D85" s="468"/>
      <c r="E85" s="353"/>
      <c r="F85" s="468"/>
      <c r="G85" s="469"/>
      <c r="H85" s="469"/>
      <c r="I85" s="353"/>
      <c r="J85" s="353"/>
      <c r="K85" s="353"/>
      <c r="L85" s="353"/>
      <c r="M85" s="575">
        <f>IF('3 Nuvarande lösning'!L39="",0,'3 Nuvarande lösning'!L39)</f>
        <v>0</v>
      </c>
      <c r="N85" s="382"/>
      <c r="O85" s="451">
        <f t="shared" si="0"/>
        <v>0</v>
      </c>
      <c r="P85" s="454" t="str">
        <f t="shared" si="1"/>
        <v/>
      </c>
      <c r="AA85" s="551" t="b">
        <f t="shared" si="2"/>
        <v>0</v>
      </c>
      <c r="AB85" s="551" t="b">
        <f t="shared" si="3"/>
        <v>0</v>
      </c>
      <c r="AF85" s="552" t="b">
        <f t="shared" si="4"/>
        <v>0</v>
      </c>
      <c r="AO85" s="30"/>
    </row>
    <row r="86" spans="1:41" ht="42.75" customHeight="1" x14ac:dyDescent="0.2">
      <c r="A86" s="26"/>
      <c r="B86" s="561" t="str">
        <f>IF(OR('3 Nuvarande lösning'!B40="Välj kontor",'3 Nuvarande lösning'!B40=""),"",'3 Nuvarande lösning'!B40)</f>
        <v/>
      </c>
      <c r="C86" s="561" t="str">
        <f>IF('3 Nuvarande lösning'!C40="","",'3 Nuvarande lösning'!C40)</f>
        <v/>
      </c>
      <c r="D86" s="468"/>
      <c r="E86" s="353"/>
      <c r="F86" s="468"/>
      <c r="G86" s="469"/>
      <c r="H86" s="469"/>
      <c r="I86" s="353"/>
      <c r="J86" s="353"/>
      <c r="K86" s="353"/>
      <c r="L86" s="353"/>
      <c r="M86" s="575">
        <f>IF('3 Nuvarande lösning'!L40="",0,'3 Nuvarande lösning'!L40)</f>
        <v>0</v>
      </c>
      <c r="N86" s="382"/>
      <c r="O86" s="451">
        <f t="shared" si="0"/>
        <v>0</v>
      </c>
      <c r="P86" s="454" t="str">
        <f t="shared" si="1"/>
        <v/>
      </c>
      <c r="AA86" s="551" t="b">
        <f t="shared" si="2"/>
        <v>0</v>
      </c>
      <c r="AB86" s="551" t="b">
        <f t="shared" si="3"/>
        <v>0</v>
      </c>
      <c r="AF86" s="552" t="b">
        <f t="shared" si="4"/>
        <v>0</v>
      </c>
      <c r="AO86" s="30"/>
    </row>
    <row r="87" spans="1:41" ht="42.75" customHeight="1" x14ac:dyDescent="0.2">
      <c r="A87" s="26"/>
      <c r="B87" s="561" t="str">
        <f>IF(OR('3 Nuvarande lösning'!B41="Välj kontor",'3 Nuvarande lösning'!B41=""),"",'3 Nuvarande lösning'!B41)</f>
        <v/>
      </c>
      <c r="C87" s="561" t="str">
        <f>IF('3 Nuvarande lösning'!C41="","",'3 Nuvarande lösning'!C41)</f>
        <v/>
      </c>
      <c r="D87" s="468"/>
      <c r="E87" s="353"/>
      <c r="F87" s="468"/>
      <c r="G87" s="469"/>
      <c r="H87" s="469"/>
      <c r="I87" s="353"/>
      <c r="J87" s="353"/>
      <c r="K87" s="353"/>
      <c r="L87" s="353"/>
      <c r="M87" s="575">
        <f>IF('3 Nuvarande lösning'!L41="",0,'3 Nuvarande lösning'!L41)</f>
        <v>0</v>
      </c>
      <c r="N87" s="382"/>
      <c r="O87" s="451">
        <f t="shared" si="0"/>
        <v>0</v>
      </c>
      <c r="P87" s="454" t="str">
        <f t="shared" si="1"/>
        <v/>
      </c>
      <c r="AA87" s="551" t="b">
        <f t="shared" si="2"/>
        <v>0</v>
      </c>
      <c r="AB87" s="551" t="b">
        <f t="shared" si="3"/>
        <v>0</v>
      </c>
      <c r="AF87" s="552" t="b">
        <f t="shared" si="4"/>
        <v>0</v>
      </c>
      <c r="AO87" s="30"/>
    </row>
    <row r="88" spans="1:41" ht="42.75" customHeight="1" x14ac:dyDescent="0.2">
      <c r="A88" s="26"/>
      <c r="B88" s="561" t="str">
        <f>IF(OR('3 Nuvarande lösning'!B42="Välj kontor",'3 Nuvarande lösning'!B42=""),"",'3 Nuvarande lösning'!B42)</f>
        <v/>
      </c>
      <c r="C88" s="561" t="str">
        <f>IF('3 Nuvarande lösning'!C42="","",'3 Nuvarande lösning'!C42)</f>
        <v/>
      </c>
      <c r="D88" s="468"/>
      <c r="E88" s="353"/>
      <c r="F88" s="468"/>
      <c r="G88" s="469"/>
      <c r="H88" s="469"/>
      <c r="I88" s="353"/>
      <c r="J88" s="353"/>
      <c r="K88" s="353"/>
      <c r="L88" s="353"/>
      <c r="M88" s="575">
        <f>IF('3 Nuvarande lösning'!L42="",0,'3 Nuvarande lösning'!L42)</f>
        <v>0</v>
      </c>
      <c r="N88" s="382"/>
      <c r="O88" s="451">
        <f t="shared" si="0"/>
        <v>0</v>
      </c>
      <c r="P88" s="454" t="str">
        <f t="shared" si="1"/>
        <v/>
      </c>
      <c r="AA88" s="551" t="b">
        <f t="shared" si="2"/>
        <v>0</v>
      </c>
      <c r="AB88" s="551" t="b">
        <f t="shared" si="3"/>
        <v>0</v>
      </c>
      <c r="AF88" s="552" t="b">
        <f t="shared" si="4"/>
        <v>0</v>
      </c>
      <c r="AO88" s="30"/>
    </row>
    <row r="89" spans="1:41" ht="42.75" customHeight="1" x14ac:dyDescent="0.2">
      <c r="A89" s="26"/>
      <c r="B89" s="561" t="str">
        <f>IF(OR('3 Nuvarande lösning'!B43="Välj kontor",'3 Nuvarande lösning'!B43=""),"",'3 Nuvarande lösning'!B43)</f>
        <v/>
      </c>
      <c r="C89" s="561" t="str">
        <f>IF('3 Nuvarande lösning'!C43="","",'3 Nuvarande lösning'!C43)</f>
        <v/>
      </c>
      <c r="D89" s="468"/>
      <c r="E89" s="353"/>
      <c r="F89" s="468"/>
      <c r="G89" s="469"/>
      <c r="H89" s="469"/>
      <c r="I89" s="353"/>
      <c r="J89" s="353"/>
      <c r="K89" s="353"/>
      <c r="L89" s="353"/>
      <c r="M89" s="575">
        <f>IF('3 Nuvarande lösning'!L43="",0,'3 Nuvarande lösning'!L43)</f>
        <v>0</v>
      </c>
      <c r="N89" s="382"/>
      <c r="O89" s="451">
        <f t="shared" si="0"/>
        <v>0</v>
      </c>
      <c r="P89" s="454" t="str">
        <f t="shared" si="1"/>
        <v/>
      </c>
      <c r="AA89" s="551" t="b">
        <f t="shared" si="2"/>
        <v>0</v>
      </c>
      <c r="AB89" s="551" t="b">
        <f t="shared" si="3"/>
        <v>0</v>
      </c>
      <c r="AF89" s="552" t="b">
        <f t="shared" si="4"/>
        <v>0</v>
      </c>
      <c r="AO89" s="30"/>
    </row>
    <row r="90" spans="1:41" ht="42.75" customHeight="1" x14ac:dyDescent="0.2">
      <c r="A90" s="26"/>
      <c r="B90" s="561" t="str">
        <f>IF(OR('3 Nuvarande lösning'!B44="Välj kontor",'3 Nuvarande lösning'!B44=""),"",'3 Nuvarande lösning'!B44)</f>
        <v/>
      </c>
      <c r="C90" s="561" t="str">
        <f>IF('3 Nuvarande lösning'!C44="","",'3 Nuvarande lösning'!C44)</f>
        <v/>
      </c>
      <c r="D90" s="468"/>
      <c r="E90" s="353"/>
      <c r="F90" s="468"/>
      <c r="G90" s="469"/>
      <c r="H90" s="469"/>
      <c r="I90" s="353"/>
      <c r="J90" s="353"/>
      <c r="K90" s="353"/>
      <c r="L90" s="353"/>
      <c r="M90" s="575">
        <f>IF('3 Nuvarande lösning'!L44="",0,'3 Nuvarande lösning'!L44)</f>
        <v>0</v>
      </c>
      <c r="N90" s="382"/>
      <c r="O90" s="451">
        <f t="shared" si="0"/>
        <v>0</v>
      </c>
      <c r="P90" s="454" t="str">
        <f t="shared" si="1"/>
        <v/>
      </c>
      <c r="AA90" s="551" t="b">
        <f t="shared" si="2"/>
        <v>0</v>
      </c>
      <c r="AB90" s="551" t="b">
        <f t="shared" si="3"/>
        <v>0</v>
      </c>
      <c r="AF90" s="552" t="b">
        <f t="shared" si="4"/>
        <v>0</v>
      </c>
      <c r="AO90" s="30"/>
    </row>
    <row r="91" spans="1:41" ht="42.75" customHeight="1" x14ac:dyDescent="0.2">
      <c r="A91" s="26"/>
      <c r="B91" s="561" t="str">
        <f>IF(OR('3 Nuvarande lösning'!B45="Välj kontor",'3 Nuvarande lösning'!B45=""),"",'3 Nuvarande lösning'!B45)</f>
        <v/>
      </c>
      <c r="C91" s="561" t="str">
        <f>IF('3 Nuvarande lösning'!C45="","",'3 Nuvarande lösning'!C45)</f>
        <v/>
      </c>
      <c r="D91" s="468"/>
      <c r="E91" s="353"/>
      <c r="F91" s="468"/>
      <c r="G91" s="469"/>
      <c r="H91" s="469"/>
      <c r="I91" s="353"/>
      <c r="J91" s="353"/>
      <c r="K91" s="353"/>
      <c r="L91" s="353"/>
      <c r="M91" s="575">
        <f>IF('3 Nuvarande lösning'!L45="",0,'3 Nuvarande lösning'!L45)</f>
        <v>0</v>
      </c>
      <c r="N91" s="382"/>
      <c r="O91" s="451">
        <f t="shared" si="0"/>
        <v>0</v>
      </c>
      <c r="P91" s="454" t="str">
        <f t="shared" si="1"/>
        <v/>
      </c>
      <c r="AA91" s="551" t="b">
        <f t="shared" si="2"/>
        <v>0</v>
      </c>
      <c r="AB91" s="551" t="b">
        <f t="shared" si="3"/>
        <v>0</v>
      </c>
      <c r="AF91" s="552" t="b">
        <f t="shared" si="4"/>
        <v>0</v>
      </c>
      <c r="AO91" s="30"/>
    </row>
    <row r="92" spans="1:41" ht="42.75" customHeight="1" x14ac:dyDescent="0.2">
      <c r="A92" s="26"/>
      <c r="B92" s="561" t="str">
        <f>IF(OR('3 Nuvarande lösning'!B46="Välj kontor",'3 Nuvarande lösning'!B46=""),"",'3 Nuvarande lösning'!B46)</f>
        <v/>
      </c>
      <c r="C92" s="561" t="str">
        <f>IF('3 Nuvarande lösning'!C46="","",'3 Nuvarande lösning'!C46)</f>
        <v/>
      </c>
      <c r="D92" s="468"/>
      <c r="E92" s="353"/>
      <c r="F92" s="468"/>
      <c r="G92" s="469"/>
      <c r="H92" s="469"/>
      <c r="I92" s="353"/>
      <c r="J92" s="353"/>
      <c r="K92" s="353"/>
      <c r="L92" s="353"/>
      <c r="M92" s="575">
        <f>IF('3 Nuvarande lösning'!L46="",0,'3 Nuvarande lösning'!L46)</f>
        <v>0</v>
      </c>
      <c r="N92" s="382"/>
      <c r="O92" s="451">
        <f t="shared" si="0"/>
        <v>0</v>
      </c>
      <c r="P92" s="454" t="str">
        <f t="shared" si="1"/>
        <v/>
      </c>
      <c r="AA92" s="551" t="b">
        <f t="shared" si="2"/>
        <v>0</v>
      </c>
      <c r="AB92" s="551" t="b">
        <f t="shared" si="3"/>
        <v>0</v>
      </c>
      <c r="AF92" s="552" t="b">
        <f t="shared" si="4"/>
        <v>0</v>
      </c>
      <c r="AO92" s="30"/>
    </row>
    <row r="93" spans="1:41" ht="42.75" customHeight="1" x14ac:dyDescent="0.2">
      <c r="A93" s="26"/>
      <c r="B93" s="561" t="str">
        <f>IF(OR('3 Nuvarande lösning'!B47="Välj kontor",'3 Nuvarande lösning'!B47=""),"",'3 Nuvarande lösning'!B47)</f>
        <v/>
      </c>
      <c r="C93" s="561" t="str">
        <f>IF('3 Nuvarande lösning'!C47="","",'3 Nuvarande lösning'!C47)</f>
        <v/>
      </c>
      <c r="D93" s="468"/>
      <c r="E93" s="353"/>
      <c r="F93" s="468"/>
      <c r="G93" s="469"/>
      <c r="H93" s="469"/>
      <c r="I93" s="353"/>
      <c r="J93" s="353"/>
      <c r="K93" s="353"/>
      <c r="L93" s="353"/>
      <c r="M93" s="575">
        <f>IF('3 Nuvarande lösning'!L47="",0,'3 Nuvarande lösning'!L47)</f>
        <v>0</v>
      </c>
      <c r="N93" s="382"/>
      <c r="O93" s="451">
        <f t="shared" ref="O93:O100" si="6">IF($E93="Hyra",$F93*$M93+IF(H93="Full service",$I93*$M93,$L93*$M93),$G93+IF(H93="Full service",$I93*$M93,$L93*$M93))</f>
        <v>0</v>
      </c>
      <c r="P93" s="454" t="str">
        <f t="shared" ref="P93:P100" si="7">IFERROR(O93/M93,"")</f>
        <v/>
      </c>
      <c r="AA93" s="551" t="b">
        <f t="shared" si="2"/>
        <v>0</v>
      </c>
      <c r="AB93" s="551" t="b">
        <f t="shared" si="3"/>
        <v>0</v>
      </c>
      <c r="AF93" s="552" t="b">
        <f t="shared" si="4"/>
        <v>0</v>
      </c>
      <c r="AO93" s="30"/>
    </row>
    <row r="94" spans="1:41" ht="42.75" customHeight="1" x14ac:dyDescent="0.2">
      <c r="A94" s="26"/>
      <c r="B94" s="561" t="str">
        <f>IF(OR('3 Nuvarande lösning'!B48="Välj kontor",'3 Nuvarande lösning'!B48=""),"",'3 Nuvarande lösning'!B48)</f>
        <v/>
      </c>
      <c r="C94" s="561" t="str">
        <f>IF('3 Nuvarande lösning'!C48="","",'3 Nuvarande lösning'!C48)</f>
        <v/>
      </c>
      <c r="D94" s="468"/>
      <c r="E94" s="353"/>
      <c r="F94" s="468"/>
      <c r="G94" s="469"/>
      <c r="H94" s="469"/>
      <c r="I94" s="353"/>
      <c r="J94" s="353"/>
      <c r="K94" s="353"/>
      <c r="L94" s="353"/>
      <c r="M94" s="575">
        <f>IF('3 Nuvarande lösning'!L48="",0,'3 Nuvarande lösning'!L48)</f>
        <v>0</v>
      </c>
      <c r="N94" s="382"/>
      <c r="O94" s="451">
        <f t="shared" si="6"/>
        <v>0</v>
      </c>
      <c r="P94" s="454" t="str">
        <f t="shared" si="7"/>
        <v/>
      </c>
      <c r="AA94" s="551" t="b">
        <f t="shared" si="2"/>
        <v>0</v>
      </c>
      <c r="AB94" s="551" t="b">
        <f t="shared" si="3"/>
        <v>0</v>
      </c>
      <c r="AF94" s="552" t="b">
        <f t="shared" si="4"/>
        <v>0</v>
      </c>
      <c r="AO94" s="30"/>
    </row>
    <row r="95" spans="1:41" ht="42.75" customHeight="1" x14ac:dyDescent="0.2">
      <c r="A95" s="26"/>
      <c r="B95" s="561" t="str">
        <f>IF(OR('3 Nuvarande lösning'!B49="Välj kontor",'3 Nuvarande lösning'!B49=""),"",'3 Nuvarande lösning'!B49)</f>
        <v/>
      </c>
      <c r="C95" s="561" t="str">
        <f>IF('3 Nuvarande lösning'!C49="","",'3 Nuvarande lösning'!C49)</f>
        <v/>
      </c>
      <c r="D95" s="468"/>
      <c r="E95" s="353"/>
      <c r="F95" s="468"/>
      <c r="G95" s="469"/>
      <c r="H95" s="469"/>
      <c r="I95" s="353"/>
      <c r="J95" s="353"/>
      <c r="K95" s="353"/>
      <c r="L95" s="353"/>
      <c r="M95" s="575">
        <f>IF('3 Nuvarande lösning'!L49="",0,'3 Nuvarande lösning'!L49)</f>
        <v>0</v>
      </c>
      <c r="N95" s="382"/>
      <c r="O95" s="451">
        <f t="shared" si="6"/>
        <v>0</v>
      </c>
      <c r="P95" s="454" t="str">
        <f t="shared" si="7"/>
        <v/>
      </c>
      <c r="AA95" s="551" t="b">
        <f t="shared" si="2"/>
        <v>0</v>
      </c>
      <c r="AB95" s="551" t="b">
        <f t="shared" si="3"/>
        <v>0</v>
      </c>
      <c r="AF95" s="552" t="b">
        <f t="shared" si="4"/>
        <v>0</v>
      </c>
      <c r="AO95" s="30"/>
    </row>
    <row r="96" spans="1:41" ht="42.75" customHeight="1" x14ac:dyDescent="0.2">
      <c r="A96" s="26"/>
      <c r="B96" s="561" t="str">
        <f>IF(OR('3 Nuvarande lösning'!B50="Välj kontor",'3 Nuvarande lösning'!B50=""),"",'3 Nuvarande lösning'!B50)</f>
        <v/>
      </c>
      <c r="C96" s="561" t="str">
        <f>IF('3 Nuvarande lösning'!C50="","",'3 Nuvarande lösning'!C50)</f>
        <v/>
      </c>
      <c r="D96" s="468"/>
      <c r="E96" s="353"/>
      <c r="F96" s="468"/>
      <c r="G96" s="469"/>
      <c r="H96" s="469"/>
      <c r="I96" s="353"/>
      <c r="J96" s="353"/>
      <c r="K96" s="353"/>
      <c r="L96" s="353"/>
      <c r="M96" s="575">
        <f>IF('3 Nuvarande lösning'!L50="",0,'3 Nuvarande lösning'!L50)</f>
        <v>0</v>
      </c>
      <c r="N96" s="382"/>
      <c r="O96" s="451">
        <f t="shared" si="6"/>
        <v>0</v>
      </c>
      <c r="P96" s="454" t="str">
        <f t="shared" si="7"/>
        <v/>
      </c>
      <c r="AA96" s="551" t="b">
        <f t="shared" si="2"/>
        <v>0</v>
      </c>
      <c r="AB96" s="551" t="b">
        <f t="shared" si="3"/>
        <v>0</v>
      </c>
      <c r="AF96" s="552" t="b">
        <f t="shared" si="4"/>
        <v>0</v>
      </c>
      <c r="AO96" s="30"/>
    </row>
    <row r="97" spans="1:41" ht="42.75" customHeight="1" x14ac:dyDescent="0.2">
      <c r="A97" s="26"/>
      <c r="B97" s="561" t="str">
        <f>IF(OR('3 Nuvarande lösning'!B51="Välj kontor",'3 Nuvarande lösning'!B51=""),"",'3 Nuvarande lösning'!B51)</f>
        <v/>
      </c>
      <c r="C97" s="561" t="str">
        <f>IF('3 Nuvarande lösning'!C51="","",'3 Nuvarande lösning'!C51)</f>
        <v/>
      </c>
      <c r="D97" s="468"/>
      <c r="E97" s="353"/>
      <c r="F97" s="468"/>
      <c r="G97" s="469"/>
      <c r="H97" s="469"/>
      <c r="I97" s="353"/>
      <c r="J97" s="353"/>
      <c r="K97" s="353"/>
      <c r="L97" s="353"/>
      <c r="M97" s="575">
        <f>IF('3 Nuvarande lösning'!L51="",0,'3 Nuvarande lösning'!L51)</f>
        <v>0</v>
      </c>
      <c r="N97" s="382"/>
      <c r="O97" s="451">
        <f t="shared" si="6"/>
        <v>0</v>
      </c>
      <c r="P97" s="454" t="str">
        <f t="shared" si="7"/>
        <v/>
      </c>
      <c r="AA97" s="551" t="b">
        <f t="shared" si="2"/>
        <v>0</v>
      </c>
      <c r="AB97" s="551" t="b">
        <f t="shared" si="3"/>
        <v>0</v>
      </c>
      <c r="AF97" s="552" t="b">
        <f t="shared" si="4"/>
        <v>0</v>
      </c>
      <c r="AO97" s="30"/>
    </row>
    <row r="98" spans="1:41" ht="42.75" customHeight="1" x14ac:dyDescent="0.2">
      <c r="A98" s="26"/>
      <c r="B98" s="561" t="str">
        <f>IF(OR('3 Nuvarande lösning'!B52="Välj kontor",'3 Nuvarande lösning'!B52=""),"",'3 Nuvarande lösning'!B52)</f>
        <v/>
      </c>
      <c r="C98" s="561" t="str">
        <f>IF('3 Nuvarande lösning'!C52="","",'3 Nuvarande lösning'!C52)</f>
        <v/>
      </c>
      <c r="D98" s="468"/>
      <c r="E98" s="353"/>
      <c r="F98" s="468"/>
      <c r="G98" s="469"/>
      <c r="H98" s="469"/>
      <c r="I98" s="353"/>
      <c r="J98" s="353"/>
      <c r="K98" s="353"/>
      <c r="L98" s="353"/>
      <c r="M98" s="575">
        <f>IF('3 Nuvarande lösning'!L52="",0,'3 Nuvarande lösning'!L52)</f>
        <v>0</v>
      </c>
      <c r="N98" s="382"/>
      <c r="O98" s="451">
        <f t="shared" si="6"/>
        <v>0</v>
      </c>
      <c r="P98" s="454" t="str">
        <f t="shared" si="7"/>
        <v/>
      </c>
      <c r="AA98" s="551" t="b">
        <f t="shared" si="2"/>
        <v>0</v>
      </c>
      <c r="AB98" s="551" t="b">
        <f t="shared" si="3"/>
        <v>0</v>
      </c>
      <c r="AF98" s="552" t="b">
        <f t="shared" si="4"/>
        <v>0</v>
      </c>
      <c r="AO98" s="30"/>
    </row>
    <row r="99" spans="1:41" ht="42.75" customHeight="1" x14ac:dyDescent="0.2">
      <c r="A99" s="26"/>
      <c r="B99" s="561" t="str">
        <f>IF(OR('3 Nuvarande lösning'!B53="Välj kontor",'3 Nuvarande lösning'!B53=""),"",'3 Nuvarande lösning'!B53)</f>
        <v/>
      </c>
      <c r="C99" s="561" t="str">
        <f>IF('3 Nuvarande lösning'!C53="","",'3 Nuvarande lösning'!C53)</f>
        <v/>
      </c>
      <c r="D99" s="468"/>
      <c r="E99" s="353"/>
      <c r="F99" s="468"/>
      <c r="G99" s="469"/>
      <c r="H99" s="469"/>
      <c r="I99" s="353"/>
      <c r="J99" s="353"/>
      <c r="K99" s="353"/>
      <c r="L99" s="353"/>
      <c r="M99" s="575">
        <f>IF('3 Nuvarande lösning'!L53="",0,'3 Nuvarande lösning'!L53)</f>
        <v>0</v>
      </c>
      <c r="N99" s="382"/>
      <c r="O99" s="451">
        <f t="shared" si="6"/>
        <v>0</v>
      </c>
      <c r="P99" s="454" t="str">
        <f t="shared" si="7"/>
        <v/>
      </c>
      <c r="AA99" s="551" t="b">
        <f t="shared" si="2"/>
        <v>0</v>
      </c>
      <c r="AB99" s="551" t="b">
        <f t="shared" si="3"/>
        <v>0</v>
      </c>
      <c r="AF99" s="552" t="b">
        <f t="shared" si="4"/>
        <v>0</v>
      </c>
      <c r="AO99" s="30"/>
    </row>
    <row r="100" spans="1:41" ht="42.75" customHeight="1" x14ac:dyDescent="0.2">
      <c r="A100" s="26"/>
      <c r="B100" s="561" t="str">
        <f>IF(OR('3 Nuvarande lösning'!B54="Välj kontor",'3 Nuvarande lösning'!B54=""),"",'3 Nuvarande lösning'!B54)</f>
        <v/>
      </c>
      <c r="C100" s="561" t="str">
        <f>IF('3 Nuvarande lösning'!C54="","",'3 Nuvarande lösning'!C54)</f>
        <v/>
      </c>
      <c r="D100" s="468"/>
      <c r="E100" s="353"/>
      <c r="F100" s="468"/>
      <c r="G100" s="469"/>
      <c r="H100" s="469"/>
      <c r="I100" s="353"/>
      <c r="J100" s="353"/>
      <c r="K100" s="353"/>
      <c r="L100" s="353"/>
      <c r="M100" s="575">
        <f>IF('3 Nuvarande lösning'!L54="",0,'3 Nuvarande lösning'!L54)</f>
        <v>0</v>
      </c>
      <c r="N100" s="382"/>
      <c r="O100" s="451">
        <f t="shared" si="6"/>
        <v>0</v>
      </c>
      <c r="P100" s="454" t="str">
        <f t="shared" si="7"/>
        <v/>
      </c>
      <c r="AA100" s="551" t="b">
        <f t="shared" si="2"/>
        <v>0</v>
      </c>
      <c r="AB100" s="551" t="b">
        <f t="shared" si="3"/>
        <v>0</v>
      </c>
      <c r="AF100" s="552" t="b">
        <f t="shared" si="4"/>
        <v>0</v>
      </c>
      <c r="AO100" s="30"/>
    </row>
    <row r="101" spans="1:41" ht="42.75" customHeight="1" x14ac:dyDescent="0.2">
      <c r="A101" s="26"/>
      <c r="B101" s="561" t="str">
        <f>IF(OR('3 Nuvarande lösning'!B55="Välj kontor",'3 Nuvarande lösning'!B55=""),"",'3 Nuvarande lösning'!B55)</f>
        <v/>
      </c>
      <c r="C101" s="561" t="str">
        <f>IF('3 Nuvarande lösning'!C55="","",'3 Nuvarande lösning'!C55)</f>
        <v/>
      </c>
      <c r="D101" s="468"/>
      <c r="E101" s="353"/>
      <c r="F101" s="468"/>
      <c r="G101" s="469"/>
      <c r="H101" s="469"/>
      <c r="I101" s="353"/>
      <c r="J101" s="353"/>
      <c r="K101" s="353"/>
      <c r="L101" s="353"/>
      <c r="M101" s="575">
        <f>IF('3 Nuvarande lösning'!L55="",0,'3 Nuvarande lösning'!L55)</f>
        <v>0</v>
      </c>
      <c r="N101" s="382"/>
      <c r="O101" s="451">
        <f t="shared" ref="O101:O107" si="8">IF($E101="Hyra",$F101*$M101+IF(H101="Full service",$I101*$M101,$L101*$M101),$G101+IF(H101="Full service",$I101*$M101,$L101*$M101))</f>
        <v>0</v>
      </c>
      <c r="P101" s="454" t="str">
        <f t="shared" ref="P101:P107" si="9">IFERROR(O101/M101,"")</f>
        <v/>
      </c>
      <c r="AA101" s="551" t="b">
        <f t="shared" si="2"/>
        <v>0</v>
      </c>
      <c r="AB101" s="551" t="b">
        <f t="shared" si="3"/>
        <v>0</v>
      </c>
      <c r="AF101" s="552" t="b">
        <f t="shared" si="4"/>
        <v>0</v>
      </c>
      <c r="AO101" s="30"/>
    </row>
    <row r="102" spans="1:41" ht="42.75" customHeight="1" x14ac:dyDescent="0.2">
      <c r="A102" s="26"/>
      <c r="B102" s="561" t="str">
        <f>IF(OR('3 Nuvarande lösning'!B56="Välj kontor",'3 Nuvarande lösning'!B56=""),"",'3 Nuvarande lösning'!B56)</f>
        <v/>
      </c>
      <c r="C102" s="561" t="str">
        <f>IF('3 Nuvarande lösning'!C56="","",'3 Nuvarande lösning'!C56)</f>
        <v/>
      </c>
      <c r="D102" s="468"/>
      <c r="E102" s="353"/>
      <c r="F102" s="468"/>
      <c r="G102" s="469"/>
      <c r="H102" s="469"/>
      <c r="I102" s="353"/>
      <c r="J102" s="353"/>
      <c r="K102" s="353"/>
      <c r="L102" s="353"/>
      <c r="M102" s="575">
        <f>IF('3 Nuvarande lösning'!L56="",0,'3 Nuvarande lösning'!L56)</f>
        <v>0</v>
      </c>
      <c r="N102" s="382"/>
      <c r="O102" s="451">
        <f t="shared" si="8"/>
        <v>0</v>
      </c>
      <c r="P102" s="454" t="str">
        <f t="shared" si="9"/>
        <v/>
      </c>
      <c r="AA102" s="551" t="b">
        <f t="shared" si="2"/>
        <v>0</v>
      </c>
      <c r="AB102" s="551" t="b">
        <f t="shared" si="3"/>
        <v>0</v>
      </c>
      <c r="AF102" s="552" t="b">
        <f t="shared" si="4"/>
        <v>0</v>
      </c>
      <c r="AO102" s="30"/>
    </row>
    <row r="103" spans="1:41" ht="42.75" customHeight="1" x14ac:dyDescent="0.2">
      <c r="A103" s="26"/>
      <c r="B103" s="561" t="str">
        <f>IF(OR('3 Nuvarande lösning'!B57="Välj kontor",'3 Nuvarande lösning'!B57=""),"",'3 Nuvarande lösning'!B57)</f>
        <v/>
      </c>
      <c r="C103" s="561" t="str">
        <f>IF('3 Nuvarande lösning'!C57="","",'3 Nuvarande lösning'!C57)</f>
        <v/>
      </c>
      <c r="D103" s="468"/>
      <c r="E103" s="353"/>
      <c r="F103" s="468"/>
      <c r="G103" s="469"/>
      <c r="H103" s="469"/>
      <c r="I103" s="353"/>
      <c r="J103" s="353"/>
      <c r="K103" s="353"/>
      <c r="L103" s="353"/>
      <c r="M103" s="575">
        <f>IF('3 Nuvarande lösning'!L57="",0,'3 Nuvarande lösning'!L57)</f>
        <v>0</v>
      </c>
      <c r="N103" s="382"/>
      <c r="O103" s="451">
        <f t="shared" si="8"/>
        <v>0</v>
      </c>
      <c r="P103" s="454" t="str">
        <f t="shared" si="9"/>
        <v/>
      </c>
      <c r="AA103" s="551" t="b">
        <f t="shared" si="2"/>
        <v>0</v>
      </c>
      <c r="AB103" s="551" t="b">
        <f t="shared" si="3"/>
        <v>0</v>
      </c>
      <c r="AF103" s="552" t="b">
        <f t="shared" si="4"/>
        <v>0</v>
      </c>
      <c r="AO103" s="30"/>
    </row>
    <row r="104" spans="1:41" ht="42.75" customHeight="1" x14ac:dyDescent="0.2">
      <c r="A104" s="26"/>
      <c r="B104" s="561" t="str">
        <f>IF(OR('3 Nuvarande lösning'!B58="Välj kontor",'3 Nuvarande lösning'!B58=""),"",'3 Nuvarande lösning'!B58)</f>
        <v/>
      </c>
      <c r="C104" s="561" t="str">
        <f>IF('3 Nuvarande lösning'!C58="","",'3 Nuvarande lösning'!C58)</f>
        <v/>
      </c>
      <c r="D104" s="468"/>
      <c r="E104" s="353"/>
      <c r="F104" s="468"/>
      <c r="G104" s="469"/>
      <c r="H104" s="469"/>
      <c r="I104" s="353"/>
      <c r="J104" s="353"/>
      <c r="K104" s="353"/>
      <c r="L104" s="353"/>
      <c r="M104" s="575">
        <f>IF('3 Nuvarande lösning'!L58="",0,'3 Nuvarande lösning'!L58)</f>
        <v>0</v>
      </c>
      <c r="N104" s="382"/>
      <c r="O104" s="451">
        <f t="shared" si="8"/>
        <v>0</v>
      </c>
      <c r="P104" s="454" t="str">
        <f t="shared" si="9"/>
        <v/>
      </c>
      <c r="AA104" s="551" t="b">
        <f t="shared" si="2"/>
        <v>0</v>
      </c>
      <c r="AB104" s="551" t="b">
        <f t="shared" si="3"/>
        <v>0</v>
      </c>
      <c r="AF104" s="552" t="b">
        <f t="shared" si="4"/>
        <v>0</v>
      </c>
      <c r="AO104" s="30"/>
    </row>
    <row r="105" spans="1:41" ht="42.75" customHeight="1" x14ac:dyDescent="0.2">
      <c r="A105" s="26"/>
      <c r="B105" s="561" t="str">
        <f>IF(OR('3 Nuvarande lösning'!B59="Välj kontor",'3 Nuvarande lösning'!B59=""),"",'3 Nuvarande lösning'!B59)</f>
        <v/>
      </c>
      <c r="C105" s="561" t="str">
        <f>IF('3 Nuvarande lösning'!C59="","",'3 Nuvarande lösning'!C59)</f>
        <v/>
      </c>
      <c r="D105" s="468"/>
      <c r="E105" s="353"/>
      <c r="F105" s="468"/>
      <c r="G105" s="469"/>
      <c r="H105" s="469"/>
      <c r="I105" s="353"/>
      <c r="J105" s="353"/>
      <c r="K105" s="353"/>
      <c r="L105" s="353"/>
      <c r="M105" s="575">
        <f>IF('3 Nuvarande lösning'!L59="",0,'3 Nuvarande lösning'!L59)</f>
        <v>0</v>
      </c>
      <c r="N105" s="382"/>
      <c r="O105" s="451">
        <f t="shared" si="8"/>
        <v>0</v>
      </c>
      <c r="P105" s="454" t="str">
        <f t="shared" si="9"/>
        <v/>
      </c>
      <c r="AA105" s="551" t="b">
        <f t="shared" si="2"/>
        <v>0</v>
      </c>
      <c r="AB105" s="551" t="b">
        <f t="shared" si="3"/>
        <v>0</v>
      </c>
      <c r="AF105" s="552" t="b">
        <f t="shared" si="4"/>
        <v>0</v>
      </c>
      <c r="AO105" s="30"/>
    </row>
    <row r="106" spans="1:41" ht="42.75" customHeight="1" x14ac:dyDescent="0.2">
      <c r="A106" s="26"/>
      <c r="B106" s="561" t="str">
        <f>IF(OR('3 Nuvarande lösning'!B60="Välj kontor",'3 Nuvarande lösning'!B60=""),"",'3 Nuvarande lösning'!B60)</f>
        <v/>
      </c>
      <c r="C106" s="561" t="str">
        <f>IF('3 Nuvarande lösning'!C60="","",'3 Nuvarande lösning'!C60)</f>
        <v/>
      </c>
      <c r="D106" s="468"/>
      <c r="E106" s="353"/>
      <c r="F106" s="468"/>
      <c r="G106" s="469"/>
      <c r="H106" s="469"/>
      <c r="I106" s="353"/>
      <c r="J106" s="353"/>
      <c r="K106" s="353"/>
      <c r="L106" s="353"/>
      <c r="M106" s="575">
        <f>IF('3 Nuvarande lösning'!L60="",0,'3 Nuvarande lösning'!L60)</f>
        <v>0</v>
      </c>
      <c r="N106" s="382"/>
      <c r="O106" s="451">
        <f t="shared" si="8"/>
        <v>0</v>
      </c>
      <c r="P106" s="454" t="str">
        <f t="shared" si="9"/>
        <v/>
      </c>
      <c r="AA106" s="551" t="b">
        <f t="shared" si="2"/>
        <v>0</v>
      </c>
      <c r="AB106" s="551" t="b">
        <f t="shared" si="3"/>
        <v>0</v>
      </c>
      <c r="AF106" s="552" t="b">
        <f t="shared" si="4"/>
        <v>0</v>
      </c>
      <c r="AO106" s="30"/>
    </row>
    <row r="107" spans="1:41" ht="42.75" customHeight="1" x14ac:dyDescent="0.2">
      <c r="A107" s="26"/>
      <c r="B107" s="561" t="str">
        <f>IF(OR('3 Nuvarande lösning'!B61="Välj kontor",'3 Nuvarande lösning'!B61=""),"",'3 Nuvarande lösning'!B61)</f>
        <v/>
      </c>
      <c r="C107" s="561" t="str">
        <f>IF('3 Nuvarande lösning'!C61="","",'3 Nuvarande lösning'!C61)</f>
        <v/>
      </c>
      <c r="D107" s="468"/>
      <c r="E107" s="353"/>
      <c r="F107" s="468"/>
      <c r="G107" s="469"/>
      <c r="H107" s="469"/>
      <c r="I107" s="353"/>
      <c r="J107" s="353"/>
      <c r="K107" s="353"/>
      <c r="L107" s="353"/>
      <c r="M107" s="575">
        <f>IF('3 Nuvarande lösning'!L61="",0,'3 Nuvarande lösning'!L61)</f>
        <v>0</v>
      </c>
      <c r="N107" s="382"/>
      <c r="O107" s="451">
        <f t="shared" si="8"/>
        <v>0</v>
      </c>
      <c r="P107" s="454" t="str">
        <f t="shared" si="9"/>
        <v/>
      </c>
      <c r="AA107" s="551" t="b">
        <f t="shared" si="2"/>
        <v>0</v>
      </c>
      <c r="AB107" s="551" t="b">
        <f t="shared" si="3"/>
        <v>0</v>
      </c>
      <c r="AF107" s="552" t="b">
        <f t="shared" si="4"/>
        <v>0</v>
      </c>
      <c r="AO107" s="30"/>
    </row>
    <row r="108" spans="1:41" ht="42.75" customHeight="1" x14ac:dyDescent="0.2">
      <c r="A108" s="26"/>
      <c r="B108" s="561" t="str">
        <f>IF(OR('3 Nuvarande lösning'!B62="Välj kontor",'3 Nuvarande lösning'!B62=""),"",'3 Nuvarande lösning'!B62)</f>
        <v/>
      </c>
      <c r="C108" s="561" t="str">
        <f>IF('3 Nuvarande lösning'!C62="","",'3 Nuvarande lösning'!C62)</f>
        <v/>
      </c>
      <c r="D108" s="468"/>
      <c r="E108" s="353"/>
      <c r="F108" s="468"/>
      <c r="G108" s="469"/>
      <c r="H108" s="469"/>
      <c r="I108" s="353"/>
      <c r="J108" s="353"/>
      <c r="K108" s="353"/>
      <c r="L108" s="353"/>
      <c r="M108" s="575">
        <f>IF('3 Nuvarande lösning'!L62="",0,'3 Nuvarande lösning'!L62)</f>
        <v>0</v>
      </c>
      <c r="N108" s="382"/>
      <c r="O108" s="451">
        <f t="shared" ref="O108:O114" si="10">IF($E108="Hyra",$F108*$M108+IF(H108="Full service",$I108*$M108,$L108*$M108),$G108+IF(H108="Full service",$I108*$M108,$L108*$M108))</f>
        <v>0</v>
      </c>
      <c r="P108" s="454" t="str">
        <f t="shared" ref="P108:P114" si="11">IFERROR(O108/M108,"")</f>
        <v/>
      </c>
      <c r="AA108" s="551" t="b">
        <f t="shared" si="2"/>
        <v>0</v>
      </c>
      <c r="AB108" s="551" t="b">
        <f t="shared" si="3"/>
        <v>0</v>
      </c>
      <c r="AF108" s="552" t="b">
        <f t="shared" si="4"/>
        <v>0</v>
      </c>
      <c r="AO108" s="30"/>
    </row>
    <row r="109" spans="1:41" ht="42.75" customHeight="1" x14ac:dyDescent="0.2">
      <c r="A109" s="26"/>
      <c r="B109" s="561" t="str">
        <f>IF(OR('3 Nuvarande lösning'!B63="Välj kontor",'3 Nuvarande lösning'!B63=""),"",'3 Nuvarande lösning'!B63)</f>
        <v/>
      </c>
      <c r="C109" s="561" t="str">
        <f>IF('3 Nuvarande lösning'!C63="","",'3 Nuvarande lösning'!C63)</f>
        <v/>
      </c>
      <c r="D109" s="468"/>
      <c r="E109" s="353"/>
      <c r="F109" s="468"/>
      <c r="G109" s="469"/>
      <c r="H109" s="469"/>
      <c r="I109" s="353"/>
      <c r="J109" s="353"/>
      <c r="K109" s="353"/>
      <c r="L109" s="353"/>
      <c r="M109" s="575">
        <f>IF('3 Nuvarande lösning'!L63="",0,'3 Nuvarande lösning'!L63)</f>
        <v>0</v>
      </c>
      <c r="N109" s="382"/>
      <c r="O109" s="451">
        <f t="shared" si="10"/>
        <v>0</v>
      </c>
      <c r="P109" s="454" t="str">
        <f t="shared" si="11"/>
        <v/>
      </c>
      <c r="AA109" s="551" t="b">
        <f t="shared" si="2"/>
        <v>0</v>
      </c>
      <c r="AB109" s="551" t="b">
        <f t="shared" si="3"/>
        <v>0</v>
      </c>
      <c r="AF109" s="552" t="b">
        <f t="shared" si="4"/>
        <v>0</v>
      </c>
      <c r="AO109" s="30"/>
    </row>
    <row r="110" spans="1:41" ht="42.75" customHeight="1" x14ac:dyDescent="0.2">
      <c r="A110" s="26"/>
      <c r="B110" s="561" t="str">
        <f>IF(OR('3 Nuvarande lösning'!B64="Välj kontor",'3 Nuvarande lösning'!B64=""),"",'3 Nuvarande lösning'!B64)</f>
        <v/>
      </c>
      <c r="C110" s="561" t="str">
        <f>IF('3 Nuvarande lösning'!C64="","",'3 Nuvarande lösning'!C64)</f>
        <v/>
      </c>
      <c r="D110" s="468"/>
      <c r="E110" s="353"/>
      <c r="F110" s="468"/>
      <c r="G110" s="469"/>
      <c r="H110" s="469"/>
      <c r="I110" s="353"/>
      <c r="J110" s="353"/>
      <c r="K110" s="353"/>
      <c r="L110" s="353"/>
      <c r="M110" s="575">
        <f>IF('3 Nuvarande lösning'!L64="",0,'3 Nuvarande lösning'!L64)</f>
        <v>0</v>
      </c>
      <c r="N110" s="382"/>
      <c r="O110" s="451">
        <f t="shared" si="10"/>
        <v>0</v>
      </c>
      <c r="P110" s="454" t="str">
        <f t="shared" si="11"/>
        <v/>
      </c>
      <c r="AA110" s="551" t="b">
        <f t="shared" si="2"/>
        <v>0</v>
      </c>
      <c r="AB110" s="551" t="b">
        <f t="shared" si="3"/>
        <v>0</v>
      </c>
      <c r="AF110" s="552" t="b">
        <f t="shared" si="4"/>
        <v>0</v>
      </c>
      <c r="AO110" s="30"/>
    </row>
    <row r="111" spans="1:41" ht="42.75" customHeight="1" x14ac:dyDescent="0.2">
      <c r="A111" s="26"/>
      <c r="B111" s="561" t="str">
        <f>IF(OR('3 Nuvarande lösning'!B65="Välj kontor",'3 Nuvarande lösning'!B65=""),"",'3 Nuvarande lösning'!B65)</f>
        <v/>
      </c>
      <c r="C111" s="561" t="str">
        <f>IF('3 Nuvarande lösning'!C65="","",'3 Nuvarande lösning'!C65)</f>
        <v/>
      </c>
      <c r="D111" s="468"/>
      <c r="E111" s="353"/>
      <c r="F111" s="468"/>
      <c r="G111" s="469"/>
      <c r="H111" s="469"/>
      <c r="I111" s="353"/>
      <c r="J111" s="353"/>
      <c r="K111" s="353"/>
      <c r="L111" s="353"/>
      <c r="M111" s="575">
        <f>IF('3 Nuvarande lösning'!L65="",0,'3 Nuvarande lösning'!L65)</f>
        <v>0</v>
      </c>
      <c r="N111" s="382"/>
      <c r="O111" s="451">
        <f t="shared" si="10"/>
        <v>0</v>
      </c>
      <c r="P111" s="454" t="str">
        <f t="shared" si="11"/>
        <v/>
      </c>
      <c r="AA111" s="551" t="b">
        <f t="shared" si="2"/>
        <v>0</v>
      </c>
      <c r="AB111" s="551" t="b">
        <f t="shared" si="3"/>
        <v>0</v>
      </c>
      <c r="AF111" s="552" t="b">
        <f t="shared" si="4"/>
        <v>0</v>
      </c>
      <c r="AO111" s="30"/>
    </row>
    <row r="112" spans="1:41" ht="42.75" customHeight="1" x14ac:dyDescent="0.2">
      <c r="A112" s="26"/>
      <c r="B112" s="561" t="str">
        <f>IF(OR('3 Nuvarande lösning'!B66="Välj kontor",'3 Nuvarande lösning'!B66=""),"",'3 Nuvarande lösning'!B66)</f>
        <v/>
      </c>
      <c r="C112" s="561" t="str">
        <f>IF('3 Nuvarande lösning'!C66="","",'3 Nuvarande lösning'!C66)</f>
        <v/>
      </c>
      <c r="D112" s="468"/>
      <c r="E112" s="353"/>
      <c r="F112" s="468"/>
      <c r="G112" s="469"/>
      <c r="H112" s="469"/>
      <c r="I112" s="353"/>
      <c r="J112" s="353"/>
      <c r="K112" s="353"/>
      <c r="L112" s="353"/>
      <c r="M112" s="575">
        <f>IF('3 Nuvarande lösning'!L66="",0,'3 Nuvarande lösning'!L66)</f>
        <v>0</v>
      </c>
      <c r="N112" s="382"/>
      <c r="O112" s="451">
        <f t="shared" si="10"/>
        <v>0</v>
      </c>
      <c r="P112" s="454" t="str">
        <f t="shared" si="11"/>
        <v/>
      </c>
      <c r="AA112" s="551" t="b">
        <f t="shared" si="2"/>
        <v>0</v>
      </c>
      <c r="AB112" s="551" t="b">
        <f t="shared" si="3"/>
        <v>0</v>
      </c>
      <c r="AF112" s="552" t="b">
        <f t="shared" si="4"/>
        <v>0</v>
      </c>
      <c r="AO112" s="30"/>
    </row>
    <row r="113" spans="1:41" ht="42.75" customHeight="1" x14ac:dyDescent="0.2">
      <c r="A113" s="26"/>
      <c r="B113" s="561" t="str">
        <f>IF(OR('3 Nuvarande lösning'!B67="Välj kontor",'3 Nuvarande lösning'!B67=""),"",'3 Nuvarande lösning'!B67)</f>
        <v/>
      </c>
      <c r="C113" s="561" t="str">
        <f>IF('3 Nuvarande lösning'!C67="","",'3 Nuvarande lösning'!C67)</f>
        <v/>
      </c>
      <c r="D113" s="468"/>
      <c r="E113" s="353"/>
      <c r="F113" s="468"/>
      <c r="G113" s="469"/>
      <c r="H113" s="469"/>
      <c r="I113" s="353"/>
      <c r="J113" s="353"/>
      <c r="K113" s="353"/>
      <c r="L113" s="353"/>
      <c r="M113" s="575">
        <f>IF('3 Nuvarande lösning'!L67="",0,'3 Nuvarande lösning'!L67)</f>
        <v>0</v>
      </c>
      <c r="N113" s="382"/>
      <c r="O113" s="451">
        <f t="shared" si="10"/>
        <v>0</v>
      </c>
      <c r="P113" s="454" t="str">
        <f t="shared" si="11"/>
        <v/>
      </c>
      <c r="AA113" s="551" t="b">
        <f t="shared" si="2"/>
        <v>0</v>
      </c>
      <c r="AB113" s="551" t="b">
        <f t="shared" si="3"/>
        <v>0</v>
      </c>
      <c r="AF113" s="552" t="b">
        <f t="shared" si="4"/>
        <v>0</v>
      </c>
      <c r="AO113" s="30"/>
    </row>
    <row r="114" spans="1:41" ht="42.75" customHeight="1" x14ac:dyDescent="0.2">
      <c r="A114" s="26"/>
      <c r="B114" s="561" t="str">
        <f>IF(OR('3 Nuvarande lösning'!B68="Välj kontor",'3 Nuvarande lösning'!B68=""),"",'3 Nuvarande lösning'!B68)</f>
        <v/>
      </c>
      <c r="C114" s="561" t="str">
        <f>IF('3 Nuvarande lösning'!C68="","",'3 Nuvarande lösning'!C68)</f>
        <v/>
      </c>
      <c r="D114" s="468"/>
      <c r="E114" s="353"/>
      <c r="F114" s="468"/>
      <c r="G114" s="469"/>
      <c r="H114" s="469"/>
      <c r="I114" s="353"/>
      <c r="J114" s="353"/>
      <c r="K114" s="353"/>
      <c r="L114" s="353"/>
      <c r="M114" s="575">
        <f>IF('3 Nuvarande lösning'!L68="",0,'3 Nuvarande lösning'!L68)</f>
        <v>0</v>
      </c>
      <c r="N114" s="382"/>
      <c r="O114" s="451">
        <f t="shared" si="10"/>
        <v>0</v>
      </c>
      <c r="P114" s="454" t="str">
        <f t="shared" si="11"/>
        <v/>
      </c>
      <c r="AA114" s="551" t="b">
        <f t="shared" si="2"/>
        <v>0</v>
      </c>
      <c r="AB114" s="551" t="b">
        <f t="shared" si="3"/>
        <v>0</v>
      </c>
      <c r="AF114" s="552" t="b">
        <f t="shared" si="4"/>
        <v>0</v>
      </c>
      <c r="AO114" s="30"/>
    </row>
    <row r="115" spans="1:41" ht="42.75" customHeight="1" x14ac:dyDescent="0.2">
      <c r="A115" s="26"/>
      <c r="B115" s="561" t="str">
        <f>IF(OR('3 Nuvarande lösning'!B69="Välj kontor",'3 Nuvarande lösning'!B69=""),"",'3 Nuvarande lösning'!B69)</f>
        <v/>
      </c>
      <c r="C115" s="561" t="str">
        <f>IF('3 Nuvarande lösning'!C69="","",'3 Nuvarande lösning'!C69)</f>
        <v/>
      </c>
      <c r="D115" s="468"/>
      <c r="E115" s="353"/>
      <c r="F115" s="468"/>
      <c r="G115" s="469"/>
      <c r="H115" s="469"/>
      <c r="I115" s="353"/>
      <c r="J115" s="353"/>
      <c r="K115" s="353"/>
      <c r="L115" s="353"/>
      <c r="M115" s="575">
        <f>IF('3 Nuvarande lösning'!L69="",0,'3 Nuvarande lösning'!L69)</f>
        <v>0</v>
      </c>
      <c r="N115" s="382"/>
      <c r="O115" s="451">
        <f t="shared" ref="O115:O117" si="12">IF($E115="Hyra",$F115*$M115+IF(H115="Full service",$I115*$M115,$L115*$M115),$G115+IF(H115="Full service",$I115*$M115,$L115*$M115))</f>
        <v>0</v>
      </c>
      <c r="P115" s="454" t="str">
        <f t="shared" ref="P115:P117" si="13">IFERROR(O115/M115,"")</f>
        <v/>
      </c>
      <c r="AA115" s="551" t="b">
        <f t="shared" si="2"/>
        <v>0</v>
      </c>
      <c r="AB115" s="551" t="b">
        <f t="shared" si="3"/>
        <v>0</v>
      </c>
      <c r="AF115" s="552" t="b">
        <f t="shared" si="4"/>
        <v>0</v>
      </c>
      <c r="AO115" s="30"/>
    </row>
    <row r="116" spans="1:41" ht="42.75" customHeight="1" x14ac:dyDescent="0.2">
      <c r="A116" s="26"/>
      <c r="B116" s="561" t="str">
        <f>IF(OR('3 Nuvarande lösning'!B70="Välj kontor",'3 Nuvarande lösning'!B70=""),"",'3 Nuvarande lösning'!B70)</f>
        <v/>
      </c>
      <c r="C116" s="561" t="str">
        <f>IF('3 Nuvarande lösning'!C70="","",'3 Nuvarande lösning'!C70)</f>
        <v/>
      </c>
      <c r="D116" s="468"/>
      <c r="E116" s="353"/>
      <c r="F116" s="468"/>
      <c r="G116" s="469"/>
      <c r="H116" s="469"/>
      <c r="I116" s="353"/>
      <c r="J116" s="353"/>
      <c r="K116" s="353"/>
      <c r="L116" s="353"/>
      <c r="M116" s="575">
        <f>IF('3 Nuvarande lösning'!L70="",0,'3 Nuvarande lösning'!L70)</f>
        <v>0</v>
      </c>
      <c r="N116" s="382"/>
      <c r="O116" s="451">
        <f t="shared" si="12"/>
        <v>0</v>
      </c>
      <c r="P116" s="454" t="str">
        <f t="shared" si="13"/>
        <v/>
      </c>
      <c r="AA116" s="551" t="b">
        <f t="shared" si="2"/>
        <v>0</v>
      </c>
      <c r="AB116" s="551" t="b">
        <f t="shared" si="3"/>
        <v>0</v>
      </c>
      <c r="AF116" s="552" t="b">
        <f t="shared" si="4"/>
        <v>0</v>
      </c>
      <c r="AO116" s="30"/>
    </row>
    <row r="117" spans="1:41" ht="42.75" customHeight="1" x14ac:dyDescent="0.2">
      <c r="A117" s="26"/>
      <c r="B117" s="561" t="str">
        <f>IF(OR('3 Nuvarande lösning'!B71="Välj kontor",'3 Nuvarande lösning'!B71=""),"",'3 Nuvarande lösning'!B71)</f>
        <v/>
      </c>
      <c r="C117" s="561" t="str">
        <f>IF('3 Nuvarande lösning'!C71="","",'3 Nuvarande lösning'!C71)</f>
        <v/>
      </c>
      <c r="D117" s="468"/>
      <c r="E117" s="353"/>
      <c r="F117" s="468"/>
      <c r="G117" s="469"/>
      <c r="H117" s="469"/>
      <c r="I117" s="353"/>
      <c r="J117" s="353"/>
      <c r="K117" s="353"/>
      <c r="L117" s="353"/>
      <c r="M117" s="575">
        <f>IF('3 Nuvarande lösning'!L71="",0,'3 Nuvarande lösning'!L71)</f>
        <v>0</v>
      </c>
      <c r="N117" s="382"/>
      <c r="O117" s="451">
        <f t="shared" si="12"/>
        <v>0</v>
      </c>
      <c r="P117" s="454" t="str">
        <f t="shared" si="13"/>
        <v/>
      </c>
      <c r="AA117" s="551" t="b">
        <f t="shared" si="2"/>
        <v>0</v>
      </c>
      <c r="AB117" s="551" t="b">
        <f t="shared" si="3"/>
        <v>0</v>
      </c>
      <c r="AF117" s="552" t="b">
        <f t="shared" si="4"/>
        <v>0</v>
      </c>
      <c r="AO117" s="30"/>
    </row>
    <row r="118" spans="1:41" ht="42.75" customHeight="1" x14ac:dyDescent="0.2">
      <c r="A118" s="26"/>
      <c r="B118" s="561" t="str">
        <f>IF(OR('3 Nuvarande lösning'!B72="Välj kontor",'3 Nuvarande lösning'!B72=""),"",'3 Nuvarande lösning'!B72)</f>
        <v/>
      </c>
      <c r="C118" s="561" t="str">
        <f>IF('3 Nuvarande lösning'!C72="","",'3 Nuvarande lösning'!C72)</f>
        <v/>
      </c>
      <c r="D118" s="468"/>
      <c r="E118" s="353"/>
      <c r="F118" s="468"/>
      <c r="G118" s="469"/>
      <c r="H118" s="469"/>
      <c r="I118" s="353"/>
      <c r="J118" s="353"/>
      <c r="K118" s="353"/>
      <c r="L118" s="353"/>
      <c r="M118" s="575">
        <f>IF('3 Nuvarande lösning'!L72="",0,'3 Nuvarande lösning'!L72)</f>
        <v>0</v>
      </c>
      <c r="N118" s="382"/>
      <c r="O118" s="451">
        <f t="shared" si="0"/>
        <v>0</v>
      </c>
      <c r="P118" s="454" t="str">
        <f t="shared" si="1"/>
        <v/>
      </c>
      <c r="AA118" s="551" t="b">
        <f t="shared" si="2"/>
        <v>0</v>
      </c>
      <c r="AB118" s="551" t="b">
        <f t="shared" si="3"/>
        <v>0</v>
      </c>
      <c r="AF118" s="552" t="b">
        <f t="shared" si="4"/>
        <v>0</v>
      </c>
      <c r="AO118" s="30"/>
    </row>
    <row r="119" spans="1:41" ht="38.25" customHeight="1" x14ac:dyDescent="0.2">
      <c r="A119" s="26"/>
      <c r="B119" s="574"/>
      <c r="C119" s="574"/>
      <c r="D119" s="82"/>
      <c r="E119" s="30"/>
      <c r="F119" s="30"/>
      <c r="M119" s="573"/>
      <c r="O119" s="507" t="s">
        <v>769</v>
      </c>
      <c r="P119" s="507" t="s">
        <v>772</v>
      </c>
      <c r="R119" s="93"/>
      <c r="X119" s="368"/>
      <c r="AF119" s="360"/>
      <c r="AO119" s="30"/>
    </row>
    <row r="120" spans="1:41" ht="30.75" customHeight="1" x14ac:dyDescent="0.2">
      <c r="A120" s="26"/>
      <c r="G120" s="332"/>
      <c r="H120" s="432"/>
      <c r="I120" s="332"/>
      <c r="J120" s="532"/>
      <c r="K120" s="532"/>
      <c r="L120" s="332"/>
      <c r="N120" s="383"/>
      <c r="O120" s="572">
        <f>SUM(O54:O118)</f>
        <v>0</v>
      </c>
      <c r="P120" s="455">
        <f>SUM(P54:P118)</f>
        <v>0</v>
      </c>
      <c r="R120" s="93"/>
      <c r="X120" s="368"/>
      <c r="AF120" s="360"/>
      <c r="AO120" s="30"/>
    </row>
    <row r="121" spans="1:41" ht="17.25" customHeight="1" x14ac:dyDescent="0.2">
      <c r="A121" s="26"/>
      <c r="B121" s="884" t="s">
        <v>726</v>
      </c>
      <c r="C121" s="884"/>
      <c r="D121" s="884"/>
      <c r="E121" s="884"/>
      <c r="G121" s="391"/>
      <c r="H121" s="432"/>
      <c r="I121" s="391"/>
      <c r="J121" s="532"/>
      <c r="K121" s="532"/>
      <c r="L121" s="532"/>
      <c r="M121" s="391"/>
      <c r="O121" s="383"/>
      <c r="P121" s="383"/>
      <c r="Q121" s="383"/>
      <c r="R121" s="383"/>
      <c r="X121" s="368"/>
      <c r="AF121" s="360"/>
      <c r="AO121" s="30"/>
    </row>
    <row r="122" spans="1:41" ht="32.25" customHeight="1" x14ac:dyDescent="0.2">
      <c r="A122" s="26"/>
      <c r="B122" s="885" t="s">
        <v>604</v>
      </c>
      <c r="C122" s="885"/>
      <c r="D122" s="885" t="s">
        <v>770</v>
      </c>
      <c r="E122" s="885"/>
      <c r="G122" s="391"/>
      <c r="H122" s="432"/>
      <c r="I122" s="391"/>
      <c r="J122" s="532"/>
      <c r="K122" s="532"/>
      <c r="L122" s="532"/>
      <c r="M122" s="391"/>
      <c r="N122" s="502"/>
      <c r="X122" s="368"/>
      <c r="AF122" s="360"/>
      <c r="AO122" s="30"/>
    </row>
    <row r="123" spans="1:41" ht="21" customHeight="1" x14ac:dyDescent="0.2">
      <c r="A123" s="26"/>
      <c r="B123" s="869" t="str">
        <f>IF(Admin!F129="","",Admin!F129)</f>
        <v/>
      </c>
      <c r="C123" s="869"/>
      <c r="D123" s="850" t="str">
        <f t="shared" ref="D123:D162" si="14">IFERROR(IF($B123&lt;&gt;"",SUMIF($B$54:$B$118,$B123,$P$54:$P$118),""),"")</f>
        <v/>
      </c>
      <c r="E123" s="850"/>
      <c r="G123" s="391"/>
      <c r="H123" s="432"/>
      <c r="I123" s="391"/>
      <c r="J123" s="532"/>
      <c r="K123" s="532"/>
      <c r="L123" s="532"/>
      <c r="M123" s="391"/>
      <c r="N123" s="502"/>
      <c r="X123" s="368"/>
      <c r="AF123" s="360"/>
      <c r="AO123" s="30"/>
    </row>
    <row r="124" spans="1:41" ht="21" customHeight="1" x14ac:dyDescent="0.2">
      <c r="A124" s="26"/>
      <c r="B124" s="869" t="str">
        <f>IF(Admin!F130="","",Admin!F130)</f>
        <v/>
      </c>
      <c r="C124" s="869"/>
      <c r="D124" s="850" t="str">
        <f t="shared" si="14"/>
        <v/>
      </c>
      <c r="E124" s="850"/>
      <c r="G124" s="391"/>
      <c r="H124" s="432"/>
      <c r="I124" s="391"/>
      <c r="J124" s="532"/>
      <c r="K124" s="532"/>
      <c r="L124" s="532"/>
      <c r="M124" s="391"/>
      <c r="O124" s="460"/>
      <c r="P124" s="383"/>
      <c r="Q124" s="383"/>
      <c r="R124" s="383"/>
      <c r="X124" s="368"/>
      <c r="AF124" s="360"/>
      <c r="AO124" s="30"/>
    </row>
    <row r="125" spans="1:41" ht="21" customHeight="1" x14ac:dyDescent="0.2">
      <c r="A125" s="26"/>
      <c r="B125" s="869" t="str">
        <f>IF(Admin!F131="","",Admin!F131)</f>
        <v/>
      </c>
      <c r="C125" s="869"/>
      <c r="D125" s="850" t="str">
        <f t="shared" si="14"/>
        <v/>
      </c>
      <c r="E125" s="850"/>
      <c r="G125" s="391"/>
      <c r="H125" s="432"/>
      <c r="I125" s="391"/>
      <c r="J125" s="532"/>
      <c r="K125" s="532"/>
      <c r="L125" s="532"/>
      <c r="M125" s="502"/>
      <c r="N125" s="502"/>
      <c r="O125" s="502"/>
      <c r="P125" s="383"/>
      <c r="Q125" s="383"/>
      <c r="R125" s="383"/>
      <c r="X125" s="368"/>
      <c r="AF125" s="360"/>
      <c r="AO125" s="30"/>
    </row>
    <row r="126" spans="1:41" ht="21" customHeight="1" x14ac:dyDescent="0.2">
      <c r="A126" s="26"/>
      <c r="B126" s="869" t="str">
        <f>IF(Admin!F132="","",Admin!F132)</f>
        <v/>
      </c>
      <c r="C126" s="869"/>
      <c r="D126" s="850" t="str">
        <f t="shared" si="14"/>
        <v/>
      </c>
      <c r="E126" s="850"/>
      <c r="G126" s="391"/>
      <c r="H126" s="432"/>
      <c r="I126" s="391"/>
      <c r="J126" s="532"/>
      <c r="K126" s="532"/>
      <c r="L126" s="532"/>
      <c r="M126" s="502"/>
      <c r="N126" s="502"/>
      <c r="O126" s="502"/>
      <c r="P126" s="383"/>
      <c r="Q126" s="383"/>
      <c r="R126" s="383"/>
      <c r="X126" s="368"/>
      <c r="AF126" s="360"/>
      <c r="AO126" s="30"/>
    </row>
    <row r="127" spans="1:41" ht="21" customHeight="1" x14ac:dyDescent="0.2">
      <c r="A127" s="26"/>
      <c r="B127" s="869" t="str">
        <f>IF(Admin!F133="","",Admin!F133)</f>
        <v/>
      </c>
      <c r="C127" s="869"/>
      <c r="D127" s="850" t="str">
        <f t="shared" si="14"/>
        <v/>
      </c>
      <c r="E127" s="850"/>
      <c r="G127" s="391"/>
      <c r="H127" s="432"/>
      <c r="I127" s="391"/>
      <c r="J127" s="532"/>
      <c r="K127" s="532"/>
      <c r="L127" s="532"/>
      <c r="M127" s="391"/>
      <c r="O127" s="383"/>
      <c r="P127" s="383"/>
      <c r="Q127" s="383"/>
      <c r="R127" s="383"/>
      <c r="X127" s="368"/>
      <c r="AF127" s="360"/>
      <c r="AO127" s="30"/>
    </row>
    <row r="128" spans="1:41" ht="21" customHeight="1" x14ac:dyDescent="0.2">
      <c r="A128" s="26"/>
      <c r="B128" s="869" t="str">
        <f>IF(Admin!F134="","",Admin!F134)</f>
        <v/>
      </c>
      <c r="C128" s="869"/>
      <c r="D128" s="850" t="str">
        <f t="shared" si="14"/>
        <v/>
      </c>
      <c r="E128" s="850"/>
      <c r="G128" s="391"/>
      <c r="H128" s="432"/>
      <c r="I128" s="391"/>
      <c r="J128" s="532"/>
      <c r="K128" s="532"/>
      <c r="L128" s="532"/>
      <c r="M128" s="391"/>
      <c r="O128" s="383"/>
      <c r="P128" s="383"/>
      <c r="Q128" s="383"/>
      <c r="R128" s="383"/>
      <c r="X128" s="368"/>
      <c r="AF128" s="360"/>
      <c r="AO128" s="30"/>
    </row>
    <row r="129" spans="1:41" ht="21" customHeight="1" x14ac:dyDescent="0.2">
      <c r="A129" s="26"/>
      <c r="B129" s="869" t="str">
        <f>IF(Admin!F135="","",Admin!F135)</f>
        <v/>
      </c>
      <c r="C129" s="869"/>
      <c r="D129" s="850" t="str">
        <f t="shared" si="14"/>
        <v/>
      </c>
      <c r="E129" s="850"/>
      <c r="G129" s="391"/>
      <c r="H129" s="432"/>
      <c r="I129" s="391"/>
      <c r="J129" s="532"/>
      <c r="K129" s="532"/>
      <c r="L129" s="532"/>
      <c r="M129" s="391"/>
      <c r="O129" s="383"/>
      <c r="P129" s="383"/>
      <c r="Q129" s="383"/>
      <c r="R129" s="383"/>
      <c r="X129" s="368"/>
      <c r="AF129" s="360"/>
      <c r="AO129" s="30"/>
    </row>
    <row r="130" spans="1:41" ht="21" customHeight="1" x14ac:dyDescent="0.2">
      <c r="A130" s="26"/>
      <c r="B130" s="869" t="str">
        <f>IF(Admin!F136="","",Admin!F136)</f>
        <v/>
      </c>
      <c r="C130" s="869"/>
      <c r="D130" s="850" t="str">
        <f t="shared" si="14"/>
        <v/>
      </c>
      <c r="E130" s="850"/>
      <c r="G130" s="391"/>
      <c r="H130" s="432"/>
      <c r="I130" s="391"/>
      <c r="J130" s="532"/>
      <c r="K130" s="532"/>
      <c r="L130" s="532"/>
      <c r="M130" s="391"/>
      <c r="O130" s="383"/>
      <c r="P130" s="383"/>
      <c r="Q130" s="383"/>
      <c r="R130" s="383"/>
      <c r="X130" s="368"/>
      <c r="AF130" s="360"/>
      <c r="AO130" s="30"/>
    </row>
    <row r="131" spans="1:41" ht="21" customHeight="1" x14ac:dyDescent="0.2">
      <c r="A131" s="26"/>
      <c r="B131" s="869" t="str">
        <f>IF(Admin!F137="","",Admin!F137)</f>
        <v/>
      </c>
      <c r="C131" s="869"/>
      <c r="D131" s="850" t="str">
        <f t="shared" si="14"/>
        <v/>
      </c>
      <c r="E131" s="850"/>
      <c r="G131" s="391"/>
      <c r="H131" s="432"/>
      <c r="I131" s="391"/>
      <c r="J131" s="532"/>
      <c r="K131" s="532"/>
      <c r="L131" s="532"/>
      <c r="M131" s="391"/>
      <c r="O131" s="383"/>
      <c r="P131" s="383"/>
      <c r="Q131" s="383"/>
      <c r="R131" s="383"/>
      <c r="X131" s="368"/>
      <c r="AF131" s="360"/>
      <c r="AO131" s="30"/>
    </row>
    <row r="132" spans="1:41" ht="21" customHeight="1" x14ac:dyDescent="0.2">
      <c r="A132" s="26"/>
      <c r="B132" s="869" t="str">
        <f>IF(Admin!F138="","",Admin!F138)</f>
        <v/>
      </c>
      <c r="C132" s="869"/>
      <c r="D132" s="850" t="str">
        <f t="shared" si="14"/>
        <v/>
      </c>
      <c r="E132" s="850"/>
      <c r="G132" s="578"/>
      <c r="H132" s="578"/>
      <c r="I132" s="578"/>
      <c r="J132" s="578"/>
      <c r="K132" s="578"/>
      <c r="L132" s="578"/>
      <c r="M132" s="578"/>
      <c r="N132" s="578"/>
      <c r="O132" s="578"/>
      <c r="P132" s="383"/>
      <c r="Q132" s="383"/>
      <c r="R132" s="383"/>
      <c r="X132" s="368"/>
      <c r="AF132" s="360"/>
      <c r="AO132" s="30"/>
    </row>
    <row r="133" spans="1:41" ht="21" customHeight="1" x14ac:dyDescent="0.2">
      <c r="A133" s="26"/>
      <c r="B133" s="869" t="str">
        <f>IF(Admin!F139="","",Admin!F139)</f>
        <v/>
      </c>
      <c r="C133" s="869"/>
      <c r="D133" s="850" t="str">
        <f t="shared" si="14"/>
        <v/>
      </c>
      <c r="E133" s="850"/>
      <c r="G133" s="578"/>
      <c r="H133" s="578"/>
      <c r="I133" s="578"/>
      <c r="J133" s="578"/>
      <c r="K133" s="578"/>
      <c r="L133" s="578"/>
      <c r="M133" s="578"/>
      <c r="N133" s="578"/>
      <c r="O133" s="578"/>
      <c r="P133" s="383"/>
      <c r="Q133" s="383"/>
      <c r="R133" s="383"/>
      <c r="X133" s="368"/>
      <c r="AF133" s="360"/>
      <c r="AO133" s="30"/>
    </row>
    <row r="134" spans="1:41" ht="21" customHeight="1" x14ac:dyDescent="0.2">
      <c r="A134" s="26"/>
      <c r="B134" s="869" t="str">
        <f>IF(Admin!F140="","",Admin!F140)</f>
        <v/>
      </c>
      <c r="C134" s="869"/>
      <c r="D134" s="850" t="str">
        <f t="shared" si="14"/>
        <v/>
      </c>
      <c r="E134" s="850"/>
      <c r="G134" s="578"/>
      <c r="H134" s="578"/>
      <c r="I134" s="578"/>
      <c r="J134" s="578"/>
      <c r="K134" s="578"/>
      <c r="L134" s="578"/>
      <c r="M134" s="578"/>
      <c r="O134" s="383"/>
      <c r="P134" s="383"/>
      <c r="Q134" s="383"/>
      <c r="R134" s="383"/>
      <c r="X134" s="368"/>
      <c r="AF134" s="360"/>
      <c r="AO134" s="30"/>
    </row>
    <row r="135" spans="1:41" ht="21" customHeight="1" x14ac:dyDescent="0.2">
      <c r="A135" s="26"/>
      <c r="B135" s="869" t="str">
        <f>IF(Admin!F141="","",Admin!F141)</f>
        <v/>
      </c>
      <c r="C135" s="869"/>
      <c r="D135" s="850" t="str">
        <f t="shared" si="14"/>
        <v/>
      </c>
      <c r="E135" s="850"/>
      <c r="G135" s="578"/>
      <c r="H135" s="578"/>
      <c r="I135" s="578"/>
      <c r="J135" s="578"/>
      <c r="K135" s="578"/>
      <c r="L135" s="578"/>
      <c r="M135" s="578"/>
      <c r="O135" s="383"/>
      <c r="P135" s="383"/>
      <c r="Q135" s="383"/>
      <c r="R135" s="383"/>
      <c r="X135" s="368"/>
      <c r="AF135" s="360"/>
      <c r="AO135" s="30"/>
    </row>
    <row r="136" spans="1:41" ht="21" customHeight="1" x14ac:dyDescent="0.2">
      <c r="A136" s="26"/>
      <c r="B136" s="869" t="str">
        <f>IF(Admin!F142="","",Admin!F142)</f>
        <v/>
      </c>
      <c r="C136" s="869"/>
      <c r="D136" s="850" t="str">
        <f t="shared" si="14"/>
        <v/>
      </c>
      <c r="E136" s="850"/>
      <c r="G136" s="578"/>
      <c r="H136" s="578"/>
      <c r="I136" s="578"/>
      <c r="J136" s="578"/>
      <c r="K136" s="578"/>
      <c r="L136" s="578"/>
      <c r="M136" s="578"/>
      <c r="O136" s="383"/>
      <c r="P136" s="383"/>
      <c r="Q136" s="383"/>
      <c r="R136" s="383"/>
      <c r="X136" s="368"/>
      <c r="AF136" s="360"/>
      <c r="AO136" s="30"/>
    </row>
    <row r="137" spans="1:41" ht="21" customHeight="1" x14ac:dyDescent="0.2">
      <c r="A137" s="26"/>
      <c r="B137" s="869" t="str">
        <f>IF(Admin!F143="","",Admin!F143)</f>
        <v/>
      </c>
      <c r="C137" s="869"/>
      <c r="D137" s="850" t="str">
        <f t="shared" si="14"/>
        <v/>
      </c>
      <c r="E137" s="850"/>
      <c r="G137" s="578"/>
      <c r="H137" s="578"/>
      <c r="I137" s="578"/>
      <c r="J137" s="578"/>
      <c r="K137" s="578"/>
      <c r="L137" s="578"/>
      <c r="M137" s="578"/>
      <c r="O137" s="383"/>
      <c r="P137" s="383"/>
      <c r="Q137" s="383"/>
      <c r="R137" s="383"/>
      <c r="X137" s="368"/>
      <c r="AF137" s="360"/>
      <c r="AO137" s="30"/>
    </row>
    <row r="138" spans="1:41" ht="21" customHeight="1" x14ac:dyDescent="0.2">
      <c r="A138" s="26"/>
      <c r="B138" s="869" t="str">
        <f>IF(Admin!F144="","",Admin!F144)</f>
        <v/>
      </c>
      <c r="C138" s="869"/>
      <c r="D138" s="850" t="str">
        <f t="shared" si="14"/>
        <v/>
      </c>
      <c r="E138" s="850"/>
      <c r="G138" s="578"/>
      <c r="H138" s="578"/>
      <c r="I138" s="578"/>
      <c r="J138" s="578"/>
      <c r="K138" s="578"/>
      <c r="L138" s="578"/>
      <c r="M138" s="578"/>
      <c r="O138" s="383"/>
      <c r="P138" s="383"/>
      <c r="Q138" s="383"/>
      <c r="R138" s="383"/>
      <c r="X138" s="368"/>
      <c r="AF138" s="360"/>
      <c r="AO138" s="30"/>
    </row>
    <row r="139" spans="1:41" ht="21" customHeight="1" x14ac:dyDescent="0.2">
      <c r="A139" s="26"/>
      <c r="B139" s="869" t="str">
        <f>IF(Admin!F145="","",Admin!F145)</f>
        <v/>
      </c>
      <c r="C139" s="869"/>
      <c r="D139" s="850" t="str">
        <f t="shared" si="14"/>
        <v/>
      </c>
      <c r="E139" s="850"/>
      <c r="G139" s="391"/>
      <c r="H139" s="432"/>
      <c r="I139" s="391"/>
      <c r="J139" s="532"/>
      <c r="K139" s="532"/>
      <c r="L139" s="532"/>
      <c r="M139" s="391"/>
      <c r="O139" s="383"/>
      <c r="P139" s="383"/>
      <c r="Q139" s="383"/>
      <c r="R139" s="383"/>
      <c r="X139" s="368"/>
      <c r="AF139" s="360"/>
      <c r="AO139" s="30"/>
    </row>
    <row r="140" spans="1:41" ht="21" customHeight="1" x14ac:dyDescent="0.2">
      <c r="A140" s="26"/>
      <c r="B140" s="869" t="str">
        <f>IF(Admin!F146="","",Admin!F146)</f>
        <v/>
      </c>
      <c r="C140" s="869"/>
      <c r="D140" s="850" t="str">
        <f t="shared" si="14"/>
        <v/>
      </c>
      <c r="E140" s="850"/>
      <c r="G140" s="578"/>
      <c r="H140" s="578"/>
      <c r="I140" s="578"/>
      <c r="J140" s="578"/>
      <c r="K140" s="578"/>
      <c r="L140" s="578"/>
      <c r="M140" s="578"/>
      <c r="O140" s="383"/>
      <c r="P140" s="383"/>
      <c r="Q140" s="383"/>
      <c r="R140" s="383"/>
      <c r="X140" s="368"/>
      <c r="AF140" s="360"/>
      <c r="AO140" s="30"/>
    </row>
    <row r="141" spans="1:41" ht="21" customHeight="1" x14ac:dyDescent="0.2">
      <c r="A141" s="26"/>
      <c r="B141" s="869" t="str">
        <f>IF(Admin!F147="","",Admin!F147)</f>
        <v/>
      </c>
      <c r="C141" s="869"/>
      <c r="D141" s="850" t="str">
        <f t="shared" si="14"/>
        <v/>
      </c>
      <c r="E141" s="850"/>
      <c r="G141" s="578"/>
      <c r="H141" s="578"/>
      <c r="I141" s="578"/>
      <c r="J141" s="578"/>
      <c r="K141" s="578"/>
      <c r="L141" s="578"/>
      <c r="M141" s="578"/>
      <c r="O141" s="383"/>
      <c r="P141" s="383"/>
      <c r="Q141" s="383"/>
      <c r="R141" s="383"/>
      <c r="X141" s="368"/>
      <c r="AF141" s="360"/>
      <c r="AO141" s="30"/>
    </row>
    <row r="142" spans="1:41" ht="21" customHeight="1" x14ac:dyDescent="0.2">
      <c r="A142" s="26"/>
      <c r="B142" s="869" t="str">
        <f>IF(Admin!F148="","",Admin!F148)</f>
        <v/>
      </c>
      <c r="C142" s="869"/>
      <c r="D142" s="850" t="str">
        <f t="shared" si="14"/>
        <v/>
      </c>
      <c r="E142" s="850"/>
      <c r="G142" s="578"/>
      <c r="H142" s="578"/>
      <c r="I142" s="578"/>
      <c r="J142" s="578"/>
      <c r="K142" s="578"/>
      <c r="L142" s="578"/>
      <c r="M142" s="578"/>
      <c r="O142" s="383"/>
      <c r="P142" s="383"/>
      <c r="Q142" s="383"/>
      <c r="R142" s="383"/>
      <c r="X142" s="368"/>
      <c r="AF142" s="360"/>
      <c r="AO142" s="30"/>
    </row>
    <row r="143" spans="1:41" ht="21" customHeight="1" x14ac:dyDescent="0.2">
      <c r="A143" s="26"/>
      <c r="B143" s="869" t="str">
        <f>IF(Admin!F149="","",Admin!F149)</f>
        <v/>
      </c>
      <c r="C143" s="869"/>
      <c r="D143" s="850" t="str">
        <f t="shared" si="14"/>
        <v/>
      </c>
      <c r="E143" s="850"/>
      <c r="G143" s="391"/>
      <c r="H143" s="432"/>
      <c r="I143" s="391"/>
      <c r="J143" s="532"/>
      <c r="K143" s="532"/>
      <c r="L143" s="532"/>
      <c r="M143" s="391"/>
      <c r="O143" s="383"/>
      <c r="P143" s="383"/>
      <c r="Q143" s="383"/>
      <c r="R143" s="383"/>
      <c r="X143" s="368"/>
      <c r="AF143" s="360"/>
      <c r="AO143" s="30"/>
    </row>
    <row r="144" spans="1:41" ht="21" customHeight="1" x14ac:dyDescent="0.2">
      <c r="A144" s="26"/>
      <c r="B144" s="869" t="str">
        <f>IF(Admin!F150="","",Admin!F150)</f>
        <v/>
      </c>
      <c r="C144" s="869"/>
      <c r="D144" s="850" t="str">
        <f t="shared" si="14"/>
        <v/>
      </c>
      <c r="E144" s="850"/>
      <c r="G144" s="578"/>
      <c r="H144" s="578"/>
      <c r="I144" s="578"/>
      <c r="J144" s="578"/>
      <c r="K144" s="578"/>
      <c r="L144" s="578"/>
      <c r="M144" s="578"/>
      <c r="O144" s="383"/>
      <c r="P144" s="383"/>
      <c r="Q144" s="383"/>
      <c r="R144" s="383"/>
      <c r="X144" s="368"/>
      <c r="AF144" s="360"/>
      <c r="AO144" s="30"/>
    </row>
    <row r="145" spans="1:41" ht="21" customHeight="1" x14ac:dyDescent="0.2">
      <c r="A145" s="26"/>
      <c r="B145" s="869" t="str">
        <f>IF(Admin!F151="","",Admin!F151)</f>
        <v/>
      </c>
      <c r="C145" s="869"/>
      <c r="D145" s="850" t="str">
        <f t="shared" si="14"/>
        <v/>
      </c>
      <c r="E145" s="850"/>
      <c r="G145" s="578"/>
      <c r="H145" s="578"/>
      <c r="I145" s="578"/>
      <c r="J145" s="578"/>
      <c r="K145" s="578"/>
      <c r="L145" s="578"/>
      <c r="M145" s="578"/>
      <c r="O145" s="383"/>
      <c r="P145" s="383"/>
      <c r="Q145" s="383"/>
      <c r="R145" s="383"/>
      <c r="X145" s="368"/>
      <c r="AF145" s="360"/>
      <c r="AO145" s="30"/>
    </row>
    <row r="146" spans="1:41" ht="21" customHeight="1" x14ac:dyDescent="0.2">
      <c r="A146" s="26"/>
      <c r="B146" s="869" t="str">
        <f>IF(Admin!F152="","",Admin!F152)</f>
        <v/>
      </c>
      <c r="C146" s="869"/>
      <c r="D146" s="850" t="str">
        <f t="shared" si="14"/>
        <v/>
      </c>
      <c r="E146" s="850"/>
      <c r="G146" s="578"/>
      <c r="H146" s="578"/>
      <c r="I146" s="578"/>
      <c r="J146" s="578"/>
      <c r="K146" s="578"/>
      <c r="L146" s="578"/>
      <c r="M146" s="578"/>
      <c r="O146" s="383"/>
      <c r="P146" s="383"/>
      <c r="Q146" s="383"/>
      <c r="R146" s="383"/>
      <c r="X146" s="368"/>
      <c r="AF146" s="360"/>
      <c r="AO146" s="30"/>
    </row>
    <row r="147" spans="1:41" ht="21" customHeight="1" x14ac:dyDescent="0.2">
      <c r="A147" s="26"/>
      <c r="B147" s="869" t="str">
        <f>IF(Admin!F153="","",Admin!F153)</f>
        <v/>
      </c>
      <c r="C147" s="869"/>
      <c r="D147" s="850" t="str">
        <f t="shared" si="14"/>
        <v/>
      </c>
      <c r="E147" s="850"/>
      <c r="G147" s="578"/>
      <c r="H147" s="578"/>
      <c r="I147" s="578"/>
      <c r="J147" s="578"/>
      <c r="K147" s="578"/>
      <c r="L147" s="578"/>
      <c r="M147" s="578"/>
      <c r="O147" s="383"/>
      <c r="P147" s="383"/>
      <c r="Q147" s="383"/>
      <c r="R147" s="383"/>
      <c r="X147" s="368"/>
      <c r="AF147" s="360"/>
      <c r="AO147" s="30"/>
    </row>
    <row r="148" spans="1:41" ht="21" customHeight="1" x14ac:dyDescent="0.2">
      <c r="A148" s="26"/>
      <c r="B148" s="869" t="str">
        <f>IF(Admin!F154="","",Admin!F154)</f>
        <v/>
      </c>
      <c r="C148" s="869"/>
      <c r="D148" s="850" t="str">
        <f t="shared" si="14"/>
        <v/>
      </c>
      <c r="E148" s="850"/>
      <c r="G148" s="578"/>
      <c r="H148" s="578"/>
      <c r="I148" s="578"/>
      <c r="J148" s="578"/>
      <c r="K148" s="578"/>
      <c r="L148" s="578"/>
      <c r="M148" s="578"/>
      <c r="O148" s="383"/>
      <c r="P148" s="383"/>
      <c r="Q148" s="383"/>
      <c r="R148" s="383"/>
      <c r="X148" s="368"/>
      <c r="AF148" s="360"/>
      <c r="AO148" s="30"/>
    </row>
    <row r="149" spans="1:41" ht="21" customHeight="1" x14ac:dyDescent="0.2">
      <c r="A149" s="26"/>
      <c r="B149" s="869" t="str">
        <f>IF(Admin!F155="","",Admin!F155)</f>
        <v/>
      </c>
      <c r="C149" s="869"/>
      <c r="D149" s="850" t="str">
        <f t="shared" si="14"/>
        <v/>
      </c>
      <c r="E149" s="850"/>
      <c r="G149" s="578"/>
      <c r="H149" s="578"/>
      <c r="I149" s="578"/>
      <c r="J149" s="578"/>
      <c r="K149" s="578"/>
      <c r="L149" s="578"/>
      <c r="M149" s="578"/>
      <c r="O149" s="383"/>
      <c r="P149" s="383"/>
      <c r="Q149" s="383"/>
      <c r="R149" s="383"/>
      <c r="X149" s="368"/>
      <c r="AF149" s="360"/>
      <c r="AO149" s="30"/>
    </row>
    <row r="150" spans="1:41" ht="21" customHeight="1" x14ac:dyDescent="0.2">
      <c r="A150" s="26"/>
      <c r="B150" s="869" t="str">
        <f>IF(Admin!F156="","",Admin!F156)</f>
        <v/>
      </c>
      <c r="C150" s="869"/>
      <c r="D150" s="850" t="str">
        <f t="shared" si="14"/>
        <v/>
      </c>
      <c r="E150" s="850"/>
      <c r="G150" s="578"/>
      <c r="H150" s="578"/>
      <c r="I150" s="578"/>
      <c r="J150" s="578"/>
      <c r="K150" s="578"/>
      <c r="L150" s="578"/>
      <c r="M150" s="578"/>
      <c r="O150" s="383"/>
      <c r="P150" s="383"/>
      <c r="Q150" s="383"/>
      <c r="R150" s="383"/>
      <c r="X150" s="368"/>
      <c r="AF150" s="360"/>
      <c r="AO150" s="30"/>
    </row>
    <row r="151" spans="1:41" ht="21" customHeight="1" x14ac:dyDescent="0.2">
      <c r="A151" s="26"/>
      <c r="B151" s="869" t="str">
        <f>IF(Admin!F157="","",Admin!F157)</f>
        <v/>
      </c>
      <c r="C151" s="869"/>
      <c r="D151" s="850" t="str">
        <f t="shared" si="14"/>
        <v/>
      </c>
      <c r="E151" s="850"/>
      <c r="G151" s="578"/>
      <c r="H151" s="578"/>
      <c r="I151" s="578"/>
      <c r="J151" s="578"/>
      <c r="K151" s="578"/>
      <c r="L151" s="578"/>
      <c r="M151" s="578"/>
      <c r="O151" s="383"/>
      <c r="P151" s="383"/>
      <c r="Q151" s="383"/>
      <c r="R151" s="383"/>
      <c r="X151" s="368"/>
      <c r="AF151" s="360"/>
      <c r="AO151" s="30"/>
    </row>
    <row r="152" spans="1:41" ht="21" customHeight="1" x14ac:dyDescent="0.2">
      <c r="A152" s="26"/>
      <c r="B152" s="869" t="str">
        <f>IF(Admin!F158="","",Admin!F158)</f>
        <v/>
      </c>
      <c r="C152" s="869"/>
      <c r="D152" s="850" t="str">
        <f t="shared" si="14"/>
        <v/>
      </c>
      <c r="E152" s="850"/>
      <c r="G152" s="578"/>
      <c r="H152" s="578"/>
      <c r="I152" s="578"/>
      <c r="J152" s="578"/>
      <c r="K152" s="578"/>
      <c r="L152" s="578"/>
      <c r="M152" s="578"/>
      <c r="O152" s="383"/>
      <c r="P152" s="383"/>
      <c r="Q152" s="383"/>
      <c r="R152" s="383"/>
      <c r="X152" s="368"/>
      <c r="AF152" s="360"/>
      <c r="AO152" s="30"/>
    </row>
    <row r="153" spans="1:41" ht="21" customHeight="1" x14ac:dyDescent="0.2">
      <c r="A153" s="26"/>
      <c r="B153" s="869" t="str">
        <f>IF(Admin!F159="","",Admin!F159)</f>
        <v/>
      </c>
      <c r="C153" s="869"/>
      <c r="D153" s="850" t="str">
        <f t="shared" si="14"/>
        <v/>
      </c>
      <c r="E153" s="850"/>
      <c r="G153" s="578"/>
      <c r="H153" s="578"/>
      <c r="I153" s="578"/>
      <c r="J153" s="578"/>
      <c r="K153" s="578"/>
      <c r="L153" s="578"/>
      <c r="M153" s="578"/>
      <c r="O153" s="383"/>
      <c r="P153" s="383"/>
      <c r="Q153" s="383"/>
      <c r="R153" s="383"/>
      <c r="X153" s="368"/>
      <c r="AF153" s="360"/>
      <c r="AO153" s="30"/>
    </row>
    <row r="154" spans="1:41" ht="21" customHeight="1" x14ac:dyDescent="0.2">
      <c r="A154" s="26"/>
      <c r="B154" s="869" t="str">
        <f>IF(Admin!F160="","",Admin!F160)</f>
        <v/>
      </c>
      <c r="C154" s="869"/>
      <c r="D154" s="850" t="str">
        <f t="shared" si="14"/>
        <v/>
      </c>
      <c r="E154" s="850"/>
      <c r="G154" s="391"/>
      <c r="H154" s="432"/>
      <c r="I154" s="391"/>
      <c r="J154" s="532"/>
      <c r="K154" s="532"/>
      <c r="L154" s="532"/>
      <c r="M154" s="391"/>
      <c r="O154" s="383"/>
      <c r="P154" s="383"/>
      <c r="Q154" s="383"/>
      <c r="R154" s="383"/>
      <c r="X154" s="368"/>
      <c r="AF154" s="360"/>
      <c r="AO154" s="30"/>
    </row>
    <row r="155" spans="1:41" ht="21" customHeight="1" x14ac:dyDescent="0.2">
      <c r="A155" s="26"/>
      <c r="B155" s="869" t="str">
        <f>IF(Admin!F161="","",Admin!F161)</f>
        <v/>
      </c>
      <c r="C155" s="869"/>
      <c r="D155" s="850" t="str">
        <f t="shared" si="14"/>
        <v/>
      </c>
      <c r="E155" s="850"/>
      <c r="G155" s="391"/>
      <c r="H155" s="432"/>
      <c r="I155" s="391"/>
      <c r="J155" s="532"/>
      <c r="K155" s="532"/>
      <c r="L155" s="532"/>
      <c r="M155" s="391"/>
      <c r="O155" s="383"/>
      <c r="P155" s="383"/>
      <c r="Q155" s="383"/>
      <c r="R155" s="383"/>
      <c r="X155" s="368"/>
      <c r="AF155" s="360"/>
      <c r="AO155" s="30"/>
    </row>
    <row r="156" spans="1:41" ht="21" customHeight="1" x14ac:dyDescent="0.2">
      <c r="A156" s="26"/>
      <c r="B156" s="869" t="str">
        <f>IF(Admin!F162="","",Admin!F162)</f>
        <v/>
      </c>
      <c r="C156" s="869"/>
      <c r="D156" s="850" t="str">
        <f t="shared" si="14"/>
        <v/>
      </c>
      <c r="E156" s="850"/>
      <c r="G156" s="391"/>
      <c r="H156" s="432"/>
      <c r="I156" s="391"/>
      <c r="J156" s="532"/>
      <c r="K156" s="532"/>
      <c r="L156" s="532"/>
      <c r="M156" s="391"/>
      <c r="O156" s="383"/>
      <c r="P156" s="383"/>
      <c r="Q156" s="383"/>
      <c r="R156" s="383"/>
      <c r="X156" s="368"/>
      <c r="AF156" s="360"/>
      <c r="AO156" s="30"/>
    </row>
    <row r="157" spans="1:41" ht="21" customHeight="1" x14ac:dyDescent="0.2">
      <c r="A157" s="26"/>
      <c r="B157" s="869" t="str">
        <f>IF(Admin!F163="","",Admin!F163)</f>
        <v/>
      </c>
      <c r="C157" s="869"/>
      <c r="D157" s="850" t="str">
        <f t="shared" si="14"/>
        <v/>
      </c>
      <c r="E157" s="850"/>
      <c r="G157" s="391"/>
      <c r="H157" s="432"/>
      <c r="I157" s="391"/>
      <c r="J157" s="532"/>
      <c r="K157" s="532"/>
      <c r="L157" s="532"/>
      <c r="M157" s="391"/>
      <c r="O157" s="383"/>
      <c r="P157" s="383"/>
      <c r="Q157" s="383"/>
      <c r="R157" s="383"/>
      <c r="X157" s="368"/>
      <c r="AF157" s="360"/>
      <c r="AO157" s="30"/>
    </row>
    <row r="158" spans="1:41" ht="21" customHeight="1" x14ac:dyDescent="0.2">
      <c r="A158" s="26"/>
      <c r="B158" s="869" t="str">
        <f>IF(Admin!F164="","",Admin!F164)</f>
        <v/>
      </c>
      <c r="C158" s="869"/>
      <c r="D158" s="850" t="str">
        <f t="shared" si="14"/>
        <v/>
      </c>
      <c r="E158" s="850"/>
      <c r="G158" s="391"/>
      <c r="H158" s="432"/>
      <c r="I158" s="391"/>
      <c r="J158" s="532"/>
      <c r="K158" s="532"/>
      <c r="L158" s="532"/>
      <c r="M158" s="391"/>
      <c r="O158" s="383"/>
      <c r="P158" s="383"/>
      <c r="Q158" s="383"/>
      <c r="R158" s="383"/>
      <c r="X158" s="368"/>
      <c r="AF158" s="360"/>
      <c r="AO158" s="30"/>
    </row>
    <row r="159" spans="1:41" ht="21" customHeight="1" x14ac:dyDescent="0.2">
      <c r="A159" s="26"/>
      <c r="B159" s="869" t="str">
        <f>IF(Admin!F165="","",Admin!F165)</f>
        <v/>
      </c>
      <c r="C159" s="869"/>
      <c r="D159" s="850" t="str">
        <f t="shared" si="14"/>
        <v/>
      </c>
      <c r="E159" s="850"/>
      <c r="G159" s="391"/>
      <c r="H159" s="432"/>
      <c r="I159" s="391"/>
      <c r="J159" s="532"/>
      <c r="K159" s="532"/>
      <c r="L159" s="532"/>
      <c r="M159" s="391"/>
      <c r="O159" s="383"/>
      <c r="P159" s="383"/>
      <c r="Q159" s="383"/>
      <c r="R159" s="383"/>
      <c r="X159" s="368"/>
      <c r="AF159" s="360"/>
      <c r="AO159" s="30"/>
    </row>
    <row r="160" spans="1:41" ht="21" customHeight="1" x14ac:dyDescent="0.2">
      <c r="A160" s="26"/>
      <c r="B160" s="869" t="str">
        <f>IF(Admin!F166="","",Admin!F166)</f>
        <v/>
      </c>
      <c r="C160" s="869"/>
      <c r="D160" s="850" t="str">
        <f t="shared" si="14"/>
        <v/>
      </c>
      <c r="E160" s="850"/>
      <c r="G160" s="391"/>
      <c r="H160" s="432"/>
      <c r="I160" s="391"/>
      <c r="J160" s="532"/>
      <c r="K160" s="532"/>
      <c r="L160" s="532"/>
      <c r="M160" s="391"/>
      <c r="O160" s="383"/>
      <c r="P160" s="383"/>
      <c r="Q160" s="383"/>
      <c r="R160" s="383"/>
      <c r="X160" s="368"/>
      <c r="AF160" s="360"/>
      <c r="AO160" s="30"/>
    </row>
    <row r="161" spans="1:48" ht="21" customHeight="1" x14ac:dyDescent="0.2">
      <c r="A161" s="26"/>
      <c r="B161" s="869" t="str">
        <f>IF(Admin!F167="","",Admin!F167)</f>
        <v/>
      </c>
      <c r="C161" s="869"/>
      <c r="D161" s="850" t="str">
        <f t="shared" si="14"/>
        <v/>
      </c>
      <c r="E161" s="850"/>
      <c r="G161" s="391"/>
      <c r="H161" s="432"/>
      <c r="I161" s="391"/>
      <c r="J161" s="532"/>
      <c r="K161" s="532"/>
      <c r="L161" s="532"/>
      <c r="M161" s="391"/>
      <c r="O161" s="383"/>
      <c r="P161" s="383"/>
      <c r="Q161" s="383"/>
      <c r="R161" s="383"/>
      <c r="X161" s="368"/>
      <c r="AF161" s="360"/>
      <c r="AO161" s="30"/>
    </row>
    <row r="162" spans="1:48" ht="18.75" customHeight="1" x14ac:dyDescent="0.2">
      <c r="B162" s="869" t="str">
        <f>IF(Admin!F168="","",Admin!F168)</f>
        <v/>
      </c>
      <c r="C162" s="869"/>
      <c r="D162" s="850" t="str">
        <f t="shared" si="14"/>
        <v/>
      </c>
      <c r="E162" s="850"/>
      <c r="AE162" s="93"/>
      <c r="AF162" s="364"/>
      <c r="AL162" s="79"/>
      <c r="AO162" s="30"/>
    </row>
    <row r="163" spans="1:48" ht="7.5" customHeight="1" x14ac:dyDescent="0.2">
      <c r="AD163" s="332"/>
      <c r="AE163" s="332"/>
      <c r="AF163" s="360"/>
      <c r="AO163" s="30"/>
    </row>
    <row r="164" spans="1:48" ht="28.5" hidden="1" customHeight="1" x14ac:dyDescent="0.2">
      <c r="AD164" s="332"/>
      <c r="AE164" s="332"/>
      <c r="AF164" s="360"/>
      <c r="AO164" s="30"/>
    </row>
    <row r="165" spans="1:48" ht="7.5" hidden="1" customHeight="1" x14ac:dyDescent="0.2">
      <c r="C165" s="86"/>
      <c r="I165" s="21"/>
      <c r="J165" s="21"/>
      <c r="K165" s="21"/>
      <c r="L165" s="21"/>
      <c r="R165" s="82"/>
      <c r="S165" s="82"/>
      <c r="T165" s="82"/>
      <c r="U165" s="30"/>
      <c r="V165" s="30"/>
      <c r="AB165" s="30"/>
      <c r="AC165" s="30"/>
      <c r="AD165" s="332"/>
      <c r="AE165" s="332"/>
      <c r="AF165" s="360"/>
      <c r="AO165" s="30"/>
    </row>
    <row r="166" spans="1:48" ht="27" hidden="1" customHeight="1" x14ac:dyDescent="0.2">
      <c r="A166" s="228"/>
      <c r="B166" s="693"/>
      <c r="C166" s="693"/>
      <c r="D166" s="693"/>
      <c r="E166" s="693"/>
      <c r="F166" s="693"/>
      <c r="N166" s="332"/>
      <c r="R166" s="332"/>
      <c r="S166" s="332"/>
      <c r="T166" s="332"/>
      <c r="U166" s="332"/>
      <c r="V166" s="332"/>
      <c r="Y166" s="242"/>
      <c r="AC166" s="30"/>
      <c r="AD166" s="332"/>
      <c r="AE166" s="332"/>
      <c r="AF166" s="360"/>
      <c r="AO166" s="30"/>
    </row>
    <row r="167" spans="1:48" ht="17.25" hidden="1" customHeight="1" x14ac:dyDescent="0.2">
      <c r="A167" s="228"/>
      <c r="B167" s="332"/>
      <c r="C167" s="332"/>
      <c r="D167" s="332"/>
      <c r="E167" s="332"/>
      <c r="F167" s="332"/>
      <c r="G167" s="332"/>
      <c r="H167" s="432"/>
      <c r="I167" s="332"/>
      <c r="J167" s="532"/>
      <c r="K167" s="532"/>
      <c r="L167" s="532"/>
      <c r="M167" s="332"/>
      <c r="N167" s="332"/>
      <c r="R167" s="332"/>
      <c r="S167" s="332"/>
      <c r="T167" s="332"/>
      <c r="U167" s="332"/>
      <c r="V167" s="332"/>
      <c r="W167" s="690"/>
      <c r="X167" s="690"/>
      <c r="Y167" s="691"/>
      <c r="Z167" s="691"/>
      <c r="AA167" s="334"/>
      <c r="AB167" s="87"/>
      <c r="AC167" s="88"/>
      <c r="AD167" s="332"/>
      <c r="AE167" s="332"/>
      <c r="AF167" s="360"/>
    </row>
    <row r="168" spans="1:48" s="34" customFormat="1" ht="19.5" hidden="1" customHeight="1" x14ac:dyDescent="0.2">
      <c r="A168" s="235"/>
      <c r="B168" s="51" t="s">
        <v>138</v>
      </c>
      <c r="F168" s="45"/>
      <c r="O168" s="51"/>
      <c r="Q168" s="45"/>
      <c r="AF168" s="370"/>
      <c r="AJ168" s="66"/>
      <c r="AK168" s="66"/>
      <c r="AL168" s="66"/>
      <c r="AM168" s="66"/>
      <c r="AN168" s="66"/>
      <c r="AO168" s="66"/>
      <c r="AP168" s="66"/>
      <c r="AQ168" s="66"/>
      <c r="AR168" s="66"/>
      <c r="AS168" s="66"/>
      <c r="AT168" s="66"/>
      <c r="AU168" s="66"/>
      <c r="AV168" s="66"/>
    </row>
    <row r="169" spans="1:48" ht="22.5" hidden="1" customHeight="1" x14ac:dyDescent="0.2">
      <c r="A169" s="228"/>
      <c r="B169" s="692" t="s">
        <v>333</v>
      </c>
      <c r="C169" s="692"/>
      <c r="D169" s="692"/>
      <c r="E169" s="692"/>
      <c r="F169" s="692"/>
      <c r="G169" s="692"/>
      <c r="H169" s="692"/>
      <c r="I169" s="692"/>
      <c r="J169" s="692"/>
      <c r="K169" s="692"/>
      <c r="L169" s="692"/>
      <c r="M169" s="692"/>
      <c r="N169" s="692"/>
      <c r="O169" s="299"/>
      <c r="P169" s="299"/>
      <c r="Q169" s="38"/>
      <c r="R169" s="332"/>
      <c r="S169" s="332"/>
      <c r="T169" s="332"/>
      <c r="U169" s="332"/>
      <c r="V169" s="332"/>
      <c r="W169" s="332"/>
      <c r="X169" s="332"/>
      <c r="Y169" s="332"/>
      <c r="Z169" s="332"/>
      <c r="AA169" s="332"/>
      <c r="AB169" s="87"/>
      <c r="AC169" s="88"/>
      <c r="AD169" s="332"/>
      <c r="AE169" s="332"/>
      <c r="AF169" s="360"/>
    </row>
    <row r="170" spans="1:48" ht="24.75" hidden="1" customHeight="1" x14ac:dyDescent="0.2">
      <c r="A170" s="237"/>
      <c r="B170" s="955" t="s">
        <v>320</v>
      </c>
      <c r="C170" s="956"/>
      <c r="D170" s="956"/>
      <c r="E170" s="956"/>
      <c r="F170" s="956"/>
      <c r="G170" s="956"/>
      <c r="H170" s="956"/>
      <c r="I170" s="956"/>
      <c r="J170" s="956"/>
      <c r="K170" s="956"/>
      <c r="L170" s="956"/>
      <c r="M170" s="956"/>
      <c r="N170" s="957"/>
      <c r="O170" s="46" t="s">
        <v>326</v>
      </c>
      <c r="P170" s="38"/>
      <c r="Q170" s="38"/>
      <c r="R170" s="332"/>
      <c r="S170" s="332"/>
      <c r="T170" s="332"/>
      <c r="U170" s="332"/>
      <c r="V170" s="332"/>
      <c r="W170" s="332"/>
      <c r="X170" s="332"/>
      <c r="Y170" s="332"/>
      <c r="Z170" s="332"/>
      <c r="AA170" s="332"/>
      <c r="AB170" s="87"/>
      <c r="AC170" s="88"/>
      <c r="AD170" s="332"/>
      <c r="AE170" s="332"/>
      <c r="AF170" s="360"/>
    </row>
    <row r="171" spans="1:48" ht="17.25" hidden="1" customHeight="1" x14ac:dyDescent="0.2">
      <c r="A171" s="228">
        <v>1</v>
      </c>
      <c r="B171" s="335"/>
      <c r="C171" s="335"/>
      <c r="D171" s="335"/>
      <c r="E171" s="335"/>
      <c r="F171" s="348"/>
      <c r="G171" s="335"/>
      <c r="H171" s="421"/>
      <c r="I171" s="335"/>
      <c r="J171" s="527"/>
      <c r="K171" s="527"/>
      <c r="L171" s="527"/>
      <c r="M171" s="335"/>
      <c r="N171" s="332"/>
      <c r="R171" s="332"/>
      <c r="S171" s="332"/>
      <c r="T171" s="332"/>
      <c r="U171" s="332"/>
      <c r="V171" s="332"/>
      <c r="W171" s="332"/>
      <c r="X171" s="332"/>
      <c r="Y171" s="332"/>
      <c r="Z171" s="332"/>
      <c r="AA171" s="332"/>
      <c r="AB171" s="87"/>
      <c r="AC171" s="88"/>
      <c r="AD171" s="332"/>
      <c r="AE171" s="332"/>
      <c r="AF171" s="360"/>
    </row>
    <row r="172" spans="1:48" ht="7.5" hidden="1" customHeight="1" x14ac:dyDescent="0.2">
      <c r="A172" s="228">
        <v>1</v>
      </c>
      <c r="E172" s="711"/>
      <c r="F172" s="712"/>
      <c r="G172" s="712"/>
      <c r="H172" s="712"/>
      <c r="I172" s="712"/>
      <c r="J172" s="712"/>
      <c r="K172" s="712"/>
      <c r="L172" s="712"/>
      <c r="M172" s="712"/>
      <c r="N172" s="332"/>
      <c r="O172" s="46"/>
      <c r="R172" s="332"/>
      <c r="S172" s="332"/>
      <c r="T172" s="332"/>
      <c r="U172" s="332"/>
      <c r="V172" s="332"/>
      <c r="W172" s="332"/>
      <c r="X172" s="332"/>
      <c r="Y172" s="332"/>
      <c r="Z172" s="332"/>
      <c r="AA172" s="332"/>
      <c r="AB172" s="87"/>
      <c r="AC172" s="88"/>
      <c r="AE172" s="332"/>
      <c r="AF172" s="371"/>
    </row>
    <row r="173" spans="1:48" ht="8.25" hidden="1" customHeight="1" x14ac:dyDescent="0.2">
      <c r="A173" s="228">
        <v>1</v>
      </c>
      <c r="N173" s="332"/>
      <c r="R173" s="332"/>
      <c r="S173" s="332"/>
      <c r="T173" s="332"/>
      <c r="U173" s="332"/>
      <c r="V173" s="332"/>
      <c r="W173" s="332"/>
      <c r="X173" s="332"/>
      <c r="Y173" s="332"/>
      <c r="Z173" s="332"/>
      <c r="AA173" s="332"/>
      <c r="AB173" s="87"/>
      <c r="AC173" s="88"/>
      <c r="AE173" s="332"/>
      <c r="AF173" s="371"/>
    </row>
    <row r="174" spans="1:48" ht="27.75" hidden="1" customHeight="1" x14ac:dyDescent="0.2">
      <c r="A174" s="228">
        <v>1</v>
      </c>
      <c r="B174" s="719" t="s">
        <v>93</v>
      </c>
      <c r="C174" s="720"/>
      <c r="D174" s="720"/>
      <c r="S174" s="332"/>
      <c r="T174" s="332"/>
      <c r="U174" s="332"/>
      <c r="V174" s="332"/>
      <c r="W174" s="332"/>
      <c r="X174" s="332"/>
      <c r="Y174" s="332"/>
      <c r="Z174" s="332"/>
      <c r="AA174" s="332"/>
      <c r="AB174" s="87"/>
      <c r="AC174" s="88"/>
      <c r="AD174" s="332"/>
      <c r="AE174" s="332"/>
      <c r="AF174" s="360"/>
    </row>
    <row r="175" spans="1:48" ht="25.5" hidden="1" customHeight="1" x14ac:dyDescent="0.2">
      <c r="A175" s="228">
        <v>1</v>
      </c>
      <c r="B175" s="871" t="s">
        <v>602</v>
      </c>
      <c r="C175" s="872"/>
      <c r="D175" s="872"/>
      <c r="E175" s="872"/>
      <c r="F175" s="872"/>
      <c r="G175" s="872"/>
      <c r="H175" s="872"/>
      <c r="I175" s="872"/>
      <c r="J175" s="872"/>
      <c r="K175" s="872"/>
      <c r="L175" s="872"/>
      <c r="M175" s="872"/>
      <c r="N175" s="872"/>
      <c r="S175" s="332"/>
      <c r="T175" s="332"/>
      <c r="U175" s="332"/>
      <c r="V175" s="332"/>
      <c r="W175" s="332"/>
      <c r="X175" s="332"/>
      <c r="Y175" s="332"/>
      <c r="Z175" s="332"/>
      <c r="AA175" s="332"/>
      <c r="AB175" s="87"/>
      <c r="AC175" s="88"/>
      <c r="AD175" s="332"/>
      <c r="AE175" s="332"/>
      <c r="AF175" s="360"/>
    </row>
    <row r="176" spans="1:48" ht="28.5" hidden="1" customHeight="1" x14ac:dyDescent="0.2">
      <c r="A176" s="228">
        <v>1</v>
      </c>
      <c r="B176" s="692"/>
      <c r="C176" s="692"/>
      <c r="D176" s="692"/>
      <c r="F176" s="232"/>
      <c r="G176" s="232"/>
      <c r="H176" s="232"/>
      <c r="I176" s="232"/>
      <c r="J176" s="232"/>
      <c r="K176" s="232"/>
      <c r="L176" s="232"/>
      <c r="M176" s="232"/>
      <c r="N176" s="332"/>
      <c r="V176" s="87"/>
      <c r="W176" s="87"/>
      <c r="X176" s="87"/>
      <c r="Y176" s="87"/>
      <c r="Z176" s="87"/>
      <c r="AA176" s="87"/>
      <c r="AB176" s="87"/>
      <c r="AC176" s="88"/>
      <c r="AD176" s="332"/>
      <c r="AE176" s="332"/>
      <c r="AF176" s="360"/>
    </row>
    <row r="177" spans="1:38" ht="25.5" hidden="1" customHeight="1" x14ac:dyDescent="0.2">
      <c r="A177" s="228">
        <v>1</v>
      </c>
      <c r="B177" s="873" t="s">
        <v>601</v>
      </c>
      <c r="C177" s="874"/>
      <c r="D177" s="874"/>
      <c r="E177" s="874"/>
      <c r="F177" s="874"/>
      <c r="G177" s="875"/>
      <c r="H177" s="456"/>
      <c r="V177" s="87"/>
      <c r="W177" s="87"/>
      <c r="X177" s="87"/>
      <c r="Y177" s="87"/>
      <c r="Z177" s="87"/>
      <c r="AA177" s="87"/>
      <c r="AB177" s="87"/>
      <c r="AC177" s="88"/>
      <c r="AD177" s="332"/>
      <c r="AE177" s="332"/>
      <c r="AF177" s="360"/>
    </row>
    <row r="178" spans="1:38" ht="25.5" hidden="1" customHeight="1" x14ac:dyDescent="0.2">
      <c r="A178" s="228"/>
      <c r="B178" s="233"/>
      <c r="C178" s="233"/>
      <c r="D178" s="233"/>
      <c r="E178" s="233"/>
      <c r="F178" s="233"/>
      <c r="G178" s="233"/>
      <c r="H178" s="233"/>
      <c r="I178" s="233"/>
      <c r="J178" s="233"/>
      <c r="K178" s="233"/>
      <c r="L178" s="233"/>
      <c r="M178" s="233"/>
      <c r="N178" s="233"/>
      <c r="P178" s="76"/>
      <c r="Q178" s="76"/>
      <c r="R178" s="350"/>
      <c r="S178" s="350"/>
      <c r="T178" s="350"/>
      <c r="U178" s="350"/>
      <c r="V178" s="87"/>
      <c r="W178" s="87"/>
      <c r="X178" s="87"/>
      <c r="Y178" s="87"/>
      <c r="Z178" s="87"/>
      <c r="AA178" s="87"/>
      <c r="AB178" s="87"/>
      <c r="AC178" s="88"/>
      <c r="AD178" s="332"/>
      <c r="AE178" s="332"/>
      <c r="AF178" s="360"/>
    </row>
    <row r="179" spans="1:38" s="141" customFormat="1" ht="11.25" customHeight="1" x14ac:dyDescent="0.2">
      <c r="A179" s="229"/>
      <c r="B179" s="337"/>
      <c r="C179" s="337"/>
      <c r="D179" s="337"/>
      <c r="E179" s="337"/>
      <c r="F179" s="337"/>
      <c r="G179" s="337"/>
      <c r="H179" s="389"/>
      <c r="I179" s="337"/>
      <c r="J179" s="389"/>
      <c r="K179" s="389"/>
      <c r="L179" s="389"/>
      <c r="M179" s="337"/>
      <c r="N179" s="337"/>
      <c r="O179" s="699"/>
      <c r="P179" s="953"/>
      <c r="Q179" s="954"/>
      <c r="V179" s="231"/>
      <c r="W179" s="231"/>
      <c r="X179" s="231"/>
      <c r="Y179" s="231"/>
      <c r="Z179" s="231"/>
      <c r="AA179" s="231"/>
      <c r="AB179" s="231"/>
      <c r="AC179" s="88"/>
      <c r="AD179" s="230"/>
      <c r="AE179" s="230"/>
      <c r="AF179" s="372"/>
    </row>
    <row r="180" spans="1:38" s="141" customFormat="1" ht="17.25" hidden="1" customHeight="1" x14ac:dyDescent="0.2">
      <c r="A180" s="229"/>
      <c r="B180" s="337"/>
      <c r="C180" s="337"/>
      <c r="D180" s="337"/>
      <c r="E180" s="337"/>
      <c r="F180" s="337"/>
      <c r="G180" s="337"/>
      <c r="H180" s="389"/>
      <c r="I180" s="337"/>
      <c r="J180" s="389"/>
      <c r="K180" s="389"/>
      <c r="L180" s="389"/>
      <c r="M180" s="337"/>
      <c r="N180" s="337"/>
      <c r="O180" s="699"/>
      <c r="P180" s="953"/>
      <c r="Q180" s="954"/>
      <c r="R180" s="230"/>
      <c r="S180" s="230"/>
      <c r="T180" s="230"/>
      <c r="U180" s="230"/>
      <c r="V180" s="230"/>
      <c r="W180" s="230"/>
      <c r="X180" s="230"/>
      <c r="Y180" s="230"/>
      <c r="Z180" s="230"/>
      <c r="AA180" s="230"/>
      <c r="AB180" s="231"/>
      <c r="AC180" s="88"/>
      <c r="AD180" s="230"/>
      <c r="AE180" s="230"/>
      <c r="AF180" s="372"/>
    </row>
    <row r="181" spans="1:38" s="141" customFormat="1" ht="17.25" hidden="1" customHeight="1" x14ac:dyDescent="0.2">
      <c r="A181" s="229"/>
      <c r="B181" s="337"/>
      <c r="C181" s="337"/>
      <c r="D181" s="337"/>
      <c r="E181" s="337"/>
      <c r="F181" s="337"/>
      <c r="G181" s="337"/>
      <c r="H181" s="389"/>
      <c r="I181" s="337"/>
      <c r="J181" s="389"/>
      <c r="K181" s="389"/>
      <c r="L181" s="389"/>
      <c r="M181" s="337"/>
      <c r="N181" s="337"/>
      <c r="O181" s="699"/>
      <c r="P181" s="953"/>
      <c r="Q181" s="954"/>
      <c r="R181" s="230"/>
      <c r="S181" s="230"/>
      <c r="T181" s="230"/>
      <c r="U181" s="230"/>
      <c r="V181" s="230"/>
      <c r="W181" s="230"/>
      <c r="X181" s="230"/>
      <c r="Y181" s="230"/>
      <c r="Z181" s="230"/>
      <c r="AA181" s="230"/>
      <c r="AB181" s="231"/>
      <c r="AC181" s="88"/>
      <c r="AD181" s="230"/>
      <c r="AE181" s="230"/>
      <c r="AF181" s="372"/>
    </row>
    <row r="182" spans="1:38" s="141" customFormat="1" ht="17.25" hidden="1" customHeight="1" x14ac:dyDescent="0.2">
      <c r="A182" s="229"/>
      <c r="B182" s="344"/>
      <c r="C182" s="345"/>
      <c r="D182" s="345"/>
      <c r="E182" s="345"/>
      <c r="F182" s="345"/>
      <c r="G182" s="345"/>
      <c r="H182" s="425"/>
      <c r="I182" s="345"/>
      <c r="J182" s="425"/>
      <c r="K182" s="425"/>
      <c r="L182" s="425"/>
      <c r="M182" s="345"/>
      <c r="N182" s="345"/>
      <c r="O182" s="699"/>
      <c r="P182" s="953"/>
      <c r="Q182" s="954"/>
      <c r="R182" s="230"/>
      <c r="S182" s="230"/>
      <c r="T182" s="230"/>
      <c r="U182" s="230"/>
      <c r="V182" s="230"/>
      <c r="W182" s="230"/>
      <c r="X182" s="230"/>
      <c r="Y182" s="230"/>
      <c r="Z182" s="230"/>
      <c r="AA182" s="230"/>
      <c r="AB182" s="231"/>
      <c r="AC182" s="88"/>
      <c r="AD182" s="230"/>
      <c r="AE182" s="230"/>
      <c r="AF182" s="372"/>
    </row>
    <row r="183" spans="1:38" ht="20.25" hidden="1" customHeight="1" x14ac:dyDescent="0.2">
      <c r="A183" s="228"/>
      <c r="B183" s="693" t="s">
        <v>139</v>
      </c>
      <c r="C183" s="693"/>
      <c r="D183" s="693"/>
      <c r="E183" s="693"/>
      <c r="F183" s="693"/>
      <c r="G183" s="46"/>
      <c r="H183" s="46"/>
      <c r="N183" s="332"/>
      <c r="O183" s="700"/>
      <c r="P183" s="954"/>
      <c r="Q183" s="954"/>
      <c r="R183" s="51" t="s">
        <v>34</v>
      </c>
      <c r="W183" s="30"/>
      <c r="X183" s="30"/>
      <c r="AB183" s="87"/>
      <c r="AC183" s="88"/>
      <c r="AD183" s="332"/>
      <c r="AE183" s="332"/>
      <c r="AF183" s="360"/>
    </row>
    <row r="184" spans="1:38" ht="15.75" hidden="1" customHeight="1" x14ac:dyDescent="0.2">
      <c r="A184" s="228"/>
      <c r="B184" s="724" t="s">
        <v>316</v>
      </c>
      <c r="C184" s="725"/>
      <c r="D184" s="725"/>
      <c r="E184" s="726"/>
      <c r="F184" s="246"/>
      <c r="G184" s="349"/>
      <c r="H184" s="435"/>
      <c r="I184" s="349"/>
      <c r="J184" s="535"/>
      <c r="K184" s="535"/>
      <c r="L184" s="535"/>
      <c r="M184" s="349"/>
      <c r="N184" s="332"/>
      <c r="O184" s="701"/>
      <c r="P184" s="247"/>
      <c r="Q184" s="240"/>
      <c r="R184" s="35"/>
      <c r="S184" s="34"/>
      <c r="T184" s="34"/>
      <c r="U184" s="34"/>
      <c r="V184" s="34"/>
      <c r="W184" s="34"/>
      <c r="X184" s="34"/>
      <c r="Y184" s="34"/>
      <c r="Z184" s="34"/>
      <c r="AA184" s="34"/>
      <c r="AB184" s="87"/>
      <c r="AC184" s="88"/>
      <c r="AD184" s="332"/>
      <c r="AE184" s="332"/>
      <c r="AF184" s="360"/>
    </row>
    <row r="185" spans="1:38" ht="99" hidden="1" customHeight="1" x14ac:dyDescent="0.2">
      <c r="A185" s="228"/>
      <c r="B185" s="722" t="s">
        <v>315</v>
      </c>
      <c r="C185" s="723"/>
      <c r="D185" s="694" t="s">
        <v>319</v>
      </c>
      <c r="E185" s="695"/>
      <c r="F185" s="695"/>
      <c r="G185" s="696"/>
      <c r="H185" s="457"/>
      <c r="I185" s="694" t="s">
        <v>318</v>
      </c>
      <c r="J185" s="915"/>
      <c r="K185" s="915"/>
      <c r="L185" s="915"/>
      <c r="M185" s="695"/>
      <c r="N185" s="695"/>
      <c r="O185" s="695"/>
      <c r="P185" s="695"/>
      <c r="Q185" s="696"/>
      <c r="R185" s="333" t="s">
        <v>597</v>
      </c>
      <c r="S185" s="649" t="s">
        <v>596</v>
      </c>
      <c r="T185" s="650"/>
      <c r="U185" s="650"/>
      <c r="V185" s="650"/>
      <c r="W185" s="650"/>
      <c r="X185" s="650"/>
      <c r="Y185" s="650"/>
      <c r="Z185" s="650"/>
      <c r="AA185" s="650"/>
      <c r="AB185" s="651"/>
      <c r="AC185" s="135"/>
      <c r="AD185" s="134"/>
      <c r="AE185" s="136"/>
      <c r="AF185" s="373"/>
    </row>
    <row r="186" spans="1:38" ht="34.5" hidden="1" customHeight="1" x14ac:dyDescent="0.2">
      <c r="A186" s="228"/>
      <c r="B186" s="616" t="s">
        <v>335</v>
      </c>
      <c r="C186" s="617"/>
      <c r="D186" s="618"/>
      <c r="E186" s="619"/>
      <c r="F186" s="619"/>
      <c r="G186" s="620"/>
      <c r="H186" s="458"/>
      <c r="I186" s="624"/>
      <c r="J186" s="870"/>
      <c r="K186" s="870"/>
      <c r="L186" s="870"/>
      <c r="M186" s="619"/>
      <c r="N186" s="619"/>
      <c r="O186" s="619"/>
      <c r="P186" s="619"/>
      <c r="Q186" s="620"/>
      <c r="R186" s="304"/>
      <c r="S186" s="642"/>
      <c r="T186" s="642"/>
      <c r="U186" s="642"/>
      <c r="V186" s="642"/>
      <c r="W186" s="642"/>
      <c r="X186" s="642"/>
      <c r="Y186" s="642"/>
      <c r="Z186" s="642"/>
      <c r="AA186" s="642"/>
      <c r="AB186" s="643"/>
      <c r="AC186" s="93"/>
      <c r="AD186" s="93"/>
      <c r="AE186" s="93" t="b">
        <f t="shared" ref="AE186:AE205" si="15">IF(LEFT(B186,4)="Välj",FALSE,TRUE)</f>
        <v>0</v>
      </c>
      <c r="AF186" s="364" t="b">
        <f>IF(R186="Ja",TRUE,FALSE)</f>
        <v>0</v>
      </c>
      <c r="AL186" s="79" t="b">
        <f>AE186=AF186</f>
        <v>1</v>
      </c>
    </row>
    <row r="187" spans="1:38" ht="32.25" hidden="1" customHeight="1" x14ac:dyDescent="0.2">
      <c r="A187" s="228"/>
      <c r="B187" s="616" t="s">
        <v>335</v>
      </c>
      <c r="C187" s="617"/>
      <c r="D187" s="618"/>
      <c r="E187" s="619"/>
      <c r="F187" s="619"/>
      <c r="G187" s="620"/>
      <c r="H187" s="458"/>
      <c r="I187" s="624"/>
      <c r="J187" s="870"/>
      <c r="K187" s="870"/>
      <c r="L187" s="870"/>
      <c r="M187" s="619"/>
      <c r="N187" s="619"/>
      <c r="O187" s="619"/>
      <c r="P187" s="619"/>
      <c r="Q187" s="620"/>
      <c r="R187" s="304"/>
      <c r="S187" s="642"/>
      <c r="T187" s="642"/>
      <c r="U187" s="642"/>
      <c r="V187" s="642"/>
      <c r="W187" s="642"/>
      <c r="X187" s="642"/>
      <c r="Y187" s="642"/>
      <c r="Z187" s="642"/>
      <c r="AA187" s="642"/>
      <c r="AB187" s="643"/>
      <c r="AC187" s="93"/>
      <c r="AD187" s="93"/>
      <c r="AE187" s="93" t="b">
        <f t="shared" si="15"/>
        <v>0</v>
      </c>
      <c r="AF187" s="364" t="b">
        <f t="shared" ref="AF187:AF205" si="16">IF(R187="Ja",TRUE,FALSE)</f>
        <v>0</v>
      </c>
      <c r="AL187" s="79" t="b">
        <f t="shared" ref="AL187:AL205" si="17">AE187=AF187</f>
        <v>1</v>
      </c>
    </row>
    <row r="188" spans="1:38" ht="32.25" hidden="1" customHeight="1" x14ac:dyDescent="0.2">
      <c r="A188" s="228"/>
      <c r="B188" s="616" t="s">
        <v>335</v>
      </c>
      <c r="C188" s="617"/>
      <c r="D188" s="618"/>
      <c r="E188" s="619"/>
      <c r="F188" s="619"/>
      <c r="G188" s="620"/>
      <c r="H188" s="458"/>
      <c r="I188" s="624"/>
      <c r="J188" s="870"/>
      <c r="K188" s="870"/>
      <c r="L188" s="870"/>
      <c r="M188" s="619"/>
      <c r="N188" s="619"/>
      <c r="O188" s="619"/>
      <c r="P188" s="619"/>
      <c r="Q188" s="620"/>
      <c r="R188" s="304"/>
      <c r="S188" s="642"/>
      <c r="T188" s="642"/>
      <c r="U188" s="642"/>
      <c r="V188" s="642"/>
      <c r="W188" s="642"/>
      <c r="X188" s="642"/>
      <c r="Y188" s="642"/>
      <c r="Z188" s="642"/>
      <c r="AA188" s="642"/>
      <c r="AB188" s="643"/>
      <c r="AC188" s="93"/>
      <c r="AD188" s="93"/>
      <c r="AE188" s="93" t="b">
        <f t="shared" si="15"/>
        <v>0</v>
      </c>
      <c r="AF188" s="364" t="b">
        <f t="shared" si="16"/>
        <v>0</v>
      </c>
      <c r="AL188" s="79" t="b">
        <f t="shared" si="17"/>
        <v>1</v>
      </c>
    </row>
    <row r="189" spans="1:38" ht="32.25" hidden="1" customHeight="1" x14ac:dyDescent="0.2">
      <c r="A189" s="228"/>
      <c r="B189" s="616" t="s">
        <v>335</v>
      </c>
      <c r="C189" s="617"/>
      <c r="D189" s="618"/>
      <c r="E189" s="619"/>
      <c r="F189" s="619"/>
      <c r="G189" s="620"/>
      <c r="H189" s="458"/>
      <c r="I189" s="624"/>
      <c r="J189" s="870"/>
      <c r="K189" s="870"/>
      <c r="L189" s="870"/>
      <c r="M189" s="619"/>
      <c r="N189" s="619"/>
      <c r="O189" s="619"/>
      <c r="P189" s="619"/>
      <c r="Q189" s="620"/>
      <c r="R189" s="304"/>
      <c r="S189" s="642"/>
      <c r="T189" s="642"/>
      <c r="U189" s="642"/>
      <c r="V189" s="642"/>
      <c r="W189" s="642"/>
      <c r="X189" s="642"/>
      <c r="Y189" s="642"/>
      <c r="Z189" s="642"/>
      <c r="AA189" s="642"/>
      <c r="AB189" s="643"/>
      <c r="AC189" s="93"/>
      <c r="AD189" s="93"/>
      <c r="AE189" s="93" t="b">
        <f t="shared" si="15"/>
        <v>0</v>
      </c>
      <c r="AF189" s="364" t="b">
        <f t="shared" si="16"/>
        <v>0</v>
      </c>
      <c r="AL189" s="79" t="b">
        <f t="shared" si="17"/>
        <v>1</v>
      </c>
    </row>
    <row r="190" spans="1:38" ht="32.25" hidden="1" customHeight="1" x14ac:dyDescent="0.2">
      <c r="A190" s="228"/>
      <c r="B190" s="616" t="s">
        <v>335</v>
      </c>
      <c r="C190" s="617"/>
      <c r="D190" s="618"/>
      <c r="E190" s="619"/>
      <c r="F190" s="619"/>
      <c r="G190" s="620"/>
      <c r="H190" s="458"/>
      <c r="I190" s="624"/>
      <c r="J190" s="870"/>
      <c r="K190" s="870"/>
      <c r="L190" s="870"/>
      <c r="M190" s="619"/>
      <c r="N190" s="619"/>
      <c r="O190" s="619"/>
      <c r="P190" s="619"/>
      <c r="Q190" s="620"/>
      <c r="R190" s="304"/>
      <c r="S190" s="642"/>
      <c r="T190" s="642"/>
      <c r="U190" s="642"/>
      <c r="V190" s="642"/>
      <c r="W190" s="642"/>
      <c r="X190" s="642"/>
      <c r="Y190" s="642"/>
      <c r="Z190" s="642"/>
      <c r="AA190" s="642"/>
      <c r="AB190" s="643"/>
      <c r="AC190" s="93"/>
      <c r="AD190" s="93"/>
      <c r="AE190" s="93" t="b">
        <f t="shared" si="15"/>
        <v>0</v>
      </c>
      <c r="AF190" s="364" t="b">
        <f t="shared" si="16"/>
        <v>0</v>
      </c>
      <c r="AL190" s="79" t="b">
        <f t="shared" si="17"/>
        <v>1</v>
      </c>
    </row>
    <row r="191" spans="1:38" ht="32.25" hidden="1" customHeight="1" x14ac:dyDescent="0.2">
      <c r="A191" s="228"/>
      <c r="B191" s="616" t="s">
        <v>335</v>
      </c>
      <c r="C191" s="617"/>
      <c r="D191" s="618"/>
      <c r="E191" s="619"/>
      <c r="F191" s="619"/>
      <c r="G191" s="620"/>
      <c r="H191" s="458"/>
      <c r="I191" s="624"/>
      <c r="J191" s="870"/>
      <c r="K191" s="870"/>
      <c r="L191" s="870"/>
      <c r="M191" s="619"/>
      <c r="N191" s="619"/>
      <c r="O191" s="619"/>
      <c r="P191" s="619"/>
      <c r="Q191" s="620"/>
      <c r="R191" s="304"/>
      <c r="S191" s="642"/>
      <c r="T191" s="642"/>
      <c r="U191" s="642"/>
      <c r="V191" s="642"/>
      <c r="W191" s="642"/>
      <c r="X191" s="642"/>
      <c r="Y191" s="642"/>
      <c r="Z191" s="642"/>
      <c r="AA191" s="642"/>
      <c r="AB191" s="643"/>
      <c r="AC191" s="93"/>
      <c r="AD191" s="93"/>
      <c r="AE191" s="93" t="b">
        <f t="shared" si="15"/>
        <v>0</v>
      </c>
      <c r="AF191" s="364" t="b">
        <f t="shared" si="16"/>
        <v>0</v>
      </c>
      <c r="AL191" s="79" t="b">
        <f t="shared" si="17"/>
        <v>1</v>
      </c>
    </row>
    <row r="192" spans="1:38" ht="32.25" hidden="1" customHeight="1" x14ac:dyDescent="0.2">
      <c r="A192" s="228"/>
      <c r="B192" s="616" t="s">
        <v>335</v>
      </c>
      <c r="C192" s="617"/>
      <c r="D192" s="618"/>
      <c r="E192" s="619"/>
      <c r="F192" s="619"/>
      <c r="G192" s="620"/>
      <c r="H192" s="458"/>
      <c r="I192" s="624"/>
      <c r="J192" s="870"/>
      <c r="K192" s="870"/>
      <c r="L192" s="870"/>
      <c r="M192" s="619"/>
      <c r="N192" s="619"/>
      <c r="O192" s="619"/>
      <c r="P192" s="619"/>
      <c r="Q192" s="620"/>
      <c r="R192" s="304"/>
      <c r="S192" s="642"/>
      <c r="T192" s="642"/>
      <c r="U192" s="642"/>
      <c r="V192" s="642"/>
      <c r="W192" s="642"/>
      <c r="X192" s="642"/>
      <c r="Y192" s="642"/>
      <c r="Z192" s="642"/>
      <c r="AA192" s="642"/>
      <c r="AB192" s="643"/>
      <c r="AC192" s="93"/>
      <c r="AD192" s="93"/>
      <c r="AE192" s="93" t="b">
        <f t="shared" si="15"/>
        <v>0</v>
      </c>
      <c r="AF192" s="364" t="b">
        <f t="shared" si="16"/>
        <v>0</v>
      </c>
      <c r="AL192" s="79" t="b">
        <f t="shared" si="17"/>
        <v>1</v>
      </c>
    </row>
    <row r="193" spans="1:38" ht="32.25" hidden="1" customHeight="1" x14ac:dyDescent="0.2">
      <c r="A193" s="228"/>
      <c r="B193" s="616" t="s">
        <v>335</v>
      </c>
      <c r="C193" s="617"/>
      <c r="D193" s="618"/>
      <c r="E193" s="619"/>
      <c r="F193" s="619"/>
      <c r="G193" s="620"/>
      <c r="H193" s="458"/>
      <c r="I193" s="624"/>
      <c r="J193" s="870"/>
      <c r="K193" s="870"/>
      <c r="L193" s="870"/>
      <c r="M193" s="619"/>
      <c r="N193" s="619"/>
      <c r="O193" s="619"/>
      <c r="P193" s="619"/>
      <c r="Q193" s="620"/>
      <c r="R193" s="304"/>
      <c r="S193" s="642"/>
      <c r="T193" s="642"/>
      <c r="U193" s="642"/>
      <c r="V193" s="642"/>
      <c r="W193" s="642"/>
      <c r="X193" s="642"/>
      <c r="Y193" s="642"/>
      <c r="Z193" s="642"/>
      <c r="AA193" s="642"/>
      <c r="AB193" s="643"/>
      <c r="AC193" s="93"/>
      <c r="AD193" s="93"/>
      <c r="AE193" s="93" t="b">
        <f t="shared" si="15"/>
        <v>0</v>
      </c>
      <c r="AF193" s="364" t="b">
        <f t="shared" si="16"/>
        <v>0</v>
      </c>
      <c r="AL193" s="79" t="b">
        <f t="shared" si="17"/>
        <v>1</v>
      </c>
    </row>
    <row r="194" spans="1:38" ht="32.25" hidden="1" customHeight="1" x14ac:dyDescent="0.2">
      <c r="A194" s="228"/>
      <c r="B194" s="616" t="s">
        <v>335</v>
      </c>
      <c r="C194" s="617"/>
      <c r="D194" s="618"/>
      <c r="E194" s="619"/>
      <c r="F194" s="619"/>
      <c r="G194" s="620"/>
      <c r="H194" s="458"/>
      <c r="I194" s="624"/>
      <c r="J194" s="870"/>
      <c r="K194" s="870"/>
      <c r="L194" s="870"/>
      <c r="M194" s="619"/>
      <c r="N194" s="619"/>
      <c r="O194" s="619"/>
      <c r="P194" s="619"/>
      <c r="Q194" s="620"/>
      <c r="R194" s="304"/>
      <c r="S194" s="642"/>
      <c r="T194" s="642"/>
      <c r="U194" s="642"/>
      <c r="V194" s="642"/>
      <c r="W194" s="642"/>
      <c r="X194" s="642"/>
      <c r="Y194" s="642"/>
      <c r="Z194" s="642"/>
      <c r="AA194" s="642"/>
      <c r="AB194" s="643"/>
      <c r="AC194" s="93"/>
      <c r="AD194" s="93"/>
      <c r="AE194" s="93" t="b">
        <f t="shared" si="15"/>
        <v>0</v>
      </c>
      <c r="AF194" s="364" t="b">
        <f t="shared" si="16"/>
        <v>0</v>
      </c>
      <c r="AL194" s="79" t="b">
        <f t="shared" si="17"/>
        <v>1</v>
      </c>
    </row>
    <row r="195" spans="1:38" ht="32.25" hidden="1" customHeight="1" x14ac:dyDescent="0.2">
      <c r="A195" s="228"/>
      <c r="B195" s="616" t="s">
        <v>335</v>
      </c>
      <c r="C195" s="617"/>
      <c r="D195" s="618"/>
      <c r="E195" s="619"/>
      <c r="F195" s="619"/>
      <c r="G195" s="620"/>
      <c r="H195" s="458"/>
      <c r="I195" s="624"/>
      <c r="J195" s="870"/>
      <c r="K195" s="870"/>
      <c r="L195" s="870"/>
      <c r="M195" s="619"/>
      <c r="N195" s="619"/>
      <c r="O195" s="619"/>
      <c r="P195" s="619"/>
      <c r="Q195" s="620"/>
      <c r="R195" s="304"/>
      <c r="S195" s="642"/>
      <c r="T195" s="642"/>
      <c r="U195" s="642"/>
      <c r="V195" s="642"/>
      <c r="W195" s="642"/>
      <c r="X195" s="642"/>
      <c r="Y195" s="642"/>
      <c r="Z195" s="642"/>
      <c r="AA195" s="642"/>
      <c r="AB195" s="643"/>
      <c r="AC195" s="93"/>
      <c r="AD195" s="93"/>
      <c r="AE195" s="93" t="b">
        <f t="shared" si="15"/>
        <v>0</v>
      </c>
      <c r="AF195" s="364" t="b">
        <f t="shared" si="16"/>
        <v>0</v>
      </c>
      <c r="AL195" s="79" t="b">
        <f t="shared" si="17"/>
        <v>1</v>
      </c>
    </row>
    <row r="196" spans="1:38" ht="32.25" hidden="1" customHeight="1" x14ac:dyDescent="0.2">
      <c r="A196" s="228"/>
      <c r="B196" s="616" t="s">
        <v>335</v>
      </c>
      <c r="C196" s="617"/>
      <c r="D196" s="618"/>
      <c r="E196" s="619"/>
      <c r="F196" s="619"/>
      <c r="G196" s="620"/>
      <c r="H196" s="458"/>
      <c r="I196" s="624"/>
      <c r="J196" s="870"/>
      <c r="K196" s="870"/>
      <c r="L196" s="870"/>
      <c r="M196" s="619"/>
      <c r="N196" s="619"/>
      <c r="O196" s="619"/>
      <c r="P196" s="619"/>
      <c r="Q196" s="620"/>
      <c r="R196" s="304"/>
      <c r="S196" s="642"/>
      <c r="T196" s="642"/>
      <c r="U196" s="642"/>
      <c r="V196" s="642"/>
      <c r="W196" s="642"/>
      <c r="X196" s="642"/>
      <c r="Y196" s="642"/>
      <c r="Z196" s="642"/>
      <c r="AA196" s="642"/>
      <c r="AB196" s="643"/>
      <c r="AC196" s="93"/>
      <c r="AD196" s="93"/>
      <c r="AE196" s="93" t="b">
        <f t="shared" si="15"/>
        <v>0</v>
      </c>
      <c r="AF196" s="364" t="b">
        <f t="shared" si="16"/>
        <v>0</v>
      </c>
      <c r="AL196" s="79" t="b">
        <f t="shared" si="17"/>
        <v>1</v>
      </c>
    </row>
    <row r="197" spans="1:38" ht="32.25" hidden="1" customHeight="1" x14ac:dyDescent="0.2">
      <c r="A197" s="228"/>
      <c r="B197" s="616" t="s">
        <v>335</v>
      </c>
      <c r="C197" s="617"/>
      <c r="D197" s="618"/>
      <c r="E197" s="619"/>
      <c r="F197" s="619"/>
      <c r="G197" s="620"/>
      <c r="H197" s="458"/>
      <c r="I197" s="624"/>
      <c r="J197" s="870"/>
      <c r="K197" s="870"/>
      <c r="L197" s="870"/>
      <c r="M197" s="619"/>
      <c r="N197" s="619"/>
      <c r="O197" s="619"/>
      <c r="P197" s="619"/>
      <c r="Q197" s="620"/>
      <c r="R197" s="304"/>
      <c r="S197" s="642"/>
      <c r="T197" s="642"/>
      <c r="U197" s="642"/>
      <c r="V197" s="642"/>
      <c r="W197" s="642"/>
      <c r="X197" s="642"/>
      <c r="Y197" s="642"/>
      <c r="Z197" s="642"/>
      <c r="AA197" s="642"/>
      <c r="AB197" s="643"/>
      <c r="AC197" s="93"/>
      <c r="AD197" s="93"/>
      <c r="AE197" s="93" t="b">
        <f t="shared" si="15"/>
        <v>0</v>
      </c>
      <c r="AF197" s="364" t="b">
        <f t="shared" si="16"/>
        <v>0</v>
      </c>
      <c r="AL197" s="79" t="b">
        <f t="shared" si="17"/>
        <v>1</v>
      </c>
    </row>
    <row r="198" spans="1:38" ht="32.25" hidden="1" customHeight="1" x14ac:dyDescent="0.2">
      <c r="A198" s="228"/>
      <c r="B198" s="616" t="s">
        <v>335</v>
      </c>
      <c r="C198" s="617"/>
      <c r="D198" s="618"/>
      <c r="E198" s="619"/>
      <c r="F198" s="619"/>
      <c r="G198" s="620"/>
      <c r="H198" s="458"/>
      <c r="I198" s="624"/>
      <c r="J198" s="870"/>
      <c r="K198" s="870"/>
      <c r="L198" s="870"/>
      <c r="M198" s="619"/>
      <c r="N198" s="619"/>
      <c r="O198" s="619"/>
      <c r="P198" s="619"/>
      <c r="Q198" s="620"/>
      <c r="R198" s="304"/>
      <c r="S198" s="642"/>
      <c r="T198" s="642"/>
      <c r="U198" s="642"/>
      <c r="V198" s="642"/>
      <c r="W198" s="642"/>
      <c r="X198" s="642"/>
      <c r="Y198" s="642"/>
      <c r="Z198" s="642"/>
      <c r="AA198" s="642"/>
      <c r="AB198" s="643"/>
      <c r="AC198" s="93"/>
      <c r="AD198" s="93"/>
      <c r="AE198" s="93" t="b">
        <f t="shared" si="15"/>
        <v>0</v>
      </c>
      <c r="AF198" s="364" t="b">
        <f t="shared" si="16"/>
        <v>0</v>
      </c>
      <c r="AL198" s="79" t="b">
        <f t="shared" si="17"/>
        <v>1</v>
      </c>
    </row>
    <row r="199" spans="1:38" ht="32.25" hidden="1" customHeight="1" x14ac:dyDescent="0.2">
      <c r="A199" s="228"/>
      <c r="B199" s="616" t="s">
        <v>335</v>
      </c>
      <c r="C199" s="617"/>
      <c r="D199" s="618"/>
      <c r="E199" s="619"/>
      <c r="F199" s="619"/>
      <c r="G199" s="620"/>
      <c r="H199" s="458"/>
      <c r="I199" s="624"/>
      <c r="J199" s="870"/>
      <c r="K199" s="870"/>
      <c r="L199" s="870"/>
      <c r="M199" s="619"/>
      <c r="N199" s="619"/>
      <c r="O199" s="619"/>
      <c r="P199" s="619"/>
      <c r="Q199" s="620"/>
      <c r="R199" s="304"/>
      <c r="S199" s="642"/>
      <c r="T199" s="642"/>
      <c r="U199" s="642"/>
      <c r="V199" s="642"/>
      <c r="W199" s="642"/>
      <c r="X199" s="642"/>
      <c r="Y199" s="642"/>
      <c r="Z199" s="642"/>
      <c r="AA199" s="642"/>
      <c r="AB199" s="643"/>
      <c r="AC199" s="93"/>
      <c r="AD199" s="93"/>
      <c r="AE199" s="93" t="b">
        <f t="shared" si="15"/>
        <v>0</v>
      </c>
      <c r="AF199" s="364" t="b">
        <f t="shared" si="16"/>
        <v>0</v>
      </c>
      <c r="AL199" s="79" t="b">
        <f t="shared" si="17"/>
        <v>1</v>
      </c>
    </row>
    <row r="200" spans="1:38" ht="32.25" hidden="1" customHeight="1" x14ac:dyDescent="0.2">
      <c r="A200" s="228"/>
      <c r="B200" s="616" t="s">
        <v>335</v>
      </c>
      <c r="C200" s="617"/>
      <c r="D200" s="618"/>
      <c r="E200" s="619"/>
      <c r="F200" s="619"/>
      <c r="G200" s="620"/>
      <c r="H200" s="458"/>
      <c r="I200" s="624"/>
      <c r="J200" s="870"/>
      <c r="K200" s="870"/>
      <c r="L200" s="870"/>
      <c r="M200" s="619"/>
      <c r="N200" s="619"/>
      <c r="O200" s="619"/>
      <c r="P200" s="619"/>
      <c r="Q200" s="620"/>
      <c r="R200" s="304"/>
      <c r="S200" s="642"/>
      <c r="T200" s="642"/>
      <c r="U200" s="642"/>
      <c r="V200" s="642"/>
      <c r="W200" s="642"/>
      <c r="X200" s="642"/>
      <c r="Y200" s="642"/>
      <c r="Z200" s="642"/>
      <c r="AA200" s="642"/>
      <c r="AB200" s="643"/>
      <c r="AC200" s="93"/>
      <c r="AD200" s="93"/>
      <c r="AE200" s="93" t="b">
        <f t="shared" si="15"/>
        <v>0</v>
      </c>
      <c r="AF200" s="364" t="b">
        <f t="shared" si="16"/>
        <v>0</v>
      </c>
      <c r="AL200" s="79" t="b">
        <f t="shared" si="17"/>
        <v>1</v>
      </c>
    </row>
    <row r="201" spans="1:38" ht="32.25" hidden="1" customHeight="1" x14ac:dyDescent="0.2">
      <c r="A201" s="228"/>
      <c r="B201" s="616" t="s">
        <v>335</v>
      </c>
      <c r="C201" s="617"/>
      <c r="D201" s="618"/>
      <c r="E201" s="619"/>
      <c r="F201" s="619"/>
      <c r="G201" s="620"/>
      <c r="H201" s="458"/>
      <c r="I201" s="624"/>
      <c r="J201" s="870"/>
      <c r="K201" s="870"/>
      <c r="L201" s="870"/>
      <c r="M201" s="619"/>
      <c r="N201" s="619"/>
      <c r="O201" s="619"/>
      <c r="P201" s="619"/>
      <c r="Q201" s="620"/>
      <c r="R201" s="304"/>
      <c r="S201" s="642"/>
      <c r="T201" s="642"/>
      <c r="U201" s="642"/>
      <c r="V201" s="642"/>
      <c r="W201" s="642"/>
      <c r="X201" s="642"/>
      <c r="Y201" s="642"/>
      <c r="Z201" s="642"/>
      <c r="AA201" s="642"/>
      <c r="AB201" s="643"/>
      <c r="AC201" s="93"/>
      <c r="AD201" s="93"/>
      <c r="AE201" s="93" t="b">
        <f t="shared" si="15"/>
        <v>0</v>
      </c>
      <c r="AF201" s="364" t="b">
        <f t="shared" si="16"/>
        <v>0</v>
      </c>
      <c r="AL201" s="79" t="b">
        <f t="shared" si="17"/>
        <v>1</v>
      </c>
    </row>
    <row r="202" spans="1:38" ht="32.25" hidden="1" customHeight="1" x14ac:dyDescent="0.2">
      <c r="A202" s="228"/>
      <c r="B202" s="616" t="s">
        <v>335</v>
      </c>
      <c r="C202" s="617"/>
      <c r="D202" s="618"/>
      <c r="E202" s="619"/>
      <c r="F202" s="619"/>
      <c r="G202" s="620"/>
      <c r="H202" s="458"/>
      <c r="I202" s="624"/>
      <c r="J202" s="870"/>
      <c r="K202" s="870"/>
      <c r="L202" s="870"/>
      <c r="M202" s="619"/>
      <c r="N202" s="619"/>
      <c r="O202" s="619"/>
      <c r="P202" s="619"/>
      <c r="Q202" s="620"/>
      <c r="R202" s="304"/>
      <c r="S202" s="642"/>
      <c r="T202" s="642"/>
      <c r="U202" s="642"/>
      <c r="V202" s="642"/>
      <c r="W202" s="642"/>
      <c r="X202" s="642"/>
      <c r="Y202" s="642"/>
      <c r="Z202" s="642"/>
      <c r="AA202" s="642"/>
      <c r="AB202" s="643"/>
      <c r="AC202" s="93"/>
      <c r="AD202" s="93"/>
      <c r="AE202" s="93" t="b">
        <f t="shared" si="15"/>
        <v>0</v>
      </c>
      <c r="AF202" s="364" t="b">
        <f t="shared" si="16"/>
        <v>0</v>
      </c>
      <c r="AL202" s="79" t="b">
        <f t="shared" si="17"/>
        <v>1</v>
      </c>
    </row>
    <row r="203" spans="1:38" ht="32.25" hidden="1" customHeight="1" x14ac:dyDescent="0.2">
      <c r="A203" s="228"/>
      <c r="B203" s="616" t="s">
        <v>335</v>
      </c>
      <c r="C203" s="617"/>
      <c r="D203" s="618"/>
      <c r="E203" s="619"/>
      <c r="F203" s="619"/>
      <c r="G203" s="620"/>
      <c r="H203" s="458"/>
      <c r="I203" s="624"/>
      <c r="J203" s="870"/>
      <c r="K203" s="870"/>
      <c r="L203" s="870"/>
      <c r="M203" s="619"/>
      <c r="N203" s="619"/>
      <c r="O203" s="619"/>
      <c r="P203" s="619"/>
      <c r="Q203" s="620"/>
      <c r="R203" s="304"/>
      <c r="S203" s="642"/>
      <c r="T203" s="642"/>
      <c r="U203" s="642"/>
      <c r="V203" s="642"/>
      <c r="W203" s="642"/>
      <c r="X203" s="642"/>
      <c r="Y203" s="642"/>
      <c r="Z203" s="642"/>
      <c r="AA203" s="642"/>
      <c r="AB203" s="643"/>
      <c r="AC203" s="93"/>
      <c r="AD203" s="93"/>
      <c r="AE203" s="93" t="b">
        <f t="shared" si="15"/>
        <v>0</v>
      </c>
      <c r="AF203" s="364" t="b">
        <f t="shared" si="16"/>
        <v>0</v>
      </c>
      <c r="AL203" s="79" t="b">
        <f t="shared" si="17"/>
        <v>1</v>
      </c>
    </row>
    <row r="204" spans="1:38" ht="32.25" hidden="1" customHeight="1" x14ac:dyDescent="0.2">
      <c r="A204" s="228"/>
      <c r="B204" s="616" t="s">
        <v>335</v>
      </c>
      <c r="C204" s="617"/>
      <c r="D204" s="618"/>
      <c r="E204" s="619"/>
      <c r="F204" s="619"/>
      <c r="G204" s="620"/>
      <c r="H204" s="458"/>
      <c r="I204" s="624"/>
      <c r="J204" s="870"/>
      <c r="K204" s="870"/>
      <c r="L204" s="870"/>
      <c r="M204" s="619"/>
      <c r="N204" s="619"/>
      <c r="O204" s="619"/>
      <c r="P204" s="619"/>
      <c r="Q204" s="620"/>
      <c r="R204" s="304"/>
      <c r="S204" s="642"/>
      <c r="T204" s="642"/>
      <c r="U204" s="642"/>
      <c r="V204" s="642"/>
      <c r="W204" s="642"/>
      <c r="X204" s="642"/>
      <c r="Y204" s="642"/>
      <c r="Z204" s="642"/>
      <c r="AA204" s="642"/>
      <c r="AB204" s="643"/>
      <c r="AC204" s="93"/>
      <c r="AD204" s="93"/>
      <c r="AE204" s="93" t="b">
        <f t="shared" si="15"/>
        <v>0</v>
      </c>
      <c r="AF204" s="364" t="b">
        <f t="shared" si="16"/>
        <v>0</v>
      </c>
      <c r="AL204" s="79" t="b">
        <f t="shared" si="17"/>
        <v>1</v>
      </c>
    </row>
    <row r="205" spans="1:38" ht="32.25" hidden="1" customHeight="1" x14ac:dyDescent="0.2">
      <c r="A205" s="228"/>
      <c r="B205" s="681" t="s">
        <v>335</v>
      </c>
      <c r="C205" s="617"/>
      <c r="D205" s="618"/>
      <c r="E205" s="619"/>
      <c r="F205" s="619"/>
      <c r="G205" s="620"/>
      <c r="H205" s="458"/>
      <c r="I205" s="624"/>
      <c r="J205" s="870"/>
      <c r="K205" s="870"/>
      <c r="L205" s="870"/>
      <c r="M205" s="619"/>
      <c r="N205" s="619"/>
      <c r="O205" s="619"/>
      <c r="P205" s="619"/>
      <c r="Q205" s="620"/>
      <c r="R205" s="304"/>
      <c r="S205" s="642"/>
      <c r="T205" s="642"/>
      <c r="U205" s="642"/>
      <c r="V205" s="642"/>
      <c r="W205" s="642"/>
      <c r="X205" s="642"/>
      <c r="Y205" s="642"/>
      <c r="Z205" s="642"/>
      <c r="AA205" s="642"/>
      <c r="AB205" s="643"/>
      <c r="AC205" s="93"/>
      <c r="AD205" s="93"/>
      <c r="AE205" s="93" t="b">
        <f t="shared" si="15"/>
        <v>0</v>
      </c>
      <c r="AF205" s="364" t="b">
        <f t="shared" si="16"/>
        <v>0</v>
      </c>
      <c r="AL205" s="79" t="b">
        <f t="shared" si="17"/>
        <v>1</v>
      </c>
    </row>
    <row r="206" spans="1:38" ht="12.75" customHeight="1" x14ac:dyDescent="0.2">
      <c r="A206" s="228"/>
      <c r="B206" s="246"/>
      <c r="C206" s="285"/>
      <c r="D206" s="248"/>
      <c r="E206" s="246"/>
      <c r="F206" s="246"/>
      <c r="G206" s="349"/>
      <c r="H206" s="435"/>
      <c r="I206" s="949"/>
      <c r="J206" s="949"/>
      <c r="K206" s="949"/>
      <c r="L206" s="949"/>
      <c r="M206" s="950"/>
      <c r="N206" s="950"/>
      <c r="O206" s="286"/>
      <c r="P206" s="951"/>
      <c r="Q206" s="952"/>
      <c r="R206" s="45"/>
      <c r="S206" s="34"/>
      <c r="T206" s="34"/>
      <c r="U206" s="34"/>
      <c r="V206" s="34"/>
      <c r="W206" s="34"/>
      <c r="X206" s="34"/>
      <c r="Y206" s="34"/>
      <c r="Z206" s="34"/>
      <c r="AA206" s="34"/>
      <c r="AB206" s="87"/>
      <c r="AC206" s="88"/>
      <c r="AD206" s="332"/>
      <c r="AE206" s="332"/>
      <c r="AF206" s="360"/>
    </row>
    <row r="207" spans="1:38" hidden="1" x14ac:dyDescent="0.2">
      <c r="A207" s="228"/>
      <c r="B207" s="246"/>
      <c r="C207" s="285"/>
      <c r="D207" s="248"/>
      <c r="E207" s="246"/>
      <c r="F207" s="246"/>
      <c r="G207" s="349"/>
      <c r="H207" s="435"/>
      <c r="I207" s="348"/>
      <c r="J207" s="533"/>
      <c r="K207" s="533"/>
      <c r="L207" s="533"/>
      <c r="M207" s="348"/>
      <c r="N207" s="55"/>
      <c r="O207" s="286"/>
      <c r="P207" s="952"/>
      <c r="Q207" s="952"/>
      <c r="R207" s="35"/>
      <c r="S207" s="34"/>
      <c r="T207" s="34"/>
      <c r="U207" s="34"/>
      <c r="V207" s="34"/>
      <c r="W207" s="34"/>
      <c r="X207" s="34"/>
      <c r="Y207" s="34"/>
      <c r="Z207" s="34"/>
      <c r="AA207" s="34"/>
      <c r="AB207" s="87"/>
      <c r="AC207" s="88"/>
      <c r="AD207" s="332"/>
      <c r="AE207" s="332"/>
      <c r="AF207" s="360"/>
    </row>
    <row r="208" spans="1:38" ht="15.75" hidden="1" customHeight="1" x14ac:dyDescent="0.2">
      <c r="A208" s="297"/>
      <c r="B208" s="682" t="s">
        <v>317</v>
      </c>
      <c r="C208" s="683"/>
      <c r="D208" s="683"/>
      <c r="E208" s="684"/>
      <c r="F208" s="246"/>
      <c r="G208" s="349"/>
      <c r="H208" s="435"/>
      <c r="I208" s="349"/>
      <c r="J208" s="535"/>
      <c r="K208" s="535"/>
      <c r="L208" s="535"/>
      <c r="M208" s="349"/>
      <c r="N208" s="332"/>
      <c r="O208" s="286"/>
      <c r="P208" s="287"/>
      <c r="Q208" s="240"/>
      <c r="R208" s="35"/>
      <c r="S208" s="34"/>
      <c r="T208" s="34"/>
      <c r="U208" s="34"/>
      <c r="V208" s="34"/>
      <c r="W208" s="34"/>
      <c r="X208" s="34"/>
      <c r="Y208" s="34"/>
      <c r="Z208" s="34"/>
      <c r="AA208" s="34"/>
      <c r="AB208" s="87"/>
      <c r="AC208" s="88"/>
      <c r="AD208" s="332"/>
      <c r="AE208" s="332"/>
      <c r="AF208" s="360"/>
    </row>
    <row r="209" spans="1:38" ht="99" hidden="1" customHeight="1" x14ac:dyDescent="0.2">
      <c r="A209" s="228"/>
      <c r="B209" s="722" t="s">
        <v>315</v>
      </c>
      <c r="C209" s="723"/>
      <c r="D209" s="876" t="s">
        <v>143</v>
      </c>
      <c r="E209" s="877"/>
      <c r="F209" s="878"/>
      <c r="G209" s="879"/>
      <c r="H209" s="459"/>
      <c r="I209" s="694" t="s">
        <v>102</v>
      </c>
      <c r="J209" s="915"/>
      <c r="K209" s="915"/>
      <c r="L209" s="915"/>
      <c r="M209" s="915"/>
      <c r="N209" s="915"/>
      <c r="O209" s="696"/>
      <c r="P209" s="276" t="str">
        <f>IF(TillDelVal=1,"","Ange poäng-värde
")</f>
        <v xml:space="preserve">Ange poäng-värde
</v>
      </c>
      <c r="Q209" s="429"/>
      <c r="R209" s="94" t="s">
        <v>141</v>
      </c>
      <c r="S209" s="686" t="s">
        <v>55</v>
      </c>
      <c r="T209" s="687"/>
      <c r="U209" s="687"/>
      <c r="V209" s="687"/>
      <c r="W209" s="687"/>
      <c r="X209" s="687"/>
      <c r="Y209" s="687"/>
      <c r="Z209" s="687"/>
      <c r="AA209" s="687"/>
      <c r="AB209" s="688"/>
      <c r="AC209" s="135"/>
      <c r="AD209" s="134"/>
      <c r="AE209" s="136"/>
      <c r="AF209" s="373"/>
    </row>
    <row r="210" spans="1:38" ht="34.5" hidden="1" customHeight="1" x14ac:dyDescent="0.2">
      <c r="A210" s="228"/>
      <c r="B210" s="616" t="s">
        <v>335</v>
      </c>
      <c r="C210" s="617"/>
      <c r="D210" s="618"/>
      <c r="E210" s="857"/>
      <c r="F210" s="619"/>
      <c r="G210" s="620"/>
      <c r="H210" s="458"/>
      <c r="I210" s="858"/>
      <c r="J210" s="859"/>
      <c r="K210" s="859"/>
      <c r="L210" s="859"/>
      <c r="M210" s="859"/>
      <c r="N210" s="859"/>
      <c r="O210" s="861"/>
      <c r="P210" s="257"/>
      <c r="Q210" s="430"/>
      <c r="R210" s="277"/>
      <c r="S210" s="607"/>
      <c r="T210" s="608"/>
      <c r="U210" s="608"/>
      <c r="V210" s="608"/>
      <c r="W210" s="608"/>
      <c r="X210" s="608"/>
      <c r="Y210" s="608"/>
      <c r="Z210" s="608"/>
      <c r="AA210" s="608"/>
      <c r="AB210" s="609"/>
      <c r="AC210" s="93"/>
      <c r="AD210" s="93"/>
      <c r="AE210" s="93"/>
      <c r="AF210" s="364"/>
      <c r="AL210" s="79"/>
    </row>
    <row r="211" spans="1:38" ht="32.25" hidden="1" customHeight="1" x14ac:dyDescent="0.2">
      <c r="A211" s="228"/>
      <c r="B211" s="616" t="s">
        <v>335</v>
      </c>
      <c r="C211" s="617"/>
      <c r="D211" s="618"/>
      <c r="E211" s="857"/>
      <c r="F211" s="619"/>
      <c r="G211" s="620"/>
      <c r="H211" s="458"/>
      <c r="I211" s="858"/>
      <c r="J211" s="859"/>
      <c r="K211" s="859"/>
      <c r="L211" s="859"/>
      <c r="M211" s="859"/>
      <c r="N211" s="859"/>
      <c r="O211" s="861"/>
      <c r="P211" s="257"/>
      <c r="Q211" s="430"/>
      <c r="R211" s="277"/>
      <c r="S211" s="607"/>
      <c r="T211" s="608"/>
      <c r="U211" s="608"/>
      <c r="V211" s="608"/>
      <c r="W211" s="608"/>
      <c r="X211" s="608"/>
      <c r="Y211" s="608"/>
      <c r="Z211" s="608"/>
      <c r="AA211" s="608"/>
      <c r="AB211" s="609"/>
      <c r="AC211" s="93"/>
      <c r="AD211" s="93"/>
      <c r="AE211" s="93"/>
      <c r="AF211" s="364"/>
      <c r="AL211" s="79"/>
    </row>
    <row r="212" spans="1:38" ht="32.25" hidden="1" customHeight="1" x14ac:dyDescent="0.2">
      <c r="A212" s="228"/>
      <c r="B212" s="616" t="s">
        <v>335</v>
      </c>
      <c r="C212" s="617"/>
      <c r="D212" s="618"/>
      <c r="E212" s="857"/>
      <c r="F212" s="619"/>
      <c r="G212" s="620"/>
      <c r="H212" s="458"/>
      <c r="I212" s="858"/>
      <c r="J212" s="859"/>
      <c r="K212" s="859"/>
      <c r="L212" s="859"/>
      <c r="M212" s="859"/>
      <c r="N212" s="859"/>
      <c r="O212" s="861"/>
      <c r="P212" s="257"/>
      <c r="Q212" s="430"/>
      <c r="R212" s="277"/>
      <c r="S212" s="607"/>
      <c r="T212" s="608"/>
      <c r="U212" s="608"/>
      <c r="V212" s="608"/>
      <c r="W212" s="608"/>
      <c r="X212" s="608"/>
      <c r="Y212" s="608"/>
      <c r="Z212" s="608"/>
      <c r="AA212" s="608"/>
      <c r="AB212" s="609"/>
      <c r="AC212" s="93"/>
      <c r="AD212" s="93"/>
      <c r="AE212" s="93"/>
      <c r="AF212" s="364"/>
      <c r="AL212" s="79"/>
    </row>
    <row r="213" spans="1:38" ht="32.25" hidden="1" customHeight="1" x14ac:dyDescent="0.2">
      <c r="A213" s="228"/>
      <c r="B213" s="616" t="s">
        <v>335</v>
      </c>
      <c r="C213" s="617"/>
      <c r="D213" s="618"/>
      <c r="E213" s="857"/>
      <c r="F213" s="619"/>
      <c r="G213" s="620"/>
      <c r="H213" s="458"/>
      <c r="I213" s="858"/>
      <c r="J213" s="859"/>
      <c r="K213" s="859"/>
      <c r="L213" s="859"/>
      <c r="M213" s="859"/>
      <c r="N213" s="859"/>
      <c r="O213" s="861"/>
      <c r="P213" s="257"/>
      <c r="Q213" s="430"/>
      <c r="R213" s="277"/>
      <c r="S213" s="607"/>
      <c r="T213" s="608"/>
      <c r="U213" s="608"/>
      <c r="V213" s="608"/>
      <c r="W213" s="608"/>
      <c r="X213" s="608"/>
      <c r="Y213" s="608"/>
      <c r="Z213" s="608"/>
      <c r="AA213" s="608"/>
      <c r="AB213" s="609"/>
      <c r="AC213" s="93"/>
      <c r="AD213" s="93"/>
      <c r="AE213" s="93"/>
      <c r="AF213" s="364"/>
      <c r="AL213" s="79"/>
    </row>
    <row r="214" spans="1:38" ht="32.25" hidden="1" customHeight="1" x14ac:dyDescent="0.2">
      <c r="A214" s="228"/>
      <c r="B214" s="616" t="s">
        <v>335</v>
      </c>
      <c r="C214" s="617"/>
      <c r="D214" s="618"/>
      <c r="E214" s="857"/>
      <c r="F214" s="619"/>
      <c r="G214" s="620"/>
      <c r="H214" s="458"/>
      <c r="I214" s="858"/>
      <c r="J214" s="859"/>
      <c r="K214" s="859"/>
      <c r="L214" s="859"/>
      <c r="M214" s="859"/>
      <c r="N214" s="859"/>
      <c r="O214" s="861"/>
      <c r="P214" s="257"/>
      <c r="Q214" s="430"/>
      <c r="R214" s="277"/>
      <c r="S214" s="607"/>
      <c r="T214" s="608"/>
      <c r="U214" s="608"/>
      <c r="V214" s="608"/>
      <c r="W214" s="608"/>
      <c r="X214" s="608"/>
      <c r="Y214" s="608"/>
      <c r="Z214" s="608"/>
      <c r="AA214" s="608"/>
      <c r="AB214" s="609"/>
      <c r="AC214" s="93"/>
      <c r="AD214" s="93"/>
      <c r="AE214" s="93"/>
      <c r="AF214" s="364"/>
      <c r="AL214" s="79"/>
    </row>
    <row r="215" spans="1:38" ht="32.25" hidden="1" customHeight="1" x14ac:dyDescent="0.2">
      <c r="A215" s="228"/>
      <c r="B215" s="616" t="s">
        <v>335</v>
      </c>
      <c r="C215" s="617"/>
      <c r="D215" s="618"/>
      <c r="E215" s="857"/>
      <c r="F215" s="619"/>
      <c r="G215" s="620"/>
      <c r="H215" s="458"/>
      <c r="I215" s="858"/>
      <c r="J215" s="859"/>
      <c r="K215" s="859"/>
      <c r="L215" s="859"/>
      <c r="M215" s="859"/>
      <c r="N215" s="859"/>
      <c r="O215" s="861"/>
      <c r="P215" s="257"/>
      <c r="Q215" s="430"/>
      <c r="R215" s="277"/>
      <c r="S215" s="607"/>
      <c r="T215" s="608"/>
      <c r="U215" s="608"/>
      <c r="V215" s="608"/>
      <c r="W215" s="608"/>
      <c r="X215" s="608"/>
      <c r="Y215" s="608"/>
      <c r="Z215" s="608"/>
      <c r="AA215" s="608"/>
      <c r="AB215" s="609"/>
      <c r="AC215" s="93"/>
      <c r="AD215" s="93"/>
      <c r="AE215" s="93"/>
      <c r="AF215" s="364"/>
      <c r="AL215" s="79"/>
    </row>
    <row r="216" spans="1:38" ht="32.25" hidden="1" customHeight="1" x14ac:dyDescent="0.2">
      <c r="A216" s="228"/>
      <c r="B216" s="616" t="s">
        <v>335</v>
      </c>
      <c r="C216" s="617"/>
      <c r="D216" s="618"/>
      <c r="E216" s="857"/>
      <c r="F216" s="619"/>
      <c r="G216" s="620"/>
      <c r="H216" s="458"/>
      <c r="I216" s="858"/>
      <c r="J216" s="859"/>
      <c r="K216" s="859"/>
      <c r="L216" s="859"/>
      <c r="M216" s="859"/>
      <c r="N216" s="859"/>
      <c r="O216" s="861"/>
      <c r="P216" s="257"/>
      <c r="Q216" s="430"/>
      <c r="R216" s="277"/>
      <c r="S216" s="607"/>
      <c r="T216" s="608"/>
      <c r="U216" s="608"/>
      <c r="V216" s="608"/>
      <c r="W216" s="608"/>
      <c r="X216" s="608"/>
      <c r="Y216" s="608"/>
      <c r="Z216" s="608"/>
      <c r="AA216" s="608"/>
      <c r="AB216" s="609"/>
      <c r="AC216" s="93"/>
      <c r="AD216" s="93"/>
      <c r="AE216" s="93"/>
      <c r="AF216" s="364"/>
      <c r="AL216" s="79"/>
    </row>
    <row r="217" spans="1:38" ht="32.25" hidden="1" customHeight="1" x14ac:dyDescent="0.2">
      <c r="A217" s="228"/>
      <c r="B217" s="616" t="s">
        <v>335</v>
      </c>
      <c r="C217" s="617"/>
      <c r="D217" s="618"/>
      <c r="E217" s="857"/>
      <c r="F217" s="619"/>
      <c r="G217" s="620"/>
      <c r="H217" s="458"/>
      <c r="I217" s="858"/>
      <c r="J217" s="859"/>
      <c r="K217" s="859"/>
      <c r="L217" s="859"/>
      <c r="M217" s="859"/>
      <c r="N217" s="859"/>
      <c r="O217" s="861"/>
      <c r="P217" s="257"/>
      <c r="Q217" s="430"/>
      <c r="R217" s="277"/>
      <c r="S217" s="607"/>
      <c r="T217" s="608"/>
      <c r="U217" s="608"/>
      <c r="V217" s="608"/>
      <c r="W217" s="608"/>
      <c r="X217" s="608"/>
      <c r="Y217" s="608"/>
      <c r="Z217" s="608"/>
      <c r="AA217" s="608"/>
      <c r="AB217" s="609"/>
      <c r="AC217" s="93"/>
      <c r="AD217" s="93"/>
      <c r="AE217" s="93"/>
      <c r="AF217" s="364"/>
      <c r="AL217" s="79"/>
    </row>
    <row r="218" spans="1:38" ht="32.25" hidden="1" customHeight="1" x14ac:dyDescent="0.2">
      <c r="A218" s="228"/>
      <c r="B218" s="616" t="s">
        <v>335</v>
      </c>
      <c r="C218" s="617"/>
      <c r="D218" s="618"/>
      <c r="E218" s="857"/>
      <c r="F218" s="619"/>
      <c r="G218" s="620"/>
      <c r="H218" s="458"/>
      <c r="I218" s="858"/>
      <c r="J218" s="859"/>
      <c r="K218" s="859"/>
      <c r="L218" s="859"/>
      <c r="M218" s="859"/>
      <c r="N218" s="859"/>
      <c r="O218" s="861"/>
      <c r="P218" s="257"/>
      <c r="Q218" s="430"/>
      <c r="R218" s="277"/>
      <c r="S218" s="607"/>
      <c r="T218" s="608"/>
      <c r="U218" s="608"/>
      <c r="V218" s="608"/>
      <c r="W218" s="608"/>
      <c r="X218" s="608"/>
      <c r="Y218" s="608"/>
      <c r="Z218" s="608"/>
      <c r="AA218" s="608"/>
      <c r="AB218" s="609"/>
      <c r="AC218" s="93"/>
      <c r="AD218" s="93"/>
      <c r="AE218" s="93"/>
      <c r="AF218" s="364"/>
      <c r="AL218" s="79"/>
    </row>
    <row r="219" spans="1:38" ht="32.25" hidden="1" customHeight="1" x14ac:dyDescent="0.2">
      <c r="A219" s="228"/>
      <c r="B219" s="616" t="s">
        <v>335</v>
      </c>
      <c r="C219" s="617"/>
      <c r="D219" s="618"/>
      <c r="E219" s="857"/>
      <c r="F219" s="619"/>
      <c r="G219" s="620"/>
      <c r="H219" s="458"/>
      <c r="I219" s="858"/>
      <c r="J219" s="859"/>
      <c r="K219" s="859"/>
      <c r="L219" s="859"/>
      <c r="M219" s="859"/>
      <c r="N219" s="859"/>
      <c r="O219" s="860"/>
      <c r="P219" s="257"/>
      <c r="Q219" s="430"/>
      <c r="R219" s="277"/>
      <c r="S219" s="607"/>
      <c r="T219" s="608"/>
      <c r="U219" s="608"/>
      <c r="V219" s="608"/>
      <c r="W219" s="608"/>
      <c r="X219" s="608"/>
      <c r="Y219" s="608"/>
      <c r="Z219" s="608"/>
      <c r="AA219" s="608"/>
      <c r="AB219" s="609"/>
      <c r="AC219" s="93"/>
      <c r="AD219" s="93"/>
      <c r="AE219" s="93"/>
      <c r="AF219" s="364"/>
      <c r="AL219" s="79"/>
    </row>
    <row r="220" spans="1:38" ht="32.25" hidden="1" customHeight="1" x14ac:dyDescent="0.2">
      <c r="A220" s="228"/>
      <c r="B220" s="616" t="s">
        <v>335</v>
      </c>
      <c r="C220" s="617"/>
      <c r="D220" s="618"/>
      <c r="E220" s="857"/>
      <c r="F220" s="619"/>
      <c r="G220" s="620"/>
      <c r="H220" s="458"/>
      <c r="I220" s="858"/>
      <c r="J220" s="859"/>
      <c r="K220" s="859"/>
      <c r="L220" s="859"/>
      <c r="M220" s="859"/>
      <c r="N220" s="859"/>
      <c r="O220" s="860"/>
      <c r="P220" s="257"/>
      <c r="Q220" s="430"/>
      <c r="R220" s="277"/>
      <c r="S220" s="607"/>
      <c r="T220" s="608"/>
      <c r="U220" s="608"/>
      <c r="V220" s="608"/>
      <c r="W220" s="608"/>
      <c r="X220" s="608"/>
      <c r="Y220" s="608"/>
      <c r="Z220" s="608"/>
      <c r="AA220" s="608"/>
      <c r="AB220" s="609"/>
      <c r="AC220" s="93"/>
      <c r="AD220" s="93"/>
      <c r="AE220" s="93"/>
      <c r="AF220" s="364"/>
      <c r="AL220" s="79"/>
    </row>
    <row r="221" spans="1:38" ht="32.25" hidden="1" customHeight="1" x14ac:dyDescent="0.2">
      <c r="A221" s="228"/>
      <c r="B221" s="616" t="s">
        <v>335</v>
      </c>
      <c r="C221" s="617"/>
      <c r="D221" s="618"/>
      <c r="E221" s="857"/>
      <c r="F221" s="619"/>
      <c r="G221" s="620"/>
      <c r="H221" s="458"/>
      <c r="I221" s="858"/>
      <c r="J221" s="859"/>
      <c r="K221" s="859"/>
      <c r="L221" s="859"/>
      <c r="M221" s="859"/>
      <c r="N221" s="859"/>
      <c r="O221" s="860"/>
      <c r="P221" s="257"/>
      <c r="Q221" s="430"/>
      <c r="R221" s="277"/>
      <c r="S221" s="607"/>
      <c r="T221" s="608"/>
      <c r="U221" s="608"/>
      <c r="V221" s="608"/>
      <c r="W221" s="608"/>
      <c r="X221" s="608"/>
      <c r="Y221" s="608"/>
      <c r="Z221" s="608"/>
      <c r="AA221" s="608"/>
      <c r="AB221" s="609"/>
      <c r="AC221" s="93"/>
      <c r="AD221" s="93"/>
      <c r="AE221" s="93"/>
      <c r="AF221" s="364"/>
      <c r="AL221" s="79"/>
    </row>
    <row r="222" spans="1:38" ht="32.25" hidden="1" customHeight="1" x14ac:dyDescent="0.2">
      <c r="A222" s="228"/>
      <c r="B222" s="616" t="s">
        <v>335</v>
      </c>
      <c r="C222" s="617"/>
      <c r="D222" s="618"/>
      <c r="E222" s="857"/>
      <c r="F222" s="619"/>
      <c r="G222" s="620"/>
      <c r="H222" s="458"/>
      <c r="I222" s="858"/>
      <c r="J222" s="859"/>
      <c r="K222" s="859"/>
      <c r="L222" s="859"/>
      <c r="M222" s="859"/>
      <c r="N222" s="859"/>
      <c r="O222" s="860"/>
      <c r="P222" s="257"/>
      <c r="Q222" s="430"/>
      <c r="R222" s="277"/>
      <c r="S222" s="607"/>
      <c r="T222" s="608"/>
      <c r="U222" s="608"/>
      <c r="V222" s="608"/>
      <c r="W222" s="608"/>
      <c r="X222" s="608"/>
      <c r="Y222" s="608"/>
      <c r="Z222" s="608"/>
      <c r="AA222" s="608"/>
      <c r="AB222" s="609"/>
      <c r="AC222" s="93"/>
      <c r="AD222" s="93"/>
      <c r="AE222" s="93"/>
      <c r="AF222" s="364"/>
      <c r="AL222" s="79"/>
    </row>
    <row r="223" spans="1:38" ht="32.25" hidden="1" customHeight="1" x14ac:dyDescent="0.2">
      <c r="A223" s="228"/>
      <c r="B223" s="616" t="s">
        <v>335</v>
      </c>
      <c r="C223" s="617"/>
      <c r="D223" s="618"/>
      <c r="E223" s="857"/>
      <c r="F223" s="619"/>
      <c r="G223" s="620"/>
      <c r="H223" s="458"/>
      <c r="I223" s="858"/>
      <c r="J223" s="859"/>
      <c r="K223" s="859"/>
      <c r="L223" s="859"/>
      <c r="M223" s="859"/>
      <c r="N223" s="859"/>
      <c r="O223" s="860"/>
      <c r="P223" s="257"/>
      <c r="Q223" s="430"/>
      <c r="R223" s="277"/>
      <c r="S223" s="607"/>
      <c r="T223" s="608"/>
      <c r="U223" s="608"/>
      <c r="V223" s="608"/>
      <c r="W223" s="608"/>
      <c r="X223" s="608"/>
      <c r="Y223" s="608"/>
      <c r="Z223" s="608"/>
      <c r="AA223" s="608"/>
      <c r="AB223" s="609"/>
      <c r="AC223" s="93"/>
      <c r="AD223" s="93"/>
      <c r="AE223" s="93"/>
      <c r="AF223" s="364"/>
      <c r="AL223" s="79"/>
    </row>
    <row r="224" spans="1:38" ht="32.25" hidden="1" customHeight="1" x14ac:dyDescent="0.2">
      <c r="A224" s="228"/>
      <c r="B224" s="616" t="s">
        <v>335</v>
      </c>
      <c r="C224" s="617"/>
      <c r="D224" s="618"/>
      <c r="E224" s="857"/>
      <c r="F224" s="619"/>
      <c r="G224" s="620"/>
      <c r="H224" s="458"/>
      <c r="I224" s="858"/>
      <c r="J224" s="859"/>
      <c r="K224" s="859"/>
      <c r="L224" s="859"/>
      <c r="M224" s="859"/>
      <c r="N224" s="859"/>
      <c r="O224" s="860"/>
      <c r="P224" s="257"/>
      <c r="Q224" s="430"/>
      <c r="R224" s="277"/>
      <c r="S224" s="607"/>
      <c r="T224" s="608"/>
      <c r="U224" s="608"/>
      <c r="V224" s="608"/>
      <c r="W224" s="608"/>
      <c r="X224" s="608"/>
      <c r="Y224" s="608"/>
      <c r="Z224" s="608"/>
      <c r="AA224" s="608"/>
      <c r="AB224" s="609"/>
      <c r="AC224" s="93"/>
      <c r="AD224" s="93"/>
      <c r="AE224" s="93"/>
      <c r="AF224" s="364"/>
      <c r="AL224" s="79"/>
    </row>
    <row r="225" spans="1:50" ht="32.25" hidden="1" customHeight="1" x14ac:dyDescent="0.2">
      <c r="A225" s="228"/>
      <c r="B225" s="616" t="s">
        <v>335</v>
      </c>
      <c r="C225" s="617"/>
      <c r="D225" s="618"/>
      <c r="E225" s="857"/>
      <c r="F225" s="619"/>
      <c r="G225" s="620"/>
      <c r="H225" s="458"/>
      <c r="I225" s="858"/>
      <c r="J225" s="859"/>
      <c r="K225" s="859"/>
      <c r="L225" s="859"/>
      <c r="M225" s="859"/>
      <c r="N225" s="859"/>
      <c r="O225" s="860"/>
      <c r="P225" s="257"/>
      <c r="Q225" s="430"/>
      <c r="R225" s="277"/>
      <c r="S225" s="607"/>
      <c r="T225" s="608"/>
      <c r="U225" s="608"/>
      <c r="V225" s="608"/>
      <c r="W225" s="608"/>
      <c r="X225" s="608"/>
      <c r="Y225" s="608"/>
      <c r="Z225" s="608"/>
      <c r="AA225" s="608"/>
      <c r="AB225" s="609"/>
      <c r="AC225" s="93"/>
      <c r="AD225" s="93"/>
      <c r="AE225" s="93"/>
      <c r="AF225" s="364"/>
      <c r="AL225" s="79"/>
    </row>
    <row r="226" spans="1:50" ht="32.25" hidden="1" customHeight="1" x14ac:dyDescent="0.2">
      <c r="A226" s="228"/>
      <c r="B226" s="616" t="s">
        <v>335</v>
      </c>
      <c r="C226" s="617"/>
      <c r="D226" s="618"/>
      <c r="E226" s="857"/>
      <c r="F226" s="619"/>
      <c r="G226" s="620"/>
      <c r="H226" s="458"/>
      <c r="I226" s="858"/>
      <c r="J226" s="859"/>
      <c r="K226" s="859"/>
      <c r="L226" s="859"/>
      <c r="M226" s="859"/>
      <c r="N226" s="859"/>
      <c r="O226" s="860"/>
      <c r="P226" s="257"/>
      <c r="Q226" s="430"/>
      <c r="R226" s="277"/>
      <c r="S226" s="607"/>
      <c r="T226" s="608"/>
      <c r="U226" s="608"/>
      <c r="V226" s="608"/>
      <c r="W226" s="608"/>
      <c r="X226" s="608"/>
      <c r="Y226" s="608"/>
      <c r="Z226" s="608"/>
      <c r="AA226" s="608"/>
      <c r="AB226" s="609"/>
      <c r="AC226" s="93"/>
      <c r="AD226" s="93"/>
      <c r="AE226" s="93"/>
      <c r="AF226" s="364"/>
      <c r="AL226" s="79"/>
    </row>
    <row r="227" spans="1:50" ht="32.25" hidden="1" customHeight="1" x14ac:dyDescent="0.2">
      <c r="A227" s="228"/>
      <c r="B227" s="616" t="s">
        <v>335</v>
      </c>
      <c r="C227" s="617"/>
      <c r="D227" s="618"/>
      <c r="E227" s="857"/>
      <c r="F227" s="619"/>
      <c r="G227" s="620"/>
      <c r="H227" s="458"/>
      <c r="I227" s="858"/>
      <c r="J227" s="859"/>
      <c r="K227" s="859"/>
      <c r="L227" s="859"/>
      <c r="M227" s="859"/>
      <c r="N227" s="859"/>
      <c r="O227" s="860"/>
      <c r="P227" s="257"/>
      <c r="Q227" s="430"/>
      <c r="R227" s="277"/>
      <c r="S227" s="607"/>
      <c r="T227" s="608"/>
      <c r="U227" s="608"/>
      <c r="V227" s="608"/>
      <c r="W227" s="608"/>
      <c r="X227" s="608"/>
      <c r="Y227" s="608"/>
      <c r="Z227" s="608"/>
      <c r="AA227" s="608"/>
      <c r="AB227" s="609"/>
      <c r="AC227" s="93"/>
      <c r="AD227" s="93"/>
      <c r="AE227" s="93"/>
      <c r="AF227" s="364"/>
      <c r="AL227" s="79"/>
    </row>
    <row r="228" spans="1:50" ht="32.25" hidden="1" customHeight="1" x14ac:dyDescent="0.2">
      <c r="A228" s="228"/>
      <c r="B228" s="616" t="s">
        <v>335</v>
      </c>
      <c r="C228" s="617"/>
      <c r="D228" s="618"/>
      <c r="E228" s="857"/>
      <c r="F228" s="619"/>
      <c r="G228" s="620"/>
      <c r="H228" s="458"/>
      <c r="I228" s="858"/>
      <c r="J228" s="859"/>
      <c r="K228" s="859"/>
      <c r="L228" s="859"/>
      <c r="M228" s="859"/>
      <c r="N228" s="859"/>
      <c r="O228" s="860"/>
      <c r="P228" s="257"/>
      <c r="Q228" s="430"/>
      <c r="R228" s="277"/>
      <c r="S228" s="607"/>
      <c r="T228" s="608"/>
      <c r="U228" s="608"/>
      <c r="V228" s="608"/>
      <c r="W228" s="608"/>
      <c r="X228" s="608"/>
      <c r="Y228" s="608"/>
      <c r="Z228" s="608"/>
      <c r="AA228" s="608"/>
      <c r="AB228" s="609"/>
      <c r="AC228" s="93"/>
      <c r="AD228" s="93"/>
      <c r="AE228" s="93"/>
      <c r="AF228" s="364"/>
      <c r="AL228" s="79"/>
    </row>
    <row r="229" spans="1:50" ht="32.25" hidden="1" customHeight="1" x14ac:dyDescent="0.2">
      <c r="A229" s="228"/>
      <c r="B229" s="616" t="s">
        <v>335</v>
      </c>
      <c r="C229" s="617"/>
      <c r="D229" s="618"/>
      <c r="E229" s="857"/>
      <c r="F229" s="619"/>
      <c r="G229" s="620"/>
      <c r="H229" s="458"/>
      <c r="I229" s="858"/>
      <c r="J229" s="859"/>
      <c r="K229" s="859"/>
      <c r="L229" s="859"/>
      <c r="M229" s="859"/>
      <c r="N229" s="859"/>
      <c r="O229" s="860"/>
      <c r="P229" s="257"/>
      <c r="Q229" s="430"/>
      <c r="R229" s="277"/>
      <c r="S229" s="607"/>
      <c r="T229" s="608"/>
      <c r="U229" s="608"/>
      <c r="V229" s="608"/>
      <c r="W229" s="608"/>
      <c r="X229" s="608"/>
      <c r="Y229" s="608"/>
      <c r="Z229" s="608"/>
      <c r="AA229" s="608"/>
      <c r="AB229" s="609"/>
      <c r="AC229" s="93"/>
      <c r="AD229" s="93"/>
      <c r="AE229" s="93"/>
      <c r="AF229" s="364"/>
      <c r="AL229" s="79"/>
    </row>
    <row r="230" spans="1:50" s="141" customFormat="1" ht="6.75" customHeight="1" x14ac:dyDescent="0.2">
      <c r="A230" s="238">
        <v>1</v>
      </c>
      <c r="AE230" s="93"/>
      <c r="AF230" s="364"/>
      <c r="AG230" s="26"/>
      <c r="AH230" s="26"/>
      <c r="AI230" s="26"/>
      <c r="AJ230" s="26"/>
      <c r="AK230" s="26"/>
      <c r="AL230" s="79"/>
    </row>
    <row r="231" spans="1:50" ht="54.75" hidden="1" customHeight="1" x14ac:dyDescent="0.2">
      <c r="A231" s="228">
        <v>1</v>
      </c>
      <c r="B231" s="46"/>
      <c r="D231" s="332"/>
      <c r="E231" s="332"/>
      <c r="F231" s="332"/>
      <c r="G231" s="332"/>
      <c r="H231" s="432"/>
      <c r="I231" s="332"/>
      <c r="J231" s="532"/>
      <c r="K231" s="532"/>
      <c r="L231" s="532"/>
      <c r="M231" s="332"/>
      <c r="N231" s="332"/>
      <c r="P231" s="146" t="str">
        <f>IF(UtvarderingsVal="Alt3","","Max poäng för uppfyllda bör-krav")</f>
        <v>Max poäng för uppfyllda bör-krav</v>
      </c>
      <c r="Q231" s="431"/>
      <c r="R231" s="332"/>
      <c r="S231" s="332"/>
      <c r="T231" s="332"/>
      <c r="U231" s="332"/>
      <c r="V231" s="332"/>
      <c r="W231" s="332"/>
      <c r="X231" s="332"/>
      <c r="Y231" s="332"/>
      <c r="Z231" s="87"/>
      <c r="AA231" s="87"/>
      <c r="AB231" s="88"/>
      <c r="AC231" s="332"/>
      <c r="AD231" s="332"/>
      <c r="AE231" s="93"/>
      <c r="AF231" s="364"/>
      <c r="AL231" s="79"/>
    </row>
    <row r="232" spans="1:50" ht="27" hidden="1" customHeight="1" x14ac:dyDescent="0.2">
      <c r="A232" s="228">
        <v>1</v>
      </c>
      <c r="B232" s="944"/>
      <c r="C232" s="945"/>
      <c r="F232" s="332"/>
      <c r="G232" s="95"/>
      <c r="H232" s="95"/>
      <c r="I232" s="332"/>
      <c r="J232" s="532"/>
      <c r="K232" s="532"/>
      <c r="L232" s="532"/>
      <c r="M232" s="332"/>
      <c r="N232" s="332"/>
      <c r="O232" s="145"/>
      <c r="P232" s="113">
        <f>IF(UtvarderingsVal="Alt3","",SUM(P210:P229))</f>
        <v>0</v>
      </c>
      <c r="Q232" s="433"/>
      <c r="R232" s="179" t="str">
        <f>IF(UtvarderingsVal="Alt3","","Total erhållen poängsumma:")</f>
        <v>Total erhållen poängsumma:</v>
      </c>
      <c r="S232" s="97">
        <f>IF(UtvarderingsVal="Alt2","",SUMIF(R210:R229,"Ja",P210:P229))</f>
        <v>0</v>
      </c>
      <c r="T232" s="366" t="str">
        <f>IF(UtvarderingsVal="Alt2","","Totalt erhållet prisavdrag:")</f>
        <v>Totalt erhållet prisavdrag:</v>
      </c>
      <c r="U232" s="947" t="e">
        <f>IF(UtvarderingsVal="Alt2","",SUMIF(R210:R229,"Ja",#REF!))</f>
        <v>#REF!</v>
      </c>
      <c r="V232" s="948"/>
      <c r="W232" s="367"/>
      <c r="X232" s="30"/>
      <c r="Y232" s="30"/>
      <c r="Z232" s="946"/>
      <c r="AA232" s="946"/>
      <c r="AB232" s="945"/>
      <c r="AC232" s="88"/>
      <c r="AD232" s="93"/>
      <c r="AE232" s="93"/>
      <c r="AF232" s="364"/>
      <c r="AL232" s="79"/>
    </row>
    <row r="233" spans="1:50" ht="14.25" hidden="1" x14ac:dyDescent="0.2">
      <c r="A233" s="228"/>
      <c r="B233" s="332"/>
      <c r="C233" s="332"/>
      <c r="D233" s="332"/>
      <c r="E233" s="332"/>
      <c r="F233" s="332"/>
      <c r="G233" s="332"/>
      <c r="H233" s="432"/>
      <c r="I233" s="332"/>
      <c r="J233" s="532"/>
      <c r="K233" s="532"/>
      <c r="L233" s="532"/>
      <c r="M233" s="332"/>
      <c r="N233" s="332"/>
      <c r="Q233" s="417"/>
      <c r="R233" s="332"/>
      <c r="S233" s="332"/>
      <c r="T233" s="332"/>
      <c r="U233" s="332"/>
      <c r="V233" s="332"/>
      <c r="W233" s="332"/>
      <c r="X233" s="332"/>
      <c r="Y233" s="332"/>
      <c r="Z233" s="332"/>
      <c r="AA233" s="332"/>
      <c r="AB233" s="87"/>
      <c r="AC233" s="88"/>
      <c r="AD233" s="332"/>
      <c r="AE233" s="93"/>
      <c r="AF233" s="364"/>
      <c r="AL233" s="79"/>
    </row>
    <row r="234" spans="1:50" ht="21" hidden="1" customHeight="1" x14ac:dyDescent="0.2">
      <c r="C234" s="114"/>
      <c r="D234" s="114"/>
      <c r="E234" s="112"/>
      <c r="F234" s="112"/>
      <c r="G234" s="112"/>
      <c r="H234" s="112"/>
      <c r="I234" s="112"/>
      <c r="J234" s="112"/>
      <c r="K234" s="112"/>
      <c r="L234" s="112"/>
      <c r="M234" s="115"/>
      <c r="N234" s="8"/>
      <c r="R234" s="51"/>
      <c r="S234" s="30"/>
      <c r="T234" s="8"/>
      <c r="U234" s="8"/>
      <c r="V234" s="45"/>
      <c r="W234" s="8"/>
      <c r="X234" s="8"/>
      <c r="Y234" s="56"/>
      <c r="Z234" s="52"/>
      <c r="AA234" s="52"/>
      <c r="AB234" s="332"/>
      <c r="AC234" s="332"/>
      <c r="AD234" s="332"/>
      <c r="AE234" s="93"/>
      <c r="AF234" s="364"/>
      <c r="AL234" s="79"/>
      <c r="AM234" s="65"/>
      <c r="AN234" s="65"/>
      <c r="AO234" s="65"/>
      <c r="AP234" s="65"/>
      <c r="AQ234" s="65"/>
      <c r="AR234" s="65"/>
      <c r="AS234" s="65"/>
      <c r="AT234" s="65"/>
      <c r="AU234" s="65"/>
      <c r="AV234" s="65"/>
      <c r="AW234" s="65"/>
      <c r="AX234" s="65"/>
    </row>
    <row r="235" spans="1:50" ht="7.5" hidden="1" customHeight="1" x14ac:dyDescent="0.2">
      <c r="B235" s="114"/>
      <c r="C235" s="114"/>
      <c r="D235" s="114"/>
      <c r="E235" s="76"/>
      <c r="F235" s="76"/>
      <c r="G235" s="76"/>
      <c r="H235" s="76"/>
      <c r="I235" s="76"/>
      <c r="J235" s="76"/>
      <c r="K235" s="76"/>
      <c r="L235" s="76"/>
      <c r="N235" s="8"/>
      <c r="R235" s="51"/>
      <c r="S235" s="30"/>
      <c r="T235" s="8"/>
      <c r="U235" s="8"/>
      <c r="V235" s="45"/>
      <c r="W235" s="8"/>
      <c r="X235" s="8"/>
      <c r="Y235" s="56"/>
      <c r="Z235" s="52"/>
      <c r="AA235" s="52"/>
      <c r="AB235" s="332"/>
      <c r="AC235" s="332"/>
      <c r="AD235" s="332"/>
      <c r="AE235" s="93"/>
      <c r="AF235" s="364"/>
      <c r="AL235" s="79"/>
      <c r="AM235" s="65"/>
      <c r="AN235" s="65"/>
      <c r="AO235" s="65"/>
      <c r="AP235" s="65"/>
      <c r="AQ235" s="65"/>
      <c r="AR235" s="65"/>
      <c r="AS235" s="65"/>
      <c r="AT235" s="65"/>
      <c r="AU235" s="65"/>
      <c r="AV235" s="65"/>
      <c r="AW235" s="65"/>
      <c r="AX235" s="65"/>
    </row>
    <row r="236" spans="1:50" ht="23.25" hidden="1" customHeight="1" x14ac:dyDescent="0.2">
      <c r="A236" s="234" t="s">
        <v>126</v>
      </c>
      <c r="B236" s="188" t="s">
        <v>330</v>
      </c>
      <c r="C236" s="189"/>
      <c r="D236" s="190"/>
      <c r="E236" s="181"/>
      <c r="F236" s="191"/>
      <c r="G236" s="191"/>
      <c r="H236" s="191"/>
      <c r="I236" s="191"/>
      <c r="J236" s="191"/>
      <c r="K236" s="191"/>
      <c r="L236" s="191"/>
      <c r="M236" s="181"/>
      <c r="N236" s="183"/>
      <c r="O236" s="181"/>
      <c r="P236" s="182"/>
      <c r="Q236" s="192"/>
      <c r="R236" s="801" t="s">
        <v>97</v>
      </c>
      <c r="S236" s="802"/>
      <c r="T236" s="799" t="s">
        <v>86</v>
      </c>
      <c r="U236" s="823" t="s">
        <v>595</v>
      </c>
      <c r="V236" s="824"/>
      <c r="W236" s="824"/>
      <c r="X236" s="824"/>
      <c r="Y236" s="824"/>
      <c r="Z236" s="824"/>
      <c r="AA236" s="824"/>
      <c r="AB236" s="802"/>
      <c r="AC236" s="305"/>
      <c r="AD236" s="332"/>
      <c r="AE236" s="332"/>
      <c r="AF236" s="371"/>
      <c r="AL236" s="65"/>
      <c r="AM236" s="65"/>
      <c r="AN236" s="65"/>
      <c r="AO236" s="65"/>
      <c r="AP236" s="65"/>
      <c r="AQ236" s="65"/>
      <c r="AR236" s="65"/>
      <c r="AS236" s="65"/>
      <c r="AT236" s="65"/>
      <c r="AU236" s="65"/>
      <c r="AV236" s="65"/>
      <c r="AW236" s="65"/>
      <c r="AX236" s="65"/>
    </row>
    <row r="237" spans="1:50" ht="27" hidden="1" customHeight="1" x14ac:dyDescent="0.2">
      <c r="A237" s="234" t="s">
        <v>126</v>
      </c>
      <c r="B237" s="193" t="s">
        <v>101</v>
      </c>
      <c r="C237" s="30"/>
      <c r="D237" s="30"/>
      <c r="E237" s="30"/>
      <c r="F237" s="30"/>
      <c r="G237" s="30"/>
      <c r="H237" s="30"/>
      <c r="I237" s="30"/>
      <c r="J237" s="30"/>
      <c r="K237" s="30"/>
      <c r="L237" s="30"/>
      <c r="M237" s="30"/>
      <c r="N237" s="8"/>
      <c r="O237" s="30"/>
      <c r="P237" s="30"/>
      <c r="Q237" s="194"/>
      <c r="R237" s="803"/>
      <c r="S237" s="804"/>
      <c r="T237" s="800"/>
      <c r="U237" s="803"/>
      <c r="V237" s="825"/>
      <c r="W237" s="825"/>
      <c r="X237" s="825"/>
      <c r="Y237" s="825"/>
      <c r="Z237" s="825"/>
      <c r="AA237" s="825"/>
      <c r="AB237" s="804"/>
      <c r="AC237" s="305"/>
      <c r="AD237" s="332"/>
      <c r="AE237" s="332"/>
      <c r="AF237" s="371"/>
      <c r="AL237" s="65"/>
      <c r="AM237" s="65"/>
      <c r="AN237" s="65"/>
      <c r="AO237" s="65"/>
      <c r="AP237" s="65"/>
      <c r="AQ237" s="65"/>
      <c r="AR237" s="65"/>
      <c r="AS237" s="65"/>
      <c r="AT237" s="65"/>
      <c r="AU237" s="65"/>
      <c r="AV237" s="65"/>
      <c r="AW237" s="65"/>
      <c r="AX237" s="65"/>
    </row>
    <row r="238" spans="1:50" ht="66" hidden="1" customHeight="1" x14ac:dyDescent="0.25">
      <c r="A238" s="234" t="s">
        <v>126</v>
      </c>
      <c r="B238" s="224" t="s">
        <v>56</v>
      </c>
      <c r="C238" s="30"/>
      <c r="D238" s="30"/>
      <c r="E238" s="30"/>
      <c r="F238" s="30"/>
      <c r="G238" s="30"/>
      <c r="H238" s="30"/>
      <c r="I238" s="30"/>
      <c r="J238" s="30"/>
      <c r="K238" s="30"/>
      <c r="L238" s="30"/>
      <c r="M238" s="30"/>
      <c r="N238" s="8"/>
      <c r="O238" s="30"/>
      <c r="P238" s="30"/>
      <c r="Q238" s="194"/>
      <c r="R238" s="803"/>
      <c r="S238" s="804"/>
      <c r="T238" s="800"/>
      <c r="U238" s="803"/>
      <c r="V238" s="825"/>
      <c r="W238" s="825"/>
      <c r="X238" s="825"/>
      <c r="Y238" s="825"/>
      <c r="Z238" s="825"/>
      <c r="AA238" s="825"/>
      <c r="AB238" s="804"/>
      <c r="AC238" s="305"/>
      <c r="AD238" s="332"/>
      <c r="AE238" s="332"/>
      <c r="AF238" s="371"/>
      <c r="AL238" s="65"/>
      <c r="AM238" s="65"/>
      <c r="AN238" s="65"/>
      <c r="AO238" s="65"/>
      <c r="AP238" s="65"/>
      <c r="AQ238" s="65"/>
      <c r="AR238" s="65"/>
      <c r="AS238" s="65"/>
      <c r="AT238" s="65"/>
      <c r="AU238" s="65"/>
      <c r="AV238" s="65"/>
      <c r="AW238" s="65"/>
      <c r="AX238" s="65"/>
    </row>
    <row r="239" spans="1:50" ht="20.25" hidden="1" customHeight="1" x14ac:dyDescent="0.2">
      <c r="A239" s="234" t="s">
        <v>126</v>
      </c>
      <c r="B239" s="193" t="s">
        <v>100</v>
      </c>
      <c r="C239" s="30"/>
      <c r="D239" s="30"/>
      <c r="E239" s="30"/>
      <c r="F239" s="30"/>
      <c r="G239" s="30"/>
      <c r="H239" s="30"/>
      <c r="I239" s="30"/>
      <c r="J239" s="30"/>
      <c r="K239" s="30"/>
      <c r="L239" s="30"/>
      <c r="M239" s="30"/>
      <c r="N239" s="210" t="s">
        <v>81</v>
      </c>
      <c r="O239" s="30"/>
      <c r="P239" s="30"/>
      <c r="Q239" s="195"/>
      <c r="R239" s="225"/>
      <c r="S239" s="814" t="s">
        <v>85</v>
      </c>
      <c r="T239" s="789" t="s">
        <v>82</v>
      </c>
      <c r="U239" s="772" t="s">
        <v>83</v>
      </c>
      <c r="V239" s="773"/>
      <c r="W239" s="783" t="s">
        <v>84</v>
      </c>
      <c r="X239" s="784"/>
      <c r="Y239" s="785"/>
      <c r="Z239" s="791" t="s">
        <v>124</v>
      </c>
      <c r="AA239" s="792"/>
      <c r="AB239" s="793"/>
      <c r="AC239" s="64"/>
      <c r="AD239" s="64"/>
      <c r="AF239" s="360"/>
      <c r="AG239" s="30"/>
      <c r="AH239" s="338"/>
      <c r="AI239" s="103"/>
      <c r="AL239" s="65"/>
      <c r="AM239" s="65"/>
      <c r="AN239" s="65"/>
      <c r="AO239" s="65"/>
      <c r="AP239" s="65"/>
      <c r="AQ239" s="65"/>
      <c r="AR239" s="65"/>
      <c r="AS239" s="65"/>
      <c r="AT239" s="65"/>
      <c r="AU239" s="65"/>
      <c r="AV239" s="65"/>
      <c r="AW239" s="65"/>
      <c r="AX239" s="65"/>
    </row>
    <row r="240" spans="1:50" ht="21.75" hidden="1" customHeight="1" x14ac:dyDescent="0.2">
      <c r="A240" s="234" t="s">
        <v>126</v>
      </c>
      <c r="B240" s="211" t="s">
        <v>87</v>
      </c>
      <c r="C240" s="212"/>
      <c r="D240" s="213"/>
      <c r="E240" s="214"/>
      <c r="F240" s="215"/>
      <c r="G240" s="215"/>
      <c r="H240" s="215"/>
      <c r="I240" s="216"/>
      <c r="J240" s="215"/>
      <c r="K240" s="215"/>
      <c r="L240" s="215"/>
      <c r="M240" s="217" t="s">
        <v>123</v>
      </c>
      <c r="N240" s="258">
        <v>1</v>
      </c>
      <c r="O240" s="30"/>
      <c r="P240" s="418"/>
      <c r="Q240" s="195"/>
      <c r="R240" s="226" t="s">
        <v>96</v>
      </c>
      <c r="S240" s="815"/>
      <c r="T240" s="790"/>
      <c r="U240" s="774"/>
      <c r="V240" s="775"/>
      <c r="W240" s="786"/>
      <c r="X240" s="787"/>
      <c r="Y240" s="788"/>
      <c r="Z240" s="794"/>
      <c r="AA240" s="795"/>
      <c r="AB240" s="796"/>
      <c r="AC240" s="64"/>
      <c r="AD240" s="64"/>
      <c r="AF240" s="360"/>
      <c r="AG240" s="30"/>
      <c r="AH240" s="338"/>
      <c r="AI240" s="346"/>
      <c r="AL240" s="65"/>
      <c r="AM240" s="65"/>
      <c r="AN240" s="65"/>
      <c r="AO240" s="65"/>
      <c r="AP240" s="65"/>
      <c r="AQ240" s="65"/>
      <c r="AR240" s="65"/>
      <c r="AS240" s="65"/>
      <c r="AT240" s="65"/>
      <c r="AU240" s="65"/>
      <c r="AV240" s="65"/>
      <c r="AW240" s="65"/>
      <c r="AX240" s="65"/>
    </row>
    <row r="241" spans="1:50" ht="21.75" hidden="1" customHeight="1" x14ac:dyDescent="0.2">
      <c r="A241" s="234" t="s">
        <v>126</v>
      </c>
      <c r="B241" s="211" t="s">
        <v>90</v>
      </c>
      <c r="C241" s="218"/>
      <c r="D241" s="219"/>
      <c r="E241" s="214"/>
      <c r="F241" s="215"/>
      <c r="G241" s="215"/>
      <c r="H241" s="215"/>
      <c r="I241" s="216"/>
      <c r="J241" s="215"/>
      <c r="K241" s="215"/>
      <c r="L241" s="215"/>
      <c r="M241" s="217" t="s">
        <v>144</v>
      </c>
      <c r="N241" s="258">
        <v>0</v>
      </c>
      <c r="O241" s="30"/>
      <c r="P241" s="419"/>
      <c r="Q241" s="195"/>
      <c r="R241" s="206">
        <f>O120</f>
        <v>0</v>
      </c>
      <c r="S241" s="207">
        <f>N240</f>
        <v>1</v>
      </c>
      <c r="T241" s="259"/>
      <c r="U241" s="820">
        <f>IFERROR(T241/R241*100,0)</f>
        <v>0</v>
      </c>
      <c r="V241" s="821"/>
      <c r="W241" s="780">
        <f>IFERROR(U241*S241,"")</f>
        <v>0</v>
      </c>
      <c r="X241" s="781"/>
      <c r="Y241" s="782"/>
      <c r="Z241" s="805" t="str">
        <f>IFERROR(SUM(W241+W243),"")</f>
        <v/>
      </c>
      <c r="AA241" s="806"/>
      <c r="AB241" s="807"/>
      <c r="AC241" s="64"/>
      <c r="AD241" s="64"/>
      <c r="AF241" s="360"/>
      <c r="AG241" s="30"/>
      <c r="AH241" s="338"/>
      <c r="AI241" s="54"/>
      <c r="AL241" s="65"/>
      <c r="AM241" s="65"/>
      <c r="AN241" s="65"/>
      <c r="AO241" s="65"/>
      <c r="AP241" s="65"/>
      <c r="AQ241" s="65"/>
      <c r="AR241" s="65"/>
      <c r="AS241" s="65"/>
      <c r="AT241" s="65"/>
      <c r="AU241" s="65"/>
      <c r="AV241" s="65"/>
      <c r="AW241" s="65"/>
      <c r="AX241" s="65"/>
    </row>
    <row r="242" spans="1:50" ht="29.25" hidden="1" customHeight="1" x14ac:dyDescent="0.2">
      <c r="A242" s="234" t="s">
        <v>126</v>
      </c>
      <c r="B242" s="646" t="s">
        <v>47</v>
      </c>
      <c r="C242" s="647"/>
      <c r="D242" s="648"/>
      <c r="E242" s="214"/>
      <c r="F242" s="220"/>
      <c r="G242" s="220"/>
      <c r="H242" s="220"/>
      <c r="I242" s="221"/>
      <c r="J242" s="220"/>
      <c r="K242" s="220"/>
      <c r="L242" s="220"/>
      <c r="M242" s="222" t="s">
        <v>48</v>
      </c>
      <c r="N242" s="223">
        <f>N241+N240</f>
        <v>1</v>
      </c>
      <c r="O242" s="30"/>
      <c r="P242" s="119"/>
      <c r="Q242" s="196"/>
      <c r="R242" s="148" t="s">
        <v>88</v>
      </c>
      <c r="S242" s="149"/>
      <c r="T242" s="150"/>
      <c r="U242" s="818"/>
      <c r="V242" s="819"/>
      <c r="W242" s="777"/>
      <c r="X242" s="778"/>
      <c r="Y242" s="779"/>
      <c r="Z242" s="808"/>
      <c r="AA242" s="809"/>
      <c r="AB242" s="810"/>
      <c r="AC242" s="64"/>
      <c r="AD242" s="64"/>
      <c r="AF242" s="360"/>
      <c r="AG242" s="30"/>
      <c r="AH242" s="338"/>
      <c r="AI242" s="55"/>
      <c r="AL242" s="65"/>
      <c r="AM242" s="65"/>
      <c r="AN242" s="65"/>
      <c r="AO242" s="65"/>
      <c r="AP242" s="65"/>
      <c r="AQ242" s="65"/>
      <c r="AR242" s="65"/>
      <c r="AS242" s="65"/>
      <c r="AT242" s="65"/>
      <c r="AU242" s="65"/>
      <c r="AV242" s="65"/>
      <c r="AW242" s="65"/>
      <c r="AX242" s="65"/>
    </row>
    <row r="243" spans="1:50" ht="27.75" hidden="1" customHeight="1" x14ac:dyDescent="0.2">
      <c r="A243" s="234" t="s">
        <v>126</v>
      </c>
      <c r="B243" s="197"/>
      <c r="C243" s="198"/>
      <c r="D243" s="198"/>
      <c r="E243" s="198"/>
      <c r="F243" s="198"/>
      <c r="G243" s="198"/>
      <c r="H243" s="198"/>
      <c r="I243" s="198"/>
      <c r="J243" s="198"/>
      <c r="K243" s="198"/>
      <c r="L243" s="198"/>
      <c r="M243" s="198"/>
      <c r="N243" s="199"/>
      <c r="O243" s="200"/>
      <c r="P243" s="200"/>
      <c r="Q243" s="201"/>
      <c r="R243" s="208">
        <f>S232</f>
        <v>0</v>
      </c>
      <c r="S243" s="207">
        <f>N241</f>
        <v>0</v>
      </c>
      <c r="T243" s="209"/>
      <c r="U243" s="816"/>
      <c r="V243" s="817"/>
      <c r="W243" s="780" t="str">
        <f>IFERROR(((R243/P232)*100)*S243,"")</f>
        <v/>
      </c>
      <c r="X243" s="781"/>
      <c r="Y243" s="782"/>
      <c r="Z243" s="811"/>
      <c r="AA243" s="812"/>
      <c r="AB243" s="813"/>
      <c r="AC243" s="64"/>
      <c r="AD243" s="64"/>
      <c r="AF243" s="360"/>
      <c r="AG243" s="30"/>
      <c r="AH243" s="338"/>
      <c r="AI243" s="54"/>
      <c r="AL243" s="65"/>
      <c r="AM243" s="65"/>
      <c r="AN243" s="65"/>
      <c r="AO243" s="65"/>
      <c r="AP243" s="65"/>
      <c r="AQ243" s="65"/>
      <c r="AR243" s="65"/>
      <c r="AS243" s="65"/>
      <c r="AT243" s="65"/>
      <c r="AU243" s="65"/>
      <c r="AV243" s="65"/>
      <c r="AW243" s="65"/>
      <c r="AX243" s="65"/>
    </row>
    <row r="244" spans="1:50" ht="8.25" hidden="1" customHeight="1" x14ac:dyDescent="0.2">
      <c r="A244" s="234" t="s">
        <v>126</v>
      </c>
      <c r="N244" s="8"/>
      <c r="P244" s="104"/>
      <c r="Q244" s="104"/>
      <c r="R244" s="73"/>
      <c r="S244" s="53"/>
      <c r="T244" s="73"/>
      <c r="U244" s="776"/>
      <c r="V244" s="776"/>
      <c r="W244" s="776"/>
      <c r="X244" s="776"/>
      <c r="Y244" s="776"/>
      <c r="Z244" s="342"/>
      <c r="AA244" s="342"/>
      <c r="AB244" s="53"/>
      <c r="AC244" s="64"/>
      <c r="AD244" s="64"/>
      <c r="AF244" s="360"/>
      <c r="AG244" s="30"/>
      <c r="AH244" s="338"/>
      <c r="AI244" s="55"/>
      <c r="AL244" s="65"/>
      <c r="AM244" s="65"/>
      <c r="AN244" s="65"/>
      <c r="AO244" s="65"/>
      <c r="AP244" s="65"/>
      <c r="AQ244" s="65"/>
      <c r="AR244" s="65"/>
      <c r="AS244" s="65"/>
      <c r="AT244" s="65"/>
      <c r="AU244" s="65"/>
      <c r="AV244" s="65"/>
      <c r="AW244" s="65"/>
      <c r="AX244" s="65"/>
    </row>
    <row r="245" spans="1:50" ht="8.25" hidden="1" customHeight="1" x14ac:dyDescent="0.2">
      <c r="A245" s="234" t="s">
        <v>126</v>
      </c>
      <c r="N245" s="8"/>
      <c r="P245" s="104"/>
      <c r="Q245" s="104"/>
      <c r="R245" s="73"/>
      <c r="S245" s="53"/>
      <c r="T245" s="73"/>
      <c r="U245" s="341"/>
      <c r="V245" s="341"/>
      <c r="W245" s="341"/>
      <c r="X245" s="341"/>
      <c r="Y245" s="341"/>
      <c r="Z245" s="342"/>
      <c r="AA245" s="342"/>
      <c r="AB245" s="53"/>
      <c r="AC245" s="64"/>
      <c r="AD245" s="64"/>
      <c r="AF245" s="360"/>
      <c r="AG245" s="30"/>
      <c r="AH245" s="338"/>
      <c r="AI245" s="55"/>
      <c r="AL245" s="65"/>
      <c r="AM245" s="65"/>
      <c r="AN245" s="65"/>
      <c r="AO245" s="65"/>
      <c r="AP245" s="65"/>
      <c r="AQ245" s="65"/>
      <c r="AR245" s="65"/>
      <c r="AS245" s="65"/>
      <c r="AT245" s="65"/>
      <c r="AU245" s="65"/>
      <c r="AV245" s="65"/>
      <c r="AW245" s="65"/>
      <c r="AX245" s="65"/>
    </row>
    <row r="246" spans="1:50" ht="7.5" hidden="1" customHeight="1" x14ac:dyDescent="0.25">
      <c r="B246" s="98"/>
      <c r="C246" s="98"/>
      <c r="D246" s="98"/>
      <c r="E246" s="98"/>
      <c r="F246" s="98"/>
      <c r="G246" s="98"/>
      <c r="H246" s="98"/>
      <c r="I246" s="98"/>
      <c r="J246" s="98"/>
      <c r="K246" s="98"/>
      <c r="L246" s="98"/>
      <c r="M246" s="98"/>
      <c r="U246" s="332"/>
      <c r="V246" s="332"/>
      <c r="W246" s="332"/>
      <c r="X246" s="332"/>
      <c r="Y246" s="101"/>
      <c r="Z246" s="101"/>
      <c r="AA246" s="101"/>
      <c r="AB246" s="101"/>
      <c r="AC246" s="101"/>
      <c r="AD246" s="52"/>
      <c r="AF246" s="360"/>
    </row>
    <row r="247" spans="1:50" ht="43.5" hidden="1" customHeight="1" x14ac:dyDescent="0.2">
      <c r="A247" s="234" t="s">
        <v>127</v>
      </c>
      <c r="B247" s="202" t="s">
        <v>331</v>
      </c>
      <c r="C247" s="203"/>
      <c r="D247" s="203"/>
      <c r="E247" s="203"/>
      <c r="F247" s="203"/>
      <c r="G247" s="203"/>
      <c r="H247" s="203"/>
      <c r="I247" s="203"/>
      <c r="J247" s="203"/>
      <c r="K247" s="203"/>
      <c r="L247" s="203"/>
      <c r="M247" s="203"/>
      <c r="N247" s="203"/>
      <c r="O247" s="204"/>
      <c r="P247" s="203"/>
      <c r="Q247" s="205"/>
      <c r="R247" s="933" t="s">
        <v>99</v>
      </c>
      <c r="S247" s="802"/>
      <c r="T247" s="933" t="s">
        <v>98</v>
      </c>
      <c r="U247" s="802"/>
      <c r="AF247" s="360"/>
    </row>
    <row r="248" spans="1:50" s="60" customFormat="1" ht="21.75" hidden="1" customHeight="1" x14ac:dyDescent="0.2">
      <c r="A248" s="234" t="s">
        <v>127</v>
      </c>
      <c r="B248" s="934" t="s">
        <v>145</v>
      </c>
      <c r="C248" s="935"/>
      <c r="D248" s="935"/>
      <c r="E248" s="935"/>
      <c r="F248" s="935"/>
      <c r="G248" s="935"/>
      <c r="H248" s="935"/>
      <c r="I248" s="935"/>
      <c r="J248" s="935"/>
      <c r="K248" s="935"/>
      <c r="L248" s="935"/>
      <c r="M248" s="935"/>
      <c r="N248" s="935"/>
      <c r="O248" s="935"/>
      <c r="P248" s="935"/>
      <c r="Q248" s="936"/>
      <c r="R248" s="120" t="e">
        <f>U232</f>
        <v>#REF!</v>
      </c>
      <c r="S248" s="106"/>
      <c r="T248" s="120" t="e">
        <f>O120-R248</f>
        <v>#REF!</v>
      </c>
      <c r="U248" s="106"/>
      <c r="AF248" s="374"/>
    </row>
    <row r="249" spans="1:50" hidden="1" x14ac:dyDescent="0.2">
      <c r="A249" s="234" t="s">
        <v>127</v>
      </c>
      <c r="B249" s="937"/>
      <c r="C249" s="935"/>
      <c r="D249" s="935"/>
      <c r="E249" s="935"/>
      <c r="F249" s="935"/>
      <c r="G249" s="935"/>
      <c r="H249" s="935"/>
      <c r="I249" s="935"/>
      <c r="J249" s="935"/>
      <c r="K249" s="935"/>
      <c r="L249" s="935"/>
      <c r="M249" s="935"/>
      <c r="N249" s="935"/>
      <c r="O249" s="935"/>
      <c r="P249" s="935"/>
      <c r="Q249" s="936"/>
      <c r="R249" s="108"/>
      <c r="S249" s="107"/>
      <c r="T249" s="941" t="s">
        <v>136</v>
      </c>
      <c r="U249" s="804"/>
      <c r="V249" s="332"/>
      <c r="W249" s="332"/>
      <c r="X249" s="332"/>
      <c r="AB249" s="332"/>
      <c r="AC249" s="332"/>
      <c r="AD249" s="352"/>
      <c r="AE249" s="352"/>
      <c r="AF249" s="371"/>
      <c r="AG249" s="332"/>
      <c r="AH249" s="332"/>
      <c r="AI249" s="332"/>
      <c r="AJ249" s="332"/>
      <c r="AK249" s="332"/>
    </row>
    <row r="250" spans="1:50" hidden="1" x14ac:dyDescent="0.2">
      <c r="A250" s="234" t="s">
        <v>127</v>
      </c>
      <c r="B250" s="938"/>
      <c r="C250" s="939"/>
      <c r="D250" s="939"/>
      <c r="E250" s="939"/>
      <c r="F250" s="939"/>
      <c r="G250" s="939"/>
      <c r="H250" s="939"/>
      <c r="I250" s="939"/>
      <c r="J250" s="939"/>
      <c r="K250" s="939"/>
      <c r="L250" s="939"/>
      <c r="M250" s="939"/>
      <c r="N250" s="939"/>
      <c r="O250" s="939"/>
      <c r="P250" s="939"/>
      <c r="Q250" s="940"/>
      <c r="R250" s="109"/>
      <c r="S250" s="110"/>
      <c r="T250" s="942"/>
      <c r="U250" s="943"/>
      <c r="V250" s="332"/>
      <c r="W250" s="332"/>
      <c r="X250" s="332"/>
      <c r="Y250" s="58"/>
      <c r="AD250" s="375"/>
      <c r="AE250" s="375"/>
      <c r="AF250" s="376"/>
      <c r="AG250" s="346"/>
      <c r="AI250" s="332"/>
      <c r="AJ250" s="332"/>
      <c r="AK250" s="332"/>
    </row>
    <row r="251" spans="1:50" ht="9" customHeight="1" x14ac:dyDescent="0.2">
      <c r="A251" s="234" t="s">
        <v>127</v>
      </c>
      <c r="N251" s="8"/>
      <c r="P251" s="104"/>
      <c r="Q251" s="104"/>
      <c r="R251" s="73"/>
      <c r="S251" s="53"/>
      <c r="T251" s="73"/>
      <c r="U251" s="341"/>
      <c r="V251" s="341"/>
      <c r="W251" s="341"/>
      <c r="X251" s="341"/>
      <c r="Y251" s="341"/>
      <c r="Z251" s="342"/>
      <c r="AA251" s="342"/>
      <c r="AB251" s="53"/>
      <c r="AC251" s="64"/>
      <c r="AD251" s="64"/>
      <c r="AF251" s="360"/>
      <c r="AG251" s="30"/>
      <c r="AH251" s="338"/>
      <c r="AI251" s="55"/>
      <c r="AL251" s="65"/>
      <c r="AM251" s="65"/>
      <c r="AN251" s="65"/>
      <c r="AO251" s="65"/>
      <c r="AP251" s="65"/>
      <c r="AQ251" s="65"/>
      <c r="AR251" s="65"/>
      <c r="AS251" s="65"/>
      <c r="AT251" s="65"/>
      <c r="AU251" s="65"/>
      <c r="AV251" s="65"/>
      <c r="AW251" s="65"/>
      <c r="AX251" s="65"/>
    </row>
    <row r="252" spans="1:50" ht="9" hidden="1" customHeight="1" x14ac:dyDescent="0.2">
      <c r="N252" s="8"/>
      <c r="P252" s="104"/>
      <c r="Q252" s="104"/>
      <c r="R252" s="73"/>
      <c r="S252" s="53"/>
      <c r="T252" s="73"/>
      <c r="U252" s="341"/>
      <c r="V252" s="341"/>
      <c r="W252" s="341"/>
      <c r="X252" s="341"/>
      <c r="Y252" s="341"/>
      <c r="Z252" s="342"/>
      <c r="AA252" s="342"/>
      <c r="AB252" s="53"/>
      <c r="AC252" s="64"/>
      <c r="AD252" s="64"/>
      <c r="AF252" s="360"/>
      <c r="AG252" s="30"/>
      <c r="AH252" s="338"/>
      <c r="AI252" s="55"/>
      <c r="AL252" s="65"/>
      <c r="AM252" s="65"/>
      <c r="AN252" s="65"/>
      <c r="AO252" s="65"/>
      <c r="AP252" s="65"/>
      <c r="AQ252" s="65"/>
      <c r="AR252" s="65"/>
      <c r="AS252" s="65"/>
      <c r="AT252" s="65"/>
      <c r="AU252" s="65"/>
      <c r="AV252" s="65"/>
      <c r="AW252" s="65"/>
      <c r="AX252" s="65"/>
    </row>
    <row r="253" spans="1:50" ht="23.25" hidden="1" customHeight="1" collapsed="1" x14ac:dyDescent="0.2">
      <c r="A253" s="234" t="s">
        <v>128</v>
      </c>
      <c r="B253" s="180" t="s">
        <v>332</v>
      </c>
      <c r="C253" s="181"/>
      <c r="D253" s="181"/>
      <c r="E253" s="181"/>
      <c r="F253" s="182"/>
      <c r="G253" s="181"/>
      <c r="H253" s="181"/>
      <c r="I253" s="181"/>
      <c r="J253" s="181"/>
      <c r="K253" s="181"/>
      <c r="L253" s="181"/>
      <c r="M253" s="181"/>
      <c r="N253" s="183"/>
      <c r="O253" s="181"/>
      <c r="P253" s="184"/>
      <c r="Q253" s="185"/>
      <c r="R253" s="73"/>
      <c r="S253" s="53"/>
      <c r="T253" s="73"/>
      <c r="U253" s="341"/>
      <c r="V253" s="341"/>
      <c r="W253" s="341"/>
      <c r="X253" s="341"/>
      <c r="Y253" s="341"/>
      <c r="Z253" s="342"/>
      <c r="AA253" s="342"/>
      <c r="AB253" s="53"/>
      <c r="AC253" s="64"/>
      <c r="AD253" s="64"/>
      <c r="AF253" s="360"/>
      <c r="AG253" s="30"/>
      <c r="AH253" s="338"/>
      <c r="AI253" s="55"/>
      <c r="AL253" s="65"/>
      <c r="AM253" s="65"/>
      <c r="AN253" s="65"/>
      <c r="AO253" s="65"/>
      <c r="AP253" s="65"/>
      <c r="AQ253" s="65"/>
      <c r="AR253" s="65"/>
      <c r="AS253" s="65"/>
      <c r="AT253" s="65"/>
      <c r="AU253" s="65"/>
      <c r="AV253" s="65"/>
      <c r="AW253" s="65"/>
      <c r="AX253" s="65"/>
    </row>
    <row r="254" spans="1:50" ht="9.75" hidden="1" customHeight="1" x14ac:dyDescent="0.2">
      <c r="A254" s="234" t="s">
        <v>128</v>
      </c>
      <c r="B254" s="186"/>
      <c r="C254" s="30"/>
      <c r="D254" s="30"/>
      <c r="E254" s="30"/>
      <c r="F254" s="30"/>
      <c r="G254" s="30"/>
      <c r="H254" s="30"/>
      <c r="I254" s="30"/>
      <c r="J254" s="30"/>
      <c r="K254" s="30"/>
      <c r="L254" s="30"/>
      <c r="M254" s="30"/>
      <c r="N254" s="8"/>
      <c r="O254" s="30"/>
      <c r="P254" s="144"/>
      <c r="Q254" s="187"/>
      <c r="R254" s="73"/>
      <c r="S254" s="53"/>
      <c r="T254" s="73"/>
      <c r="U254" s="341"/>
      <c r="V254" s="341"/>
      <c r="W254" s="341"/>
      <c r="X254" s="341"/>
      <c r="Y254" s="341"/>
      <c r="Z254" s="342"/>
      <c r="AA254" s="342"/>
      <c r="AB254" s="53"/>
      <c r="AC254" s="64"/>
      <c r="AD254" s="64"/>
      <c r="AF254" s="360"/>
      <c r="AG254" s="30"/>
      <c r="AH254" s="338"/>
      <c r="AI254" s="55"/>
      <c r="AL254" s="65"/>
      <c r="AM254" s="65"/>
      <c r="AN254" s="65"/>
      <c r="AO254" s="65"/>
      <c r="AP254" s="65"/>
      <c r="AQ254" s="65"/>
      <c r="AR254" s="65"/>
      <c r="AS254" s="65"/>
      <c r="AT254" s="65"/>
      <c r="AU254" s="65"/>
      <c r="AV254" s="65"/>
      <c r="AW254" s="65"/>
      <c r="AX254" s="65"/>
    </row>
    <row r="255" spans="1:50" ht="20.25" hidden="1" customHeight="1" x14ac:dyDescent="0.2">
      <c r="A255" s="234" t="s">
        <v>128</v>
      </c>
      <c r="B255" s="923" t="s">
        <v>688</v>
      </c>
      <c r="C255" s="924"/>
      <c r="D255" s="924"/>
      <c r="E255" s="924"/>
      <c r="F255" s="924"/>
      <c r="G255" s="924"/>
      <c r="H255" s="924"/>
      <c r="I255" s="924"/>
      <c r="J255" s="924"/>
      <c r="K255" s="924"/>
      <c r="L255" s="924"/>
      <c r="M255" s="924"/>
      <c r="N255" s="924"/>
      <c r="O255" s="924"/>
      <c r="P255" s="924"/>
      <c r="Q255" s="925"/>
      <c r="R255" s="91"/>
      <c r="S255" s="92"/>
      <c r="T255" s="90"/>
      <c r="U255" s="918"/>
      <c r="V255" s="918"/>
      <c r="W255" s="918"/>
      <c r="X255" s="918"/>
      <c r="Y255" s="918"/>
      <c r="Z255" s="342"/>
      <c r="AA255" s="342"/>
      <c r="AB255" s="53"/>
      <c r="AC255" s="30"/>
      <c r="AD255" s="30"/>
      <c r="AF255" s="360"/>
      <c r="AG255" s="30"/>
      <c r="AH255" s="338"/>
      <c r="AI255" s="54"/>
      <c r="AL255" s="65"/>
      <c r="AM255" s="65"/>
      <c r="AN255" s="65"/>
      <c r="AO255" s="65"/>
      <c r="AP255" s="65"/>
      <c r="AQ255" s="65"/>
      <c r="AR255" s="65"/>
      <c r="AS255" s="65"/>
      <c r="AT255" s="65"/>
      <c r="AU255" s="65"/>
      <c r="AV255" s="65"/>
      <c r="AW255" s="65"/>
      <c r="AX255" s="65"/>
    </row>
    <row r="256" spans="1:50" ht="19.5" hidden="1" customHeight="1" x14ac:dyDescent="0.2">
      <c r="A256" s="234" t="s">
        <v>128</v>
      </c>
      <c r="B256" s="926"/>
      <c r="C256" s="927"/>
      <c r="D256" s="927"/>
      <c r="E256" s="927"/>
      <c r="F256" s="927"/>
      <c r="G256" s="927"/>
      <c r="H256" s="927"/>
      <c r="I256" s="927"/>
      <c r="J256" s="927"/>
      <c r="K256" s="927"/>
      <c r="L256" s="927"/>
      <c r="M256" s="927"/>
      <c r="N256" s="927"/>
      <c r="O256" s="927"/>
      <c r="P256" s="927"/>
      <c r="Q256" s="928"/>
      <c r="R256" s="73"/>
      <c r="S256" s="53"/>
      <c r="T256" s="53"/>
      <c r="U256" s="53"/>
      <c r="V256" s="53"/>
      <c r="W256" s="920"/>
      <c r="X256" s="920"/>
      <c r="Y256" s="920"/>
      <c r="Z256" s="342"/>
      <c r="AA256" s="342"/>
      <c r="AB256" s="53"/>
      <c r="AC256" s="30"/>
      <c r="AD256" s="30"/>
      <c r="AF256" s="360"/>
      <c r="AG256" s="30"/>
      <c r="AH256" s="338"/>
      <c r="AI256" s="53"/>
      <c r="AL256" s="65"/>
      <c r="AM256" s="65"/>
      <c r="AN256" s="65"/>
      <c r="AO256" s="65"/>
      <c r="AP256" s="65"/>
      <c r="AQ256" s="65"/>
      <c r="AR256" s="65"/>
      <c r="AS256" s="65"/>
      <c r="AT256" s="65"/>
      <c r="AU256" s="65"/>
      <c r="AV256" s="65"/>
      <c r="AW256" s="65"/>
      <c r="AX256" s="65"/>
    </row>
    <row r="257" spans="1:50" ht="18" hidden="1" customHeight="1" x14ac:dyDescent="0.2">
      <c r="A257" s="234" t="s">
        <v>128</v>
      </c>
      <c r="B257" s="929"/>
      <c r="C257" s="927"/>
      <c r="D257" s="927"/>
      <c r="E257" s="927"/>
      <c r="F257" s="927"/>
      <c r="G257" s="927"/>
      <c r="H257" s="927"/>
      <c r="I257" s="927"/>
      <c r="J257" s="927"/>
      <c r="K257" s="927"/>
      <c r="L257" s="927"/>
      <c r="M257" s="927"/>
      <c r="N257" s="927"/>
      <c r="O257" s="927"/>
      <c r="P257" s="927"/>
      <c r="Q257" s="928"/>
      <c r="R257" s="91"/>
      <c r="S257" s="92"/>
      <c r="T257" s="90"/>
      <c r="U257" s="918"/>
      <c r="V257" s="918"/>
      <c r="W257" s="918"/>
      <c r="X257" s="918"/>
      <c r="Y257" s="918"/>
      <c r="Z257" s="348"/>
      <c r="AA257" s="348"/>
      <c r="AB257" s="53"/>
      <c r="AC257" s="30"/>
      <c r="AD257" s="30"/>
      <c r="AF257" s="360"/>
      <c r="AG257" s="30"/>
      <c r="AH257" s="349"/>
      <c r="AI257" s="62"/>
      <c r="AL257" s="65"/>
      <c r="AM257" s="65"/>
      <c r="AN257" s="65"/>
      <c r="AO257" s="65"/>
      <c r="AP257" s="65"/>
      <c r="AQ257" s="65"/>
      <c r="AR257" s="65"/>
      <c r="AS257" s="65"/>
      <c r="AT257" s="65"/>
      <c r="AU257" s="65"/>
      <c r="AV257" s="65"/>
      <c r="AW257" s="65"/>
      <c r="AX257" s="65"/>
    </row>
    <row r="258" spans="1:50" ht="19.5" hidden="1" customHeight="1" x14ac:dyDescent="0.2">
      <c r="A258" s="234" t="s">
        <v>128</v>
      </c>
      <c r="B258" s="929"/>
      <c r="C258" s="927"/>
      <c r="D258" s="927"/>
      <c r="E258" s="927"/>
      <c r="F258" s="927"/>
      <c r="G258" s="927"/>
      <c r="H258" s="927"/>
      <c r="I258" s="927"/>
      <c r="J258" s="927"/>
      <c r="K258" s="927"/>
      <c r="L258" s="927"/>
      <c r="M258" s="927"/>
      <c r="N258" s="927"/>
      <c r="O258" s="927"/>
      <c r="P258" s="927"/>
      <c r="Q258" s="928"/>
      <c r="R258" s="73"/>
      <c r="S258" s="53"/>
      <c r="T258" s="73"/>
      <c r="U258" s="776"/>
      <c r="V258" s="776"/>
      <c r="W258" s="776"/>
      <c r="X258" s="776"/>
      <c r="Y258" s="776"/>
      <c r="Z258" s="62"/>
      <c r="AA258" s="62"/>
      <c r="AB258" s="53"/>
      <c r="AC258" s="30"/>
      <c r="AD258" s="30"/>
      <c r="AF258" s="360"/>
      <c r="AG258" s="30"/>
      <c r="AH258" s="61"/>
      <c r="AI258" s="62"/>
      <c r="AL258" s="65"/>
      <c r="AM258" s="65"/>
      <c r="AN258" s="65"/>
      <c r="AO258" s="65"/>
      <c r="AP258" s="65"/>
      <c r="AQ258" s="65"/>
      <c r="AR258" s="65"/>
      <c r="AS258" s="65"/>
      <c r="AT258" s="65"/>
      <c r="AU258" s="65"/>
      <c r="AV258" s="65"/>
      <c r="AW258" s="65"/>
      <c r="AX258" s="65"/>
    </row>
    <row r="259" spans="1:50" ht="12.75" hidden="1" customHeight="1" x14ac:dyDescent="0.2">
      <c r="A259" s="234" t="s">
        <v>128</v>
      </c>
      <c r="B259" s="929"/>
      <c r="C259" s="927"/>
      <c r="D259" s="927"/>
      <c r="E259" s="927"/>
      <c r="F259" s="927"/>
      <c r="G259" s="927"/>
      <c r="H259" s="927"/>
      <c r="I259" s="927"/>
      <c r="J259" s="927"/>
      <c r="K259" s="927"/>
      <c r="L259" s="927"/>
      <c r="M259" s="927"/>
      <c r="N259" s="927"/>
      <c r="O259" s="927"/>
      <c r="P259" s="927"/>
      <c r="Q259" s="928"/>
      <c r="R259" s="91"/>
      <c r="S259" s="92"/>
      <c r="T259" s="917"/>
      <c r="U259" s="917"/>
      <c r="V259" s="917"/>
      <c r="Z259" s="53"/>
      <c r="AA259" s="53"/>
      <c r="AB259" s="53"/>
      <c r="AC259" s="30"/>
      <c r="AD259" s="30"/>
      <c r="AF259" s="360"/>
      <c r="AG259" s="30"/>
      <c r="AH259" s="30"/>
      <c r="AI259" s="53"/>
      <c r="AL259" s="65"/>
      <c r="AM259" s="65"/>
      <c r="AN259" s="65"/>
      <c r="AO259" s="65"/>
      <c r="AP259" s="65"/>
      <c r="AQ259" s="65"/>
      <c r="AR259" s="65"/>
      <c r="AS259" s="65"/>
      <c r="AT259" s="65"/>
      <c r="AU259" s="65"/>
      <c r="AV259" s="65"/>
      <c r="AW259" s="65"/>
      <c r="AX259" s="65"/>
    </row>
    <row r="260" spans="1:50" ht="15.75" hidden="1" customHeight="1" x14ac:dyDescent="0.2">
      <c r="A260" s="234" t="s">
        <v>128</v>
      </c>
      <c r="B260" s="929"/>
      <c r="C260" s="927"/>
      <c r="D260" s="927"/>
      <c r="E260" s="927"/>
      <c r="F260" s="927"/>
      <c r="G260" s="927"/>
      <c r="H260" s="927"/>
      <c r="I260" s="927"/>
      <c r="J260" s="927"/>
      <c r="K260" s="927"/>
      <c r="L260" s="927"/>
      <c r="M260" s="927"/>
      <c r="N260" s="927"/>
      <c r="O260" s="927"/>
      <c r="P260" s="927"/>
      <c r="Q260" s="928"/>
      <c r="R260" s="73"/>
      <c r="S260" s="53"/>
      <c r="T260" s="917"/>
      <c r="U260" s="917"/>
      <c r="V260" s="917"/>
      <c r="Z260" s="53"/>
      <c r="AA260" s="53"/>
      <c r="AB260" s="53"/>
      <c r="AC260" s="30"/>
      <c r="AD260" s="30"/>
      <c r="AF260" s="360"/>
      <c r="AG260" s="30"/>
      <c r="AH260" s="30"/>
      <c r="AI260" s="53"/>
      <c r="AL260" s="65"/>
      <c r="AM260" s="65"/>
      <c r="AN260" s="65"/>
      <c r="AO260" s="65"/>
      <c r="AP260" s="65"/>
      <c r="AQ260" s="65"/>
      <c r="AR260" s="65"/>
      <c r="AS260" s="65"/>
      <c r="AT260" s="65"/>
      <c r="AU260" s="65"/>
      <c r="AV260" s="65"/>
      <c r="AW260" s="65"/>
      <c r="AX260" s="65"/>
    </row>
    <row r="261" spans="1:50" ht="18" hidden="1" customHeight="1" x14ac:dyDescent="0.2">
      <c r="A261" s="234" t="s">
        <v>128</v>
      </c>
      <c r="B261" s="929"/>
      <c r="C261" s="927"/>
      <c r="D261" s="927"/>
      <c r="E261" s="927"/>
      <c r="F261" s="927"/>
      <c r="G261" s="927"/>
      <c r="H261" s="927"/>
      <c r="I261" s="927"/>
      <c r="J261" s="927"/>
      <c r="K261" s="927"/>
      <c r="L261" s="927"/>
      <c r="M261" s="927"/>
      <c r="N261" s="927"/>
      <c r="O261" s="927"/>
      <c r="P261" s="927"/>
      <c r="Q261" s="928"/>
      <c r="R261" s="91"/>
      <c r="S261" s="92"/>
      <c r="T261" s="90"/>
      <c r="U261" s="918"/>
      <c r="V261" s="918"/>
      <c r="W261" s="918"/>
      <c r="X261" s="918"/>
      <c r="Y261" s="918"/>
      <c r="Z261" s="53"/>
      <c r="AA261" s="53"/>
      <c r="AB261" s="53"/>
      <c r="AC261" s="30"/>
      <c r="AD261" s="30"/>
      <c r="AF261" s="360"/>
      <c r="AG261" s="30"/>
      <c r="AH261" s="30"/>
      <c r="AI261" s="53"/>
      <c r="AL261" s="65"/>
      <c r="AM261" s="65"/>
      <c r="AN261" s="65"/>
      <c r="AO261" s="65"/>
      <c r="AP261" s="65"/>
      <c r="AQ261" s="65"/>
      <c r="AR261" s="65"/>
      <c r="AS261" s="65"/>
      <c r="AT261" s="65"/>
      <c r="AU261" s="65"/>
      <c r="AV261" s="65"/>
      <c r="AW261" s="65"/>
      <c r="AX261" s="65"/>
    </row>
    <row r="262" spans="1:50" ht="12.75" hidden="1" customHeight="1" x14ac:dyDescent="0.2">
      <c r="A262" s="234" t="s">
        <v>128</v>
      </c>
      <c r="B262" s="930"/>
      <c r="C262" s="931"/>
      <c r="D262" s="931"/>
      <c r="E262" s="931"/>
      <c r="F262" s="931"/>
      <c r="G262" s="931"/>
      <c r="H262" s="931"/>
      <c r="I262" s="931"/>
      <c r="J262" s="931"/>
      <c r="K262" s="931"/>
      <c r="L262" s="931"/>
      <c r="M262" s="931"/>
      <c r="N262" s="931"/>
      <c r="O262" s="931"/>
      <c r="P262" s="931"/>
      <c r="Q262" s="932"/>
      <c r="R262" s="89"/>
      <c r="S262" s="53"/>
      <c r="T262" s="341"/>
      <c r="U262" s="53"/>
      <c r="V262" s="53"/>
      <c r="W262" s="920"/>
      <c r="X262" s="920"/>
      <c r="Y262" s="920"/>
      <c r="Z262" s="75"/>
      <c r="AA262" s="75"/>
      <c r="AB262" s="53"/>
      <c r="AC262" s="30"/>
      <c r="AD262" s="30"/>
      <c r="AF262" s="360"/>
      <c r="AG262" s="30"/>
      <c r="AH262" s="8"/>
      <c r="AI262" s="53"/>
      <c r="AL262" s="65"/>
      <c r="AM262" s="65"/>
      <c r="AN262" s="65"/>
      <c r="AO262" s="65"/>
      <c r="AP262" s="65"/>
      <c r="AQ262" s="65"/>
      <c r="AR262" s="65"/>
      <c r="AS262" s="65"/>
      <c r="AT262" s="65"/>
      <c r="AU262" s="65"/>
      <c r="AV262" s="65"/>
      <c r="AW262" s="65"/>
      <c r="AX262" s="65"/>
    </row>
    <row r="263" spans="1:50" x14ac:dyDescent="0.2">
      <c r="B263" s="111"/>
      <c r="C263" s="111"/>
      <c r="D263" s="111"/>
      <c r="E263" s="111"/>
      <c r="F263" s="111"/>
      <c r="G263" s="111"/>
      <c r="H263" s="111"/>
      <c r="I263" s="111"/>
      <c r="J263" s="111"/>
      <c r="K263" s="111"/>
      <c r="L263" s="111"/>
      <c r="M263" s="111"/>
      <c r="N263" s="8"/>
      <c r="O263" s="30"/>
      <c r="P263" s="105"/>
      <c r="Q263" s="105"/>
      <c r="R263" s="89"/>
      <c r="S263" s="53"/>
      <c r="T263" s="341"/>
      <c r="U263" s="53"/>
      <c r="V263" s="53"/>
      <c r="W263" s="342"/>
      <c r="X263" s="342"/>
      <c r="Y263" s="342"/>
      <c r="Z263" s="75"/>
      <c r="AA263" s="75"/>
      <c r="AB263" s="53"/>
      <c r="AC263" s="30"/>
      <c r="AD263" s="30"/>
      <c r="AF263" s="360"/>
      <c r="AG263" s="30"/>
      <c r="AH263" s="8"/>
      <c r="AI263" s="53"/>
      <c r="AL263" s="65"/>
      <c r="AM263" s="65"/>
      <c r="AN263" s="65"/>
      <c r="AO263" s="65"/>
      <c r="AP263" s="65"/>
      <c r="AQ263" s="65"/>
      <c r="AR263" s="65"/>
      <c r="AS263" s="65"/>
      <c r="AT263" s="65"/>
      <c r="AU263" s="65"/>
      <c r="AV263" s="65"/>
      <c r="AW263" s="65"/>
      <c r="AX263" s="65"/>
    </row>
    <row r="264" spans="1:50" ht="12.75" hidden="1" customHeight="1" x14ac:dyDescent="0.2">
      <c r="B264" s="111"/>
      <c r="C264" s="111"/>
      <c r="D264" s="111"/>
      <c r="E264" s="111"/>
      <c r="F264" s="111"/>
      <c r="G264" s="111"/>
      <c r="H264" s="111"/>
      <c r="I264" s="111"/>
      <c r="J264" s="111"/>
      <c r="K264" s="111"/>
      <c r="L264" s="111"/>
      <c r="M264" s="111"/>
      <c r="N264" s="8"/>
      <c r="O264" s="30"/>
      <c r="P264" s="105"/>
      <c r="Q264" s="105"/>
      <c r="R264" s="89"/>
      <c r="S264" s="53"/>
      <c r="T264" s="341"/>
      <c r="U264" s="53"/>
      <c r="V264" s="53"/>
      <c r="W264" s="342"/>
      <c r="X264" s="342"/>
      <c r="Y264" s="342"/>
      <c r="Z264" s="75"/>
      <c r="AA264" s="75"/>
      <c r="AB264" s="53"/>
      <c r="AC264" s="30"/>
      <c r="AD264" s="30"/>
      <c r="AF264" s="360"/>
      <c r="AG264" s="30"/>
      <c r="AH264" s="8"/>
      <c r="AI264" s="53"/>
      <c r="AL264" s="65"/>
      <c r="AM264" s="65"/>
      <c r="AN264" s="65"/>
      <c r="AO264" s="65"/>
      <c r="AP264" s="65"/>
      <c r="AQ264" s="65"/>
      <c r="AR264" s="65"/>
      <c r="AS264" s="65"/>
      <c r="AT264" s="65"/>
      <c r="AU264" s="65"/>
      <c r="AV264" s="65"/>
      <c r="AW264" s="65"/>
      <c r="AX264" s="65"/>
    </row>
    <row r="265" spans="1:50" ht="18" hidden="1" customHeight="1" x14ac:dyDescent="0.2">
      <c r="B265" s="693" t="s">
        <v>313</v>
      </c>
      <c r="C265" s="693"/>
      <c r="D265" s="693"/>
      <c r="E265" s="693"/>
      <c r="F265" s="693"/>
      <c r="I265" s="96"/>
      <c r="J265" s="96"/>
      <c r="K265" s="96"/>
      <c r="L265" s="96"/>
      <c r="M265" s="96"/>
      <c r="N265" s="96"/>
      <c r="R265" s="30"/>
      <c r="U265" s="332"/>
      <c r="V265" s="332"/>
      <c r="W265" s="332"/>
      <c r="X265" s="332"/>
      <c r="Z265" s="332"/>
      <c r="AA265" s="332"/>
      <c r="AF265" s="360"/>
    </row>
    <row r="266" spans="1:50" ht="26.25" hidden="1" customHeight="1" x14ac:dyDescent="0.2">
      <c r="B266" s="921" t="s">
        <v>312</v>
      </c>
      <c r="C266" s="922"/>
      <c r="D266" s="922"/>
      <c r="E266" s="922"/>
      <c r="F266" s="922"/>
      <c r="G266" s="922"/>
      <c r="H266" s="922"/>
      <c r="I266" s="922"/>
      <c r="J266" s="922"/>
      <c r="K266" s="922"/>
      <c r="L266" s="922"/>
      <c r="M266" s="922"/>
      <c r="N266" s="96"/>
      <c r="R266" s="30"/>
      <c r="U266" s="332"/>
      <c r="V266" s="332"/>
      <c r="W266" s="332"/>
      <c r="X266" s="332"/>
      <c r="Z266" s="332"/>
      <c r="AA266" s="332"/>
      <c r="AF266" s="360"/>
    </row>
    <row r="267" spans="1:50" ht="12.75" hidden="1" customHeight="1" x14ac:dyDescent="0.2">
      <c r="B267" s="35" t="s">
        <v>89</v>
      </c>
      <c r="C267" s="34"/>
      <c r="D267" s="34"/>
      <c r="E267" s="34"/>
      <c r="F267" s="34"/>
      <c r="G267" s="34"/>
      <c r="H267" s="34"/>
      <c r="I267" s="96"/>
      <c r="J267" s="96"/>
      <c r="K267" s="96"/>
      <c r="L267" s="96"/>
      <c r="M267" s="96"/>
      <c r="N267" s="96"/>
      <c r="O267" s="46"/>
      <c r="R267" s="35"/>
      <c r="S267" s="34"/>
      <c r="T267" s="34"/>
      <c r="U267" s="34"/>
      <c r="V267" s="34"/>
      <c r="W267" s="346"/>
      <c r="X267" s="346"/>
      <c r="Y267" s="332"/>
      <c r="Z267" s="332"/>
      <c r="AA267" s="332"/>
      <c r="AF267" s="360"/>
      <c r="AK267" s="53"/>
      <c r="AL267" s="53"/>
    </row>
    <row r="268" spans="1:50" ht="19.5" hidden="1" customHeight="1" x14ac:dyDescent="0.2">
      <c r="B268" s="881" t="s">
        <v>334</v>
      </c>
      <c r="C268" s="882"/>
      <c r="D268" s="882"/>
      <c r="E268" s="882"/>
      <c r="F268" s="882"/>
      <c r="G268" s="882"/>
      <c r="H268" s="882"/>
      <c r="I268" s="882"/>
      <c r="J268" s="882"/>
      <c r="K268" s="882"/>
      <c r="L268" s="882"/>
      <c r="M268" s="883"/>
      <c r="N268" s="96"/>
      <c r="O268" s="46"/>
      <c r="R268" s="916"/>
      <c r="S268" s="916"/>
      <c r="T268" s="916"/>
      <c r="U268" s="916"/>
      <c r="V268" s="239"/>
      <c r="W268" s="346"/>
      <c r="X268" s="346"/>
      <c r="AF268" s="360"/>
      <c r="AK268" s="53"/>
      <c r="AL268" s="53"/>
    </row>
    <row r="269" spans="1:50" ht="19.5" hidden="1" customHeight="1" x14ac:dyDescent="0.2">
      <c r="B269" s="890"/>
      <c r="C269" s="891"/>
      <c r="D269" s="891"/>
      <c r="E269" s="891"/>
      <c r="F269" s="891"/>
      <c r="G269" s="891"/>
      <c r="H269" s="891"/>
      <c r="I269" s="891"/>
      <c r="J269" s="891"/>
      <c r="K269" s="891"/>
      <c r="L269" s="891"/>
      <c r="M269" s="892"/>
      <c r="N269" s="96"/>
      <c r="O269" s="46"/>
      <c r="R269" s="34"/>
      <c r="S269" s="34"/>
      <c r="T269" s="34"/>
      <c r="U269" s="34"/>
      <c r="V269" s="34"/>
      <c r="W269" s="346"/>
      <c r="X269" s="346"/>
      <c r="AF269" s="360"/>
      <c r="AK269" s="55"/>
      <c r="AL269" s="55"/>
    </row>
    <row r="270" spans="1:50" ht="19.5" hidden="1" customHeight="1" x14ac:dyDescent="0.2">
      <c r="B270" s="890"/>
      <c r="C270" s="891"/>
      <c r="D270" s="891"/>
      <c r="E270" s="891"/>
      <c r="F270" s="891"/>
      <c r="G270" s="891"/>
      <c r="H270" s="891"/>
      <c r="I270" s="891"/>
      <c r="J270" s="891"/>
      <c r="K270" s="891"/>
      <c r="L270" s="891"/>
      <c r="M270" s="892"/>
      <c r="O270" s="46"/>
      <c r="R270" s="34"/>
      <c r="S270" s="34"/>
      <c r="T270" s="34"/>
      <c r="U270" s="34"/>
      <c r="V270" s="34"/>
      <c r="W270" s="346"/>
      <c r="X270" s="346"/>
      <c r="AB270" s="365"/>
      <c r="AC270" s="365"/>
      <c r="AD270" s="365"/>
      <c r="AE270" s="365"/>
      <c r="AF270" s="377"/>
      <c r="AK270" s="55"/>
      <c r="AL270" s="55"/>
    </row>
    <row r="271" spans="1:50" ht="19.5" hidden="1" customHeight="1" x14ac:dyDescent="0.2">
      <c r="B271" s="896"/>
      <c r="C271" s="896"/>
      <c r="D271" s="896"/>
      <c r="E271" s="896"/>
      <c r="F271" s="896"/>
      <c r="G271" s="896"/>
      <c r="H271" s="896"/>
      <c r="I271" s="896"/>
      <c r="J271" s="896"/>
      <c r="K271" s="896"/>
      <c r="L271" s="896"/>
      <c r="M271" s="896"/>
      <c r="O271" s="46"/>
      <c r="R271" s="34"/>
      <c r="S271" s="34"/>
      <c r="T271" s="34"/>
      <c r="U271" s="34"/>
      <c r="V271" s="34"/>
      <c r="W271" s="346"/>
      <c r="X271" s="346"/>
      <c r="AB271" s="365"/>
      <c r="AC271" s="365"/>
      <c r="AD271" s="365"/>
      <c r="AE271" s="365"/>
      <c r="AF271" s="377"/>
      <c r="AK271" s="55"/>
      <c r="AL271" s="55"/>
    </row>
    <row r="272" spans="1:50" ht="12.75" hidden="1" customHeight="1" x14ac:dyDescent="0.2">
      <c r="B272" s="34"/>
      <c r="C272" s="34"/>
      <c r="D272" s="34"/>
      <c r="E272" s="34"/>
      <c r="F272" s="34"/>
      <c r="G272" s="34"/>
      <c r="H272" s="34"/>
      <c r="I272" s="34"/>
      <c r="J272" s="34"/>
      <c r="K272" s="34"/>
      <c r="L272" s="34"/>
      <c r="M272" s="34"/>
      <c r="N272" s="8"/>
      <c r="R272" s="8"/>
      <c r="S272" s="8"/>
      <c r="T272" s="8"/>
      <c r="U272" s="8"/>
      <c r="V272" s="8"/>
      <c r="W272" s="346"/>
      <c r="X272" s="346"/>
      <c r="AB272" s="365"/>
      <c r="AC272" s="365"/>
      <c r="AD272" s="365"/>
      <c r="AE272" s="365"/>
      <c r="AF272" s="377"/>
      <c r="AK272" s="55"/>
      <c r="AL272" s="55"/>
    </row>
    <row r="273" spans="2:38" ht="19.5" hidden="1" customHeight="1" x14ac:dyDescent="0.2">
      <c r="B273" s="35" t="s">
        <v>322</v>
      </c>
      <c r="C273" s="34"/>
      <c r="D273" s="34"/>
      <c r="E273" s="34"/>
      <c r="F273" s="34"/>
      <c r="G273" s="34"/>
      <c r="H273" s="34"/>
      <c r="R273" s="35"/>
      <c r="S273" s="34"/>
      <c r="T273" s="34"/>
      <c r="U273" s="34"/>
      <c r="V273" s="34"/>
      <c r="W273" s="346"/>
      <c r="X273" s="346"/>
      <c r="AB273" s="365"/>
      <c r="AC273" s="365"/>
      <c r="AD273" s="365"/>
      <c r="AE273" s="365"/>
      <c r="AF273" s="377"/>
      <c r="AK273" s="55"/>
      <c r="AL273" s="55"/>
    </row>
    <row r="274" spans="2:38" ht="19.5" hidden="1" customHeight="1" x14ac:dyDescent="0.2">
      <c r="B274" s="828" t="s">
        <v>142</v>
      </c>
      <c r="C274" s="828"/>
      <c r="D274" s="828"/>
      <c r="E274" s="828"/>
      <c r="F274" s="828"/>
      <c r="G274" s="828"/>
      <c r="H274" s="828"/>
      <c r="I274" s="828"/>
      <c r="J274" s="828"/>
      <c r="K274" s="828"/>
      <c r="L274" s="828"/>
      <c r="M274" s="828"/>
      <c r="R274" s="916"/>
      <c r="S274" s="916"/>
      <c r="T274" s="916"/>
      <c r="U274" s="916"/>
      <c r="V274" s="239"/>
      <c r="W274" s="346"/>
      <c r="X274" s="346"/>
      <c r="AB274" s="365"/>
      <c r="AC274" s="365"/>
      <c r="AD274" s="365"/>
      <c r="AE274" s="365"/>
      <c r="AF274" s="377"/>
      <c r="AK274" s="53"/>
      <c r="AL274" s="53"/>
    </row>
    <row r="275" spans="2:38" ht="19.5" hidden="1" customHeight="1" x14ac:dyDescent="0.2">
      <c r="B275" s="896"/>
      <c r="C275" s="896"/>
      <c r="D275" s="896"/>
      <c r="E275" s="896"/>
      <c r="F275" s="896"/>
      <c r="G275" s="896"/>
      <c r="H275" s="896"/>
      <c r="I275" s="896"/>
      <c r="J275" s="896"/>
      <c r="K275" s="896"/>
      <c r="L275" s="896"/>
      <c r="M275" s="896"/>
      <c r="R275" s="34"/>
      <c r="S275" s="34"/>
      <c r="T275" s="34"/>
      <c r="U275" s="34"/>
      <c r="V275" s="34"/>
      <c r="W275" s="346"/>
      <c r="X275" s="346"/>
      <c r="AB275" s="365"/>
      <c r="AC275" s="365"/>
      <c r="AD275" s="365"/>
      <c r="AE275" s="365"/>
      <c r="AF275" s="377"/>
      <c r="AK275" s="55"/>
      <c r="AL275" s="55"/>
    </row>
    <row r="276" spans="2:38" ht="19.5" hidden="1" customHeight="1" x14ac:dyDescent="0.2">
      <c r="B276" s="896"/>
      <c r="C276" s="896"/>
      <c r="D276" s="896"/>
      <c r="E276" s="896"/>
      <c r="F276" s="896"/>
      <c r="G276" s="896"/>
      <c r="H276" s="896"/>
      <c r="I276" s="896"/>
      <c r="J276" s="896"/>
      <c r="K276" s="896"/>
      <c r="L276" s="896"/>
      <c r="M276" s="896"/>
      <c r="R276" s="34"/>
      <c r="S276" s="34"/>
      <c r="T276" s="34"/>
      <c r="U276" s="34"/>
      <c r="V276" s="34"/>
      <c r="W276" s="346"/>
      <c r="X276" s="346"/>
      <c r="AB276" s="365"/>
      <c r="AC276" s="365"/>
      <c r="AD276" s="365"/>
      <c r="AE276" s="365"/>
      <c r="AF276" s="377"/>
      <c r="AK276" s="55"/>
      <c r="AL276" s="55"/>
    </row>
    <row r="277" spans="2:38" ht="19.5" hidden="1" customHeight="1" x14ac:dyDescent="0.2">
      <c r="B277" s="896"/>
      <c r="C277" s="896"/>
      <c r="D277" s="896"/>
      <c r="E277" s="896"/>
      <c r="F277" s="896"/>
      <c r="G277" s="896"/>
      <c r="H277" s="896"/>
      <c r="I277" s="896"/>
      <c r="J277" s="896"/>
      <c r="K277" s="896"/>
      <c r="L277" s="896"/>
      <c r="M277" s="896"/>
      <c r="R277" s="34"/>
      <c r="S277" s="34"/>
      <c r="T277" s="34"/>
      <c r="U277" s="34"/>
      <c r="V277" s="34"/>
      <c r="W277" s="346"/>
      <c r="X277" s="346"/>
      <c r="AB277" s="365"/>
      <c r="AC277" s="365"/>
      <c r="AD277" s="365"/>
      <c r="AE277" s="365"/>
      <c r="AF277" s="377"/>
      <c r="AK277" s="55"/>
      <c r="AL277" s="55"/>
    </row>
    <row r="278" spans="2:38" ht="19.5" hidden="1" customHeight="1" x14ac:dyDescent="0.2">
      <c r="B278" s="34"/>
      <c r="C278" s="34"/>
      <c r="D278" s="34"/>
      <c r="E278" s="34"/>
      <c r="F278" s="34"/>
      <c r="G278" s="34"/>
      <c r="H278" s="34"/>
      <c r="R278" s="34"/>
      <c r="S278" s="34"/>
      <c r="T278" s="34"/>
      <c r="U278" s="34"/>
      <c r="V278" s="34"/>
      <c r="W278" s="346"/>
      <c r="X278" s="346"/>
      <c r="AB278" s="365"/>
      <c r="AC278" s="365"/>
      <c r="AD278" s="365"/>
      <c r="AE278" s="365"/>
      <c r="AF278" s="377"/>
      <c r="AK278" s="55"/>
      <c r="AL278" s="55"/>
    </row>
    <row r="279" spans="2:38" ht="19.5" hidden="1" customHeight="1" x14ac:dyDescent="0.2">
      <c r="B279" s="35" t="s">
        <v>323</v>
      </c>
      <c r="C279" s="34"/>
      <c r="D279" s="34"/>
      <c r="E279" s="34"/>
      <c r="F279" s="34"/>
      <c r="G279" s="34"/>
      <c r="H279" s="34"/>
      <c r="R279" s="35"/>
      <c r="S279" s="34"/>
      <c r="T279" s="34"/>
      <c r="U279" s="34"/>
      <c r="V279" s="34"/>
      <c r="W279" s="346"/>
      <c r="X279" s="346"/>
      <c r="AB279" s="365"/>
      <c r="AC279" s="365"/>
      <c r="AD279" s="365"/>
      <c r="AE279" s="365"/>
      <c r="AF279" s="377"/>
      <c r="AK279" s="55"/>
      <c r="AL279" s="55"/>
    </row>
    <row r="280" spans="2:38" ht="19.5" hidden="1" customHeight="1" x14ac:dyDescent="0.2">
      <c r="B280" s="828" t="s">
        <v>324</v>
      </c>
      <c r="C280" s="828"/>
      <c r="D280" s="828"/>
      <c r="E280" s="828"/>
      <c r="F280" s="828"/>
      <c r="G280" s="828"/>
      <c r="H280" s="828"/>
      <c r="I280" s="828"/>
      <c r="J280" s="828"/>
      <c r="K280" s="828"/>
      <c r="L280" s="828"/>
      <c r="M280" s="828"/>
      <c r="R280" s="919"/>
      <c r="S280" s="919"/>
      <c r="T280" s="919"/>
      <c r="U280" s="919"/>
      <c r="V280" s="239"/>
      <c r="W280" s="346"/>
      <c r="X280" s="346"/>
      <c r="AB280" s="365"/>
      <c r="AC280" s="365"/>
      <c r="AD280" s="365"/>
      <c r="AE280" s="365"/>
      <c r="AF280" s="377"/>
      <c r="AK280" s="53"/>
      <c r="AL280" s="53"/>
    </row>
    <row r="281" spans="2:38" ht="19.5" hidden="1" customHeight="1" x14ac:dyDescent="0.2">
      <c r="B281" s="896"/>
      <c r="C281" s="896"/>
      <c r="D281" s="896"/>
      <c r="E281" s="896"/>
      <c r="F281" s="896"/>
      <c r="G281" s="896"/>
      <c r="H281" s="896"/>
      <c r="I281" s="896"/>
      <c r="J281" s="896"/>
      <c r="K281" s="896"/>
      <c r="L281" s="896"/>
      <c r="M281" s="896"/>
      <c r="R281" s="34"/>
      <c r="S281" s="34"/>
      <c r="T281" s="34"/>
      <c r="U281" s="34"/>
      <c r="V281" s="34"/>
      <c r="W281" s="332"/>
      <c r="X281" s="332"/>
      <c r="AB281" s="365"/>
      <c r="AC281" s="365"/>
      <c r="AD281" s="365"/>
      <c r="AE281" s="365"/>
      <c r="AF281" s="377"/>
      <c r="AK281" s="332"/>
      <c r="AL281" s="332"/>
    </row>
    <row r="282" spans="2:38" ht="19.5" hidden="1" customHeight="1" x14ac:dyDescent="0.2">
      <c r="B282" s="896"/>
      <c r="C282" s="896"/>
      <c r="D282" s="896"/>
      <c r="E282" s="896"/>
      <c r="F282" s="896"/>
      <c r="G282" s="896"/>
      <c r="H282" s="896"/>
      <c r="I282" s="896"/>
      <c r="J282" s="896"/>
      <c r="K282" s="896"/>
      <c r="L282" s="896"/>
      <c r="M282" s="896"/>
      <c r="R282" s="34"/>
      <c r="S282" s="34"/>
      <c r="T282" s="34"/>
      <c r="U282" s="34"/>
      <c r="V282" s="34"/>
      <c r="W282" s="332"/>
      <c r="X282" s="332"/>
      <c r="AB282" s="365"/>
      <c r="AC282" s="365"/>
      <c r="AD282" s="365"/>
      <c r="AE282" s="365"/>
      <c r="AF282" s="377"/>
      <c r="AK282" s="332"/>
      <c r="AL282" s="332"/>
    </row>
    <row r="283" spans="2:38" ht="19.5" hidden="1" customHeight="1" x14ac:dyDescent="0.2">
      <c r="B283" s="896"/>
      <c r="C283" s="896"/>
      <c r="D283" s="896"/>
      <c r="E283" s="896"/>
      <c r="F283" s="896"/>
      <c r="G283" s="896"/>
      <c r="H283" s="896"/>
      <c r="I283" s="896"/>
      <c r="J283" s="896"/>
      <c r="K283" s="896"/>
      <c r="L283" s="896"/>
      <c r="M283" s="896"/>
      <c r="R283" s="34"/>
      <c r="S283" s="34"/>
      <c r="T283" s="34"/>
      <c r="U283" s="34"/>
      <c r="V283" s="34"/>
      <c r="W283" s="332"/>
      <c r="X283" s="332"/>
      <c r="AB283" s="365"/>
      <c r="AC283" s="365"/>
      <c r="AD283" s="365"/>
      <c r="AE283" s="365"/>
      <c r="AF283" s="377"/>
      <c r="AK283" s="332"/>
      <c r="AL283" s="332"/>
    </row>
    <row r="284" spans="2:38" ht="19.5" hidden="1" customHeight="1" x14ac:dyDescent="0.2">
      <c r="B284" s="896"/>
      <c r="C284" s="896"/>
      <c r="D284" s="896"/>
      <c r="E284" s="896"/>
      <c r="F284" s="896"/>
      <c r="G284" s="896"/>
      <c r="H284" s="896"/>
      <c r="I284" s="896"/>
      <c r="J284" s="896"/>
      <c r="K284" s="896"/>
      <c r="L284" s="896"/>
      <c r="M284" s="896"/>
      <c r="R284" s="34"/>
      <c r="S284" s="34"/>
      <c r="T284" s="34"/>
      <c r="U284" s="34"/>
      <c r="V284" s="34"/>
      <c r="W284" s="332"/>
      <c r="X284" s="332"/>
      <c r="AB284" s="365"/>
      <c r="AC284" s="365"/>
      <c r="AD284" s="365"/>
      <c r="AE284" s="365"/>
      <c r="AF284" s="377"/>
      <c r="AK284" s="332"/>
      <c r="AL284" s="332"/>
    </row>
    <row r="285" spans="2:38" ht="19.5" hidden="1" customHeight="1" x14ac:dyDescent="0.2">
      <c r="B285" s="896"/>
      <c r="C285" s="896"/>
      <c r="D285" s="896"/>
      <c r="E285" s="896"/>
      <c r="F285" s="896"/>
      <c r="G285" s="896"/>
      <c r="H285" s="896"/>
      <c r="I285" s="896"/>
      <c r="J285" s="896"/>
      <c r="K285" s="896"/>
      <c r="L285" s="896"/>
      <c r="M285" s="896"/>
      <c r="O285" s="34"/>
      <c r="P285" s="34"/>
      <c r="Q285" s="34"/>
      <c r="R285" s="34"/>
      <c r="W285" s="332"/>
      <c r="X285" s="332"/>
      <c r="AB285" s="365"/>
      <c r="AC285" s="365"/>
      <c r="AD285" s="365"/>
      <c r="AE285" s="365"/>
      <c r="AF285" s="377"/>
      <c r="AK285" s="332"/>
      <c r="AL285" s="332"/>
    </row>
    <row r="286" spans="2:38" ht="17.25" hidden="1" customHeight="1" x14ac:dyDescent="0.2">
      <c r="B286" s="44"/>
      <c r="C286" s="44"/>
      <c r="D286" s="44"/>
      <c r="E286" s="44"/>
      <c r="F286" s="44"/>
      <c r="G286" s="34"/>
      <c r="H286" s="34"/>
      <c r="I286" s="343"/>
      <c r="J286" s="531"/>
      <c r="K286" s="531"/>
      <c r="L286" s="531"/>
      <c r="M286" s="343"/>
      <c r="N286" s="343"/>
      <c r="O286" s="34"/>
      <c r="P286" s="34"/>
      <c r="Q286" s="34"/>
      <c r="R286" s="37"/>
      <c r="S286" s="30"/>
      <c r="U286" s="332"/>
      <c r="V286" s="332"/>
      <c r="W286" s="332"/>
      <c r="X286" s="332"/>
      <c r="AB286" s="365"/>
      <c r="AC286" s="365"/>
      <c r="AD286" s="365"/>
      <c r="AE286" s="365"/>
      <c r="AF286" s="377"/>
      <c r="AK286" s="332"/>
      <c r="AL286" s="332"/>
    </row>
    <row r="287" spans="2:38" ht="19.5" hidden="1" customHeight="1" x14ac:dyDescent="0.2">
      <c r="B287" s="35" t="s">
        <v>137</v>
      </c>
      <c r="C287" s="34"/>
      <c r="D287" s="34"/>
      <c r="E287" s="34"/>
      <c r="F287" s="34"/>
      <c r="G287" s="34"/>
      <c r="H287" s="34"/>
      <c r="R287" s="35"/>
      <c r="S287" s="34"/>
      <c r="T287" s="34"/>
      <c r="U287" s="34"/>
      <c r="V287" s="34"/>
      <c r="W287" s="346"/>
      <c r="X287" s="346"/>
      <c r="AB287" s="365"/>
      <c r="AC287" s="365"/>
      <c r="AD287" s="365"/>
      <c r="AE287" s="365"/>
      <c r="AF287" s="377"/>
      <c r="AK287" s="55"/>
      <c r="AL287" s="55"/>
    </row>
    <row r="288" spans="2:38" ht="19.5" hidden="1" customHeight="1" x14ac:dyDescent="0.2">
      <c r="B288" s="828" t="s">
        <v>158</v>
      </c>
      <c r="C288" s="828"/>
      <c r="D288" s="828"/>
      <c r="E288" s="828"/>
      <c r="F288" s="828"/>
      <c r="G288" s="828"/>
      <c r="H288" s="828"/>
      <c r="I288" s="828"/>
      <c r="J288" s="828"/>
      <c r="K288" s="828"/>
      <c r="L288" s="828"/>
      <c r="M288" s="828"/>
      <c r="O288" s="46"/>
      <c r="R288" s="916"/>
      <c r="S288" s="916"/>
      <c r="T288" s="916"/>
      <c r="U288" s="916"/>
      <c r="V288" s="239"/>
      <c r="W288" s="346"/>
      <c r="X288" s="346"/>
      <c r="AB288" s="365"/>
      <c r="AC288" s="365"/>
      <c r="AD288" s="365"/>
      <c r="AE288" s="365"/>
      <c r="AF288" s="377"/>
      <c r="AK288" s="53"/>
      <c r="AL288" s="53"/>
    </row>
    <row r="289" spans="2:38" ht="19.5" hidden="1" customHeight="1" x14ac:dyDescent="0.2">
      <c r="B289" s="896"/>
      <c r="C289" s="896"/>
      <c r="D289" s="896"/>
      <c r="E289" s="896"/>
      <c r="F289" s="896"/>
      <c r="G289" s="896"/>
      <c r="H289" s="896"/>
      <c r="I289" s="896"/>
      <c r="J289" s="896"/>
      <c r="K289" s="896"/>
      <c r="L289" s="896"/>
      <c r="M289" s="896"/>
      <c r="O289" s="46"/>
      <c r="R289" s="34"/>
      <c r="S289" s="34"/>
      <c r="T289" s="34"/>
      <c r="U289" s="34"/>
      <c r="V289" s="34"/>
      <c r="W289" s="346"/>
      <c r="X289" s="346"/>
      <c r="AB289" s="365"/>
      <c r="AC289" s="365"/>
      <c r="AD289" s="365"/>
      <c r="AE289" s="365"/>
      <c r="AF289" s="377"/>
      <c r="AK289" s="55"/>
      <c r="AL289" s="55"/>
    </row>
    <row r="290" spans="2:38" ht="19.5" hidden="1" customHeight="1" x14ac:dyDescent="0.2">
      <c r="B290" s="896"/>
      <c r="C290" s="896"/>
      <c r="D290" s="896"/>
      <c r="E290" s="896"/>
      <c r="F290" s="896"/>
      <c r="G290" s="896"/>
      <c r="H290" s="896"/>
      <c r="I290" s="896"/>
      <c r="J290" s="896"/>
      <c r="K290" s="896"/>
      <c r="L290" s="896"/>
      <c r="M290" s="896"/>
      <c r="O290" s="46"/>
      <c r="R290" s="34"/>
      <c r="S290" s="34"/>
      <c r="T290" s="34"/>
      <c r="U290" s="34"/>
      <c r="V290" s="34"/>
      <c r="W290" s="346"/>
      <c r="X290" s="346"/>
      <c r="AB290" s="365"/>
      <c r="AC290" s="365"/>
      <c r="AD290" s="365"/>
      <c r="AE290" s="365"/>
      <c r="AF290" s="377"/>
      <c r="AK290" s="55"/>
      <c r="AL290" s="55"/>
    </row>
    <row r="291" spans="2:38" ht="19.5" hidden="1" customHeight="1" x14ac:dyDescent="0.2">
      <c r="B291" s="896"/>
      <c r="C291" s="896"/>
      <c r="D291" s="896"/>
      <c r="E291" s="896"/>
      <c r="F291" s="896"/>
      <c r="G291" s="896"/>
      <c r="H291" s="896"/>
      <c r="I291" s="896"/>
      <c r="J291" s="896"/>
      <c r="K291" s="896"/>
      <c r="L291" s="896"/>
      <c r="M291" s="896"/>
      <c r="O291" s="46"/>
      <c r="R291" s="34"/>
      <c r="S291" s="34"/>
      <c r="T291" s="34"/>
      <c r="U291" s="34"/>
      <c r="V291" s="34"/>
      <c r="W291" s="346"/>
      <c r="X291" s="346"/>
      <c r="AB291" s="365"/>
      <c r="AC291" s="365"/>
      <c r="AD291" s="365"/>
      <c r="AE291" s="365"/>
      <c r="AF291" s="377"/>
      <c r="AK291" s="55"/>
      <c r="AL291" s="55"/>
    </row>
    <row r="292" spans="2:38" ht="19.5" hidden="1" customHeight="1" x14ac:dyDescent="0.2">
      <c r="B292" s="34"/>
      <c r="C292" s="34"/>
      <c r="D292" s="34"/>
      <c r="E292" s="34"/>
      <c r="F292" s="34"/>
      <c r="G292" s="34"/>
      <c r="H292" s="34"/>
      <c r="I292" s="34"/>
      <c r="J292" s="34"/>
      <c r="K292" s="34"/>
      <c r="L292" s="34"/>
      <c r="M292" s="34"/>
      <c r="N292" s="8"/>
      <c r="R292" s="8"/>
      <c r="S292" s="8"/>
      <c r="T292" s="8"/>
      <c r="U292" s="8"/>
      <c r="V292" s="8"/>
      <c r="W292" s="346"/>
      <c r="X292" s="346"/>
      <c r="AB292" s="365"/>
      <c r="AC292" s="365"/>
      <c r="AD292" s="365"/>
      <c r="AE292" s="365"/>
      <c r="AF292" s="377"/>
      <c r="AK292" s="55"/>
      <c r="AL292" s="55"/>
    </row>
    <row r="293" spans="2:38" ht="17.25" hidden="1" customHeight="1" x14ac:dyDescent="0.2">
      <c r="B293" s="35" t="s">
        <v>321</v>
      </c>
      <c r="C293" s="44"/>
      <c r="D293" s="44"/>
      <c r="E293" s="44"/>
      <c r="F293" s="44"/>
      <c r="G293" s="34"/>
      <c r="H293" s="34"/>
      <c r="I293" s="343"/>
      <c r="J293" s="531"/>
      <c r="K293" s="531"/>
      <c r="L293" s="531"/>
      <c r="M293" s="343"/>
      <c r="N293" s="343"/>
      <c r="O293" s="34"/>
      <c r="P293" s="34"/>
      <c r="Q293" s="34"/>
      <c r="R293" s="37"/>
      <c r="S293" s="30"/>
      <c r="U293" s="332"/>
      <c r="V293" s="332"/>
      <c r="W293" s="332"/>
      <c r="X293" s="332"/>
      <c r="AB293" s="365"/>
      <c r="AC293" s="365"/>
      <c r="AD293" s="365"/>
      <c r="AE293" s="365"/>
      <c r="AF293" s="377"/>
      <c r="AK293" s="332"/>
      <c r="AL293" s="332"/>
    </row>
    <row r="294" spans="2:38" s="2" customFormat="1" ht="43.9" hidden="1" customHeight="1" x14ac:dyDescent="0.2">
      <c r="B294" s="828" t="s">
        <v>588</v>
      </c>
      <c r="C294" s="828"/>
      <c r="D294" s="828"/>
      <c r="E294" s="828"/>
      <c r="F294" s="828"/>
      <c r="G294" s="828"/>
      <c r="H294" s="828"/>
      <c r="I294" s="828"/>
      <c r="J294" s="828"/>
      <c r="K294" s="828"/>
      <c r="L294" s="828"/>
      <c r="M294" s="828"/>
      <c r="AB294" s="365"/>
      <c r="AC294" s="365"/>
      <c r="AD294" s="365"/>
      <c r="AE294" s="365"/>
      <c r="AF294" s="377"/>
    </row>
    <row r="295" spans="2:38" s="2" customFormat="1" ht="41.25" hidden="1" customHeight="1" x14ac:dyDescent="0.2">
      <c r="B295" s="897"/>
      <c r="C295" s="898"/>
      <c r="D295" s="898"/>
      <c r="E295" s="899"/>
      <c r="F295" s="899"/>
      <c r="G295" s="899"/>
      <c r="H295" s="899"/>
      <c r="I295" s="899"/>
      <c r="J295" s="899"/>
      <c r="K295" s="899"/>
      <c r="L295" s="899"/>
      <c r="M295" s="900"/>
      <c r="AB295" s="365"/>
      <c r="AC295" s="365"/>
      <c r="AD295" s="365"/>
      <c r="AE295" s="365"/>
      <c r="AF295" s="377"/>
    </row>
    <row r="296" spans="2:38" s="2" customFormat="1" ht="41.25" hidden="1" customHeight="1" x14ac:dyDescent="0.2">
      <c r="B296" s="901"/>
      <c r="C296" s="902"/>
      <c r="D296" s="902"/>
      <c r="E296" s="903"/>
      <c r="F296" s="903"/>
      <c r="G296" s="903"/>
      <c r="H296" s="903"/>
      <c r="I296" s="903"/>
      <c r="J296" s="903"/>
      <c r="K296" s="903"/>
      <c r="L296" s="903"/>
      <c r="M296" s="904"/>
      <c r="AB296" s="365"/>
      <c r="AC296" s="365"/>
      <c r="AD296" s="365"/>
      <c r="AE296" s="365"/>
      <c r="AF296" s="377"/>
    </row>
    <row r="297" spans="2:38" s="2" customFormat="1" ht="25.5" hidden="1" customHeight="1" x14ac:dyDescent="0.25">
      <c r="B297" s="905"/>
      <c r="C297" s="906"/>
      <c r="D297" s="906"/>
      <c r="E297" s="906"/>
      <c r="F297" s="906"/>
      <c r="G297" s="906"/>
      <c r="H297" s="906"/>
      <c r="I297" s="906"/>
      <c r="J297" s="906"/>
      <c r="K297" s="906"/>
      <c r="L297" s="906"/>
      <c r="M297" s="907"/>
      <c r="N297" s="17"/>
      <c r="O297" s="17"/>
      <c r="P297" s="17"/>
      <c r="AB297" s="365"/>
      <c r="AC297" s="365"/>
      <c r="AD297" s="365"/>
      <c r="AE297" s="365"/>
      <c r="AF297" s="377"/>
    </row>
    <row r="298" spans="2:38" ht="17.25" hidden="1" customHeight="1" x14ac:dyDescent="0.2">
      <c r="B298" s="44"/>
      <c r="C298" s="44"/>
      <c r="D298" s="44"/>
      <c r="E298" s="44"/>
      <c r="F298" s="44"/>
      <c r="G298" s="34"/>
      <c r="H298" s="34"/>
      <c r="I298" s="343"/>
      <c r="J298" s="531"/>
      <c r="K298" s="531"/>
      <c r="L298" s="531"/>
      <c r="M298" s="343"/>
      <c r="N298" s="343"/>
      <c r="O298" s="34"/>
      <c r="P298" s="34"/>
      <c r="Q298" s="34"/>
      <c r="R298" s="37"/>
      <c r="S298" s="30"/>
      <c r="U298" s="332"/>
      <c r="V298" s="332"/>
      <c r="W298" s="332"/>
      <c r="X298" s="332"/>
      <c r="AB298" s="365"/>
      <c r="AC298" s="365"/>
      <c r="AD298" s="365"/>
      <c r="AE298" s="365"/>
      <c r="AF298" s="377"/>
      <c r="AK298" s="332"/>
      <c r="AL298" s="332"/>
    </row>
    <row r="299" spans="2:38" ht="20.25" hidden="1" customHeight="1" x14ac:dyDescent="0.2">
      <c r="B299" s="693" t="s">
        <v>35</v>
      </c>
      <c r="C299" s="693"/>
      <c r="D299" s="693"/>
      <c r="E299" s="693"/>
      <c r="F299" s="693"/>
      <c r="G299" s="34"/>
      <c r="H299" s="34"/>
      <c r="I299" s="34"/>
      <c r="J299" s="34"/>
      <c r="K299" s="34"/>
      <c r="L299" s="34"/>
      <c r="M299" s="34"/>
      <c r="N299" s="34"/>
      <c r="O299" s="34"/>
      <c r="P299" s="34"/>
      <c r="Q299" s="34"/>
      <c r="R299" s="37"/>
      <c r="U299" s="332"/>
      <c r="V299" s="332"/>
      <c r="W299" s="332"/>
      <c r="X299" s="332"/>
      <c r="AB299" s="365"/>
      <c r="AC299" s="365"/>
      <c r="AD299" s="365"/>
      <c r="AE299" s="365"/>
      <c r="AF299" s="377"/>
      <c r="AK299" s="332"/>
      <c r="AL299" s="332"/>
    </row>
    <row r="300" spans="2:38" ht="33" hidden="1" customHeight="1" x14ac:dyDescent="0.2">
      <c r="B300" s="881" t="s">
        <v>36</v>
      </c>
      <c r="C300" s="908"/>
      <c r="D300" s="908"/>
      <c r="E300" s="908"/>
      <c r="F300" s="908"/>
      <c r="G300" s="908"/>
      <c r="H300" s="908"/>
      <c r="I300" s="908"/>
      <c r="J300" s="908"/>
      <c r="K300" s="908"/>
      <c r="L300" s="908"/>
      <c r="M300" s="908"/>
      <c r="N300" s="121"/>
      <c r="O300" s="111"/>
      <c r="P300" s="111"/>
      <c r="Q300" s="111"/>
      <c r="R300" s="332"/>
      <c r="S300" s="332"/>
      <c r="T300" s="332"/>
      <c r="U300" s="332"/>
      <c r="V300" s="332"/>
      <c r="W300" s="332"/>
      <c r="X300" s="332"/>
      <c r="AB300" s="365"/>
      <c r="AC300" s="365"/>
      <c r="AD300" s="365"/>
      <c r="AE300" s="365"/>
      <c r="AF300" s="377"/>
      <c r="AK300" s="332"/>
      <c r="AL300" s="332"/>
    </row>
    <row r="301" spans="2:38" ht="17.25" hidden="1" customHeight="1" x14ac:dyDescent="0.2">
      <c r="B301" s="909"/>
      <c r="C301" s="910"/>
      <c r="D301" s="910"/>
      <c r="E301" s="910"/>
      <c r="F301" s="910"/>
      <c r="G301" s="910"/>
      <c r="H301" s="910"/>
      <c r="I301" s="910"/>
      <c r="J301" s="910"/>
      <c r="K301" s="910"/>
      <c r="L301" s="910"/>
      <c r="M301" s="910"/>
      <c r="N301" s="122"/>
      <c r="O301" s="123"/>
      <c r="P301" s="123"/>
      <c r="Q301" s="123"/>
      <c r="R301" s="332"/>
      <c r="S301" s="332"/>
      <c r="T301" s="332"/>
      <c r="U301" s="332"/>
      <c r="V301" s="332"/>
      <c r="W301" s="332"/>
      <c r="X301" s="332"/>
      <c r="AB301" s="365"/>
      <c r="AC301" s="365"/>
      <c r="AD301" s="365"/>
      <c r="AE301" s="365"/>
      <c r="AF301" s="377"/>
      <c r="AK301" s="332"/>
      <c r="AL301" s="332"/>
    </row>
    <row r="302" spans="2:38" ht="12.75" hidden="1" customHeight="1" x14ac:dyDescent="0.2">
      <c r="B302" s="911"/>
      <c r="C302" s="912"/>
      <c r="D302" s="912"/>
      <c r="E302" s="912"/>
      <c r="F302" s="912"/>
      <c r="G302" s="912"/>
      <c r="H302" s="912"/>
      <c r="I302" s="912"/>
      <c r="J302" s="912"/>
      <c r="K302" s="912"/>
      <c r="L302" s="912"/>
      <c r="M302" s="912"/>
      <c r="N302" s="122"/>
      <c r="O302" s="123"/>
      <c r="P302" s="123"/>
      <c r="Q302" s="123"/>
      <c r="AB302" s="365"/>
      <c r="AC302" s="365"/>
      <c r="AD302" s="365"/>
      <c r="AE302" s="365"/>
      <c r="AF302" s="377"/>
    </row>
    <row r="303" spans="2:38" ht="12.75" hidden="1" customHeight="1" x14ac:dyDescent="0.2">
      <c r="B303" s="911"/>
      <c r="C303" s="912"/>
      <c r="D303" s="912"/>
      <c r="E303" s="912"/>
      <c r="F303" s="912"/>
      <c r="G303" s="912"/>
      <c r="H303" s="912"/>
      <c r="I303" s="912"/>
      <c r="J303" s="912"/>
      <c r="K303" s="912"/>
      <c r="L303" s="912"/>
      <c r="M303" s="912"/>
      <c r="N303" s="122"/>
      <c r="O303" s="123"/>
      <c r="P303" s="123"/>
      <c r="Q303" s="123"/>
      <c r="AB303" s="365"/>
      <c r="AC303" s="365"/>
      <c r="AD303" s="365"/>
      <c r="AE303" s="365"/>
      <c r="AF303" s="377"/>
    </row>
    <row r="304" spans="2:38" ht="12.75" hidden="1" customHeight="1" x14ac:dyDescent="0.2">
      <c r="B304" s="911"/>
      <c r="C304" s="912"/>
      <c r="D304" s="912"/>
      <c r="E304" s="912"/>
      <c r="F304" s="912"/>
      <c r="G304" s="912"/>
      <c r="H304" s="912"/>
      <c r="I304" s="912"/>
      <c r="J304" s="912"/>
      <c r="K304" s="912"/>
      <c r="L304" s="912"/>
      <c r="M304" s="912"/>
      <c r="N304" s="122"/>
      <c r="O304" s="123"/>
      <c r="P304" s="123"/>
      <c r="Q304" s="123"/>
      <c r="AB304" s="365"/>
      <c r="AC304" s="365"/>
      <c r="AD304" s="365"/>
      <c r="AE304" s="365"/>
      <c r="AF304" s="377"/>
    </row>
    <row r="305" spans="1:38" ht="12.75" hidden="1" customHeight="1" x14ac:dyDescent="0.2">
      <c r="B305" s="911"/>
      <c r="C305" s="912"/>
      <c r="D305" s="912"/>
      <c r="E305" s="912"/>
      <c r="F305" s="912"/>
      <c r="G305" s="912"/>
      <c r="H305" s="912"/>
      <c r="I305" s="912"/>
      <c r="J305" s="912"/>
      <c r="K305" s="912"/>
      <c r="L305" s="912"/>
      <c r="M305" s="912"/>
      <c r="N305" s="122"/>
      <c r="O305" s="123"/>
      <c r="P305" s="123"/>
      <c r="Q305" s="123"/>
      <c r="AB305" s="365"/>
      <c r="AC305" s="365"/>
      <c r="AD305" s="365"/>
      <c r="AE305" s="365"/>
      <c r="AF305" s="377"/>
    </row>
    <row r="306" spans="1:38" ht="12.75" hidden="1" customHeight="1" x14ac:dyDescent="0.2">
      <c r="B306" s="911"/>
      <c r="C306" s="912"/>
      <c r="D306" s="912"/>
      <c r="E306" s="912"/>
      <c r="F306" s="912"/>
      <c r="G306" s="912"/>
      <c r="H306" s="912"/>
      <c r="I306" s="912"/>
      <c r="J306" s="912"/>
      <c r="K306" s="912"/>
      <c r="L306" s="912"/>
      <c r="M306" s="912"/>
      <c r="N306" s="122"/>
      <c r="O306" s="123"/>
      <c r="P306" s="123"/>
      <c r="Q306" s="123"/>
      <c r="AB306" s="365"/>
      <c r="AC306" s="365"/>
      <c r="AD306" s="365"/>
      <c r="AE306" s="365"/>
      <c r="AF306" s="377"/>
    </row>
    <row r="307" spans="1:38" s="25" customFormat="1" ht="12.75" hidden="1" customHeight="1" x14ac:dyDescent="0.2">
      <c r="A307" s="234"/>
      <c r="B307" s="911"/>
      <c r="C307" s="912"/>
      <c r="D307" s="912"/>
      <c r="E307" s="912"/>
      <c r="F307" s="912"/>
      <c r="G307" s="912"/>
      <c r="H307" s="912"/>
      <c r="I307" s="912"/>
      <c r="J307" s="912"/>
      <c r="K307" s="912"/>
      <c r="L307" s="912"/>
      <c r="M307" s="912"/>
      <c r="N307" s="117"/>
      <c r="O307" s="118"/>
      <c r="P307" s="118"/>
      <c r="Q307" s="118"/>
      <c r="AB307" s="365"/>
      <c r="AC307" s="365"/>
      <c r="AD307" s="365"/>
      <c r="AE307" s="365"/>
      <c r="AF307" s="377"/>
    </row>
    <row r="308" spans="1:38" ht="12.75" hidden="1" customHeight="1" x14ac:dyDescent="0.2">
      <c r="B308" s="911"/>
      <c r="C308" s="912"/>
      <c r="D308" s="912"/>
      <c r="E308" s="912"/>
      <c r="F308" s="912"/>
      <c r="G308" s="912"/>
      <c r="H308" s="912"/>
      <c r="I308" s="912"/>
      <c r="J308" s="912"/>
      <c r="K308" s="912"/>
      <c r="L308" s="912"/>
      <c r="M308" s="912"/>
      <c r="N308" s="117"/>
      <c r="O308" s="118"/>
      <c r="P308" s="118"/>
      <c r="Q308" s="118"/>
      <c r="AB308" s="365"/>
      <c r="AC308" s="365"/>
      <c r="AD308" s="365"/>
      <c r="AE308" s="365"/>
      <c r="AF308" s="377"/>
    </row>
    <row r="309" spans="1:38" s="25" customFormat="1" ht="12.75" hidden="1" customHeight="1" x14ac:dyDescent="0.2">
      <c r="A309" s="234"/>
      <c r="B309" s="911"/>
      <c r="C309" s="912"/>
      <c r="D309" s="912"/>
      <c r="E309" s="912"/>
      <c r="F309" s="912"/>
      <c r="G309" s="912"/>
      <c r="H309" s="912"/>
      <c r="I309" s="912"/>
      <c r="J309" s="912"/>
      <c r="K309" s="912"/>
      <c r="L309" s="912"/>
      <c r="M309" s="912"/>
      <c r="N309" s="117"/>
      <c r="O309" s="118"/>
      <c r="P309" s="118"/>
      <c r="Q309" s="118"/>
      <c r="AB309" s="365"/>
      <c r="AC309" s="365"/>
      <c r="AD309" s="365"/>
      <c r="AE309" s="365"/>
      <c r="AF309" s="377"/>
      <c r="AL309" s="26"/>
    </row>
    <row r="310" spans="1:38" s="25" customFormat="1" ht="15" hidden="1" customHeight="1" x14ac:dyDescent="0.2">
      <c r="A310" s="234"/>
      <c r="B310" s="913"/>
      <c r="C310" s="914"/>
      <c r="D310" s="914"/>
      <c r="E310" s="914"/>
      <c r="F310" s="914"/>
      <c r="G310" s="914"/>
      <c r="H310" s="914"/>
      <c r="I310" s="914"/>
      <c r="J310" s="914"/>
      <c r="K310" s="914"/>
      <c r="L310" s="914"/>
      <c r="M310" s="914"/>
      <c r="N310" s="117"/>
      <c r="O310" s="118"/>
      <c r="P310" s="118"/>
      <c r="Q310" s="118"/>
      <c r="AB310" s="365"/>
      <c r="AC310" s="365"/>
      <c r="AD310" s="365"/>
      <c r="AE310" s="365"/>
      <c r="AF310" s="377"/>
    </row>
    <row r="311" spans="1:38" s="25" customFormat="1" ht="12.75" hidden="1" customHeight="1" x14ac:dyDescent="0.2">
      <c r="A311" s="234"/>
      <c r="R311" s="127"/>
      <c r="S311" s="99"/>
      <c r="T311" s="99"/>
      <c r="U311" s="99"/>
      <c r="V311" s="99"/>
      <c r="W311" s="99"/>
      <c r="X311" s="99"/>
      <c r="AB311" s="365"/>
      <c r="AC311" s="365"/>
      <c r="AD311" s="365"/>
      <c r="AE311" s="365"/>
      <c r="AF311" s="377"/>
    </row>
    <row r="312" spans="1:38" s="25" customFormat="1" ht="15" hidden="1" customHeight="1" x14ac:dyDescent="0.2">
      <c r="A312" s="234"/>
      <c r="B312" s="35" t="s">
        <v>686</v>
      </c>
      <c r="C312" s="34"/>
      <c r="D312" s="34"/>
      <c r="Q312" s="36"/>
      <c r="AF312" s="370"/>
    </row>
    <row r="313" spans="1:38" s="25" customFormat="1" ht="19.5" hidden="1" customHeight="1" x14ac:dyDescent="0.2">
      <c r="A313" s="234"/>
      <c r="B313" s="828" t="s">
        <v>105</v>
      </c>
      <c r="C313" s="828"/>
      <c r="D313" s="828"/>
      <c r="E313" s="828"/>
      <c r="F313" s="828"/>
      <c r="G313" s="828"/>
      <c r="H313" s="828"/>
      <c r="I313" s="828"/>
      <c r="J313" s="828"/>
      <c r="K313" s="828"/>
      <c r="L313" s="828"/>
      <c r="M313" s="828"/>
      <c r="N313" s="26"/>
      <c r="O313" s="26"/>
      <c r="P313" s="26"/>
      <c r="AF313" s="370"/>
    </row>
    <row r="314" spans="1:38" s="25" customFormat="1" ht="19.5" hidden="1" customHeight="1" x14ac:dyDescent="0.2">
      <c r="A314" s="234"/>
      <c r="B314" s="896"/>
      <c r="C314" s="896"/>
      <c r="D314" s="896"/>
      <c r="E314" s="896"/>
      <c r="F314" s="896"/>
      <c r="G314" s="896"/>
      <c r="H314" s="896"/>
      <c r="I314" s="896"/>
      <c r="J314" s="896"/>
      <c r="K314" s="896"/>
      <c r="L314" s="896"/>
      <c r="M314" s="896"/>
      <c r="N314" s="26"/>
      <c r="O314" s="26"/>
      <c r="P314" s="26"/>
      <c r="AF314" s="370"/>
    </row>
    <row r="315" spans="1:38" s="25" customFormat="1" ht="19.5" hidden="1" customHeight="1" x14ac:dyDescent="0.2">
      <c r="A315" s="234"/>
      <c r="B315" s="896"/>
      <c r="C315" s="896"/>
      <c r="D315" s="896"/>
      <c r="E315" s="896"/>
      <c r="F315" s="896"/>
      <c r="G315" s="896"/>
      <c r="H315" s="896"/>
      <c r="I315" s="896"/>
      <c r="J315" s="896"/>
      <c r="K315" s="896"/>
      <c r="L315" s="896"/>
      <c r="M315" s="896"/>
      <c r="N315" s="26"/>
      <c r="O315" s="26"/>
      <c r="P315" s="26"/>
      <c r="AF315" s="370"/>
    </row>
    <row r="316" spans="1:38" s="25" customFormat="1" ht="19.5" hidden="1" customHeight="1" x14ac:dyDescent="0.2">
      <c r="A316" s="234"/>
      <c r="B316" s="890"/>
      <c r="C316" s="891"/>
      <c r="D316" s="891"/>
      <c r="E316" s="891"/>
      <c r="F316" s="891"/>
      <c r="G316" s="891"/>
      <c r="H316" s="891"/>
      <c r="I316" s="891"/>
      <c r="J316" s="891"/>
      <c r="K316" s="891"/>
      <c r="L316" s="891"/>
      <c r="M316" s="892"/>
      <c r="N316" s="26"/>
      <c r="O316" s="26"/>
      <c r="P316" s="26"/>
      <c r="AF316" s="370"/>
    </row>
    <row r="317" spans="1:38" s="25" customFormat="1" ht="19.5" hidden="1" customHeight="1" x14ac:dyDescent="0.2">
      <c r="A317" s="234"/>
      <c r="B317" s="35"/>
      <c r="C317" s="34"/>
      <c r="D317" s="34"/>
      <c r="N317" s="26"/>
      <c r="O317" s="26"/>
      <c r="P317" s="26"/>
      <c r="AF317" s="370"/>
    </row>
    <row r="318" spans="1:38" s="25" customFormat="1" ht="12.75" hidden="1" customHeight="1" x14ac:dyDescent="0.2">
      <c r="A318" s="234"/>
      <c r="AF318" s="370"/>
    </row>
    <row r="319" spans="1:38" s="25" customFormat="1" ht="19.5" hidden="1" customHeight="1" x14ac:dyDescent="0.2">
      <c r="A319" s="234"/>
      <c r="B319" s="35"/>
      <c r="C319" s="34"/>
      <c r="D319" s="34"/>
      <c r="I319" s="35"/>
      <c r="J319" s="35"/>
      <c r="K319" s="35"/>
      <c r="L319" s="35"/>
      <c r="M319" s="34"/>
      <c r="N319" s="26"/>
      <c r="O319" s="26"/>
      <c r="P319" s="26"/>
      <c r="Q319" s="26"/>
      <c r="AF319" s="370"/>
    </row>
    <row r="320" spans="1:38" s="25" customFormat="1" ht="19.5" hidden="1" customHeight="1" x14ac:dyDescent="0.2">
      <c r="A320" s="234"/>
      <c r="B320" s="35"/>
      <c r="C320" s="34"/>
      <c r="D320" s="34"/>
      <c r="I320" s="35"/>
      <c r="J320" s="35"/>
      <c r="K320" s="35"/>
      <c r="L320" s="35"/>
      <c r="M320" s="34"/>
      <c r="N320" s="26"/>
      <c r="O320" s="26"/>
      <c r="P320" s="26"/>
      <c r="Q320" s="26"/>
      <c r="AF320" s="370"/>
    </row>
    <row r="321" spans="1:50" s="25" customFormat="1" ht="21" hidden="1" customHeight="1" x14ac:dyDescent="0.2">
      <c r="A321" s="234"/>
      <c r="AF321" s="370"/>
      <c r="AM321" s="68"/>
      <c r="AN321" s="68"/>
      <c r="AO321" s="68"/>
      <c r="AP321" s="68"/>
      <c r="AQ321" s="68"/>
      <c r="AR321" s="68"/>
      <c r="AS321" s="68"/>
      <c r="AT321" s="68"/>
      <c r="AU321" s="68"/>
      <c r="AV321" s="68"/>
      <c r="AW321" s="68"/>
      <c r="AX321" s="67"/>
    </row>
    <row r="322" spans="1:50" s="25" customFormat="1" ht="51" hidden="1" customHeight="1" x14ac:dyDescent="0.2">
      <c r="A322" s="234"/>
      <c r="B322" s="893" t="s">
        <v>91</v>
      </c>
      <c r="C322" s="894"/>
      <c r="D322" s="894"/>
      <c r="E322" s="894"/>
      <c r="F322" s="894"/>
      <c r="G322" s="894"/>
      <c r="H322" s="894"/>
      <c r="I322" s="894"/>
      <c r="J322" s="894"/>
      <c r="K322" s="894"/>
      <c r="L322" s="894"/>
      <c r="M322" s="895"/>
      <c r="AF322" s="370"/>
      <c r="AM322" s="68"/>
      <c r="AN322" s="68"/>
      <c r="AO322" s="68"/>
      <c r="AP322" s="68"/>
      <c r="AQ322" s="68"/>
      <c r="AR322" s="68"/>
      <c r="AS322" s="68"/>
      <c r="AT322" s="68"/>
      <c r="AU322" s="68"/>
      <c r="AV322" s="68"/>
      <c r="AW322" s="68"/>
      <c r="AX322" s="67"/>
    </row>
    <row r="323" spans="1:50" s="25" customFormat="1" ht="21" hidden="1" customHeight="1" x14ac:dyDescent="0.2">
      <c r="A323" s="234"/>
      <c r="B323" s="100"/>
      <c r="AF323" s="370"/>
      <c r="AM323" s="68"/>
      <c r="AN323" s="68"/>
      <c r="AO323" s="68"/>
      <c r="AP323" s="68"/>
      <c r="AQ323" s="68"/>
      <c r="AR323" s="68"/>
      <c r="AS323" s="68"/>
      <c r="AT323" s="68"/>
      <c r="AU323" s="68"/>
      <c r="AV323" s="68"/>
      <c r="AW323" s="68"/>
      <c r="AX323" s="67"/>
    </row>
    <row r="324" spans="1:50" s="25" customFormat="1" ht="18" customHeight="1" x14ac:dyDescent="0.2">
      <c r="A324" s="234"/>
      <c r="B324" s="35" t="s">
        <v>684</v>
      </c>
      <c r="C324" s="34"/>
      <c r="D324" s="34"/>
      <c r="E324" s="34"/>
      <c r="AF324" s="370"/>
      <c r="AM324" s="69"/>
      <c r="AN324" s="70"/>
      <c r="AO324" s="67"/>
      <c r="AP324" s="67"/>
      <c r="AQ324" s="67"/>
      <c r="AR324" s="67"/>
      <c r="AS324" s="67"/>
      <c r="AT324" s="67"/>
      <c r="AU324" s="67"/>
      <c r="AV324" s="67"/>
      <c r="AW324" s="67"/>
      <c r="AX324" s="67"/>
    </row>
    <row r="325" spans="1:50" s="25" customFormat="1" ht="22.5" customHeight="1" x14ac:dyDescent="0.2">
      <c r="A325" s="234"/>
      <c r="B325" s="881" t="s">
        <v>104</v>
      </c>
      <c r="C325" s="882"/>
      <c r="D325" s="882"/>
      <c r="E325" s="882"/>
      <c r="F325" s="882"/>
      <c r="G325" s="882"/>
      <c r="H325" s="882"/>
      <c r="I325" s="882"/>
      <c r="J325" s="883"/>
      <c r="K325" s="537"/>
      <c r="L325" s="537"/>
      <c r="M325" s="537"/>
      <c r="N325" s="537"/>
      <c r="AF325" s="370"/>
      <c r="AM325" s="71"/>
      <c r="AN325" s="70"/>
      <c r="AO325" s="67"/>
      <c r="AP325" s="67"/>
      <c r="AQ325" s="67"/>
      <c r="AR325" s="67"/>
      <c r="AS325" s="67"/>
      <c r="AT325" s="67"/>
      <c r="AU325" s="67"/>
      <c r="AV325" s="67"/>
      <c r="AW325" s="67"/>
      <c r="AX325" s="67"/>
    </row>
    <row r="326" spans="1:50" s="25" customFormat="1" ht="20.100000000000001" customHeight="1" x14ac:dyDescent="0.2">
      <c r="A326" s="234"/>
      <c r="B326" s="763"/>
      <c r="C326" s="764"/>
      <c r="D326" s="764"/>
      <c r="E326" s="764"/>
      <c r="F326" s="764"/>
      <c r="G326" s="764"/>
      <c r="H326" s="764"/>
      <c r="I326" s="764"/>
      <c r="J326" s="765"/>
      <c r="K326" s="537"/>
      <c r="L326" s="537"/>
      <c r="M326" s="537"/>
      <c r="N326" s="537"/>
      <c r="O326" s="260"/>
      <c r="P326" s="260"/>
      <c r="AF326" s="370"/>
      <c r="AM326" s="72"/>
      <c r="AN326" s="70"/>
      <c r="AO326" s="67"/>
      <c r="AP326" s="67"/>
      <c r="AQ326" s="67"/>
      <c r="AR326" s="67"/>
      <c r="AS326" s="67"/>
      <c r="AT326" s="67"/>
      <c r="AU326" s="67"/>
      <c r="AV326" s="67"/>
      <c r="AW326" s="67"/>
      <c r="AX326" s="67"/>
    </row>
    <row r="327" spans="1:50" s="25" customFormat="1" ht="20.100000000000001" customHeight="1" x14ac:dyDescent="0.2">
      <c r="A327" s="234"/>
      <c r="B327" s="763"/>
      <c r="C327" s="764"/>
      <c r="D327" s="764"/>
      <c r="E327" s="764"/>
      <c r="F327" s="764"/>
      <c r="G327" s="764"/>
      <c r="H327" s="764"/>
      <c r="I327" s="764"/>
      <c r="J327" s="765"/>
      <c r="K327" s="537"/>
      <c r="L327" s="537"/>
      <c r="M327" s="537"/>
      <c r="N327" s="537"/>
      <c r="AF327" s="370"/>
      <c r="AM327" s="69"/>
      <c r="AN327" s="70"/>
      <c r="AO327" s="67"/>
      <c r="AP327" s="67"/>
      <c r="AQ327" s="67"/>
      <c r="AR327" s="67"/>
      <c r="AS327" s="67"/>
      <c r="AT327" s="67"/>
      <c r="AU327" s="67"/>
      <c r="AV327" s="67"/>
      <c r="AW327" s="67"/>
      <c r="AX327" s="67"/>
    </row>
    <row r="328" spans="1:50" s="25" customFormat="1" ht="20.100000000000001" customHeight="1" x14ac:dyDescent="0.2">
      <c r="A328" s="234"/>
      <c r="B328" s="763"/>
      <c r="C328" s="764"/>
      <c r="D328" s="764"/>
      <c r="E328" s="764"/>
      <c r="F328" s="764"/>
      <c r="G328" s="764"/>
      <c r="H328" s="764"/>
      <c r="I328" s="764"/>
      <c r="J328" s="765"/>
      <c r="K328" s="537"/>
      <c r="L328" s="537"/>
      <c r="M328" s="537"/>
      <c r="N328" s="537"/>
      <c r="AF328" s="370"/>
      <c r="AM328" s="71"/>
      <c r="AN328" s="70"/>
      <c r="AO328" s="67"/>
      <c r="AP328" s="67"/>
      <c r="AQ328" s="67"/>
      <c r="AR328" s="67"/>
      <c r="AS328" s="67"/>
      <c r="AT328" s="67"/>
      <c r="AU328" s="67"/>
      <c r="AV328" s="67"/>
      <c r="AW328" s="67"/>
      <c r="AX328" s="67"/>
    </row>
    <row r="329" spans="1:50" s="25" customFormat="1" ht="17.25" customHeight="1" x14ac:dyDescent="0.2">
      <c r="A329" s="234"/>
      <c r="B329" s="538"/>
      <c r="C329" s="538"/>
      <c r="D329" s="538"/>
      <c r="E329" s="538"/>
      <c r="F329" s="538"/>
      <c r="G329" s="538"/>
      <c r="H329" s="538"/>
      <c r="I329" s="538"/>
      <c r="J329" s="538"/>
      <c r="K329" s="538"/>
      <c r="L329" s="538"/>
      <c r="M329" s="537"/>
      <c r="N329" s="537"/>
      <c r="AF329" s="370"/>
      <c r="AM329" s="71"/>
      <c r="AN329" s="70"/>
      <c r="AO329" s="67"/>
      <c r="AP329" s="67"/>
      <c r="AQ329" s="67"/>
      <c r="AR329" s="67"/>
      <c r="AS329" s="67"/>
      <c r="AT329" s="67"/>
      <c r="AU329" s="67"/>
      <c r="AV329" s="67"/>
      <c r="AW329" s="67"/>
      <c r="AX329" s="67"/>
    </row>
    <row r="330" spans="1:50" s="25" customFormat="1" ht="17.25" hidden="1" customHeight="1" x14ac:dyDescent="0.2">
      <c r="A330" s="234"/>
      <c r="B330"/>
      <c r="C330"/>
      <c r="D330"/>
      <c r="E330"/>
      <c r="F330"/>
      <c r="G330"/>
      <c r="H330"/>
      <c r="I330"/>
      <c r="J330"/>
      <c r="K330" s="538"/>
      <c r="L330" s="538"/>
      <c r="M330" s="537"/>
      <c r="N330" s="537"/>
      <c r="AF330" s="370"/>
      <c r="AM330" s="71"/>
      <c r="AN330" s="70"/>
      <c r="AO330" s="67"/>
      <c r="AP330" s="67"/>
      <c r="AQ330" s="67"/>
      <c r="AR330" s="67"/>
      <c r="AS330" s="67"/>
      <c r="AT330" s="67"/>
      <c r="AU330" s="67"/>
      <c r="AV330" s="67"/>
      <c r="AW330" s="67"/>
      <c r="AX330" s="67"/>
    </row>
    <row r="331" spans="1:50" s="25" customFormat="1" ht="20.100000000000001" hidden="1" customHeight="1" x14ac:dyDescent="0.2">
      <c r="A331" s="234"/>
      <c r="B331"/>
      <c r="C331"/>
      <c r="D331"/>
      <c r="E331"/>
      <c r="F331"/>
      <c r="G331"/>
      <c r="H331"/>
      <c r="I331"/>
      <c r="J331"/>
      <c r="K331" s="538"/>
      <c r="L331" s="538"/>
      <c r="M331" s="537"/>
      <c r="N331" s="537"/>
      <c r="P331" s="260"/>
      <c r="AF331" s="370"/>
      <c r="AM331" s="71"/>
      <c r="AN331" s="70"/>
      <c r="AO331" s="67"/>
      <c r="AP331" s="67"/>
      <c r="AQ331" s="67"/>
      <c r="AR331" s="67"/>
      <c r="AS331" s="67"/>
      <c r="AT331" s="67"/>
      <c r="AU331" s="67"/>
      <c r="AV331" s="67"/>
      <c r="AW331" s="67"/>
      <c r="AX331" s="67"/>
    </row>
    <row r="332" spans="1:50" ht="20.100000000000001" hidden="1" customHeight="1" x14ac:dyDescent="0.2">
      <c r="B332"/>
      <c r="C332"/>
      <c r="D332"/>
      <c r="E332"/>
      <c r="F332"/>
      <c r="G332"/>
      <c r="H332"/>
      <c r="I332"/>
      <c r="J332"/>
      <c r="K332" s="538"/>
      <c r="L332" s="538"/>
      <c r="M332" s="537"/>
      <c r="N332" s="537"/>
      <c r="AF332" s="360"/>
      <c r="AM332" s="65"/>
      <c r="AN332" s="65"/>
      <c r="AO332" s="65"/>
      <c r="AP332" s="65"/>
      <c r="AQ332" s="65"/>
      <c r="AR332" s="65"/>
      <c r="AS332" s="65"/>
      <c r="AT332" s="65"/>
      <c r="AU332" s="65"/>
      <c r="AV332" s="65"/>
      <c r="AW332" s="65"/>
      <c r="AX332" s="65"/>
    </row>
    <row r="333" spans="1:50" ht="20.100000000000001" customHeight="1" x14ac:dyDescent="0.2">
      <c r="B333"/>
      <c r="C333"/>
      <c r="D333"/>
      <c r="E333"/>
      <c r="F333"/>
      <c r="G333"/>
      <c r="H333"/>
      <c r="I333"/>
      <c r="J333"/>
      <c r="K333" s="538"/>
      <c r="L333" s="538"/>
      <c r="M333" s="537"/>
      <c r="N333" s="537"/>
      <c r="AF333" s="360"/>
      <c r="AM333" s="65"/>
      <c r="AN333" s="65"/>
      <c r="AO333" s="65"/>
      <c r="AP333" s="65"/>
      <c r="AQ333" s="65"/>
      <c r="AR333" s="65"/>
      <c r="AS333" s="65"/>
      <c r="AT333" s="65"/>
      <c r="AU333" s="65"/>
      <c r="AV333" s="65"/>
      <c r="AW333" s="65"/>
      <c r="AX333" s="65"/>
    </row>
    <row r="334" spans="1:50" ht="20.100000000000001" customHeight="1" x14ac:dyDescent="0.2">
      <c r="B334"/>
      <c r="C334"/>
      <c r="D334"/>
      <c r="E334"/>
      <c r="F334"/>
      <c r="G334"/>
      <c r="H334"/>
      <c r="I334"/>
      <c r="J334"/>
      <c r="K334" s="538"/>
      <c r="L334" s="538"/>
      <c r="M334" s="537"/>
      <c r="N334" s="537"/>
      <c r="AF334" s="360"/>
      <c r="AM334" s="65"/>
      <c r="AN334" s="65"/>
      <c r="AO334" s="65"/>
      <c r="AP334" s="65"/>
      <c r="AQ334" s="65"/>
      <c r="AR334" s="65"/>
      <c r="AS334" s="65"/>
      <c r="AT334" s="65"/>
      <c r="AU334" s="65"/>
      <c r="AV334" s="65"/>
      <c r="AW334" s="65"/>
      <c r="AX334" s="65"/>
    </row>
    <row r="335" spans="1:50" ht="12" customHeight="1" x14ac:dyDescent="0.2">
      <c r="B335" s="539"/>
      <c r="C335" s="541"/>
      <c r="D335" s="529"/>
      <c r="E335" s="541"/>
      <c r="F335" s="541"/>
      <c r="G335" s="542"/>
      <c r="H335" s="542"/>
      <c r="I335" s="542"/>
      <c r="J335" s="542"/>
      <c r="K335" s="538"/>
      <c r="L335" s="538"/>
      <c r="M335" s="537"/>
      <c r="N335" s="537"/>
      <c r="AF335" s="360"/>
      <c r="AL335" s="65"/>
      <c r="AM335" s="65"/>
      <c r="AN335" s="65"/>
      <c r="AO335" s="65"/>
      <c r="AP335" s="65"/>
      <c r="AQ335" s="65"/>
      <c r="AR335" s="65"/>
      <c r="AS335" s="65"/>
      <c r="AT335" s="65"/>
      <c r="AU335" s="65"/>
      <c r="AV335" s="65"/>
      <c r="AW335" s="65"/>
      <c r="AX335" s="65"/>
    </row>
    <row r="336" spans="1:50" ht="7.5" customHeight="1" x14ac:dyDescent="0.2">
      <c r="B336" s="862" t="s">
        <v>685</v>
      </c>
      <c r="C336" s="863"/>
      <c r="D336" s="863"/>
      <c r="E336" s="863"/>
      <c r="F336" s="863"/>
      <c r="G336" s="863"/>
      <c r="H336" s="863"/>
      <c r="I336" s="863"/>
      <c r="J336" s="864"/>
      <c r="K336" s="538"/>
      <c r="L336" s="538"/>
      <c r="M336" s="537"/>
      <c r="N336" s="537"/>
      <c r="AF336" s="360"/>
      <c r="AL336" s="65"/>
      <c r="AM336" s="65"/>
      <c r="AN336" s="65"/>
      <c r="AO336" s="65"/>
      <c r="AP336" s="65"/>
      <c r="AQ336" s="65"/>
      <c r="AR336" s="65"/>
      <c r="AS336" s="65"/>
      <c r="AT336" s="65"/>
      <c r="AU336" s="65"/>
      <c r="AV336" s="65"/>
      <c r="AW336" s="65"/>
      <c r="AX336" s="65"/>
    </row>
    <row r="337" spans="1:50" ht="23.25" customHeight="1" x14ac:dyDescent="0.2">
      <c r="B337" s="865"/>
      <c r="C337" s="866"/>
      <c r="D337" s="866"/>
      <c r="E337" s="866"/>
      <c r="F337" s="866"/>
      <c r="G337" s="866"/>
      <c r="H337" s="866"/>
      <c r="I337" s="866"/>
      <c r="J337" s="867"/>
      <c r="K337" s="538"/>
      <c r="L337" s="538"/>
      <c r="M337" s="537"/>
      <c r="N337" s="537"/>
      <c r="AF337" s="360"/>
      <c r="AL337" s="65"/>
      <c r="AM337" s="65"/>
      <c r="AN337" s="65"/>
      <c r="AO337" s="65"/>
      <c r="AP337" s="65"/>
      <c r="AQ337" s="65"/>
      <c r="AR337" s="65"/>
      <c r="AS337" s="65"/>
      <c r="AT337" s="65"/>
      <c r="AU337" s="65"/>
      <c r="AV337" s="65"/>
      <c r="AW337" s="65"/>
      <c r="AX337" s="65"/>
    </row>
    <row r="338" spans="1:50" ht="42" customHeight="1" x14ac:dyDescent="0.2">
      <c r="A338" s="26"/>
      <c r="B338" s="868" t="str">
        <f>"Ramavtalsleverantören intygar att avropssvaret är giltigt minst den tid som den avropsberättigade angett under '2 Specifikation'. "&amp;CHAR(10)&amp;IF('2 Specifikation'!D47="","","("&amp;TEXT('2 Specifikation'!D47,"ÅÅÅÅ-MM-DD")&amp;")")</f>
        <v xml:space="preserve">Ramavtalsleverantören intygar att avropssvaret är giltigt minst den tid som den avropsberättigade angett under '2 Specifikation'. 
</v>
      </c>
      <c r="C338" s="868"/>
      <c r="D338" s="868"/>
      <c r="E338" s="868"/>
      <c r="F338" s="868"/>
      <c r="G338" s="868"/>
      <c r="H338" s="868"/>
      <c r="I338" s="868"/>
      <c r="J338" s="868"/>
      <c r="K338" s="538"/>
      <c r="L338" s="538"/>
      <c r="M338" s="537"/>
      <c r="N338" s="537"/>
      <c r="AF338" s="360"/>
      <c r="AL338" s="65"/>
      <c r="AM338" s="65"/>
      <c r="AN338" s="65"/>
      <c r="AO338" s="65"/>
      <c r="AP338" s="65"/>
      <c r="AQ338" s="65"/>
      <c r="AR338" s="65"/>
      <c r="AS338" s="65"/>
      <c r="AT338" s="65"/>
      <c r="AU338" s="65"/>
      <c r="AV338" s="65"/>
      <c r="AW338" s="65"/>
      <c r="AX338" s="65"/>
    </row>
    <row r="339" spans="1:50" ht="17.25" customHeight="1" x14ac:dyDescent="0.2">
      <c r="A339" s="26"/>
      <c r="B339" s="766" t="s">
        <v>38</v>
      </c>
      <c r="C339" s="767"/>
      <c r="D339" s="767"/>
      <c r="E339" s="767"/>
      <c r="F339" s="767"/>
      <c r="G339" s="767"/>
      <c r="H339" s="767"/>
      <c r="I339" s="767"/>
      <c r="J339" s="768"/>
      <c r="K339" s="538"/>
      <c r="L339" s="538"/>
      <c r="M339" s="537"/>
      <c r="N339" s="537"/>
      <c r="AF339" s="360"/>
      <c r="AL339" s="65"/>
      <c r="AM339" s="65"/>
      <c r="AN339" s="65"/>
      <c r="AO339" s="65"/>
      <c r="AP339" s="65"/>
      <c r="AQ339" s="65"/>
      <c r="AR339" s="65"/>
      <c r="AS339" s="65"/>
      <c r="AT339" s="65"/>
      <c r="AU339" s="65"/>
      <c r="AV339" s="65"/>
      <c r="AW339" s="65"/>
      <c r="AX339" s="65"/>
    </row>
    <row r="340" spans="1:50" ht="20.100000000000001" customHeight="1" x14ac:dyDescent="0.2">
      <c r="A340" s="26"/>
      <c r="B340" s="763"/>
      <c r="C340" s="764"/>
      <c r="D340" s="764"/>
      <c r="E340" s="764"/>
      <c r="F340" s="764"/>
      <c r="G340" s="764"/>
      <c r="H340" s="764"/>
      <c r="I340" s="764"/>
      <c r="J340" s="765"/>
      <c r="K340" s="538"/>
      <c r="L340" s="538"/>
      <c r="M340" s="537"/>
      <c r="N340" s="537"/>
      <c r="AF340" s="378" t="b">
        <f>IF(B340=0,TRUE,FALSE)</f>
        <v>1</v>
      </c>
      <c r="AL340" s="65"/>
      <c r="AM340" s="65"/>
      <c r="AN340" s="65"/>
      <c r="AO340" s="65"/>
      <c r="AP340" s="65"/>
      <c r="AQ340" s="65"/>
      <c r="AR340" s="65"/>
      <c r="AS340" s="65"/>
      <c r="AT340" s="65"/>
      <c r="AU340" s="65"/>
      <c r="AV340" s="65"/>
      <c r="AW340" s="65"/>
      <c r="AX340" s="65"/>
    </row>
    <row r="341" spans="1:50" ht="17.25" customHeight="1" x14ac:dyDescent="0.2">
      <c r="A341" s="26"/>
      <c r="B341" s="39"/>
      <c r="C341" s="39"/>
      <c r="D341" s="39"/>
      <c r="E341" s="39"/>
      <c r="F341" s="39"/>
      <c r="G341" s="25"/>
      <c r="H341" s="25"/>
      <c r="I341" s="25"/>
      <c r="J341" s="25"/>
      <c r="K341" s="538"/>
      <c r="L341" s="538"/>
      <c r="M341" s="537"/>
      <c r="N341" s="537"/>
      <c r="AF341" s="379"/>
      <c r="AL341" s="65"/>
      <c r="AM341" s="65"/>
      <c r="AN341" s="65"/>
      <c r="AO341" s="65"/>
      <c r="AP341" s="65"/>
      <c r="AQ341" s="65"/>
      <c r="AR341" s="65"/>
      <c r="AS341" s="65"/>
      <c r="AT341" s="65"/>
      <c r="AU341" s="65"/>
      <c r="AV341" s="65"/>
      <c r="AW341" s="65"/>
      <c r="AX341" s="65"/>
    </row>
    <row r="342" spans="1:50" ht="17.25" customHeight="1" x14ac:dyDescent="0.2">
      <c r="A342" s="26"/>
      <c r="B342" s="769" t="s">
        <v>800</v>
      </c>
      <c r="C342" s="770"/>
      <c r="D342" s="770"/>
      <c r="E342" s="770"/>
      <c r="F342" s="770"/>
      <c r="G342" s="770"/>
      <c r="H342" s="770"/>
      <c r="I342" s="770"/>
      <c r="J342" s="771"/>
      <c r="K342" s="538"/>
      <c r="L342" s="538"/>
      <c r="M342" s="537"/>
      <c r="N342" s="537"/>
      <c r="AF342" s="380"/>
      <c r="AL342" s="65"/>
      <c r="AM342" s="65"/>
      <c r="AN342" s="65"/>
      <c r="AO342" s="65"/>
      <c r="AP342" s="65"/>
      <c r="AQ342" s="65"/>
      <c r="AR342" s="65"/>
      <c r="AS342" s="65"/>
      <c r="AT342" s="65"/>
      <c r="AU342" s="65"/>
      <c r="AV342" s="65"/>
      <c r="AW342" s="65"/>
      <c r="AX342" s="65"/>
    </row>
    <row r="343" spans="1:50" ht="20.100000000000001" customHeight="1" x14ac:dyDescent="0.2">
      <c r="A343" s="26"/>
      <c r="B343" s="851"/>
      <c r="C343" s="852"/>
      <c r="D343" s="852"/>
      <c r="E343" s="852"/>
      <c r="F343" s="852"/>
      <c r="G343" s="852"/>
      <c r="H343" s="852"/>
      <c r="I343" s="852"/>
      <c r="J343" s="853"/>
      <c r="K343" s="538"/>
      <c r="L343" s="538"/>
      <c r="M343" s="537"/>
      <c r="N343" s="537"/>
      <c r="AF343" s="381"/>
      <c r="AL343" s="65"/>
      <c r="AM343" s="65"/>
      <c r="AN343" s="65"/>
      <c r="AO343" s="65"/>
      <c r="AP343" s="65"/>
      <c r="AQ343" s="65"/>
      <c r="AR343" s="65"/>
      <c r="AS343" s="65"/>
      <c r="AT343" s="65"/>
      <c r="AU343" s="65"/>
      <c r="AV343" s="65"/>
      <c r="AW343" s="65"/>
      <c r="AX343" s="65"/>
    </row>
    <row r="344" spans="1:50" ht="17.25" customHeight="1" x14ac:dyDescent="0.2">
      <c r="A344" s="26"/>
      <c r="B344" s="769" t="s">
        <v>801</v>
      </c>
      <c r="C344" s="770"/>
      <c r="D344" s="770"/>
      <c r="E344" s="770"/>
      <c r="F344" s="770"/>
      <c r="G344" s="770"/>
      <c r="H344" s="770"/>
      <c r="I344" s="770"/>
      <c r="J344" s="771"/>
      <c r="K344" s="538"/>
      <c r="L344" s="538"/>
      <c r="M344" s="537"/>
      <c r="N344" s="537"/>
      <c r="AF344" s="378" t="b">
        <f>IF(OR(B343=0,B345=0),TRUE,FALSE)</f>
        <v>1</v>
      </c>
      <c r="AL344" s="65"/>
      <c r="AM344" s="65"/>
      <c r="AN344" s="65"/>
      <c r="AO344" s="65"/>
      <c r="AP344" s="65"/>
      <c r="AQ344" s="65"/>
      <c r="AR344" s="65"/>
      <c r="AS344" s="65"/>
      <c r="AT344" s="65"/>
      <c r="AU344" s="65"/>
      <c r="AV344" s="65"/>
      <c r="AW344" s="65"/>
      <c r="AX344" s="65"/>
    </row>
    <row r="345" spans="1:50" ht="20.100000000000001" customHeight="1" x14ac:dyDescent="0.2">
      <c r="A345" s="26"/>
      <c r="B345" s="854"/>
      <c r="C345" s="855"/>
      <c r="D345" s="855"/>
      <c r="E345" s="855"/>
      <c r="F345" s="855"/>
      <c r="G345" s="855"/>
      <c r="H345" s="855"/>
      <c r="I345" s="855"/>
      <c r="J345" s="856"/>
      <c r="K345" s="25"/>
      <c r="L345" s="25"/>
      <c r="M345" s="25"/>
      <c r="N345" s="25"/>
    </row>
    <row r="346" spans="1:50" ht="12.75" customHeight="1" x14ac:dyDescent="0.2">
      <c r="A346" s="26"/>
      <c r="K346" s="540"/>
      <c r="L346" s="540"/>
      <c r="M346" s="540"/>
      <c r="N346" s="540"/>
    </row>
    <row r="349" spans="1:50" x14ac:dyDescent="0.2">
      <c r="F349" s="849" t="str">
        <f>IF(LarmStatus,"Minst ett av de obligatoriska kraven är inte ifyllda eller besvarade med Nej","")</f>
        <v>Minst ett av de obligatoriska kraven är inte ifyllda eller besvarade med Nej</v>
      </c>
      <c r="G349" s="849"/>
      <c r="H349" s="849"/>
      <c r="I349" s="849"/>
      <c r="J349" s="849"/>
    </row>
    <row r="352" spans="1:50" x14ac:dyDescent="0.2">
      <c r="A352" s="26"/>
      <c r="AA352" s="34"/>
      <c r="AB352" s="365"/>
      <c r="AC352" s="365"/>
      <c r="AD352" s="365"/>
      <c r="AE352" s="365"/>
      <c r="AF352" s="365"/>
      <c r="AG352" s="25"/>
      <c r="AH352" s="25"/>
      <c r="AI352" s="25"/>
      <c r="AJ352" s="25"/>
      <c r="AK352" s="25"/>
      <c r="AL352" s="25"/>
    </row>
    <row r="353" spans="1:38" x14ac:dyDescent="0.2">
      <c r="A353" s="26"/>
      <c r="AA353" s="34"/>
      <c r="AB353" s="365"/>
      <c r="AC353" s="365"/>
      <c r="AD353" s="365"/>
      <c r="AE353" s="365"/>
      <c r="AF353" s="365"/>
      <c r="AG353" s="25"/>
      <c r="AH353" s="25"/>
      <c r="AI353" s="25"/>
      <c r="AJ353" s="25"/>
      <c r="AK353" s="25"/>
      <c r="AL353" s="25"/>
    </row>
    <row r="354" spans="1:38" x14ac:dyDescent="0.2">
      <c r="A354" s="26"/>
      <c r="AA354" s="34"/>
      <c r="AB354" s="365"/>
      <c r="AC354" s="365"/>
      <c r="AD354" s="365"/>
      <c r="AE354" s="365"/>
      <c r="AF354" s="365"/>
      <c r="AG354" s="25"/>
      <c r="AH354" s="25"/>
      <c r="AI354" s="25"/>
      <c r="AJ354" s="25"/>
      <c r="AK354" s="25"/>
      <c r="AL354" s="25"/>
    </row>
    <row r="355" spans="1:38" x14ac:dyDescent="0.2">
      <c r="A355" s="26"/>
      <c r="AA355" s="34"/>
      <c r="AB355" s="365"/>
      <c r="AC355" s="365"/>
      <c r="AD355" s="365"/>
      <c r="AE355" s="365"/>
      <c r="AF355" s="365"/>
      <c r="AG355" s="25"/>
      <c r="AH355" s="25"/>
      <c r="AI355" s="25"/>
      <c r="AJ355" s="25"/>
      <c r="AK355" s="25"/>
      <c r="AL355" s="25"/>
    </row>
    <row r="356" spans="1:38" x14ac:dyDescent="0.2">
      <c r="A356" s="26"/>
      <c r="AA356" s="34"/>
      <c r="AB356" s="365"/>
      <c r="AC356" s="365"/>
      <c r="AD356" s="365"/>
      <c r="AE356" s="365"/>
      <c r="AF356" s="365"/>
      <c r="AG356" s="25"/>
      <c r="AH356" s="25"/>
      <c r="AI356" s="25"/>
      <c r="AJ356" s="25"/>
      <c r="AK356" s="25"/>
      <c r="AL356" s="25"/>
    </row>
    <row r="357" spans="1:38" x14ac:dyDescent="0.2">
      <c r="A357" s="26"/>
      <c r="AA357" s="34"/>
      <c r="AB357" s="365"/>
      <c r="AC357" s="365"/>
      <c r="AD357" s="365"/>
      <c r="AE357" s="365"/>
      <c r="AF357" s="365"/>
      <c r="AG357" s="25"/>
      <c r="AH357" s="25"/>
      <c r="AI357" s="25"/>
      <c r="AJ357" s="25"/>
      <c r="AK357" s="25"/>
      <c r="AL357" s="25"/>
    </row>
    <row r="358" spans="1:38" x14ac:dyDescent="0.2">
      <c r="A358" s="26"/>
      <c r="AA358" s="34"/>
      <c r="AB358" s="365"/>
      <c r="AC358" s="365"/>
      <c r="AD358" s="365"/>
      <c r="AE358" s="365"/>
      <c r="AF358" s="365"/>
      <c r="AG358" s="25"/>
      <c r="AH358" s="25"/>
      <c r="AI358" s="25"/>
      <c r="AJ358" s="25"/>
      <c r="AK358" s="25"/>
      <c r="AL358" s="25"/>
    </row>
    <row r="359" spans="1:38" x14ac:dyDescent="0.2">
      <c r="A359" s="26"/>
      <c r="AA359" s="34"/>
      <c r="AB359" s="365"/>
      <c r="AC359" s="365"/>
      <c r="AD359" s="365"/>
      <c r="AE359" s="365"/>
      <c r="AF359" s="365"/>
      <c r="AG359" s="25"/>
      <c r="AH359" s="25"/>
      <c r="AI359" s="25"/>
      <c r="AJ359" s="25"/>
      <c r="AK359" s="25"/>
      <c r="AL359" s="25"/>
    </row>
    <row r="360" spans="1:38" x14ac:dyDescent="0.2">
      <c r="A360" s="26"/>
      <c r="AA360" s="34"/>
      <c r="AB360" s="347"/>
      <c r="AC360" s="347"/>
      <c r="AD360" s="347"/>
      <c r="AE360" s="347"/>
      <c r="AF360" s="347"/>
      <c r="AG360" s="25"/>
      <c r="AH360" s="25"/>
      <c r="AI360" s="25"/>
      <c r="AJ360" s="25"/>
      <c r="AK360" s="25"/>
      <c r="AL360" s="25"/>
    </row>
    <row r="361" spans="1:38" x14ac:dyDescent="0.2">
      <c r="A361" s="26"/>
      <c r="AA361" s="34"/>
      <c r="AB361" s="35"/>
      <c r="AC361" s="35"/>
      <c r="AD361" s="35"/>
      <c r="AE361" s="35"/>
      <c r="AF361" s="35"/>
      <c r="AG361" s="35"/>
      <c r="AH361" s="35"/>
      <c r="AI361" s="35"/>
      <c r="AJ361" s="35"/>
      <c r="AK361" s="35"/>
      <c r="AL361" s="68"/>
    </row>
    <row r="362" spans="1:38" x14ac:dyDescent="0.2">
      <c r="A362" s="26"/>
      <c r="AA362" s="34"/>
      <c r="AB362" s="35"/>
      <c r="AC362" s="35"/>
      <c r="AD362" s="35"/>
      <c r="AE362" s="35"/>
      <c r="AF362" s="35"/>
      <c r="AG362" s="35"/>
      <c r="AH362" s="35"/>
      <c r="AI362" s="35"/>
      <c r="AJ362" s="35"/>
      <c r="AK362" s="35"/>
      <c r="AL362" s="68"/>
    </row>
    <row r="363" spans="1:38" x14ac:dyDescent="0.2">
      <c r="A363" s="26"/>
      <c r="AA363" s="34"/>
      <c r="AB363" s="35"/>
      <c r="AC363" s="35"/>
      <c r="AD363" s="35"/>
      <c r="AE363" s="35"/>
      <c r="AF363" s="35"/>
      <c r="AG363" s="35"/>
      <c r="AH363" s="35"/>
      <c r="AI363" s="35"/>
      <c r="AJ363" s="35"/>
      <c r="AK363" s="35"/>
      <c r="AL363" s="68"/>
    </row>
    <row r="364" spans="1:38" x14ac:dyDescent="0.2">
      <c r="A364" s="26"/>
      <c r="AA364" s="34"/>
      <c r="AB364" s="38"/>
      <c r="AC364" s="38"/>
      <c r="AD364" s="38"/>
      <c r="AE364" s="38"/>
      <c r="AF364" s="38"/>
      <c r="AG364" s="38"/>
      <c r="AH364" s="38"/>
      <c r="AI364" s="38"/>
      <c r="AJ364" s="38"/>
      <c r="AK364" s="38"/>
    </row>
    <row r="365" spans="1:38" x14ac:dyDescent="0.2">
      <c r="A365" s="26"/>
      <c r="AA365" s="34"/>
      <c r="AB365" s="40"/>
      <c r="AC365" s="40"/>
      <c r="AD365" s="40"/>
      <c r="AE365" s="40"/>
      <c r="AF365" s="40"/>
      <c r="AG365" s="40"/>
      <c r="AH365" s="40"/>
      <c r="AI365" s="40"/>
      <c r="AJ365" s="40"/>
      <c r="AK365" s="40"/>
    </row>
    <row r="366" spans="1:38" x14ac:dyDescent="0.2">
      <c r="A366" s="26"/>
      <c r="AA366" s="34"/>
      <c r="AB366" s="41"/>
      <c r="AC366" s="41"/>
      <c r="AD366" s="41"/>
      <c r="AE366" s="41"/>
      <c r="AF366" s="41"/>
      <c r="AG366" s="41"/>
      <c r="AH366" s="41"/>
      <c r="AI366" s="41"/>
      <c r="AJ366" s="41"/>
      <c r="AK366" s="41"/>
    </row>
    <row r="367" spans="1:38" x14ac:dyDescent="0.2">
      <c r="A367" s="26"/>
      <c r="AA367" s="34"/>
      <c r="AB367" s="38"/>
      <c r="AC367" s="38"/>
      <c r="AD367" s="38"/>
      <c r="AE367" s="38"/>
      <c r="AF367" s="38"/>
      <c r="AG367" s="38"/>
      <c r="AH367" s="38"/>
      <c r="AI367" s="38"/>
      <c r="AJ367" s="38"/>
      <c r="AK367" s="38"/>
    </row>
    <row r="368" spans="1:38" x14ac:dyDescent="0.2">
      <c r="A368" s="26"/>
      <c r="AA368" s="34"/>
      <c r="AB368" s="40"/>
      <c r="AC368" s="40"/>
      <c r="AD368" s="40"/>
      <c r="AE368" s="40"/>
      <c r="AF368" s="40"/>
      <c r="AG368" s="40"/>
      <c r="AH368" s="40"/>
      <c r="AI368" s="40"/>
      <c r="AJ368" s="40"/>
      <c r="AK368" s="40"/>
    </row>
    <row r="369" spans="1:38" x14ac:dyDescent="0.2">
      <c r="A369" s="26"/>
      <c r="AA369" s="34"/>
      <c r="AB369" s="40"/>
      <c r="AC369" s="40"/>
      <c r="AD369" s="40"/>
      <c r="AE369" s="40"/>
      <c r="AF369" s="40"/>
      <c r="AG369" s="40"/>
      <c r="AH369" s="40"/>
      <c r="AI369" s="40"/>
      <c r="AJ369" s="40"/>
      <c r="AK369" s="40"/>
      <c r="AL369" s="71"/>
    </row>
    <row r="370" spans="1:38" x14ac:dyDescent="0.2">
      <c r="A370" s="26"/>
      <c r="AA370" s="340"/>
      <c r="AB370" s="46"/>
      <c r="AL370" s="65"/>
    </row>
  </sheetData>
  <sheetProtection algorithmName="SHA-512" hashValue="2QGBO+ffWe19ncK9qrIbJ3gxDNxVyi52nwbjnpwbHkwGAyuG3eF8nkGwQzh3oTFxp9l2DqazSTsN65C8T8qqbw==" saltValue="g7cqi4pKmyu5Qkb8Cj0hcg==" spinCount="100000" sheet="1" formatColumns="0" formatRows="0"/>
  <dataConsolidate/>
  <mergeCells count="402">
    <mergeCell ref="K37:L40"/>
    <mergeCell ref="D137:E137"/>
    <mergeCell ref="B138:C138"/>
    <mergeCell ref="D138:E138"/>
    <mergeCell ref="B140:C140"/>
    <mergeCell ref="D140:E140"/>
    <mergeCell ref="B141:C141"/>
    <mergeCell ref="D141:E141"/>
    <mergeCell ref="B128:C128"/>
    <mergeCell ref="B129:C129"/>
    <mergeCell ref="B130:C130"/>
    <mergeCell ref="B131:C131"/>
    <mergeCell ref="F45:H45"/>
    <mergeCell ref="B45:E45"/>
    <mergeCell ref="F41:H41"/>
    <mergeCell ref="F42:H42"/>
    <mergeCell ref="F43:H43"/>
    <mergeCell ref="B123:C123"/>
    <mergeCell ref="D123:E123"/>
    <mergeCell ref="B124:C124"/>
    <mergeCell ref="D124:E124"/>
    <mergeCell ref="B125:C125"/>
    <mergeCell ref="D125:E125"/>
    <mergeCell ref="B146:C146"/>
    <mergeCell ref="B147:C147"/>
    <mergeCell ref="B148:C148"/>
    <mergeCell ref="B149:C149"/>
    <mergeCell ref="B150:C150"/>
    <mergeCell ref="B151:C151"/>
    <mergeCell ref="B152:C152"/>
    <mergeCell ref="B153:C153"/>
    <mergeCell ref="J37:J40"/>
    <mergeCell ref="D142:E142"/>
    <mergeCell ref="D132:E132"/>
    <mergeCell ref="B133:C133"/>
    <mergeCell ref="D133:E133"/>
    <mergeCell ref="B134:C134"/>
    <mergeCell ref="D134:E134"/>
    <mergeCell ref="B135:C135"/>
    <mergeCell ref="D135:E135"/>
    <mergeCell ref="B136:C136"/>
    <mergeCell ref="D136:E136"/>
    <mergeCell ref="H8:I8"/>
    <mergeCell ref="H9:I9"/>
    <mergeCell ref="F10:I10"/>
    <mergeCell ref="F11:I11"/>
    <mergeCell ref="B126:C126"/>
    <mergeCell ref="D126:E126"/>
    <mergeCell ref="D154:E154"/>
    <mergeCell ref="F12:G12"/>
    <mergeCell ref="H12:I12"/>
    <mergeCell ref="H13:I13"/>
    <mergeCell ref="F14:I14"/>
    <mergeCell ref="F15:I15"/>
    <mergeCell ref="B11:E11"/>
    <mergeCell ref="B13:E13"/>
    <mergeCell ref="B16:D16"/>
    <mergeCell ref="B17:D17"/>
    <mergeCell ref="B12:E12"/>
    <mergeCell ref="F13:G13"/>
    <mergeCell ref="B15:E15"/>
    <mergeCell ref="B14:E14"/>
    <mergeCell ref="B27:I31"/>
    <mergeCell ref="F44:H44"/>
    <mergeCell ref="B41:E41"/>
    <mergeCell ref="B42:E42"/>
    <mergeCell ref="B187:C187"/>
    <mergeCell ref="D187:G187"/>
    <mergeCell ref="I187:Q187"/>
    <mergeCell ref="B43:E43"/>
    <mergeCell ref="B44:E44"/>
    <mergeCell ref="B188:C188"/>
    <mergeCell ref="D188:G188"/>
    <mergeCell ref="I188:Q188"/>
    <mergeCell ref="B184:E184"/>
    <mergeCell ref="B185:C185"/>
    <mergeCell ref="D185:G185"/>
    <mergeCell ref="I185:Q185"/>
    <mergeCell ref="B186:C186"/>
    <mergeCell ref="D186:G186"/>
    <mergeCell ref="I186:Q186"/>
    <mergeCell ref="B169:N169"/>
    <mergeCell ref="B170:N170"/>
    <mergeCell ref="B132:C132"/>
    <mergeCell ref="B137:C137"/>
    <mergeCell ref="B144:C144"/>
    <mergeCell ref="B145:C145"/>
    <mergeCell ref="D155:E155"/>
    <mergeCell ref="D156:E156"/>
    <mergeCell ref="B142:C142"/>
    <mergeCell ref="S200:AB200"/>
    <mergeCell ref="B197:C197"/>
    <mergeCell ref="D197:G197"/>
    <mergeCell ref="I197:Q197"/>
    <mergeCell ref="S197:AB197"/>
    <mergeCell ref="B198:C198"/>
    <mergeCell ref="D198:G198"/>
    <mergeCell ref="I198:Q198"/>
    <mergeCell ref="S198:AB198"/>
    <mergeCell ref="B199:C199"/>
    <mergeCell ref="D199:G199"/>
    <mergeCell ref="I199:Q199"/>
    <mergeCell ref="S199:AB199"/>
    <mergeCell ref="B200:C200"/>
    <mergeCell ref="D200:G200"/>
    <mergeCell ref="S195:AB195"/>
    <mergeCell ref="B196:C196"/>
    <mergeCell ref="S189:AB189"/>
    <mergeCell ref="D191:G191"/>
    <mergeCell ref="I191:Q191"/>
    <mergeCell ref="B195:C195"/>
    <mergeCell ref="D195:G195"/>
    <mergeCell ref="I195:Q195"/>
    <mergeCell ref="B161:C161"/>
    <mergeCell ref="W167:Z167"/>
    <mergeCell ref="D196:G196"/>
    <mergeCell ref="I196:Q196"/>
    <mergeCell ref="S196:AB196"/>
    <mergeCell ref="B193:C193"/>
    <mergeCell ref="D193:G193"/>
    <mergeCell ref="I193:Q193"/>
    <mergeCell ref="S193:AB193"/>
    <mergeCell ref="B194:C194"/>
    <mergeCell ref="D194:G194"/>
    <mergeCell ref="I194:Q194"/>
    <mergeCell ref="S194:AB194"/>
    <mergeCell ref="O179:O184"/>
    <mergeCell ref="P179:Q183"/>
    <mergeCell ref="B183:F183"/>
    <mergeCell ref="S201:AB201"/>
    <mergeCell ref="B202:C202"/>
    <mergeCell ref="D202:G202"/>
    <mergeCell ref="I202:Q202"/>
    <mergeCell ref="S202:AB202"/>
    <mergeCell ref="B203:C203"/>
    <mergeCell ref="D203:G203"/>
    <mergeCell ref="S188:AB188"/>
    <mergeCell ref="S185:AB185"/>
    <mergeCell ref="S186:AB186"/>
    <mergeCell ref="S191:AB191"/>
    <mergeCell ref="B192:C192"/>
    <mergeCell ref="D192:G192"/>
    <mergeCell ref="I192:Q192"/>
    <mergeCell ref="S192:AB192"/>
    <mergeCell ref="B189:C189"/>
    <mergeCell ref="S187:AB187"/>
    <mergeCell ref="I189:Q189"/>
    <mergeCell ref="B190:C190"/>
    <mergeCell ref="D190:G190"/>
    <mergeCell ref="I190:Q190"/>
    <mergeCell ref="S190:AB190"/>
    <mergeCell ref="D189:G189"/>
    <mergeCell ref="B191:C191"/>
    <mergeCell ref="S209:AB209"/>
    <mergeCell ref="B205:C205"/>
    <mergeCell ref="D205:G205"/>
    <mergeCell ref="I205:Q205"/>
    <mergeCell ref="S205:AB205"/>
    <mergeCell ref="I206:N206"/>
    <mergeCell ref="P206:Q207"/>
    <mergeCell ref="I203:Q203"/>
    <mergeCell ref="S203:AB203"/>
    <mergeCell ref="B204:C204"/>
    <mergeCell ref="D204:G204"/>
    <mergeCell ref="I204:Q204"/>
    <mergeCell ref="S204:AB204"/>
    <mergeCell ref="S210:AB210"/>
    <mergeCell ref="B211:C211"/>
    <mergeCell ref="D211:G211"/>
    <mergeCell ref="I211:O211"/>
    <mergeCell ref="S211:AB211"/>
    <mergeCell ref="B212:C212"/>
    <mergeCell ref="D212:G212"/>
    <mergeCell ref="I212:O212"/>
    <mergeCell ref="S212:AB212"/>
    <mergeCell ref="S213:AB213"/>
    <mergeCell ref="B214:C214"/>
    <mergeCell ref="D214:G214"/>
    <mergeCell ref="I214:O214"/>
    <mergeCell ref="S214:AB214"/>
    <mergeCell ref="B215:C215"/>
    <mergeCell ref="D215:G215"/>
    <mergeCell ref="I215:O215"/>
    <mergeCell ref="S215:AB215"/>
    <mergeCell ref="S216:AB216"/>
    <mergeCell ref="B217:C217"/>
    <mergeCell ref="D217:G217"/>
    <mergeCell ref="I217:O217"/>
    <mergeCell ref="S217:AB217"/>
    <mergeCell ref="B218:C218"/>
    <mergeCell ref="D218:G218"/>
    <mergeCell ref="I218:O218"/>
    <mergeCell ref="S218:AB218"/>
    <mergeCell ref="S219:AB219"/>
    <mergeCell ref="S222:AB222"/>
    <mergeCell ref="B223:C223"/>
    <mergeCell ref="D223:G223"/>
    <mergeCell ref="I223:O223"/>
    <mergeCell ref="S223:AB223"/>
    <mergeCell ref="B220:C220"/>
    <mergeCell ref="D220:G220"/>
    <mergeCell ref="I220:O220"/>
    <mergeCell ref="S220:AB220"/>
    <mergeCell ref="B221:C221"/>
    <mergeCell ref="D221:G221"/>
    <mergeCell ref="I221:O221"/>
    <mergeCell ref="S221:AB221"/>
    <mergeCell ref="I222:O222"/>
    <mergeCell ref="B222:C222"/>
    <mergeCell ref="D222:G222"/>
    <mergeCell ref="S226:AB226"/>
    <mergeCell ref="B227:C227"/>
    <mergeCell ref="D227:G227"/>
    <mergeCell ref="I227:O227"/>
    <mergeCell ref="S227:AB227"/>
    <mergeCell ref="B224:C224"/>
    <mergeCell ref="D224:G224"/>
    <mergeCell ref="I224:O224"/>
    <mergeCell ref="S224:AB224"/>
    <mergeCell ref="B225:C225"/>
    <mergeCell ref="D225:G225"/>
    <mergeCell ref="I225:O225"/>
    <mergeCell ref="S225:AB225"/>
    <mergeCell ref="B226:C226"/>
    <mergeCell ref="D226:G226"/>
    <mergeCell ref="I226:O226"/>
    <mergeCell ref="S239:S240"/>
    <mergeCell ref="T239:T240"/>
    <mergeCell ref="U239:V240"/>
    <mergeCell ref="W239:Y240"/>
    <mergeCell ref="Z239:AB240"/>
    <mergeCell ref="B232:C232"/>
    <mergeCell ref="Z232:AB232"/>
    <mergeCell ref="B228:C228"/>
    <mergeCell ref="D228:G228"/>
    <mergeCell ref="I228:O228"/>
    <mergeCell ref="S228:AB228"/>
    <mergeCell ref="B229:C229"/>
    <mergeCell ref="D229:G229"/>
    <mergeCell ref="I229:O229"/>
    <mergeCell ref="S229:AB229"/>
    <mergeCell ref="R236:S238"/>
    <mergeCell ref="T236:T238"/>
    <mergeCell ref="U236:AB238"/>
    <mergeCell ref="U232:V232"/>
    <mergeCell ref="W244:Y244"/>
    <mergeCell ref="R247:S247"/>
    <mergeCell ref="T247:U247"/>
    <mergeCell ref="B248:Q250"/>
    <mergeCell ref="T249:U250"/>
    <mergeCell ref="U241:V241"/>
    <mergeCell ref="W241:Y241"/>
    <mergeCell ref="W261:Y261"/>
    <mergeCell ref="Z241:AB243"/>
    <mergeCell ref="B242:D242"/>
    <mergeCell ref="U242:V242"/>
    <mergeCell ref="W242:Y242"/>
    <mergeCell ref="U243:V243"/>
    <mergeCell ref="W243:Y243"/>
    <mergeCell ref="U244:V244"/>
    <mergeCell ref="W262:Y262"/>
    <mergeCell ref="B265:F265"/>
    <mergeCell ref="B266:M266"/>
    <mergeCell ref="B255:Q255"/>
    <mergeCell ref="U255:V255"/>
    <mergeCell ref="W255:Y255"/>
    <mergeCell ref="B256:Q262"/>
    <mergeCell ref="W256:Y256"/>
    <mergeCell ref="U257:V257"/>
    <mergeCell ref="W257:Y257"/>
    <mergeCell ref="U258:V258"/>
    <mergeCell ref="W258:Y258"/>
    <mergeCell ref="R288:U288"/>
    <mergeCell ref="B289:M289"/>
    <mergeCell ref="B290:M290"/>
    <mergeCell ref="B277:M277"/>
    <mergeCell ref="B280:M280"/>
    <mergeCell ref="R280:U280"/>
    <mergeCell ref="B281:M281"/>
    <mergeCell ref="B282:M282"/>
    <mergeCell ref="B283:M283"/>
    <mergeCell ref="B284:M284"/>
    <mergeCell ref="B285:M285"/>
    <mergeCell ref="B288:M288"/>
    <mergeCell ref="R268:U268"/>
    <mergeCell ref="B269:M269"/>
    <mergeCell ref="B270:M270"/>
    <mergeCell ref="B271:M271"/>
    <mergeCell ref="B274:M274"/>
    <mergeCell ref="R274:U274"/>
    <mergeCell ref="B275:M275"/>
    <mergeCell ref="B276:M276"/>
    <mergeCell ref="T259:V260"/>
    <mergeCell ref="U261:V261"/>
    <mergeCell ref="B268:M268"/>
    <mergeCell ref="B316:M316"/>
    <mergeCell ref="B322:M322"/>
    <mergeCell ref="B313:M313"/>
    <mergeCell ref="B314:M314"/>
    <mergeCell ref="B315:M315"/>
    <mergeCell ref="B291:M291"/>
    <mergeCell ref="B294:M294"/>
    <mergeCell ref="B295:M297"/>
    <mergeCell ref="B299:F299"/>
    <mergeCell ref="B300:M300"/>
    <mergeCell ref="B301:M310"/>
    <mergeCell ref="B325:J325"/>
    <mergeCell ref="B326:J326"/>
    <mergeCell ref="B327:J327"/>
    <mergeCell ref="B328:J328"/>
    <mergeCell ref="B20:I22"/>
    <mergeCell ref="B121:E121"/>
    <mergeCell ref="B39:E39"/>
    <mergeCell ref="B40:E40"/>
    <mergeCell ref="B38:E38"/>
    <mergeCell ref="B46:E46"/>
    <mergeCell ref="F46:H46"/>
    <mergeCell ref="B35:H35"/>
    <mergeCell ref="F37:H37"/>
    <mergeCell ref="B159:C159"/>
    <mergeCell ref="B160:C160"/>
    <mergeCell ref="B143:C143"/>
    <mergeCell ref="B154:C154"/>
    <mergeCell ref="B155:C155"/>
    <mergeCell ref="B156:C156"/>
    <mergeCell ref="B122:C122"/>
    <mergeCell ref="D122:E122"/>
    <mergeCell ref="B157:C157"/>
    <mergeCell ref="B158:C158"/>
    <mergeCell ref="J42:J46"/>
    <mergeCell ref="D158:E158"/>
    <mergeCell ref="D139:E139"/>
    <mergeCell ref="D143:E143"/>
    <mergeCell ref="D144:E144"/>
    <mergeCell ref="D145:E145"/>
    <mergeCell ref="D146:E146"/>
    <mergeCell ref="D147:E147"/>
    <mergeCell ref="D209:G209"/>
    <mergeCell ref="F3:J3"/>
    <mergeCell ref="B36:E36"/>
    <mergeCell ref="B37:E37"/>
    <mergeCell ref="F36:H36"/>
    <mergeCell ref="I209:O209"/>
    <mergeCell ref="B201:C201"/>
    <mergeCell ref="D201:G201"/>
    <mergeCell ref="I201:Q201"/>
    <mergeCell ref="B127:C127"/>
    <mergeCell ref="D127:E127"/>
    <mergeCell ref="F38:H38"/>
    <mergeCell ref="F39:H39"/>
    <mergeCell ref="F40:H40"/>
    <mergeCell ref="B9:G9"/>
    <mergeCell ref="B8:G8"/>
    <mergeCell ref="B10:E10"/>
    <mergeCell ref="B336:J337"/>
    <mergeCell ref="B338:J338"/>
    <mergeCell ref="B139:C139"/>
    <mergeCell ref="B162:C162"/>
    <mergeCell ref="D128:E128"/>
    <mergeCell ref="D129:E129"/>
    <mergeCell ref="D130:E130"/>
    <mergeCell ref="D131:E131"/>
    <mergeCell ref="D159:E159"/>
    <mergeCell ref="D160:E160"/>
    <mergeCell ref="D148:E148"/>
    <mergeCell ref="D149:E149"/>
    <mergeCell ref="D150:E150"/>
    <mergeCell ref="D151:E151"/>
    <mergeCell ref="D152:E152"/>
    <mergeCell ref="D153:E153"/>
    <mergeCell ref="I200:Q200"/>
    <mergeCell ref="B174:D174"/>
    <mergeCell ref="B175:N175"/>
    <mergeCell ref="B176:D176"/>
    <mergeCell ref="B177:G177"/>
    <mergeCell ref="E172:M172"/>
    <mergeCell ref="B166:F166"/>
    <mergeCell ref="D157:E157"/>
    <mergeCell ref="K42:M46"/>
    <mergeCell ref="F349:J349"/>
    <mergeCell ref="B344:J344"/>
    <mergeCell ref="D161:E161"/>
    <mergeCell ref="D162:E162"/>
    <mergeCell ref="B340:J340"/>
    <mergeCell ref="B343:J343"/>
    <mergeCell ref="B345:J345"/>
    <mergeCell ref="B342:J342"/>
    <mergeCell ref="B339:J339"/>
    <mergeCell ref="B219:C219"/>
    <mergeCell ref="D219:G219"/>
    <mergeCell ref="I219:O219"/>
    <mergeCell ref="B216:C216"/>
    <mergeCell ref="D216:G216"/>
    <mergeCell ref="I216:O216"/>
    <mergeCell ref="B213:C213"/>
    <mergeCell ref="D213:G213"/>
    <mergeCell ref="I213:O213"/>
    <mergeCell ref="B210:C210"/>
    <mergeCell ref="D210:G210"/>
    <mergeCell ref="I210:O210"/>
    <mergeCell ref="B208:E208"/>
    <mergeCell ref="B209:C209"/>
  </mergeCells>
  <conditionalFormatting sqref="B340 B343">
    <cfRule type="expression" dxfId="86" priority="81" stopIfTrue="1">
      <formula>#REF!="Ja"</formula>
    </cfRule>
  </conditionalFormatting>
  <conditionalFormatting sqref="E17">
    <cfRule type="expression" dxfId="85" priority="79" stopIfTrue="1">
      <formula>$B$17="Nej"</formula>
    </cfRule>
  </conditionalFormatting>
  <conditionalFormatting sqref="Y250 R248 AD246 R249:S250">
    <cfRule type="expression" dxfId="84" priority="78" stopIfTrue="1">
      <formula>#REF!=TRUE</formula>
    </cfRule>
  </conditionalFormatting>
  <conditionalFormatting sqref="N242">
    <cfRule type="cellIs" dxfId="83" priority="76" stopIfTrue="1" operator="greaterThan">
      <formula>1</formula>
    </cfRule>
    <cfRule type="cellIs" dxfId="82" priority="77" stopIfTrue="1" operator="lessThan">
      <formula>1</formula>
    </cfRule>
  </conditionalFormatting>
  <conditionalFormatting sqref="V268">
    <cfRule type="cellIs" dxfId="81" priority="74" stopIfTrue="1" operator="equal">
      <formula>"Nej"</formula>
    </cfRule>
  </conditionalFormatting>
  <conditionalFormatting sqref="V274">
    <cfRule type="cellIs" dxfId="80" priority="73" stopIfTrue="1" operator="equal">
      <formula>"Nej"</formula>
    </cfRule>
  </conditionalFormatting>
  <conditionalFormatting sqref="V280">
    <cfRule type="cellIs" dxfId="79" priority="72" stopIfTrue="1" operator="equal">
      <formula>"Nej"</formula>
    </cfRule>
  </conditionalFormatting>
  <conditionalFormatting sqref="V268 V274 V280">
    <cfRule type="expression" dxfId="78" priority="75" stopIfTrue="1">
      <formula>AK268</formula>
    </cfRule>
  </conditionalFormatting>
  <conditionalFormatting sqref="W232 T232 Q231:Q232">
    <cfRule type="expression" dxfId="77" priority="71">
      <formula>$C$177="Ut1"</formula>
    </cfRule>
  </conditionalFormatting>
  <conditionalFormatting sqref="P231:P232 R232:S232">
    <cfRule type="expression" dxfId="76" priority="70">
      <formula>$C$177="Ut2"</formula>
    </cfRule>
  </conditionalFormatting>
  <conditionalFormatting sqref="P209:P229">
    <cfRule type="expression" dxfId="75" priority="52">
      <formula>UtvarderingsVal="Alt3"</formula>
    </cfRule>
    <cfRule type="expression" dxfId="74" priority="65">
      <formula>$P$209=""</formula>
    </cfRule>
    <cfRule type="expression" dxfId="73" priority="67" stopIfTrue="1">
      <formula>OR(UtvarderingsVal="UtFalskt",UtvarderingsVal="Ut2")</formula>
    </cfRule>
  </conditionalFormatting>
  <conditionalFormatting sqref="B210:N210 D212:H218 D211:N211 D219:L229 B211:C229 P210:Q229">
    <cfRule type="expression" dxfId="72" priority="69">
      <formula>$B210=""</formula>
    </cfRule>
  </conditionalFormatting>
  <conditionalFormatting sqref="P210:Q229">
    <cfRule type="expression" dxfId="71" priority="64">
      <formula>$O210="Ska-Krav"</formula>
    </cfRule>
  </conditionalFormatting>
  <conditionalFormatting sqref="B186:D186 D195:D205">
    <cfRule type="expression" dxfId="70" priority="63">
      <formula>$B186=""</formula>
    </cfRule>
  </conditionalFormatting>
  <conditionalFormatting sqref="I212:N212">
    <cfRule type="expression" dxfId="69" priority="62">
      <formula>$B212=""</formula>
    </cfRule>
  </conditionalFormatting>
  <conditionalFormatting sqref="I213:N213">
    <cfRule type="expression" dxfId="68" priority="61">
      <formula>$B213=""</formula>
    </cfRule>
  </conditionalFormatting>
  <conditionalFormatting sqref="I214:N214">
    <cfRule type="expression" dxfId="67" priority="60">
      <formula>$B214=""</formula>
    </cfRule>
  </conditionalFormatting>
  <conditionalFormatting sqref="I215:N215">
    <cfRule type="expression" dxfId="66" priority="59">
      <formula>$B215=""</formula>
    </cfRule>
  </conditionalFormatting>
  <conditionalFormatting sqref="I216:N216">
    <cfRule type="expression" dxfId="65" priority="58">
      <formula>$B216=""</formula>
    </cfRule>
  </conditionalFormatting>
  <conditionalFormatting sqref="I217:N217">
    <cfRule type="expression" dxfId="64" priority="57">
      <formula>$B217=""</formula>
    </cfRule>
  </conditionalFormatting>
  <conditionalFormatting sqref="I218:N218">
    <cfRule type="expression" dxfId="63" priority="56">
      <formula>$B218=""</formula>
    </cfRule>
  </conditionalFormatting>
  <conditionalFormatting sqref="V288">
    <cfRule type="cellIs" dxfId="62" priority="54" stopIfTrue="1" operator="equal">
      <formula>"Nej"</formula>
    </cfRule>
  </conditionalFormatting>
  <conditionalFormatting sqref="V288">
    <cfRule type="expression" dxfId="61" priority="55" stopIfTrue="1">
      <formula>AK288</formula>
    </cfRule>
  </conditionalFormatting>
  <conditionalFormatting sqref="B187:D190 D191:D194 B191:C205">
    <cfRule type="expression" dxfId="60" priority="53">
      <formula>$B187=""</formula>
    </cfRule>
  </conditionalFormatting>
  <conditionalFormatting sqref="Q232">
    <cfRule type="expression" dxfId="59" priority="48">
      <formula>UtvarderingsVal="Alt2"</formula>
    </cfRule>
  </conditionalFormatting>
  <conditionalFormatting sqref="P232">
    <cfRule type="expression" dxfId="58" priority="50">
      <formula>UtvarderingsVal="Alt3"</formula>
    </cfRule>
  </conditionalFormatting>
  <conditionalFormatting sqref="S232">
    <cfRule type="expression" dxfId="57" priority="49">
      <formula>UtvarderingsVal="Alt3"</formula>
    </cfRule>
  </conditionalFormatting>
  <conditionalFormatting sqref="P209:Q229">
    <cfRule type="expression" dxfId="56" priority="46">
      <formula>UtvarderingsVal="Alt4"</formula>
    </cfRule>
  </conditionalFormatting>
  <conditionalFormatting sqref="AB210:AB229">
    <cfRule type="expression" dxfId="55" priority="88" stopIfTrue="1">
      <formula>IF(AND(U210="Ska-krav",AB210="Nej"),TRUE,FALSE)</formula>
    </cfRule>
    <cfRule type="expression" dxfId="54" priority="89" stopIfTrue="1">
      <formula>$O210=""</formula>
    </cfRule>
  </conditionalFormatting>
  <conditionalFormatting sqref="Y210:AA229">
    <cfRule type="expression" dxfId="53" priority="90" stopIfTrue="1">
      <formula>IF(AND(S210="Ska-krav",Y210="Nej"),TRUE,FALSE)</formula>
    </cfRule>
    <cfRule type="expression" dxfId="52" priority="91" stopIfTrue="1">
      <formula>$O210=""</formula>
    </cfRule>
  </conditionalFormatting>
  <conditionalFormatting sqref="L55:L64 L85:L92 L118">
    <cfRule type="expression" dxfId="51" priority="44">
      <formula>H55="Full service"</formula>
    </cfRule>
  </conditionalFormatting>
  <conditionalFormatting sqref="U232">
    <cfRule type="expression" dxfId="50" priority="42">
      <formula>$C$177="Ut2"</formula>
    </cfRule>
  </conditionalFormatting>
  <conditionalFormatting sqref="U232">
    <cfRule type="expression" dxfId="49" priority="41">
      <formula>UtvarderingsVal="Alt3"</formula>
    </cfRule>
  </conditionalFormatting>
  <conditionalFormatting sqref="G55:H64 G85:H92 G118:H118">
    <cfRule type="expression" dxfId="48" priority="39">
      <formula>E55="Hyra"</formula>
    </cfRule>
  </conditionalFormatting>
  <conditionalFormatting sqref="Q209:Q229">
    <cfRule type="expression" dxfId="47" priority="1914">
      <formula>UtvarderingsVal="Alt2"</formula>
    </cfRule>
    <cfRule type="expression" dxfId="46" priority="1915">
      <formula>#REF!=""</formula>
    </cfRule>
    <cfRule type="expression" dxfId="45" priority="1916">
      <formula>OR(UtvarderingsVal="UtFalskt",UtvarderingsVal="Ut1")</formula>
    </cfRule>
  </conditionalFormatting>
  <conditionalFormatting sqref="R210:X229">
    <cfRule type="expression" dxfId="44" priority="1925" stopIfTrue="1">
      <formula>IF(AND(O210="Ska-krav",R210="Nej"),TRUE,FALSE)</formula>
    </cfRule>
    <cfRule type="expression" dxfId="43" priority="1926" stopIfTrue="1">
      <formula>$O210=""</formula>
    </cfRule>
  </conditionalFormatting>
  <conditionalFormatting sqref="I54:J64 I85:J92 I118:J118">
    <cfRule type="expression" dxfId="42" priority="38">
      <formula>H54="Hygienisk service"</formula>
    </cfRule>
  </conditionalFormatting>
  <conditionalFormatting sqref="L54">
    <cfRule type="expression" dxfId="41" priority="36">
      <formula>H54="Full service"</formula>
    </cfRule>
  </conditionalFormatting>
  <conditionalFormatting sqref="F54:F92 F118">
    <cfRule type="expression" dxfId="40" priority="35">
      <formula>E54="Köp"</formula>
    </cfRule>
  </conditionalFormatting>
  <conditionalFormatting sqref="G54:H54">
    <cfRule type="expression" dxfId="39" priority="34">
      <formula>E54="Hyra"</formula>
    </cfRule>
  </conditionalFormatting>
  <conditionalFormatting sqref="K54:K64 K85:K92 K118">
    <cfRule type="expression" dxfId="38" priority="1930">
      <formula>I54="Hygienisk service"</formula>
    </cfRule>
  </conditionalFormatting>
  <conditionalFormatting sqref="J42:M46">
    <cfRule type="expression" dxfId="37" priority="1931">
      <formula>$K$35&lt;&gt;"Ja"</formula>
    </cfRule>
  </conditionalFormatting>
  <conditionalFormatting sqref="L75:L84">
    <cfRule type="expression" dxfId="36" priority="30">
      <formula>H75="Full service"</formula>
    </cfRule>
  </conditionalFormatting>
  <conditionalFormatting sqref="G75:H84">
    <cfRule type="expression" dxfId="35" priority="28">
      <formula>E75="Hyra"</formula>
    </cfRule>
  </conditionalFormatting>
  <conditionalFormatting sqref="I75:J84">
    <cfRule type="expression" dxfId="34" priority="27">
      <formula>H75="Hygienisk service"</formula>
    </cfRule>
  </conditionalFormatting>
  <conditionalFormatting sqref="K75:K84">
    <cfRule type="expression" dxfId="33" priority="32">
      <formula>I75="Hygienisk service"</formula>
    </cfRule>
  </conditionalFormatting>
  <conditionalFormatting sqref="L65:L74">
    <cfRule type="expression" dxfId="32" priority="24">
      <formula>H65="Full service"</formula>
    </cfRule>
  </conditionalFormatting>
  <conditionalFormatting sqref="G65:H74">
    <cfRule type="expression" dxfId="31" priority="22">
      <formula>E65="Hyra"</formula>
    </cfRule>
  </conditionalFormatting>
  <conditionalFormatting sqref="I65:J74">
    <cfRule type="expression" dxfId="30" priority="21">
      <formula>H65="Hygienisk service"</formula>
    </cfRule>
  </conditionalFormatting>
  <conditionalFormatting sqref="K65:K74">
    <cfRule type="expression" dxfId="29" priority="26">
      <formula>I65="Hygienisk service"</formula>
    </cfRule>
  </conditionalFormatting>
  <conditionalFormatting sqref="L93:L100">
    <cfRule type="expression" dxfId="28" priority="19">
      <formula>H93="Full service"</formula>
    </cfRule>
  </conditionalFormatting>
  <conditionalFormatting sqref="G93:H100">
    <cfRule type="expression" dxfId="27" priority="18">
      <formula>E93="Hyra"</formula>
    </cfRule>
  </conditionalFormatting>
  <conditionalFormatting sqref="I93:J100">
    <cfRule type="expression" dxfId="26" priority="17">
      <formula>H93="Hygienisk service"</formula>
    </cfRule>
  </conditionalFormatting>
  <conditionalFormatting sqref="F93:F100">
    <cfRule type="expression" dxfId="25" priority="16">
      <formula>E93="Köp"</formula>
    </cfRule>
  </conditionalFormatting>
  <conditionalFormatting sqref="K93:K100">
    <cfRule type="expression" dxfId="24" priority="20">
      <formula>I93="Hygienisk service"</formula>
    </cfRule>
  </conditionalFormatting>
  <conditionalFormatting sqref="L101:L107">
    <cfRule type="expression" dxfId="23" priority="14">
      <formula>H101="Full service"</formula>
    </cfRule>
  </conditionalFormatting>
  <conditionalFormatting sqref="G101:H107">
    <cfRule type="expression" dxfId="22" priority="13">
      <formula>E101="Hyra"</formula>
    </cfRule>
  </conditionalFormatting>
  <conditionalFormatting sqref="I101:J107">
    <cfRule type="expression" dxfId="21" priority="12">
      <formula>H101="Hygienisk service"</formula>
    </cfRule>
  </conditionalFormatting>
  <conditionalFormatting sqref="F101:F107">
    <cfRule type="expression" dxfId="20" priority="11">
      <formula>E101="Köp"</formula>
    </cfRule>
  </conditionalFormatting>
  <conditionalFormatting sqref="K101:K107">
    <cfRule type="expression" dxfId="19" priority="15">
      <formula>I101="Hygienisk service"</formula>
    </cfRule>
  </conditionalFormatting>
  <conditionalFormatting sqref="L108:L114">
    <cfRule type="expression" dxfId="18" priority="9">
      <formula>H108="Full service"</formula>
    </cfRule>
  </conditionalFormatting>
  <conditionalFormatting sqref="G108:H114">
    <cfRule type="expression" dxfId="17" priority="8">
      <formula>E108="Hyra"</formula>
    </cfRule>
  </conditionalFormatting>
  <conditionalFormatting sqref="I108:J114">
    <cfRule type="expression" dxfId="16" priority="7">
      <formula>H108="Hygienisk service"</formula>
    </cfRule>
  </conditionalFormatting>
  <conditionalFormatting sqref="F108:F114">
    <cfRule type="expression" dxfId="15" priority="6">
      <formula>E108="Köp"</formula>
    </cfRule>
  </conditionalFormatting>
  <conditionalFormatting sqref="K108:K114">
    <cfRule type="expression" dxfId="14" priority="10">
      <formula>I108="Hygienisk service"</formula>
    </cfRule>
  </conditionalFormatting>
  <conditionalFormatting sqref="L115:L117">
    <cfRule type="expression" dxfId="13" priority="4">
      <formula>H115="Full service"</formula>
    </cfRule>
  </conditionalFormatting>
  <conditionalFormatting sqref="G115:H117">
    <cfRule type="expression" dxfId="12" priority="3">
      <formula>E115="Hyra"</formula>
    </cfRule>
  </conditionalFormatting>
  <conditionalFormatting sqref="I115:J117">
    <cfRule type="expression" dxfId="11" priority="2">
      <formula>H115="Hygienisk service"</formula>
    </cfRule>
  </conditionalFormatting>
  <conditionalFormatting sqref="F115:F117">
    <cfRule type="expression" dxfId="10" priority="1">
      <formula>E115="Köp"</formula>
    </cfRule>
  </conditionalFormatting>
  <conditionalFormatting sqref="K115:K117">
    <cfRule type="expression" dxfId="9" priority="5">
      <formula>I115="Hygienisk service"</formula>
    </cfRule>
  </conditionalFormatting>
  <dataValidations count="25">
    <dataValidation type="list" allowBlank="1" showInputMessage="1" showErrorMessage="1" sqref="K35" xr:uid="{00000000-0002-0000-0300-000001000000}">
      <formula1>"Ja/Nej,Ja,Nej"</formula1>
    </dataValidation>
    <dataValidation type="list" allowBlank="1" showInputMessage="1" showErrorMessage="1" sqref="D227:E227" xr:uid="{00000000-0002-0000-0300-000002000000}">
      <formula1>TblKrvRes20</formula1>
    </dataValidation>
    <dataValidation type="list" allowBlank="1" showInputMessage="1" showErrorMessage="1" sqref="D226:E226" xr:uid="{00000000-0002-0000-0300-000003000000}">
      <formula1>TblKrvRes19</formula1>
    </dataValidation>
    <dataValidation type="list" allowBlank="1" showInputMessage="1" showErrorMessage="1" sqref="D225:E225" xr:uid="{00000000-0002-0000-0300-000004000000}">
      <formula1>TblKrvRes16</formula1>
    </dataValidation>
    <dataValidation type="list" allowBlank="1" showInputMessage="1" showErrorMessage="1" sqref="D224:E224" xr:uid="{00000000-0002-0000-0300-000005000000}">
      <formula1>TblKrvRes15</formula1>
    </dataValidation>
    <dataValidation type="list" allowBlank="1" showInputMessage="1" showErrorMessage="1" sqref="D223:E223" xr:uid="{00000000-0002-0000-0300-000006000000}">
      <formula1>TblKrvRes14</formula1>
    </dataValidation>
    <dataValidation type="list" allowBlank="1" showInputMessage="1" showErrorMessage="1" sqref="D222:E222" xr:uid="{00000000-0002-0000-0300-000007000000}">
      <formula1>TblKrvRes13</formula1>
    </dataValidation>
    <dataValidation type="list" allowBlank="1" showInputMessage="1" showErrorMessage="1" sqref="D221:E221" xr:uid="{00000000-0002-0000-0300-000008000000}">
      <formula1>TblKrvRes12</formula1>
    </dataValidation>
    <dataValidation type="list" allowBlank="1" showInputMessage="1" showErrorMessage="1" sqref="D220:E220" xr:uid="{00000000-0002-0000-0300-000009000000}">
      <formula1>TblKrvRes11</formula1>
    </dataValidation>
    <dataValidation type="list" allowBlank="1" showInputMessage="1" showErrorMessage="1" sqref="D219:E219" xr:uid="{00000000-0002-0000-0300-00000A000000}">
      <formula1>TblKrvRes10</formula1>
    </dataValidation>
    <dataValidation type="list" allowBlank="1" showInputMessage="1" showErrorMessage="1" sqref="D218:E218" xr:uid="{00000000-0002-0000-0300-00000B000000}">
      <formula1>TblKrvRes9</formula1>
    </dataValidation>
    <dataValidation type="list" allowBlank="1" showInputMessage="1" showErrorMessage="1" sqref="D217:E217" xr:uid="{00000000-0002-0000-0300-00000C000000}">
      <formula1>TblKrvRes8</formula1>
    </dataValidation>
    <dataValidation type="list" allowBlank="1" showInputMessage="1" showErrorMessage="1" sqref="D216:E216" xr:uid="{00000000-0002-0000-0300-00000D000000}">
      <formula1>TblKrvRes7</formula1>
    </dataValidation>
    <dataValidation type="list" allowBlank="1" showInputMessage="1" showErrorMessage="1" sqref="D215:E215" xr:uid="{00000000-0002-0000-0300-00000E000000}">
      <formula1>TblKrvRes6</formula1>
    </dataValidation>
    <dataValidation type="list" allowBlank="1" showInputMessage="1" showErrorMessage="1" sqref="D214:E214" xr:uid="{00000000-0002-0000-0300-00000F000000}">
      <formula1>TblKrvRes5</formula1>
    </dataValidation>
    <dataValidation type="list" allowBlank="1" showInputMessage="1" showErrorMessage="1" sqref="D213:E213" xr:uid="{00000000-0002-0000-0300-000010000000}">
      <formula1>TblKrvRes4</formula1>
    </dataValidation>
    <dataValidation type="list" allowBlank="1" showInputMessage="1" showErrorMessage="1" sqref="D212:E212" xr:uid="{00000000-0002-0000-0300-000011000000}">
      <formula1>TblKrvRes3</formula1>
    </dataValidation>
    <dataValidation type="list" allowBlank="1" showInputMessage="1" showErrorMessage="1" sqref="D211:E211" xr:uid="{00000000-0002-0000-0300-000012000000}">
      <formula1>TblKrvRes2</formula1>
    </dataValidation>
    <dataValidation type="list" allowBlank="1" showInputMessage="1" showErrorMessage="1" sqref="D210:E210 D186:D205" xr:uid="{00000000-0002-0000-0300-000013000000}">
      <formula1>TblKrvRes1</formula1>
    </dataValidation>
    <dataValidation type="list" allowBlank="1" showInputMessage="1" showErrorMessage="1" sqref="B178:N178" xr:uid="{00000000-0002-0000-0300-000014000000}">
      <formula1>TblUtVrd</formula1>
    </dataValidation>
    <dataValidation type="list" allowBlank="1" showInputMessage="1" showErrorMessage="1" sqref="B170:N170" xr:uid="{00000000-0002-0000-0300-000015000000}">
      <formula1>TblGrundTilldeln</formula1>
    </dataValidation>
    <dataValidation type="list" showInputMessage="1" showErrorMessage="1" sqref="B186:C205 B210:C229" xr:uid="{00000000-0002-0000-0300-000016000000}">
      <formula1>Delområde_Vara_Tjanst</formula1>
    </dataValidation>
    <dataValidation type="list" allowBlank="1" showInputMessage="1" showErrorMessage="1" sqref="V268 R186:R205 C335 V274 V280 V288 R210:R230 B17" xr:uid="{00000000-0002-0000-0300-000017000000}">
      <formula1>"Ja,Nej"</formula1>
    </dataValidation>
    <dataValidation type="list" allowBlank="1" showInputMessage="1" showErrorMessage="1" sqref="H54:H118" xr:uid="{00000000-0002-0000-0300-000018000000}">
      <formula1>TblService</formula1>
    </dataValidation>
    <dataValidation type="list" allowBlank="1" showInputMessage="1" showErrorMessage="1" sqref="B9:G9" xr:uid="{00000000-0002-0000-0300-000019000000}">
      <formula1>ListLevNamn</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7" max="1048575" man="1"/>
  </colBreaks>
  <extLst>
    <ext xmlns:x14="http://schemas.microsoft.com/office/spreadsheetml/2009/9/main" uri="{78C0D931-6437-407d-A8EE-F0AAD7539E65}">
      <x14:conditionalFormattings>
        <x14:conditionalFormatting xmlns:xm="http://schemas.microsoft.com/office/excel/2006/main">
          <x14:cfRule type="expression" priority="84" id="{988750DF-FFCF-45B7-8F2E-B143CBB14543}">
            <xm:f>ISNUMBER(SEARCH("1",Admin!$D$69))=TRUE</xm:f>
            <x14:dxf>
              <font>
                <color theme="0"/>
              </font>
              <fill>
                <patternFill>
                  <bgColor theme="0"/>
                </patternFill>
              </fill>
              <border>
                <right/>
                <top/>
                <bottom/>
              </border>
            </x14:dxf>
          </x14:cfRule>
          <xm:sqref>Q232</xm:sqref>
        </x14:conditionalFormatting>
        <x14:conditionalFormatting xmlns:xm="http://schemas.microsoft.com/office/excel/2006/main">
          <x14:cfRule type="expression" priority="85" id="{86C15FF9-D4BD-4AA1-A093-DE9E62DA194D}">
            <xm:f>ISNUMBER(SEARCH("1",Admin!$D$69))=TRUE</xm:f>
            <x14:dxf>
              <font>
                <color theme="0"/>
              </font>
            </x14:dxf>
          </x14:cfRule>
          <xm:sqref>Q231</xm:sqref>
        </x14:conditionalFormatting>
        <x14:conditionalFormatting xmlns:xm="http://schemas.microsoft.com/office/excel/2006/main">
          <x14:cfRule type="expression" priority="86" id="{0F90DC64-9F55-443D-9F54-E608D05C350D}">
            <xm:f>ISNUMBER(SEARCH("Ut2",Admin!$D$69))=TRUE</xm:f>
            <x14:dxf>
              <font>
                <color theme="0"/>
              </font>
              <fill>
                <patternFill>
                  <bgColor theme="0"/>
                </patternFill>
              </fill>
            </x14:dxf>
          </x14:cfRule>
          <xm:sqref>P231</xm:sqref>
        </x14:conditionalFormatting>
        <x14:conditionalFormatting xmlns:xm="http://schemas.microsoft.com/office/excel/2006/main">
          <x14:cfRule type="expression" priority="87" id="{DFA2BAF0-EECE-47D6-B1EC-3E19B1A2F133}">
            <xm:f>ISNUMBER(SEARCH("1",Admin!$D$69))=TRUE</xm:f>
            <x14:dxf>
              <font>
                <strike val="0"/>
                <color theme="0"/>
              </font>
              <fill>
                <patternFill>
                  <bgColor theme="0"/>
                </patternFill>
              </fill>
              <border>
                <left/>
                <right/>
                <top/>
                <bottom/>
              </border>
            </x14:dxf>
          </x14:cfRule>
          <xm:sqref>W232 T232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A000000}">
          <x14:formula1>
            <xm:f>Admin!$H$65:$H$66</xm:f>
          </x14:formula1>
          <xm:sqref>E54:E118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O48"/>
  <sheetViews>
    <sheetView showGridLines="0" zoomScale="80" zoomScaleNormal="80" workbookViewId="0">
      <selection sqref="A1:D1"/>
    </sheetView>
  </sheetViews>
  <sheetFormatPr defaultRowHeight="12.75" x14ac:dyDescent="0.2"/>
  <cols>
    <col min="1" max="4" width="15.7109375" customWidth="1"/>
    <col min="5" max="5" width="32.7109375" bestFit="1" customWidth="1"/>
    <col min="6" max="9" width="23.7109375" customWidth="1"/>
    <col min="10" max="10" width="10.7109375" customWidth="1"/>
    <col min="11" max="11" width="18.7109375" customWidth="1"/>
    <col min="12" max="15" width="28.7109375" customWidth="1"/>
  </cols>
  <sheetData>
    <row r="1" spans="1:15" ht="26.25" x14ac:dyDescent="0.2">
      <c r="A1" s="965" t="s">
        <v>13</v>
      </c>
      <c r="B1" s="965"/>
      <c r="C1" s="965"/>
      <c r="D1" s="965"/>
      <c r="E1" s="461"/>
      <c r="F1" s="461"/>
      <c r="G1" s="461"/>
      <c r="H1" s="461"/>
      <c r="I1" s="60"/>
      <c r="J1" s="60"/>
      <c r="K1" s="60"/>
      <c r="L1" s="60"/>
      <c r="M1" s="60"/>
      <c r="N1" s="60"/>
      <c r="O1" s="60"/>
    </row>
    <row r="2" spans="1:15" ht="28.5" customHeight="1" x14ac:dyDescent="0.2">
      <c r="A2" s="475" t="s">
        <v>672</v>
      </c>
      <c r="B2" s="475" t="s">
        <v>673</v>
      </c>
      <c r="C2" s="475" t="s">
        <v>674</v>
      </c>
      <c r="D2" s="475" t="s">
        <v>675</v>
      </c>
      <c r="E2" s="475" t="s">
        <v>643</v>
      </c>
      <c r="F2" s="475" t="s">
        <v>644</v>
      </c>
      <c r="G2" s="475" t="s">
        <v>645</v>
      </c>
      <c r="H2" s="475" t="s">
        <v>646</v>
      </c>
      <c r="I2" s="475" t="s">
        <v>647</v>
      </c>
      <c r="J2" s="475" t="s">
        <v>85</v>
      </c>
      <c r="K2" s="475" t="s">
        <v>648</v>
      </c>
      <c r="L2" s="475" t="s">
        <v>649</v>
      </c>
      <c r="M2" s="475" t="s">
        <v>714</v>
      </c>
      <c r="N2" s="475" t="s">
        <v>715</v>
      </c>
      <c r="O2" s="475" t="s">
        <v>716</v>
      </c>
    </row>
    <row r="3" spans="1:15" ht="15" customHeight="1" x14ac:dyDescent="0.2">
      <c r="A3" s="476">
        <v>1</v>
      </c>
      <c r="B3" s="477" t="s">
        <v>699</v>
      </c>
      <c r="C3" s="477" t="s">
        <v>700</v>
      </c>
      <c r="D3" s="477" t="s">
        <v>609</v>
      </c>
      <c r="E3" s="969" t="s">
        <v>650</v>
      </c>
      <c r="F3" s="506"/>
      <c r="G3" s="506"/>
      <c r="H3" s="506"/>
      <c r="I3" s="505"/>
      <c r="J3" s="500"/>
      <c r="K3" s="586">
        <f t="shared" ref="K3:K30" si="0">I3*J3</f>
        <v>0</v>
      </c>
      <c r="L3" s="479" t="s">
        <v>651</v>
      </c>
      <c r="M3" s="588"/>
      <c r="N3" s="589"/>
      <c r="O3" s="589"/>
    </row>
    <row r="4" spans="1:15" ht="15" customHeight="1" x14ac:dyDescent="0.2">
      <c r="A4" s="476">
        <v>2</v>
      </c>
      <c r="B4" s="477" t="s">
        <v>699</v>
      </c>
      <c r="C4" s="477" t="s">
        <v>700</v>
      </c>
      <c r="D4" s="477" t="s">
        <v>609</v>
      </c>
      <c r="E4" s="970"/>
      <c r="F4" s="504"/>
      <c r="G4" s="504"/>
      <c r="H4" s="504"/>
      <c r="I4" s="505"/>
      <c r="J4" s="500"/>
      <c r="K4" s="586">
        <f t="shared" si="0"/>
        <v>0</v>
      </c>
      <c r="L4" s="479" t="s">
        <v>651</v>
      </c>
      <c r="M4" s="589"/>
      <c r="N4" s="589"/>
      <c r="O4" s="589"/>
    </row>
    <row r="5" spans="1:15" ht="15" customHeight="1" x14ac:dyDescent="0.2">
      <c r="A5" s="476">
        <v>3</v>
      </c>
      <c r="B5" s="477" t="s">
        <v>699</v>
      </c>
      <c r="C5" s="477" t="s">
        <v>700</v>
      </c>
      <c r="D5" s="477" t="s">
        <v>609</v>
      </c>
      <c r="E5" s="971"/>
      <c r="F5" s="504"/>
      <c r="G5" s="504"/>
      <c r="H5" s="504"/>
      <c r="I5" s="505"/>
      <c r="J5" s="500"/>
      <c r="K5" s="586">
        <f t="shared" si="0"/>
        <v>0</v>
      </c>
      <c r="L5" s="479" t="s">
        <v>651</v>
      </c>
      <c r="M5" s="589"/>
      <c r="N5" s="589"/>
      <c r="O5" s="589"/>
    </row>
    <row r="6" spans="1:15" ht="15" customHeight="1" x14ac:dyDescent="0.2">
      <c r="A6" s="476">
        <v>4</v>
      </c>
      <c r="B6" s="477" t="s">
        <v>699</v>
      </c>
      <c r="C6" s="477" t="s">
        <v>700</v>
      </c>
      <c r="D6" s="477" t="s">
        <v>609</v>
      </c>
      <c r="E6" s="969" t="s">
        <v>652</v>
      </c>
      <c r="F6" s="504"/>
      <c r="G6" s="504"/>
      <c r="H6" s="504"/>
      <c r="I6" s="505"/>
      <c r="J6" s="500"/>
      <c r="K6" s="586">
        <f t="shared" si="0"/>
        <v>0</v>
      </c>
      <c r="L6" s="479" t="s">
        <v>651</v>
      </c>
      <c r="M6" s="589"/>
      <c r="N6" s="589"/>
      <c r="O6" s="589"/>
    </row>
    <row r="7" spans="1:15" ht="15" customHeight="1" x14ac:dyDescent="0.2">
      <c r="A7" s="476">
        <v>5</v>
      </c>
      <c r="B7" s="477" t="s">
        <v>699</v>
      </c>
      <c r="C7" s="477" t="s">
        <v>700</v>
      </c>
      <c r="D7" s="477" t="s">
        <v>609</v>
      </c>
      <c r="E7" s="970"/>
      <c r="F7" s="504"/>
      <c r="G7" s="504"/>
      <c r="H7" s="504"/>
      <c r="I7" s="505"/>
      <c r="J7" s="500"/>
      <c r="K7" s="586">
        <f t="shared" si="0"/>
        <v>0</v>
      </c>
      <c r="L7" s="479" t="s">
        <v>651</v>
      </c>
      <c r="M7" s="589"/>
      <c r="N7" s="589"/>
      <c r="O7" s="589"/>
    </row>
    <row r="8" spans="1:15" ht="15" customHeight="1" x14ac:dyDescent="0.2">
      <c r="A8" s="476">
        <v>6</v>
      </c>
      <c r="B8" s="477" t="s">
        <v>699</v>
      </c>
      <c r="C8" s="477" t="s">
        <v>700</v>
      </c>
      <c r="D8" s="477" t="s">
        <v>609</v>
      </c>
      <c r="E8" s="971"/>
      <c r="F8" s="504"/>
      <c r="G8" s="504"/>
      <c r="H8" s="504"/>
      <c r="I8" s="505"/>
      <c r="J8" s="500"/>
      <c r="K8" s="586">
        <f t="shared" si="0"/>
        <v>0</v>
      </c>
      <c r="L8" s="479" t="s">
        <v>651</v>
      </c>
      <c r="M8" s="589"/>
      <c r="N8" s="589"/>
      <c r="O8" s="589"/>
    </row>
    <row r="9" spans="1:15" ht="15" customHeight="1" x14ac:dyDescent="0.2">
      <c r="A9" s="476">
        <v>7</v>
      </c>
      <c r="B9" s="477" t="s">
        <v>699</v>
      </c>
      <c r="C9" s="477" t="s">
        <v>700</v>
      </c>
      <c r="D9" s="477" t="s">
        <v>609</v>
      </c>
      <c r="E9" s="969" t="s">
        <v>653</v>
      </c>
      <c r="F9" s="504"/>
      <c r="G9" s="504"/>
      <c r="H9" s="504"/>
      <c r="I9" s="505"/>
      <c r="J9" s="500"/>
      <c r="K9" s="586">
        <f t="shared" si="0"/>
        <v>0</v>
      </c>
      <c r="L9" s="479" t="s">
        <v>651</v>
      </c>
      <c r="M9" s="589"/>
      <c r="N9" s="589"/>
      <c r="O9" s="589"/>
    </row>
    <row r="10" spans="1:15" ht="15" customHeight="1" x14ac:dyDescent="0.2">
      <c r="A10" s="476">
        <v>8</v>
      </c>
      <c r="B10" s="477" t="s">
        <v>699</v>
      </c>
      <c r="C10" s="477" t="s">
        <v>700</v>
      </c>
      <c r="D10" s="477" t="s">
        <v>609</v>
      </c>
      <c r="E10" s="970"/>
      <c r="F10" s="504"/>
      <c r="G10" s="504"/>
      <c r="H10" s="504"/>
      <c r="I10" s="505"/>
      <c r="J10" s="500"/>
      <c r="K10" s="586">
        <f t="shared" si="0"/>
        <v>0</v>
      </c>
      <c r="L10" s="479" t="s">
        <v>651</v>
      </c>
      <c r="M10" s="589"/>
      <c r="N10" s="589"/>
      <c r="O10" s="589"/>
    </row>
    <row r="11" spans="1:15" ht="15" customHeight="1" x14ac:dyDescent="0.2">
      <c r="A11" s="476">
        <v>9</v>
      </c>
      <c r="B11" s="477" t="s">
        <v>699</v>
      </c>
      <c r="C11" s="477" t="s">
        <v>700</v>
      </c>
      <c r="D11" s="477" t="s">
        <v>609</v>
      </c>
      <c r="E11" s="971"/>
      <c r="F11" s="504"/>
      <c r="G11" s="504"/>
      <c r="H11" s="504"/>
      <c r="I11" s="505"/>
      <c r="J11" s="500"/>
      <c r="K11" s="586">
        <f t="shared" si="0"/>
        <v>0</v>
      </c>
      <c r="L11" s="479" t="s">
        <v>651</v>
      </c>
      <c r="M11" s="589"/>
      <c r="N11" s="589"/>
      <c r="O11" s="589"/>
    </row>
    <row r="12" spans="1:15" ht="15" customHeight="1" x14ac:dyDescent="0.2">
      <c r="A12" s="476">
        <v>10</v>
      </c>
      <c r="B12" s="477" t="s">
        <v>699</v>
      </c>
      <c r="C12" s="477" t="s">
        <v>700</v>
      </c>
      <c r="D12" s="477" t="s">
        <v>608</v>
      </c>
      <c r="E12" s="969" t="s">
        <v>650</v>
      </c>
      <c r="F12" s="504"/>
      <c r="G12" s="504"/>
      <c r="H12" s="504"/>
      <c r="I12" s="505"/>
      <c r="J12" s="500"/>
      <c r="K12" s="586">
        <f t="shared" si="0"/>
        <v>0</v>
      </c>
      <c r="L12" s="479" t="s">
        <v>651</v>
      </c>
      <c r="M12" s="589"/>
      <c r="N12" s="589"/>
      <c r="O12" s="589"/>
    </row>
    <row r="13" spans="1:15" ht="15" customHeight="1" x14ac:dyDescent="0.2">
      <c r="A13" s="476">
        <v>11</v>
      </c>
      <c r="B13" s="477" t="s">
        <v>699</v>
      </c>
      <c r="C13" s="477" t="s">
        <v>700</v>
      </c>
      <c r="D13" s="477" t="s">
        <v>608</v>
      </c>
      <c r="E13" s="970"/>
      <c r="F13" s="504"/>
      <c r="G13" s="504"/>
      <c r="H13" s="504"/>
      <c r="I13" s="505"/>
      <c r="J13" s="500"/>
      <c r="K13" s="586">
        <f t="shared" si="0"/>
        <v>0</v>
      </c>
      <c r="L13" s="479" t="s">
        <v>651</v>
      </c>
      <c r="M13" s="589"/>
      <c r="N13" s="589"/>
      <c r="O13" s="589"/>
    </row>
    <row r="14" spans="1:15" ht="15" customHeight="1" x14ac:dyDescent="0.2">
      <c r="A14" s="476">
        <v>12</v>
      </c>
      <c r="B14" s="477" t="s">
        <v>699</v>
      </c>
      <c r="C14" s="477" t="s">
        <v>700</v>
      </c>
      <c r="D14" s="477" t="s">
        <v>608</v>
      </c>
      <c r="E14" s="971"/>
      <c r="F14" s="504"/>
      <c r="G14" s="504"/>
      <c r="H14" s="504"/>
      <c r="I14" s="505"/>
      <c r="J14" s="500"/>
      <c r="K14" s="586">
        <f t="shared" si="0"/>
        <v>0</v>
      </c>
      <c r="L14" s="479" t="s">
        <v>651</v>
      </c>
      <c r="M14" s="589"/>
      <c r="N14" s="589"/>
      <c r="O14" s="589"/>
    </row>
    <row r="15" spans="1:15" ht="15" customHeight="1" x14ac:dyDescent="0.2">
      <c r="A15" s="476">
        <v>13</v>
      </c>
      <c r="B15" s="480" t="s">
        <v>699</v>
      </c>
      <c r="C15" s="480" t="s">
        <v>700</v>
      </c>
      <c r="D15" s="480" t="s">
        <v>608</v>
      </c>
      <c r="E15" s="966" t="s">
        <v>652</v>
      </c>
      <c r="F15" s="504"/>
      <c r="G15" s="504"/>
      <c r="H15" s="504"/>
      <c r="I15" s="505"/>
      <c r="J15" s="500"/>
      <c r="K15" s="586">
        <f t="shared" si="0"/>
        <v>0</v>
      </c>
      <c r="L15" s="479" t="s">
        <v>651</v>
      </c>
      <c r="M15" s="589"/>
      <c r="N15" s="589"/>
      <c r="O15" s="589"/>
    </row>
    <row r="16" spans="1:15" ht="15" customHeight="1" x14ac:dyDescent="0.2">
      <c r="A16" s="476">
        <v>14</v>
      </c>
      <c r="B16" s="480" t="s">
        <v>699</v>
      </c>
      <c r="C16" s="480" t="s">
        <v>700</v>
      </c>
      <c r="D16" s="480" t="s">
        <v>608</v>
      </c>
      <c r="E16" s="967"/>
      <c r="F16" s="504"/>
      <c r="G16" s="504"/>
      <c r="H16" s="504"/>
      <c r="I16" s="505"/>
      <c r="J16" s="500"/>
      <c r="K16" s="586">
        <f t="shared" si="0"/>
        <v>0</v>
      </c>
      <c r="L16" s="479" t="s">
        <v>651</v>
      </c>
      <c r="M16" s="589"/>
      <c r="N16" s="589"/>
      <c r="O16" s="589"/>
    </row>
    <row r="17" spans="1:15" ht="15" customHeight="1" x14ac:dyDescent="0.2">
      <c r="A17" s="476">
        <v>15</v>
      </c>
      <c r="B17" s="480" t="s">
        <v>699</v>
      </c>
      <c r="C17" s="480" t="s">
        <v>700</v>
      </c>
      <c r="D17" s="480" t="s">
        <v>608</v>
      </c>
      <c r="E17" s="968"/>
      <c r="F17" s="504"/>
      <c r="G17" s="504"/>
      <c r="H17" s="504"/>
      <c r="I17" s="505"/>
      <c r="J17" s="500"/>
      <c r="K17" s="586">
        <f t="shared" si="0"/>
        <v>0</v>
      </c>
      <c r="L17" s="479" t="s">
        <v>651</v>
      </c>
      <c r="M17" s="589"/>
      <c r="N17" s="589"/>
      <c r="O17" s="589"/>
    </row>
    <row r="18" spans="1:15" ht="15" customHeight="1" x14ac:dyDescent="0.2">
      <c r="A18" s="481">
        <v>19</v>
      </c>
      <c r="B18" s="482" t="s">
        <v>699</v>
      </c>
      <c r="C18" s="482" t="s">
        <v>700</v>
      </c>
      <c r="D18" s="482" t="s">
        <v>701</v>
      </c>
      <c r="E18" s="482" t="s">
        <v>650</v>
      </c>
      <c r="F18" s="504"/>
      <c r="G18" s="504"/>
      <c r="H18" s="504"/>
      <c r="I18" s="505"/>
      <c r="J18" s="500"/>
      <c r="K18" s="586">
        <f t="shared" si="0"/>
        <v>0</v>
      </c>
      <c r="L18" s="479" t="s">
        <v>651</v>
      </c>
      <c r="M18" s="589"/>
      <c r="N18" s="589"/>
      <c r="O18" s="589"/>
    </row>
    <row r="19" spans="1:15" ht="15" customHeight="1" x14ac:dyDescent="0.2">
      <c r="A19" s="481">
        <v>20</v>
      </c>
      <c r="B19" s="482" t="s">
        <v>699</v>
      </c>
      <c r="C19" s="482" t="s">
        <v>700</v>
      </c>
      <c r="D19" s="482" t="s">
        <v>701</v>
      </c>
      <c r="E19" s="482" t="s">
        <v>652</v>
      </c>
      <c r="F19" s="504"/>
      <c r="G19" s="504"/>
      <c r="H19" s="504"/>
      <c r="I19" s="505"/>
      <c r="J19" s="500"/>
      <c r="K19" s="586">
        <f t="shared" si="0"/>
        <v>0</v>
      </c>
      <c r="L19" s="479" t="s">
        <v>651</v>
      </c>
      <c r="M19" s="589"/>
      <c r="N19" s="589"/>
      <c r="O19" s="589"/>
    </row>
    <row r="20" spans="1:15" ht="15" customHeight="1" x14ac:dyDescent="0.2">
      <c r="A20" s="481">
        <v>21</v>
      </c>
      <c r="B20" s="482" t="s">
        <v>699</v>
      </c>
      <c r="C20" s="482" t="s">
        <v>700</v>
      </c>
      <c r="D20" s="482" t="s">
        <v>701</v>
      </c>
      <c r="E20" s="482" t="s">
        <v>653</v>
      </c>
      <c r="F20" s="504"/>
      <c r="G20" s="504"/>
      <c r="H20" s="504"/>
      <c r="I20" s="505"/>
      <c r="J20" s="500"/>
      <c r="K20" s="586">
        <f t="shared" si="0"/>
        <v>0</v>
      </c>
      <c r="L20" s="479" t="s">
        <v>651</v>
      </c>
      <c r="M20" s="589"/>
      <c r="N20" s="589"/>
      <c r="O20" s="589"/>
    </row>
    <row r="21" spans="1:15" ht="15" customHeight="1" x14ac:dyDescent="0.2">
      <c r="A21" s="476">
        <v>22</v>
      </c>
      <c r="B21" s="478" t="s">
        <v>699</v>
      </c>
      <c r="C21" s="478" t="s">
        <v>630</v>
      </c>
      <c r="D21" s="478" t="s">
        <v>702</v>
      </c>
      <c r="E21" s="478" t="s">
        <v>654</v>
      </c>
      <c r="F21" s="504"/>
      <c r="G21" s="504"/>
      <c r="H21" s="504"/>
      <c r="I21" s="505"/>
      <c r="J21" s="500"/>
      <c r="K21" s="586">
        <f t="shared" si="0"/>
        <v>0</v>
      </c>
      <c r="L21" s="479" t="s">
        <v>651</v>
      </c>
      <c r="M21" s="589"/>
      <c r="N21" s="589"/>
      <c r="O21" s="589"/>
    </row>
    <row r="22" spans="1:15" ht="15" customHeight="1" x14ac:dyDescent="0.2">
      <c r="A22" s="476">
        <v>23</v>
      </c>
      <c r="B22" s="478" t="s">
        <v>699</v>
      </c>
      <c r="C22" s="478" t="s">
        <v>630</v>
      </c>
      <c r="D22" s="478" t="s">
        <v>702</v>
      </c>
      <c r="E22" s="478" t="s">
        <v>654</v>
      </c>
      <c r="F22" s="504"/>
      <c r="G22" s="504"/>
      <c r="H22" s="504"/>
      <c r="I22" s="505"/>
      <c r="J22" s="500"/>
      <c r="K22" s="586">
        <f t="shared" si="0"/>
        <v>0</v>
      </c>
      <c r="L22" s="479" t="s">
        <v>651</v>
      </c>
      <c r="M22" s="589"/>
      <c r="N22" s="589"/>
      <c r="O22" s="589"/>
    </row>
    <row r="23" spans="1:15" ht="15" customHeight="1" x14ac:dyDescent="0.2">
      <c r="A23" s="476">
        <v>24</v>
      </c>
      <c r="B23" s="478" t="s">
        <v>699</v>
      </c>
      <c r="C23" s="478" t="s">
        <v>630</v>
      </c>
      <c r="D23" s="478" t="s">
        <v>703</v>
      </c>
      <c r="E23" s="478" t="s">
        <v>654</v>
      </c>
      <c r="F23" s="504"/>
      <c r="G23" s="504"/>
      <c r="H23" s="504"/>
      <c r="I23" s="505"/>
      <c r="J23" s="500"/>
      <c r="K23" s="586">
        <f t="shared" si="0"/>
        <v>0</v>
      </c>
      <c r="L23" s="479" t="s">
        <v>651</v>
      </c>
      <c r="M23" s="589"/>
      <c r="N23" s="589"/>
      <c r="O23" s="589"/>
    </row>
    <row r="24" spans="1:15" ht="15" customHeight="1" x14ac:dyDescent="0.2">
      <c r="A24" s="476">
        <v>25</v>
      </c>
      <c r="B24" s="478" t="s">
        <v>699</v>
      </c>
      <c r="C24" s="478" t="s">
        <v>630</v>
      </c>
      <c r="D24" s="478" t="s">
        <v>703</v>
      </c>
      <c r="E24" s="478" t="s">
        <v>654</v>
      </c>
      <c r="F24" s="504"/>
      <c r="G24" s="504"/>
      <c r="H24" s="504"/>
      <c r="I24" s="505"/>
      <c r="J24" s="500"/>
      <c r="K24" s="586">
        <f t="shared" si="0"/>
        <v>0</v>
      </c>
      <c r="L24" s="479" t="s">
        <v>651</v>
      </c>
      <c r="M24" s="589"/>
      <c r="N24" s="589"/>
      <c r="O24" s="589"/>
    </row>
    <row r="25" spans="1:15" ht="15" customHeight="1" x14ac:dyDescent="0.2">
      <c r="A25" s="476">
        <v>26</v>
      </c>
      <c r="B25" s="478" t="s">
        <v>699</v>
      </c>
      <c r="C25" s="478" t="s">
        <v>630</v>
      </c>
      <c r="D25" s="478" t="s">
        <v>703</v>
      </c>
      <c r="E25" s="478" t="s">
        <v>654</v>
      </c>
      <c r="F25" s="504"/>
      <c r="G25" s="504"/>
      <c r="H25" s="504"/>
      <c r="I25" s="505"/>
      <c r="J25" s="500"/>
      <c r="K25" s="586">
        <f t="shared" si="0"/>
        <v>0</v>
      </c>
      <c r="L25" s="479" t="s">
        <v>651</v>
      </c>
      <c r="M25" s="589"/>
      <c r="N25" s="589"/>
      <c r="O25" s="589"/>
    </row>
    <row r="26" spans="1:15" ht="15" customHeight="1" x14ac:dyDescent="0.2">
      <c r="A26" s="476">
        <v>27</v>
      </c>
      <c r="B26" s="478" t="s">
        <v>699</v>
      </c>
      <c r="C26" s="478" t="s">
        <v>630</v>
      </c>
      <c r="D26" s="478" t="s">
        <v>703</v>
      </c>
      <c r="E26" s="478" t="s">
        <v>654</v>
      </c>
      <c r="F26" s="504"/>
      <c r="G26" s="504"/>
      <c r="H26" s="504"/>
      <c r="I26" s="505"/>
      <c r="J26" s="500"/>
      <c r="K26" s="586">
        <f t="shared" si="0"/>
        <v>0</v>
      </c>
      <c r="L26" s="479" t="s">
        <v>651</v>
      </c>
      <c r="M26" s="589"/>
      <c r="N26" s="589"/>
      <c r="O26" s="589"/>
    </row>
    <row r="27" spans="1:15" ht="15" customHeight="1" x14ac:dyDescent="0.2">
      <c r="A27" s="476">
        <v>28</v>
      </c>
      <c r="B27" s="483" t="s">
        <v>699</v>
      </c>
      <c r="C27" s="483" t="s">
        <v>630</v>
      </c>
      <c r="D27" s="503"/>
      <c r="E27" s="484" t="s">
        <v>655</v>
      </c>
      <c r="F27" s="504"/>
      <c r="G27" s="504"/>
      <c r="H27" s="504"/>
      <c r="I27" s="505"/>
      <c r="J27" s="500"/>
      <c r="K27" s="586">
        <f t="shared" si="0"/>
        <v>0</v>
      </c>
      <c r="L27" s="479" t="s">
        <v>651</v>
      </c>
      <c r="M27" s="589"/>
      <c r="N27" s="589"/>
      <c r="O27" s="589"/>
    </row>
    <row r="28" spans="1:15" ht="15" customHeight="1" x14ac:dyDescent="0.2">
      <c r="A28" s="476">
        <v>29</v>
      </c>
      <c r="B28" s="478" t="s">
        <v>699</v>
      </c>
      <c r="C28" s="478" t="s">
        <v>630</v>
      </c>
      <c r="D28" s="504"/>
      <c r="E28" s="478" t="s">
        <v>656</v>
      </c>
      <c r="F28" s="504"/>
      <c r="G28" s="504"/>
      <c r="H28" s="504"/>
      <c r="I28" s="505"/>
      <c r="J28" s="500"/>
      <c r="K28" s="586">
        <f t="shared" si="0"/>
        <v>0</v>
      </c>
      <c r="L28" s="479" t="s">
        <v>651</v>
      </c>
      <c r="M28" s="589"/>
      <c r="N28" s="589"/>
      <c r="O28" s="589"/>
    </row>
    <row r="29" spans="1:15" ht="15" customHeight="1" x14ac:dyDescent="0.2">
      <c r="A29" s="476">
        <v>30</v>
      </c>
      <c r="B29" s="478" t="s">
        <v>699</v>
      </c>
      <c r="C29" s="478" t="s">
        <v>630</v>
      </c>
      <c r="D29" s="504"/>
      <c r="E29" s="478" t="s">
        <v>656</v>
      </c>
      <c r="F29" s="504"/>
      <c r="G29" s="504"/>
      <c r="H29" s="504"/>
      <c r="I29" s="505"/>
      <c r="J29" s="500"/>
      <c r="K29" s="586">
        <f t="shared" si="0"/>
        <v>0</v>
      </c>
      <c r="L29" s="479" t="s">
        <v>651</v>
      </c>
      <c r="M29" s="589"/>
      <c r="N29" s="589"/>
      <c r="O29" s="589"/>
    </row>
    <row r="30" spans="1:15" ht="15" customHeight="1" x14ac:dyDescent="0.2">
      <c r="A30" s="476">
        <v>31</v>
      </c>
      <c r="B30" s="478" t="s">
        <v>699</v>
      </c>
      <c r="C30" s="478" t="s">
        <v>630</v>
      </c>
      <c r="D30" s="504"/>
      <c r="E30" s="478" t="s">
        <v>657</v>
      </c>
      <c r="F30" s="504"/>
      <c r="G30" s="504"/>
      <c r="H30" s="504"/>
      <c r="I30" s="505"/>
      <c r="J30" s="500"/>
      <c r="K30" s="586">
        <f t="shared" si="0"/>
        <v>0</v>
      </c>
      <c r="L30" s="479" t="s">
        <v>651</v>
      </c>
      <c r="M30" s="589"/>
      <c r="N30" s="589"/>
      <c r="O30" s="589"/>
    </row>
    <row r="31" spans="1:15" ht="15" customHeight="1" x14ac:dyDescent="0.2">
      <c r="A31" s="476">
        <v>32</v>
      </c>
      <c r="B31" s="478" t="s">
        <v>699</v>
      </c>
      <c r="C31" s="478" t="s">
        <v>630</v>
      </c>
      <c r="D31" s="504"/>
      <c r="E31" s="504"/>
      <c r="F31" s="504"/>
      <c r="G31" s="504"/>
      <c r="H31" s="504"/>
      <c r="I31" s="505"/>
      <c r="J31" s="500"/>
      <c r="K31" s="586">
        <f t="shared" ref="K31:K47" si="1">I31*J31</f>
        <v>0</v>
      </c>
      <c r="L31" s="479" t="s">
        <v>651</v>
      </c>
      <c r="M31" s="589"/>
      <c r="N31" s="589"/>
      <c r="O31" s="589"/>
    </row>
    <row r="32" spans="1:15" ht="15" customHeight="1" x14ac:dyDescent="0.2">
      <c r="A32" s="476">
        <v>33</v>
      </c>
      <c r="B32" s="478" t="s">
        <v>699</v>
      </c>
      <c r="C32" s="478" t="s">
        <v>630</v>
      </c>
      <c r="D32" s="504"/>
      <c r="E32" s="504"/>
      <c r="F32" s="504"/>
      <c r="G32" s="504"/>
      <c r="H32" s="504"/>
      <c r="I32" s="505"/>
      <c r="J32" s="500"/>
      <c r="K32" s="586">
        <f t="shared" si="1"/>
        <v>0</v>
      </c>
      <c r="L32" s="479" t="s">
        <v>651</v>
      </c>
      <c r="M32" s="589"/>
      <c r="N32" s="589"/>
      <c r="O32" s="589"/>
    </row>
    <row r="33" spans="1:15" ht="15" customHeight="1" x14ac:dyDescent="0.2">
      <c r="A33" s="476">
        <v>34</v>
      </c>
      <c r="B33" s="478" t="s">
        <v>699</v>
      </c>
      <c r="C33" s="478" t="s">
        <v>630</v>
      </c>
      <c r="D33" s="504"/>
      <c r="E33" s="504"/>
      <c r="F33" s="504"/>
      <c r="G33" s="504"/>
      <c r="H33" s="504"/>
      <c r="I33" s="505"/>
      <c r="J33" s="500"/>
      <c r="K33" s="586">
        <f t="shared" si="1"/>
        <v>0</v>
      </c>
      <c r="L33" s="479" t="s">
        <v>651</v>
      </c>
      <c r="M33" s="589"/>
      <c r="N33" s="589"/>
      <c r="O33" s="589"/>
    </row>
    <row r="34" spans="1:15" ht="15" customHeight="1" x14ac:dyDescent="0.2">
      <c r="A34" s="476">
        <v>35</v>
      </c>
      <c r="B34" s="478" t="s">
        <v>699</v>
      </c>
      <c r="C34" s="478" t="s">
        <v>630</v>
      </c>
      <c r="D34" s="504"/>
      <c r="E34" s="504"/>
      <c r="F34" s="504"/>
      <c r="G34" s="504"/>
      <c r="H34" s="504"/>
      <c r="I34" s="505"/>
      <c r="J34" s="500"/>
      <c r="K34" s="586">
        <f t="shared" si="1"/>
        <v>0</v>
      </c>
      <c r="L34" s="479" t="s">
        <v>651</v>
      </c>
      <c r="M34" s="589"/>
      <c r="N34" s="589"/>
      <c r="O34" s="589"/>
    </row>
    <row r="35" spans="1:15" ht="15" customHeight="1" x14ac:dyDescent="0.2">
      <c r="A35" s="476">
        <v>36</v>
      </c>
      <c r="B35" s="478" t="s">
        <v>699</v>
      </c>
      <c r="C35" s="478" t="s">
        <v>630</v>
      </c>
      <c r="D35" s="504"/>
      <c r="E35" s="504"/>
      <c r="F35" s="504"/>
      <c r="G35" s="504"/>
      <c r="H35" s="504"/>
      <c r="I35" s="505"/>
      <c r="J35" s="500"/>
      <c r="K35" s="586">
        <f t="shared" si="1"/>
        <v>0</v>
      </c>
      <c r="L35" s="479" t="s">
        <v>651</v>
      </c>
      <c r="M35" s="589"/>
      <c r="N35" s="589"/>
      <c r="O35" s="589"/>
    </row>
    <row r="36" spans="1:15" ht="15" customHeight="1" x14ac:dyDescent="0.2">
      <c r="A36" s="462">
        <v>37</v>
      </c>
      <c r="B36" s="463" t="s">
        <v>699</v>
      </c>
      <c r="C36" s="463" t="s">
        <v>658</v>
      </c>
      <c r="D36" s="463" t="s">
        <v>658</v>
      </c>
      <c r="E36" s="463" t="s">
        <v>658</v>
      </c>
      <c r="F36" s="504"/>
      <c r="G36" s="504"/>
      <c r="H36" s="504"/>
      <c r="I36" s="505"/>
      <c r="J36" s="500"/>
      <c r="K36" s="586">
        <f t="shared" si="1"/>
        <v>0</v>
      </c>
      <c r="L36" s="479" t="s">
        <v>651</v>
      </c>
      <c r="M36" s="589"/>
      <c r="N36" s="589"/>
      <c r="O36" s="589"/>
    </row>
    <row r="37" spans="1:15" ht="15" customHeight="1" x14ac:dyDescent="0.2">
      <c r="A37" s="462">
        <v>38</v>
      </c>
      <c r="B37" s="463" t="s">
        <v>699</v>
      </c>
      <c r="C37" s="463" t="s">
        <v>658</v>
      </c>
      <c r="D37" s="463" t="s">
        <v>658</v>
      </c>
      <c r="E37" s="463" t="s">
        <v>658</v>
      </c>
      <c r="F37" s="504"/>
      <c r="G37" s="504"/>
      <c r="H37" s="504"/>
      <c r="I37" s="505"/>
      <c r="J37" s="500"/>
      <c r="K37" s="586">
        <f t="shared" si="1"/>
        <v>0</v>
      </c>
      <c r="L37" s="479" t="s">
        <v>651</v>
      </c>
      <c r="M37" s="589"/>
      <c r="N37" s="589"/>
      <c r="O37" s="589"/>
    </row>
    <row r="38" spans="1:15" ht="15" customHeight="1" x14ac:dyDescent="0.2">
      <c r="A38" s="462">
        <v>39</v>
      </c>
      <c r="B38" s="463" t="s">
        <v>294</v>
      </c>
      <c r="C38" s="463" t="s">
        <v>704</v>
      </c>
      <c r="D38" s="463" t="s">
        <v>705</v>
      </c>
      <c r="E38" s="463" t="s">
        <v>659</v>
      </c>
      <c r="F38" s="504"/>
      <c r="G38" s="504"/>
      <c r="H38" s="504"/>
      <c r="I38" s="505"/>
      <c r="J38" s="500"/>
      <c r="K38" s="586">
        <f t="shared" si="1"/>
        <v>0</v>
      </c>
      <c r="L38" s="479" t="s">
        <v>660</v>
      </c>
      <c r="M38" s="589"/>
      <c r="N38" s="589"/>
      <c r="O38" s="589"/>
    </row>
    <row r="39" spans="1:15" ht="15" customHeight="1" x14ac:dyDescent="0.2">
      <c r="A39" s="462">
        <v>40</v>
      </c>
      <c r="B39" s="463" t="s">
        <v>294</v>
      </c>
      <c r="C39" s="463" t="s">
        <v>704</v>
      </c>
      <c r="D39" s="463" t="s">
        <v>706</v>
      </c>
      <c r="E39" s="463" t="s">
        <v>659</v>
      </c>
      <c r="F39" s="504"/>
      <c r="G39" s="504"/>
      <c r="H39" s="504"/>
      <c r="I39" s="505"/>
      <c r="J39" s="500"/>
      <c r="K39" s="586">
        <f>I39*J39</f>
        <v>0</v>
      </c>
      <c r="L39" s="479" t="s">
        <v>660</v>
      </c>
      <c r="M39" s="589"/>
      <c r="N39" s="589"/>
      <c r="O39" s="589"/>
    </row>
    <row r="40" spans="1:15" ht="15" customHeight="1" x14ac:dyDescent="0.2">
      <c r="A40" s="462">
        <v>41</v>
      </c>
      <c r="B40" s="463" t="s">
        <v>699</v>
      </c>
      <c r="C40" s="463" t="s">
        <v>661</v>
      </c>
      <c r="D40" s="463" t="s">
        <v>661</v>
      </c>
      <c r="E40" s="463" t="s">
        <v>661</v>
      </c>
      <c r="F40" s="504"/>
      <c r="G40" s="504"/>
      <c r="H40" s="504"/>
      <c r="I40" s="505"/>
      <c r="J40" s="500"/>
      <c r="K40" s="586">
        <f t="shared" si="1"/>
        <v>0</v>
      </c>
      <c r="L40" s="479" t="s">
        <v>651</v>
      </c>
      <c r="M40" s="589"/>
      <c r="N40" s="589"/>
      <c r="O40" s="589"/>
    </row>
    <row r="41" spans="1:15" ht="15" customHeight="1" x14ac:dyDescent="0.2">
      <c r="A41" s="462">
        <v>42</v>
      </c>
      <c r="B41" s="463" t="s">
        <v>699</v>
      </c>
      <c r="C41" s="463" t="s">
        <v>707</v>
      </c>
      <c r="D41" s="463" t="s">
        <v>662</v>
      </c>
      <c r="E41" s="463" t="s">
        <v>662</v>
      </c>
      <c r="F41" s="504"/>
      <c r="G41" s="504"/>
      <c r="H41" s="504"/>
      <c r="I41" s="505"/>
      <c r="J41" s="500"/>
      <c r="K41" s="586">
        <f t="shared" si="1"/>
        <v>0</v>
      </c>
      <c r="L41" s="479" t="s">
        <v>651</v>
      </c>
      <c r="M41" s="589"/>
      <c r="N41" s="589"/>
      <c r="O41" s="589"/>
    </row>
    <row r="42" spans="1:15" ht="15" customHeight="1" x14ac:dyDescent="0.2">
      <c r="A42" s="462">
        <v>43</v>
      </c>
      <c r="B42" s="463" t="s">
        <v>699</v>
      </c>
      <c r="C42" s="463" t="s">
        <v>707</v>
      </c>
      <c r="D42" s="463" t="s">
        <v>708</v>
      </c>
      <c r="E42" s="463" t="s">
        <v>663</v>
      </c>
      <c r="F42" s="504"/>
      <c r="G42" s="504"/>
      <c r="H42" s="504"/>
      <c r="I42" s="505"/>
      <c r="J42" s="500"/>
      <c r="K42" s="586">
        <f t="shared" si="1"/>
        <v>0</v>
      </c>
      <c r="L42" s="479" t="s">
        <v>651</v>
      </c>
      <c r="M42" s="589"/>
      <c r="N42" s="589"/>
      <c r="O42" s="589"/>
    </row>
    <row r="43" spans="1:15" ht="15" customHeight="1" x14ac:dyDescent="0.2">
      <c r="A43" s="462">
        <v>44</v>
      </c>
      <c r="B43" s="463" t="s">
        <v>699</v>
      </c>
      <c r="C43" s="463" t="s">
        <v>664</v>
      </c>
      <c r="D43" s="463" t="s">
        <v>709</v>
      </c>
      <c r="E43" s="463" t="s">
        <v>664</v>
      </c>
      <c r="F43" s="504"/>
      <c r="G43" s="504"/>
      <c r="H43" s="504"/>
      <c r="I43" s="505"/>
      <c r="J43" s="500"/>
      <c r="K43" s="586">
        <f t="shared" si="1"/>
        <v>0</v>
      </c>
      <c r="L43" s="479" t="s">
        <v>651</v>
      </c>
      <c r="M43" s="589"/>
      <c r="N43" s="589"/>
      <c r="O43" s="589"/>
    </row>
    <row r="44" spans="1:15" ht="15" customHeight="1" x14ac:dyDescent="0.2">
      <c r="A44" s="462">
        <v>45</v>
      </c>
      <c r="B44" s="463" t="s">
        <v>710</v>
      </c>
      <c r="C44" s="463" t="s">
        <v>665</v>
      </c>
      <c r="D44" s="463" t="s">
        <v>708</v>
      </c>
      <c r="E44" s="463" t="s">
        <v>665</v>
      </c>
      <c r="F44" s="504"/>
      <c r="G44" s="504"/>
      <c r="H44" s="504"/>
      <c r="I44" s="505"/>
      <c r="J44" s="500"/>
      <c r="K44" s="586">
        <f t="shared" si="1"/>
        <v>0</v>
      </c>
      <c r="L44" s="479" t="s">
        <v>666</v>
      </c>
      <c r="M44" s="589"/>
      <c r="N44" s="589"/>
      <c r="O44" s="589"/>
    </row>
    <row r="45" spans="1:15" ht="15" customHeight="1" x14ac:dyDescent="0.2">
      <c r="A45" s="476">
        <v>46</v>
      </c>
      <c r="B45" s="483" t="s">
        <v>711</v>
      </c>
      <c r="C45" s="483" t="s">
        <v>712</v>
      </c>
      <c r="D45" s="483" t="s">
        <v>712</v>
      </c>
      <c r="E45" s="483" t="s">
        <v>667</v>
      </c>
      <c r="F45" s="504"/>
      <c r="G45" s="504"/>
      <c r="H45" s="504"/>
      <c r="I45" s="505"/>
      <c r="J45" s="500"/>
      <c r="K45" s="586">
        <f t="shared" si="1"/>
        <v>0</v>
      </c>
      <c r="L45" s="479" t="s">
        <v>668</v>
      </c>
      <c r="M45" s="589"/>
      <c r="N45" s="589"/>
      <c r="O45" s="589"/>
    </row>
    <row r="46" spans="1:15" ht="15" customHeight="1" x14ac:dyDescent="0.2">
      <c r="A46" s="476">
        <v>47</v>
      </c>
      <c r="B46" s="483" t="s">
        <v>711</v>
      </c>
      <c r="C46" s="483" t="s">
        <v>712</v>
      </c>
      <c r="D46" s="483" t="s">
        <v>712</v>
      </c>
      <c r="E46" s="483" t="s">
        <v>669</v>
      </c>
      <c r="F46" s="504"/>
      <c r="G46" s="504"/>
      <c r="H46" s="504"/>
      <c r="I46" s="505"/>
      <c r="J46" s="500"/>
      <c r="K46" s="586">
        <f t="shared" si="1"/>
        <v>0</v>
      </c>
      <c r="L46" s="479" t="s">
        <v>668</v>
      </c>
      <c r="M46" s="589"/>
      <c r="N46" s="589"/>
      <c r="O46" s="589"/>
    </row>
    <row r="47" spans="1:15" ht="15" customHeight="1" x14ac:dyDescent="0.2">
      <c r="A47" s="476">
        <v>48</v>
      </c>
      <c r="B47" s="483" t="s">
        <v>711</v>
      </c>
      <c r="C47" s="483" t="s">
        <v>713</v>
      </c>
      <c r="D47" s="483" t="s">
        <v>713</v>
      </c>
      <c r="E47" s="483" t="s">
        <v>670</v>
      </c>
      <c r="F47" s="504"/>
      <c r="G47" s="504"/>
      <c r="H47" s="504"/>
      <c r="I47" s="505"/>
      <c r="J47" s="500"/>
      <c r="K47" s="586">
        <f t="shared" si="1"/>
        <v>0</v>
      </c>
      <c r="L47" s="479" t="s">
        <v>668</v>
      </c>
      <c r="M47" s="589"/>
      <c r="N47" s="589"/>
      <c r="O47" s="589"/>
    </row>
    <row r="48" spans="1:15" ht="15" x14ac:dyDescent="0.2">
      <c r="A48" s="60"/>
      <c r="B48" s="60"/>
      <c r="C48" s="60"/>
      <c r="D48" s="60"/>
      <c r="E48" s="485"/>
      <c r="F48" s="60"/>
      <c r="G48" s="60"/>
      <c r="H48" s="485"/>
      <c r="I48" s="486" t="s">
        <v>771</v>
      </c>
      <c r="J48" s="501">
        <f>SUM(J3:J47)</f>
        <v>0</v>
      </c>
      <c r="K48" s="587">
        <f>SUM(K3:K47)</f>
        <v>0</v>
      </c>
      <c r="L48" s="60"/>
      <c r="M48" s="60"/>
      <c r="N48" s="60"/>
      <c r="O48" s="60"/>
    </row>
  </sheetData>
  <sheetProtection algorithmName="SHA-512" hashValue="akPp00TJq794tlpDTLwOi2b2WKskkr1WDAOhWVd9SSIC41mb1pmnupjMVnwb4jjXlp4MjE3NLu4XzBrCqG4V9A==" saltValue="jl8eVCY1wa8jBji3jFydZQ==" spinCount="100000" sheet="1" formatColumns="0" formatRows="0"/>
  <mergeCells count="6">
    <mergeCell ref="A1:D1"/>
    <mergeCell ref="E15:E17"/>
    <mergeCell ref="E3:E5"/>
    <mergeCell ref="E6:E8"/>
    <mergeCell ref="E9:E11"/>
    <mergeCell ref="E12:E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K98"/>
  <sheetViews>
    <sheetView showGridLines="0" zoomScale="85" zoomScaleNormal="85" workbookViewId="0"/>
  </sheetViews>
  <sheetFormatPr defaultColWidth="9.140625" defaultRowHeight="12.75" x14ac:dyDescent="0.2"/>
  <cols>
    <col min="1" max="1" width="20.7109375" style="488" customWidth="1"/>
    <col min="2" max="2" width="32.7109375" style="488" customWidth="1"/>
    <col min="3" max="8" width="18.7109375" style="488" customWidth="1"/>
    <col min="9" max="11" width="28.7109375" style="488" customWidth="1"/>
    <col min="12" max="16384" width="9.140625" style="488"/>
  </cols>
  <sheetData>
    <row r="1" spans="1:11" ht="20.100000000000001" customHeight="1" x14ac:dyDescent="0.3">
      <c r="A1" s="487" t="s">
        <v>671</v>
      </c>
      <c r="B1" s="2"/>
      <c r="C1" s="2"/>
      <c r="D1" s="2"/>
      <c r="E1" s="2"/>
      <c r="F1" s="2"/>
      <c r="G1" s="2"/>
      <c r="H1" s="2"/>
    </row>
    <row r="2" spans="1:11" ht="20.100000000000001" customHeight="1" x14ac:dyDescent="0.3">
      <c r="A2" s="487"/>
      <c r="B2" s="2"/>
      <c r="C2" s="2"/>
      <c r="D2" s="2"/>
      <c r="E2" s="2"/>
      <c r="F2" s="2"/>
      <c r="G2" s="2"/>
      <c r="H2" s="2"/>
      <c r="I2" s="567"/>
      <c r="J2" s="567"/>
      <c r="K2" s="567"/>
    </row>
    <row r="3" spans="1:11" ht="24" hidden="1" customHeight="1" x14ac:dyDescent="0.2">
      <c r="A3" s="489"/>
      <c r="B3" s="490"/>
      <c r="C3" s="975"/>
      <c r="D3" s="976"/>
      <c r="E3" s="976"/>
      <c r="F3" s="976"/>
      <c r="G3" s="976"/>
      <c r="H3" s="977"/>
      <c r="I3" s="972" t="s">
        <v>714</v>
      </c>
      <c r="J3" s="972" t="s">
        <v>715</v>
      </c>
      <c r="K3" s="972" t="s">
        <v>716</v>
      </c>
    </row>
    <row r="4" spans="1:11" ht="22.5" customHeight="1" x14ac:dyDescent="0.2">
      <c r="A4" s="565"/>
      <c r="B4" s="566"/>
      <c r="C4" s="978" t="s">
        <v>609</v>
      </c>
      <c r="D4" s="978"/>
      <c r="E4" s="979" t="s">
        <v>608</v>
      </c>
      <c r="F4" s="980"/>
      <c r="G4" s="979" t="s">
        <v>717</v>
      </c>
      <c r="H4" s="980"/>
      <c r="I4" s="973"/>
      <c r="J4" s="973"/>
      <c r="K4" s="973"/>
    </row>
    <row r="5" spans="1:11" ht="27.75" customHeight="1" x14ac:dyDescent="0.2">
      <c r="A5" s="491"/>
      <c r="B5" s="492" t="s">
        <v>718</v>
      </c>
      <c r="C5" s="493" t="s">
        <v>719</v>
      </c>
      <c r="D5" s="494" t="s">
        <v>720</v>
      </c>
      <c r="E5" s="494" t="s">
        <v>719</v>
      </c>
      <c r="F5" s="494" t="s">
        <v>720</v>
      </c>
      <c r="G5" s="494" t="s">
        <v>719</v>
      </c>
      <c r="H5" s="494" t="s">
        <v>720</v>
      </c>
      <c r="I5" s="973"/>
      <c r="J5" s="973"/>
      <c r="K5" s="973"/>
    </row>
    <row r="6" spans="1:11" ht="33.75" customHeight="1" x14ac:dyDescent="0.2">
      <c r="A6" s="495" t="s">
        <v>672</v>
      </c>
      <c r="B6" s="496" t="s">
        <v>721</v>
      </c>
      <c r="C6" s="497"/>
      <c r="D6" s="497"/>
      <c r="E6" s="497"/>
      <c r="F6" s="497"/>
      <c r="G6" s="497"/>
      <c r="H6" s="497"/>
      <c r="I6" s="974"/>
      <c r="J6" s="974"/>
      <c r="K6" s="974"/>
    </row>
    <row r="7" spans="1:11" x14ac:dyDescent="0.2">
      <c r="A7" s="498">
        <v>1</v>
      </c>
      <c r="B7" s="506"/>
      <c r="C7" s="506"/>
      <c r="D7" s="506"/>
      <c r="E7" s="506"/>
      <c r="F7" s="506"/>
      <c r="G7" s="506"/>
      <c r="H7" s="506"/>
      <c r="I7" s="506"/>
      <c r="J7" s="522"/>
      <c r="K7" s="506"/>
    </row>
    <row r="8" spans="1:11" x14ac:dyDescent="0.2">
      <c r="A8" s="498">
        <v>2</v>
      </c>
      <c r="B8" s="506"/>
      <c r="C8" s="506"/>
      <c r="D8" s="506"/>
      <c r="E8" s="506"/>
      <c r="F8" s="506"/>
      <c r="G8" s="506"/>
      <c r="H8" s="506"/>
      <c r="I8" s="506"/>
      <c r="J8" s="522"/>
      <c r="K8" s="506"/>
    </row>
    <row r="9" spans="1:11" x14ac:dyDescent="0.2">
      <c r="A9" s="498">
        <v>3</v>
      </c>
      <c r="B9" s="506"/>
      <c r="C9" s="506"/>
      <c r="D9" s="506"/>
      <c r="E9" s="506"/>
      <c r="F9" s="506"/>
      <c r="G9" s="506"/>
      <c r="H9" s="506"/>
      <c r="I9" s="506"/>
      <c r="J9" s="522"/>
      <c r="K9" s="506"/>
    </row>
    <row r="10" spans="1:11" x14ac:dyDescent="0.2">
      <c r="A10" s="498">
        <v>4</v>
      </c>
      <c r="B10" s="506"/>
      <c r="C10" s="506"/>
      <c r="D10" s="506"/>
      <c r="E10" s="506"/>
      <c r="F10" s="506"/>
      <c r="G10" s="506"/>
      <c r="H10" s="506"/>
      <c r="I10" s="506"/>
      <c r="J10" s="522"/>
      <c r="K10" s="506"/>
    </row>
    <row r="11" spans="1:11" x14ac:dyDescent="0.2">
      <c r="A11" s="498">
        <v>5</v>
      </c>
      <c r="B11" s="506"/>
      <c r="C11" s="506"/>
      <c r="D11" s="506"/>
      <c r="E11" s="506"/>
      <c r="F11" s="506"/>
      <c r="G11" s="506"/>
      <c r="H11" s="506"/>
      <c r="I11" s="506"/>
      <c r="J11" s="522"/>
      <c r="K11" s="506"/>
    </row>
    <row r="12" spans="1:11" x14ac:dyDescent="0.2">
      <c r="A12" s="498">
        <v>6</v>
      </c>
      <c r="B12" s="506"/>
      <c r="C12" s="506"/>
      <c r="D12" s="506"/>
      <c r="E12" s="506"/>
      <c r="F12" s="506"/>
      <c r="G12" s="506"/>
      <c r="H12" s="506"/>
      <c r="I12" s="506"/>
      <c r="J12" s="522"/>
      <c r="K12" s="506"/>
    </row>
    <row r="13" spans="1:11" x14ac:dyDescent="0.2">
      <c r="A13" s="498">
        <v>7</v>
      </c>
      <c r="B13" s="506"/>
      <c r="C13" s="506"/>
      <c r="D13" s="506"/>
      <c r="E13" s="506"/>
      <c r="F13" s="506"/>
      <c r="G13" s="506"/>
      <c r="H13" s="506"/>
      <c r="I13" s="506"/>
      <c r="J13" s="522"/>
      <c r="K13" s="506"/>
    </row>
    <row r="14" spans="1:11" x14ac:dyDescent="0.2">
      <c r="A14" s="498">
        <v>8</v>
      </c>
      <c r="B14" s="506"/>
      <c r="C14" s="506"/>
      <c r="D14" s="506"/>
      <c r="E14" s="506"/>
      <c r="F14" s="506"/>
      <c r="G14" s="506"/>
      <c r="H14" s="506"/>
      <c r="I14" s="506"/>
      <c r="J14" s="522"/>
      <c r="K14" s="506"/>
    </row>
    <row r="15" spans="1:11" x14ac:dyDescent="0.2">
      <c r="A15" s="498">
        <v>9</v>
      </c>
      <c r="B15" s="506"/>
      <c r="C15" s="506"/>
      <c r="D15" s="506"/>
      <c r="E15" s="506"/>
      <c r="F15" s="506"/>
      <c r="G15" s="506"/>
      <c r="H15" s="506"/>
      <c r="I15" s="506"/>
      <c r="J15" s="522"/>
      <c r="K15" s="506"/>
    </row>
    <row r="16" spans="1:11" x14ac:dyDescent="0.2">
      <c r="A16" s="498">
        <v>10</v>
      </c>
      <c r="B16" s="506"/>
      <c r="C16" s="506"/>
      <c r="D16" s="506"/>
      <c r="E16" s="506"/>
      <c r="F16" s="506"/>
      <c r="G16" s="506"/>
      <c r="H16" s="506"/>
      <c r="I16" s="506"/>
      <c r="J16" s="522"/>
      <c r="K16" s="506"/>
    </row>
    <row r="17" spans="1:11" x14ac:dyDescent="0.2">
      <c r="A17" s="498">
        <v>11</v>
      </c>
      <c r="B17" s="506"/>
      <c r="C17" s="506"/>
      <c r="D17" s="506"/>
      <c r="E17" s="506"/>
      <c r="F17" s="506"/>
      <c r="G17" s="506"/>
      <c r="H17" s="506"/>
      <c r="I17" s="506"/>
      <c r="J17" s="522"/>
      <c r="K17" s="506"/>
    </row>
    <row r="18" spans="1:11" x14ac:dyDescent="0.2">
      <c r="A18" s="498">
        <v>12</v>
      </c>
      <c r="B18" s="506"/>
      <c r="C18" s="506"/>
      <c r="D18" s="506"/>
      <c r="E18" s="506"/>
      <c r="F18" s="506"/>
      <c r="G18" s="506"/>
      <c r="H18" s="506"/>
      <c r="I18" s="506"/>
      <c r="J18" s="522"/>
      <c r="K18" s="506"/>
    </row>
    <row r="19" spans="1:11" x14ac:dyDescent="0.2">
      <c r="A19" s="498">
        <v>13</v>
      </c>
      <c r="B19" s="506"/>
      <c r="C19" s="506"/>
      <c r="D19" s="506"/>
      <c r="E19" s="506"/>
      <c r="F19" s="506"/>
      <c r="G19" s="506"/>
      <c r="H19" s="506"/>
      <c r="I19" s="506"/>
      <c r="J19" s="522"/>
      <c r="K19" s="506"/>
    </row>
    <row r="20" spans="1:11" x14ac:dyDescent="0.2">
      <c r="A20" s="498">
        <v>14</v>
      </c>
      <c r="B20" s="506"/>
      <c r="C20" s="506"/>
      <c r="D20" s="506"/>
      <c r="E20" s="506"/>
      <c r="F20" s="506"/>
      <c r="G20" s="506"/>
      <c r="H20" s="506"/>
      <c r="I20" s="506"/>
      <c r="J20" s="522"/>
      <c r="K20" s="506"/>
    </row>
    <row r="21" spans="1:11" x14ac:dyDescent="0.2">
      <c r="A21" s="498">
        <v>15</v>
      </c>
      <c r="B21" s="506"/>
      <c r="C21" s="506"/>
      <c r="D21" s="506"/>
      <c r="E21" s="506"/>
      <c r="F21" s="506"/>
      <c r="G21" s="506"/>
      <c r="H21" s="506"/>
      <c r="I21" s="506"/>
      <c r="J21" s="522"/>
      <c r="K21" s="506"/>
    </row>
    <row r="22" spans="1:11" x14ac:dyDescent="0.2">
      <c r="A22" s="498">
        <v>16</v>
      </c>
      <c r="B22" s="506"/>
      <c r="C22" s="506"/>
      <c r="D22" s="506"/>
      <c r="E22" s="506"/>
      <c r="F22" s="506"/>
      <c r="G22" s="506"/>
      <c r="H22" s="506"/>
      <c r="I22" s="506"/>
      <c r="J22" s="522"/>
      <c r="K22" s="506"/>
    </row>
    <row r="23" spans="1:11" x14ac:dyDescent="0.2">
      <c r="A23" s="498">
        <v>17</v>
      </c>
      <c r="B23" s="506"/>
      <c r="C23" s="506"/>
      <c r="D23" s="506"/>
      <c r="E23" s="506"/>
      <c r="F23" s="506"/>
      <c r="G23" s="506"/>
      <c r="H23" s="506"/>
      <c r="I23" s="506"/>
      <c r="J23" s="522"/>
      <c r="K23" s="506"/>
    </row>
    <row r="24" spans="1:11" x14ac:dyDescent="0.2">
      <c r="A24" s="498">
        <v>18</v>
      </c>
      <c r="B24" s="506"/>
      <c r="C24" s="506"/>
      <c r="D24" s="506"/>
      <c r="E24" s="506"/>
      <c r="F24" s="506"/>
      <c r="G24" s="506"/>
      <c r="H24" s="506"/>
      <c r="I24" s="506"/>
      <c r="J24" s="522"/>
      <c r="K24" s="506"/>
    </row>
    <row r="25" spans="1:11" x14ac:dyDescent="0.2">
      <c r="A25" s="498">
        <v>19</v>
      </c>
      <c r="B25" s="506"/>
      <c r="C25" s="506"/>
      <c r="D25" s="506"/>
      <c r="E25" s="506"/>
      <c r="F25" s="506"/>
      <c r="G25" s="506"/>
      <c r="H25" s="506"/>
      <c r="I25" s="506"/>
      <c r="J25" s="522"/>
      <c r="K25" s="506"/>
    </row>
    <row r="26" spans="1:11" x14ac:dyDescent="0.2">
      <c r="A26" s="498">
        <v>20</v>
      </c>
      <c r="B26" s="506"/>
      <c r="C26" s="506"/>
      <c r="D26" s="506"/>
      <c r="E26" s="506"/>
      <c r="F26" s="506"/>
      <c r="G26" s="506"/>
      <c r="H26" s="506"/>
      <c r="I26" s="506"/>
      <c r="J26" s="522"/>
      <c r="K26" s="506"/>
    </row>
    <row r="27" spans="1:11" x14ac:dyDescent="0.2">
      <c r="A27" s="498">
        <v>21</v>
      </c>
      <c r="B27" s="506"/>
      <c r="C27" s="506"/>
      <c r="D27" s="506"/>
      <c r="E27" s="506"/>
      <c r="F27" s="506"/>
      <c r="G27" s="506"/>
      <c r="H27" s="506"/>
      <c r="I27" s="506"/>
      <c r="J27" s="522"/>
      <c r="K27" s="506"/>
    </row>
    <row r="28" spans="1:11" x14ac:dyDescent="0.2">
      <c r="A28" s="498">
        <v>22</v>
      </c>
      <c r="B28" s="506"/>
      <c r="C28" s="506"/>
      <c r="D28" s="506"/>
      <c r="E28" s="506"/>
      <c r="F28" s="506"/>
      <c r="G28" s="506"/>
      <c r="H28" s="506"/>
      <c r="I28" s="506"/>
      <c r="J28" s="522"/>
      <c r="K28" s="506"/>
    </row>
    <row r="29" spans="1:11" x14ac:dyDescent="0.2">
      <c r="A29" s="498">
        <v>23</v>
      </c>
      <c r="B29" s="506"/>
      <c r="C29" s="506"/>
      <c r="D29" s="506"/>
      <c r="E29" s="506"/>
      <c r="F29" s="506"/>
      <c r="G29" s="506"/>
      <c r="H29" s="506"/>
      <c r="I29" s="506"/>
      <c r="J29" s="522"/>
      <c r="K29" s="506"/>
    </row>
    <row r="30" spans="1:11" x14ac:dyDescent="0.2">
      <c r="A30" s="498">
        <v>24</v>
      </c>
      <c r="B30" s="506"/>
      <c r="C30" s="506"/>
      <c r="D30" s="506"/>
      <c r="E30" s="506"/>
      <c r="F30" s="506"/>
      <c r="G30" s="506"/>
      <c r="H30" s="506"/>
      <c r="I30" s="506"/>
      <c r="J30" s="522"/>
      <c r="K30" s="506"/>
    </row>
    <row r="31" spans="1:11" x14ac:dyDescent="0.2">
      <c r="A31" s="498">
        <v>25</v>
      </c>
      <c r="B31" s="506"/>
      <c r="C31" s="506"/>
      <c r="D31" s="506"/>
      <c r="E31" s="506"/>
      <c r="F31" s="506"/>
      <c r="G31" s="506"/>
      <c r="H31" s="506"/>
      <c r="I31" s="506"/>
      <c r="J31" s="522"/>
      <c r="K31" s="506"/>
    </row>
    <row r="32" spans="1:11" x14ac:dyDescent="0.2">
      <c r="A32" s="498">
        <v>26</v>
      </c>
      <c r="B32" s="506"/>
      <c r="C32" s="506"/>
      <c r="D32" s="506"/>
      <c r="E32" s="506"/>
      <c r="F32" s="506"/>
      <c r="G32" s="506"/>
      <c r="H32" s="506"/>
      <c r="I32" s="506"/>
      <c r="J32" s="522"/>
      <c r="K32" s="506"/>
    </row>
    <row r="33" spans="1:11" x14ac:dyDescent="0.2">
      <c r="A33" s="498">
        <v>27</v>
      </c>
      <c r="B33" s="506"/>
      <c r="C33" s="506"/>
      <c r="D33" s="506"/>
      <c r="E33" s="506"/>
      <c r="F33" s="506"/>
      <c r="G33" s="506"/>
      <c r="H33" s="506"/>
      <c r="I33" s="506"/>
      <c r="J33" s="522"/>
      <c r="K33" s="506"/>
    </row>
    <row r="34" spans="1:11" x14ac:dyDescent="0.2">
      <c r="A34" s="498">
        <v>28</v>
      </c>
      <c r="B34" s="506"/>
      <c r="C34" s="506"/>
      <c r="D34" s="506"/>
      <c r="E34" s="506"/>
      <c r="F34" s="506"/>
      <c r="G34" s="506"/>
      <c r="H34" s="506"/>
      <c r="I34" s="506"/>
      <c r="J34" s="522"/>
      <c r="K34" s="506"/>
    </row>
    <row r="35" spans="1:11" x14ac:dyDescent="0.2">
      <c r="A35" s="498">
        <v>29</v>
      </c>
      <c r="B35" s="506"/>
      <c r="C35" s="506"/>
      <c r="D35" s="506"/>
      <c r="E35" s="506"/>
      <c r="F35" s="506"/>
      <c r="G35" s="506"/>
      <c r="H35" s="506"/>
      <c r="I35" s="506"/>
      <c r="J35" s="522"/>
      <c r="K35" s="506"/>
    </row>
    <row r="36" spans="1:11" x14ac:dyDescent="0.2">
      <c r="A36" s="498">
        <v>30</v>
      </c>
      <c r="B36" s="506"/>
      <c r="C36" s="506"/>
      <c r="D36" s="506"/>
      <c r="E36" s="506"/>
      <c r="F36" s="506"/>
      <c r="G36" s="506"/>
      <c r="H36" s="506"/>
      <c r="I36" s="506"/>
      <c r="J36" s="522"/>
      <c r="K36" s="506"/>
    </row>
    <row r="37" spans="1:11" x14ac:dyDescent="0.2">
      <c r="A37" s="499"/>
      <c r="B37" s="499" t="s">
        <v>722</v>
      </c>
      <c r="C37" s="499"/>
      <c r="D37" s="499"/>
      <c r="E37" s="499"/>
      <c r="F37" s="499"/>
      <c r="G37" s="499"/>
      <c r="H37" s="499"/>
      <c r="I37" s="499"/>
      <c r="J37" s="523"/>
      <c r="K37" s="499"/>
    </row>
    <row r="38" spans="1:11" x14ac:dyDescent="0.2">
      <c r="A38" s="498">
        <v>31</v>
      </c>
      <c r="B38" s="506"/>
      <c r="C38" s="506"/>
      <c r="D38" s="506"/>
      <c r="E38" s="506"/>
      <c r="F38" s="506"/>
      <c r="G38" s="506"/>
      <c r="H38" s="506"/>
      <c r="I38" s="506"/>
      <c r="J38" s="522"/>
      <c r="K38" s="506"/>
    </row>
    <row r="39" spans="1:11" x14ac:dyDescent="0.2">
      <c r="A39" s="498">
        <v>32</v>
      </c>
      <c r="B39" s="506"/>
      <c r="C39" s="506"/>
      <c r="D39" s="506"/>
      <c r="E39" s="506"/>
      <c r="F39" s="506"/>
      <c r="G39" s="506"/>
      <c r="H39" s="506"/>
      <c r="I39" s="506"/>
      <c r="J39" s="522"/>
      <c r="K39" s="506"/>
    </row>
    <row r="40" spans="1:11" x14ac:dyDescent="0.2">
      <c r="A40" s="498">
        <v>33</v>
      </c>
      <c r="B40" s="506"/>
      <c r="C40" s="506"/>
      <c r="D40" s="506"/>
      <c r="E40" s="506"/>
      <c r="F40" s="506"/>
      <c r="G40" s="506"/>
      <c r="H40" s="506"/>
      <c r="I40" s="506"/>
      <c r="J40" s="522"/>
      <c r="K40" s="506"/>
    </row>
    <row r="41" spans="1:11" x14ac:dyDescent="0.2">
      <c r="A41" s="498">
        <v>34</v>
      </c>
      <c r="B41" s="506"/>
      <c r="C41" s="506"/>
      <c r="D41" s="506"/>
      <c r="E41" s="506"/>
      <c r="F41" s="506"/>
      <c r="G41" s="506"/>
      <c r="H41" s="506"/>
      <c r="I41" s="506"/>
      <c r="J41" s="522"/>
      <c r="K41" s="506"/>
    </row>
    <row r="42" spans="1:11" x14ac:dyDescent="0.2">
      <c r="A42" s="498">
        <v>35</v>
      </c>
      <c r="B42" s="506"/>
      <c r="C42" s="506"/>
      <c r="D42" s="506"/>
      <c r="E42" s="506"/>
      <c r="F42" s="506"/>
      <c r="G42" s="506"/>
      <c r="H42" s="506"/>
      <c r="I42" s="506"/>
      <c r="J42" s="522"/>
      <c r="K42" s="506"/>
    </row>
    <row r="43" spans="1:11" x14ac:dyDescent="0.2">
      <c r="A43" s="498">
        <v>36</v>
      </c>
      <c r="B43" s="506"/>
      <c r="C43" s="506"/>
      <c r="D43" s="506"/>
      <c r="E43" s="506"/>
      <c r="F43" s="506"/>
      <c r="G43" s="506"/>
      <c r="H43" s="506"/>
      <c r="I43" s="506"/>
      <c r="J43" s="522"/>
      <c r="K43" s="506"/>
    </row>
    <row r="44" spans="1:11" x14ac:dyDescent="0.2">
      <c r="A44" s="498">
        <v>37</v>
      </c>
      <c r="B44" s="506"/>
      <c r="C44" s="506"/>
      <c r="D44" s="506"/>
      <c r="E44" s="506"/>
      <c r="F44" s="506"/>
      <c r="G44" s="506"/>
      <c r="H44" s="506"/>
      <c r="I44" s="506"/>
      <c r="J44" s="522"/>
      <c r="K44" s="506"/>
    </row>
    <row r="45" spans="1:11" x14ac:dyDescent="0.2">
      <c r="A45" s="498">
        <v>38</v>
      </c>
      <c r="B45" s="506"/>
      <c r="C45" s="506"/>
      <c r="D45" s="506"/>
      <c r="E45" s="506"/>
      <c r="F45" s="506"/>
      <c r="G45" s="506"/>
      <c r="H45" s="506"/>
      <c r="I45" s="506"/>
      <c r="J45" s="522"/>
      <c r="K45" s="506"/>
    </row>
    <row r="46" spans="1:11" x14ac:dyDescent="0.2">
      <c r="A46" s="498">
        <v>39</v>
      </c>
      <c r="B46" s="506"/>
      <c r="C46" s="506"/>
      <c r="D46" s="506"/>
      <c r="E46" s="506"/>
      <c r="F46" s="506"/>
      <c r="G46" s="506"/>
      <c r="H46" s="506"/>
      <c r="I46" s="506"/>
      <c r="J46" s="522"/>
      <c r="K46" s="506"/>
    </row>
    <row r="47" spans="1:11" x14ac:dyDescent="0.2">
      <c r="A47" s="498">
        <v>40</v>
      </c>
      <c r="B47" s="506"/>
      <c r="C47" s="506"/>
      <c r="D47" s="506"/>
      <c r="E47" s="506"/>
      <c r="F47" s="506"/>
      <c r="G47" s="506"/>
      <c r="H47" s="506"/>
      <c r="I47" s="506"/>
      <c r="J47" s="522"/>
      <c r="K47" s="506"/>
    </row>
    <row r="48" spans="1:11" x14ac:dyDescent="0.2">
      <c r="A48" s="498">
        <v>41</v>
      </c>
      <c r="B48" s="506"/>
      <c r="C48" s="506"/>
      <c r="D48" s="506"/>
      <c r="E48" s="506"/>
      <c r="F48" s="506"/>
      <c r="G48" s="506"/>
      <c r="H48" s="506"/>
      <c r="I48" s="506"/>
      <c r="J48" s="522"/>
      <c r="K48" s="506"/>
    </row>
    <row r="49" spans="1:11" x14ac:dyDescent="0.2">
      <c r="A49" s="498">
        <v>42</v>
      </c>
      <c r="B49" s="506"/>
      <c r="C49" s="506"/>
      <c r="D49" s="506"/>
      <c r="E49" s="506"/>
      <c r="F49" s="506"/>
      <c r="G49" s="506"/>
      <c r="H49" s="506"/>
      <c r="I49" s="506"/>
      <c r="J49" s="522"/>
      <c r="K49" s="506"/>
    </row>
    <row r="50" spans="1:11" x14ac:dyDescent="0.2">
      <c r="A50" s="498">
        <v>43</v>
      </c>
      <c r="B50" s="506"/>
      <c r="C50" s="506"/>
      <c r="D50" s="506"/>
      <c r="E50" s="506"/>
      <c r="F50" s="506"/>
      <c r="G50" s="506"/>
      <c r="H50" s="506"/>
      <c r="I50" s="506"/>
      <c r="J50" s="522"/>
      <c r="K50" s="506"/>
    </row>
    <row r="51" spans="1:11" x14ac:dyDescent="0.2">
      <c r="A51" s="498">
        <v>44</v>
      </c>
      <c r="B51" s="506"/>
      <c r="C51" s="506"/>
      <c r="D51" s="506"/>
      <c r="E51" s="506"/>
      <c r="F51" s="506"/>
      <c r="G51" s="506"/>
      <c r="H51" s="506"/>
      <c r="I51" s="506"/>
      <c r="J51" s="522"/>
      <c r="K51" s="506"/>
    </row>
    <row r="52" spans="1:11" x14ac:dyDescent="0.2">
      <c r="A52" s="498">
        <v>45</v>
      </c>
      <c r="B52" s="506"/>
      <c r="C52" s="506"/>
      <c r="D52" s="506"/>
      <c r="E52" s="506"/>
      <c r="F52" s="506"/>
      <c r="G52" s="506"/>
      <c r="H52" s="506"/>
      <c r="I52" s="506"/>
      <c r="J52" s="522"/>
      <c r="K52" s="506"/>
    </row>
    <row r="53" spans="1:11" x14ac:dyDescent="0.2">
      <c r="A53" s="498">
        <v>46</v>
      </c>
      <c r="B53" s="506"/>
      <c r="C53" s="506"/>
      <c r="D53" s="506"/>
      <c r="E53" s="506"/>
      <c r="F53" s="506"/>
      <c r="G53" s="506"/>
      <c r="H53" s="506"/>
      <c r="I53" s="506"/>
      <c r="J53" s="522"/>
      <c r="K53" s="506"/>
    </row>
    <row r="54" spans="1:11" x14ac:dyDescent="0.2">
      <c r="A54" s="498">
        <v>47</v>
      </c>
      <c r="B54" s="506"/>
      <c r="C54" s="506"/>
      <c r="D54" s="506"/>
      <c r="E54" s="506"/>
      <c r="F54" s="506"/>
      <c r="G54" s="506"/>
      <c r="H54" s="506"/>
      <c r="I54" s="506"/>
      <c r="J54" s="522"/>
      <c r="K54" s="506"/>
    </row>
    <row r="55" spans="1:11" x14ac:dyDescent="0.2">
      <c r="A55" s="498">
        <v>48</v>
      </c>
      <c r="B55" s="506"/>
      <c r="C55" s="506"/>
      <c r="D55" s="506"/>
      <c r="E55" s="506"/>
      <c r="F55" s="506"/>
      <c r="G55" s="506"/>
      <c r="H55" s="506"/>
      <c r="I55" s="506"/>
      <c r="J55" s="522"/>
      <c r="K55" s="506"/>
    </row>
    <row r="56" spans="1:11" x14ac:dyDescent="0.2">
      <c r="A56" s="498">
        <v>49</v>
      </c>
      <c r="B56" s="506"/>
      <c r="C56" s="506"/>
      <c r="D56" s="506"/>
      <c r="E56" s="506"/>
      <c r="F56" s="506"/>
      <c r="G56" s="506"/>
      <c r="H56" s="506"/>
      <c r="I56" s="506"/>
      <c r="J56" s="522"/>
      <c r="K56" s="506"/>
    </row>
    <row r="57" spans="1:11" x14ac:dyDescent="0.2">
      <c r="A57" s="498">
        <v>50</v>
      </c>
      <c r="B57" s="506"/>
      <c r="C57" s="506"/>
      <c r="D57" s="506"/>
      <c r="E57" s="506"/>
      <c r="F57" s="506"/>
      <c r="G57" s="506"/>
      <c r="H57" s="506"/>
      <c r="I57" s="506"/>
      <c r="J57" s="522"/>
      <c r="K57" s="506"/>
    </row>
    <row r="58" spans="1:11" x14ac:dyDescent="0.2">
      <c r="A58" s="498">
        <v>51</v>
      </c>
      <c r="B58" s="506"/>
      <c r="C58" s="506"/>
      <c r="D58" s="506"/>
      <c r="E58" s="506"/>
      <c r="F58" s="506"/>
      <c r="G58" s="506"/>
      <c r="H58" s="506"/>
      <c r="I58" s="506"/>
      <c r="J58" s="522"/>
      <c r="K58" s="506"/>
    </row>
    <row r="59" spans="1:11" x14ac:dyDescent="0.2">
      <c r="A59" s="498">
        <v>52</v>
      </c>
      <c r="B59" s="506"/>
      <c r="C59" s="506"/>
      <c r="D59" s="506"/>
      <c r="E59" s="506"/>
      <c r="F59" s="506"/>
      <c r="G59" s="506"/>
      <c r="H59" s="506"/>
      <c r="I59" s="506"/>
      <c r="J59" s="522"/>
      <c r="K59" s="506"/>
    </row>
    <row r="60" spans="1:11" x14ac:dyDescent="0.2">
      <c r="A60" s="498">
        <v>53</v>
      </c>
      <c r="B60" s="506"/>
      <c r="C60" s="506"/>
      <c r="D60" s="506"/>
      <c r="E60" s="506"/>
      <c r="F60" s="506"/>
      <c r="G60" s="506"/>
      <c r="H60" s="506"/>
      <c r="I60" s="506"/>
      <c r="J60" s="522"/>
      <c r="K60" s="506"/>
    </row>
    <row r="61" spans="1:11" x14ac:dyDescent="0.2">
      <c r="A61" s="498">
        <v>54</v>
      </c>
      <c r="B61" s="506"/>
      <c r="C61" s="506"/>
      <c r="D61" s="506"/>
      <c r="E61" s="506"/>
      <c r="F61" s="506"/>
      <c r="G61" s="506"/>
      <c r="H61" s="506"/>
      <c r="I61" s="506"/>
      <c r="J61" s="522"/>
      <c r="K61" s="506"/>
    </row>
    <row r="62" spans="1:11" x14ac:dyDescent="0.2">
      <c r="A62" s="498">
        <v>55</v>
      </c>
      <c r="B62" s="506"/>
      <c r="C62" s="506"/>
      <c r="D62" s="506"/>
      <c r="E62" s="506"/>
      <c r="F62" s="506"/>
      <c r="G62" s="506"/>
      <c r="H62" s="506"/>
      <c r="I62" s="506"/>
      <c r="J62" s="522"/>
      <c r="K62" s="506"/>
    </row>
    <row r="63" spans="1:11" x14ac:dyDescent="0.2">
      <c r="A63" s="498">
        <v>56</v>
      </c>
      <c r="B63" s="506"/>
      <c r="C63" s="506"/>
      <c r="D63" s="506"/>
      <c r="E63" s="506"/>
      <c r="F63" s="506"/>
      <c r="G63" s="506"/>
      <c r="H63" s="506"/>
      <c r="I63" s="506"/>
      <c r="J63" s="522"/>
      <c r="K63" s="506"/>
    </row>
    <row r="64" spans="1:11" x14ac:dyDescent="0.2">
      <c r="A64" s="498">
        <v>57</v>
      </c>
      <c r="B64" s="506"/>
      <c r="C64" s="506"/>
      <c r="D64" s="506"/>
      <c r="E64" s="506"/>
      <c r="F64" s="506"/>
      <c r="G64" s="506"/>
      <c r="H64" s="506"/>
      <c r="I64" s="506"/>
      <c r="J64" s="522"/>
      <c r="K64" s="506"/>
    </row>
    <row r="65" spans="1:11" x14ac:dyDescent="0.2">
      <c r="A65" s="498">
        <v>58</v>
      </c>
      <c r="B65" s="506"/>
      <c r="C65" s="506"/>
      <c r="D65" s="506"/>
      <c r="E65" s="506"/>
      <c r="F65" s="506"/>
      <c r="G65" s="506"/>
      <c r="H65" s="506"/>
      <c r="I65" s="506"/>
      <c r="J65" s="522"/>
      <c r="K65" s="506"/>
    </row>
    <row r="66" spans="1:11" x14ac:dyDescent="0.2">
      <c r="A66" s="498">
        <v>59</v>
      </c>
      <c r="B66" s="506"/>
      <c r="C66" s="506"/>
      <c r="D66" s="506"/>
      <c r="E66" s="506"/>
      <c r="F66" s="506"/>
      <c r="G66" s="506"/>
      <c r="H66" s="506"/>
      <c r="I66" s="506"/>
      <c r="J66" s="522"/>
      <c r="K66" s="506"/>
    </row>
    <row r="67" spans="1:11" x14ac:dyDescent="0.2">
      <c r="A67" s="498">
        <v>60</v>
      </c>
      <c r="B67" s="506"/>
      <c r="C67" s="506"/>
      <c r="D67" s="506"/>
      <c r="E67" s="506"/>
      <c r="F67" s="506"/>
      <c r="G67" s="506"/>
      <c r="H67" s="506"/>
      <c r="I67" s="506"/>
      <c r="J67" s="522"/>
      <c r="K67" s="506"/>
    </row>
    <row r="68" spans="1:11" x14ac:dyDescent="0.2">
      <c r="A68" s="499"/>
      <c r="B68" s="499" t="s">
        <v>723</v>
      </c>
      <c r="C68" s="499"/>
      <c r="D68" s="499"/>
      <c r="E68" s="499"/>
      <c r="F68" s="499"/>
      <c r="G68" s="499"/>
      <c r="H68" s="499"/>
      <c r="I68" s="499"/>
      <c r="J68" s="523"/>
      <c r="K68" s="499"/>
    </row>
    <row r="69" spans="1:11" x14ac:dyDescent="0.2">
      <c r="A69" s="498">
        <v>61</v>
      </c>
      <c r="B69" s="506"/>
      <c r="C69" s="506"/>
      <c r="D69" s="506"/>
      <c r="E69" s="506"/>
      <c r="F69" s="506"/>
      <c r="G69" s="506"/>
      <c r="H69" s="506"/>
      <c r="I69" s="506"/>
      <c r="J69" s="522"/>
      <c r="K69" s="506"/>
    </row>
    <row r="70" spans="1:11" x14ac:dyDescent="0.2">
      <c r="A70" s="498">
        <v>62</v>
      </c>
      <c r="B70" s="506"/>
      <c r="C70" s="506"/>
      <c r="D70" s="506"/>
      <c r="E70" s="506"/>
      <c r="F70" s="506"/>
      <c r="G70" s="506"/>
      <c r="H70" s="506"/>
      <c r="I70" s="506"/>
      <c r="J70" s="522"/>
      <c r="K70" s="506"/>
    </row>
    <row r="71" spans="1:11" x14ac:dyDescent="0.2">
      <c r="A71" s="498">
        <v>63</v>
      </c>
      <c r="B71" s="506"/>
      <c r="C71" s="506"/>
      <c r="D71" s="506"/>
      <c r="E71" s="506"/>
      <c r="F71" s="506"/>
      <c r="G71" s="506"/>
      <c r="H71" s="506"/>
      <c r="I71" s="506"/>
      <c r="J71" s="522"/>
      <c r="K71" s="506"/>
    </row>
    <row r="72" spans="1:11" x14ac:dyDescent="0.2">
      <c r="A72" s="498">
        <v>64</v>
      </c>
      <c r="B72" s="506"/>
      <c r="C72" s="506"/>
      <c r="D72" s="506"/>
      <c r="E72" s="506"/>
      <c r="F72" s="506"/>
      <c r="G72" s="506"/>
      <c r="H72" s="506"/>
      <c r="I72" s="506"/>
      <c r="J72" s="522"/>
      <c r="K72" s="506"/>
    </row>
    <row r="73" spans="1:11" x14ac:dyDescent="0.2">
      <c r="A73" s="498">
        <v>65</v>
      </c>
      <c r="B73" s="506"/>
      <c r="C73" s="506"/>
      <c r="D73" s="506"/>
      <c r="E73" s="506"/>
      <c r="F73" s="506"/>
      <c r="G73" s="506"/>
      <c r="H73" s="506"/>
      <c r="I73" s="506"/>
      <c r="J73" s="522"/>
      <c r="K73" s="506"/>
    </row>
    <row r="74" spans="1:11" x14ac:dyDescent="0.2">
      <c r="A74" s="498">
        <v>66</v>
      </c>
      <c r="B74" s="506"/>
      <c r="C74" s="506"/>
      <c r="D74" s="506"/>
      <c r="E74" s="506"/>
      <c r="F74" s="506"/>
      <c r="G74" s="506"/>
      <c r="H74" s="506"/>
      <c r="I74" s="506"/>
      <c r="J74" s="522"/>
      <c r="K74" s="506"/>
    </row>
    <row r="75" spans="1:11" x14ac:dyDescent="0.2">
      <c r="A75" s="498">
        <v>67</v>
      </c>
      <c r="B75" s="506"/>
      <c r="C75" s="506"/>
      <c r="D75" s="506"/>
      <c r="E75" s="506"/>
      <c r="F75" s="506"/>
      <c r="G75" s="506"/>
      <c r="H75" s="506"/>
      <c r="I75" s="506"/>
      <c r="J75" s="522"/>
      <c r="K75" s="506"/>
    </row>
    <row r="76" spans="1:11" x14ac:dyDescent="0.2">
      <c r="A76" s="498">
        <v>68</v>
      </c>
      <c r="B76" s="506"/>
      <c r="C76" s="506"/>
      <c r="D76" s="506"/>
      <c r="E76" s="506"/>
      <c r="F76" s="506"/>
      <c r="G76" s="506"/>
      <c r="H76" s="506"/>
      <c r="I76" s="506"/>
      <c r="J76" s="522"/>
      <c r="K76" s="506"/>
    </row>
    <row r="77" spans="1:11" x14ac:dyDescent="0.2">
      <c r="A77" s="498">
        <v>69</v>
      </c>
      <c r="B77" s="506"/>
      <c r="C77" s="506"/>
      <c r="D77" s="506"/>
      <c r="E77" s="506"/>
      <c r="F77" s="506"/>
      <c r="G77" s="506"/>
      <c r="H77" s="506"/>
      <c r="I77" s="506"/>
      <c r="J77" s="522"/>
      <c r="K77" s="506"/>
    </row>
    <row r="78" spans="1:11" x14ac:dyDescent="0.2">
      <c r="A78" s="498">
        <v>70</v>
      </c>
      <c r="B78" s="506"/>
      <c r="C78" s="506"/>
      <c r="D78" s="506"/>
      <c r="E78" s="506"/>
      <c r="F78" s="506"/>
      <c r="G78" s="506"/>
      <c r="H78" s="506"/>
      <c r="I78" s="506"/>
      <c r="J78" s="522"/>
      <c r="K78" s="506"/>
    </row>
    <row r="79" spans="1:11" x14ac:dyDescent="0.2">
      <c r="A79" s="498">
        <v>71</v>
      </c>
      <c r="B79" s="506"/>
      <c r="C79" s="506"/>
      <c r="D79" s="506"/>
      <c r="E79" s="506"/>
      <c r="F79" s="506"/>
      <c r="G79" s="506"/>
      <c r="H79" s="506"/>
      <c r="I79" s="506"/>
      <c r="J79" s="522"/>
      <c r="K79" s="506"/>
    </row>
    <row r="80" spans="1:11" x14ac:dyDescent="0.2">
      <c r="A80" s="498">
        <v>72</v>
      </c>
      <c r="B80" s="506"/>
      <c r="C80" s="506"/>
      <c r="D80" s="506"/>
      <c r="E80" s="506"/>
      <c r="F80" s="506"/>
      <c r="G80" s="506"/>
      <c r="H80" s="506"/>
      <c r="I80" s="506"/>
      <c r="J80" s="522"/>
      <c r="K80" s="506"/>
    </row>
    <row r="81" spans="1:11" x14ac:dyDescent="0.2">
      <c r="A81" s="498">
        <v>73</v>
      </c>
      <c r="B81" s="506"/>
      <c r="C81" s="506"/>
      <c r="D81" s="506"/>
      <c r="E81" s="506"/>
      <c r="F81" s="506"/>
      <c r="G81" s="506"/>
      <c r="H81" s="506"/>
      <c r="I81" s="506"/>
      <c r="J81" s="522"/>
      <c r="K81" s="506"/>
    </row>
    <row r="82" spans="1:11" x14ac:dyDescent="0.2">
      <c r="A82" s="498">
        <v>74</v>
      </c>
      <c r="B82" s="506"/>
      <c r="C82" s="506"/>
      <c r="D82" s="506"/>
      <c r="E82" s="506"/>
      <c r="F82" s="506"/>
      <c r="G82" s="506"/>
      <c r="H82" s="506"/>
      <c r="I82" s="506"/>
      <c r="J82" s="522"/>
      <c r="K82" s="506"/>
    </row>
    <row r="83" spans="1:11" x14ac:dyDescent="0.2">
      <c r="A83" s="498">
        <v>75</v>
      </c>
      <c r="B83" s="506"/>
      <c r="C83" s="506"/>
      <c r="D83" s="506"/>
      <c r="E83" s="506"/>
      <c r="F83" s="506"/>
      <c r="G83" s="506"/>
      <c r="H83" s="506"/>
      <c r="I83" s="506"/>
      <c r="J83" s="522"/>
      <c r="K83" s="506"/>
    </row>
    <row r="84" spans="1:11" x14ac:dyDescent="0.2">
      <c r="A84" s="498">
        <v>76</v>
      </c>
      <c r="B84" s="506"/>
      <c r="C84" s="506"/>
      <c r="D84" s="506"/>
      <c r="E84" s="506"/>
      <c r="F84" s="506"/>
      <c r="G84" s="506"/>
      <c r="H84" s="506"/>
      <c r="I84" s="506"/>
      <c r="J84" s="522"/>
      <c r="K84" s="506"/>
    </row>
    <row r="85" spans="1:11" x14ac:dyDescent="0.2">
      <c r="A85" s="498">
        <v>77</v>
      </c>
      <c r="B85" s="506"/>
      <c r="C85" s="506"/>
      <c r="D85" s="506"/>
      <c r="E85" s="506"/>
      <c r="F85" s="506"/>
      <c r="G85" s="506"/>
      <c r="H85" s="506"/>
      <c r="I85" s="506"/>
      <c r="J85" s="522"/>
      <c r="K85" s="506"/>
    </row>
    <row r="86" spans="1:11" x14ac:dyDescent="0.2">
      <c r="A86" s="498">
        <v>78</v>
      </c>
      <c r="B86" s="506"/>
      <c r="C86" s="506"/>
      <c r="D86" s="506"/>
      <c r="E86" s="506"/>
      <c r="F86" s="506"/>
      <c r="G86" s="506"/>
      <c r="H86" s="506"/>
      <c r="I86" s="506"/>
      <c r="J86" s="522"/>
      <c r="K86" s="506"/>
    </row>
    <row r="87" spans="1:11" x14ac:dyDescent="0.2">
      <c r="A87" s="498">
        <v>79</v>
      </c>
      <c r="B87" s="506"/>
      <c r="C87" s="506"/>
      <c r="D87" s="506"/>
      <c r="E87" s="506"/>
      <c r="F87" s="506"/>
      <c r="G87" s="506"/>
      <c r="H87" s="506"/>
      <c r="I87" s="506"/>
      <c r="J87" s="522"/>
      <c r="K87" s="506"/>
    </row>
    <row r="88" spans="1:11" x14ac:dyDescent="0.2">
      <c r="A88" s="498">
        <v>80</v>
      </c>
      <c r="B88" s="506"/>
      <c r="C88" s="506"/>
      <c r="D88" s="506"/>
      <c r="E88" s="506"/>
      <c r="F88" s="506"/>
      <c r="G88" s="506"/>
      <c r="H88" s="506"/>
      <c r="I88" s="506"/>
      <c r="J88" s="522"/>
      <c r="K88" s="506"/>
    </row>
    <row r="89" spans="1:11" x14ac:dyDescent="0.2">
      <c r="A89" s="498">
        <v>81</v>
      </c>
      <c r="B89" s="506"/>
      <c r="C89" s="506"/>
      <c r="D89" s="506"/>
      <c r="E89" s="506"/>
      <c r="F89" s="506"/>
      <c r="G89" s="506"/>
      <c r="H89" s="506"/>
      <c r="I89" s="506"/>
      <c r="J89" s="522"/>
      <c r="K89" s="506"/>
    </row>
    <row r="90" spans="1:11" x14ac:dyDescent="0.2">
      <c r="A90" s="498">
        <v>82</v>
      </c>
      <c r="B90" s="506"/>
      <c r="C90" s="506"/>
      <c r="D90" s="506"/>
      <c r="E90" s="506"/>
      <c r="F90" s="506"/>
      <c r="G90" s="506"/>
      <c r="H90" s="506"/>
      <c r="I90" s="506"/>
      <c r="J90" s="522"/>
      <c r="K90" s="506"/>
    </row>
    <row r="91" spans="1:11" x14ac:dyDescent="0.2">
      <c r="A91" s="498">
        <v>83</v>
      </c>
      <c r="B91" s="506"/>
      <c r="C91" s="506"/>
      <c r="D91" s="506"/>
      <c r="E91" s="506"/>
      <c r="F91" s="506"/>
      <c r="G91" s="506"/>
      <c r="H91" s="506"/>
      <c r="I91" s="506"/>
      <c r="J91" s="522"/>
      <c r="K91" s="506"/>
    </row>
    <row r="92" spans="1:11" x14ac:dyDescent="0.2">
      <c r="A92" s="498">
        <v>84</v>
      </c>
      <c r="B92" s="506"/>
      <c r="C92" s="506"/>
      <c r="D92" s="506"/>
      <c r="E92" s="506"/>
      <c r="F92" s="506"/>
      <c r="G92" s="506"/>
      <c r="H92" s="506"/>
      <c r="I92" s="506"/>
      <c r="J92" s="522"/>
      <c r="K92" s="506"/>
    </row>
    <row r="93" spans="1:11" x14ac:dyDescent="0.2">
      <c r="A93" s="498">
        <v>85</v>
      </c>
      <c r="B93" s="506"/>
      <c r="C93" s="506"/>
      <c r="D93" s="506"/>
      <c r="E93" s="506"/>
      <c r="F93" s="506"/>
      <c r="G93" s="506"/>
      <c r="H93" s="506"/>
      <c r="I93" s="506"/>
      <c r="J93" s="522"/>
      <c r="K93" s="506"/>
    </row>
    <row r="94" spans="1:11" x14ac:dyDescent="0.2">
      <c r="A94" s="498">
        <v>86</v>
      </c>
      <c r="B94" s="506"/>
      <c r="C94" s="506"/>
      <c r="D94" s="506"/>
      <c r="E94" s="506"/>
      <c r="F94" s="506"/>
      <c r="G94" s="506"/>
      <c r="H94" s="506"/>
      <c r="I94" s="506"/>
      <c r="J94" s="522"/>
      <c r="K94" s="506"/>
    </row>
    <row r="95" spans="1:11" x14ac:dyDescent="0.2">
      <c r="A95" s="498">
        <v>87</v>
      </c>
      <c r="B95" s="506"/>
      <c r="C95" s="506"/>
      <c r="D95" s="506"/>
      <c r="E95" s="506"/>
      <c r="F95" s="506"/>
      <c r="G95" s="506"/>
      <c r="H95" s="506"/>
      <c r="I95" s="506"/>
      <c r="J95" s="522"/>
      <c r="K95" s="506"/>
    </row>
    <row r="96" spans="1:11" x14ac:dyDescent="0.2">
      <c r="A96" s="498">
        <v>88</v>
      </c>
      <c r="B96" s="506"/>
      <c r="C96" s="506"/>
      <c r="D96" s="506"/>
      <c r="E96" s="506"/>
      <c r="F96" s="506"/>
      <c r="G96" s="506"/>
      <c r="H96" s="506"/>
      <c r="I96" s="506"/>
      <c r="J96" s="522"/>
      <c r="K96" s="506"/>
    </row>
    <row r="97" spans="1:11" x14ac:dyDescent="0.2">
      <c r="A97" s="498">
        <v>89</v>
      </c>
      <c r="B97" s="506"/>
      <c r="C97" s="506"/>
      <c r="D97" s="506"/>
      <c r="E97" s="506"/>
      <c r="F97" s="506"/>
      <c r="G97" s="506"/>
      <c r="H97" s="506"/>
      <c r="I97" s="506"/>
      <c r="J97" s="522"/>
      <c r="K97" s="506"/>
    </row>
    <row r="98" spans="1:11" x14ac:dyDescent="0.2">
      <c r="A98" s="498">
        <v>90</v>
      </c>
      <c r="B98" s="506"/>
      <c r="C98" s="506"/>
      <c r="D98" s="506"/>
      <c r="E98" s="506"/>
      <c r="F98" s="506"/>
      <c r="G98" s="506"/>
      <c r="H98" s="506"/>
      <c r="I98" s="506"/>
      <c r="J98" s="522"/>
      <c r="K98" s="506"/>
    </row>
  </sheetData>
  <sheetProtection algorithmName="SHA-512" hashValue="dW//X2+uVIFwGYrvD5UaGVwsvNCaCvnTGKfC0XbwQxoOrEs+81fhtIiWyVc/jzXwKYfAb0Gnvuz0e9C3Y4uoxg==" saltValue="7vC7OY55rv0mrr4OQkJ4PQ==" spinCount="100000" sheet="1" formatColumns="0" formatRows="0"/>
  <mergeCells count="7">
    <mergeCell ref="I3:I6"/>
    <mergeCell ref="J3:J6"/>
    <mergeCell ref="K3:K6"/>
    <mergeCell ref="C3:H3"/>
    <mergeCell ref="C4:D4"/>
    <mergeCell ref="E4:F4"/>
    <mergeCell ref="G4:H4"/>
  </mergeCells>
  <conditionalFormatting sqref="B7:K36 B38:K41 B69:K98 B46:K67">
    <cfRule type="expression" dxfId="4" priority="41">
      <formula>B7&lt;&gt;""</formula>
    </cfRule>
    <cfRule type="expression" dxfId="3" priority="42">
      <formula>B7=""</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M103"/>
  <sheetViews>
    <sheetView showGridLines="0" tabSelected="1" zoomScale="80" zoomScaleNormal="80" workbookViewId="0">
      <selection sqref="A1:B1"/>
    </sheetView>
  </sheetViews>
  <sheetFormatPr defaultColWidth="9.140625" defaultRowHeight="12.75" x14ac:dyDescent="0.2"/>
  <cols>
    <col min="1" max="1" width="33.140625" style="147" bestFit="1" customWidth="1"/>
    <col min="2" max="3" width="18.42578125" style="147" customWidth="1"/>
    <col min="4" max="5" width="28.7109375" style="147" customWidth="1"/>
    <col min="6" max="13" width="24.7109375" style="147" customWidth="1"/>
    <col min="14" max="16384" width="9.140625" style="147"/>
  </cols>
  <sheetData>
    <row r="1" spans="1:13" ht="20.100000000000001" customHeight="1" x14ac:dyDescent="0.3">
      <c r="A1" s="982" t="s">
        <v>671</v>
      </c>
      <c r="B1" s="982"/>
    </row>
    <row r="2" spans="1:13" ht="20.100000000000001" customHeight="1" x14ac:dyDescent="0.3">
      <c r="A2" s="981"/>
      <c r="B2" s="981"/>
      <c r="C2" s="465"/>
      <c r="D2" s="465"/>
      <c r="E2" s="465"/>
      <c r="F2" s="465"/>
      <c r="G2" s="465"/>
      <c r="H2" s="465"/>
      <c r="I2" s="465"/>
      <c r="J2" s="465"/>
      <c r="K2" s="131"/>
      <c r="L2" s="131"/>
      <c r="M2" s="131"/>
    </row>
    <row r="3" spans="1:13" ht="31.5" customHeight="1" x14ac:dyDescent="0.2">
      <c r="A3" s="475" t="s">
        <v>672</v>
      </c>
      <c r="B3" s="475" t="s">
        <v>673</v>
      </c>
      <c r="C3" s="475" t="s">
        <v>674</v>
      </c>
      <c r="D3" s="475" t="s">
        <v>675</v>
      </c>
      <c r="E3" s="475" t="s">
        <v>643</v>
      </c>
      <c r="F3" s="475" t="s">
        <v>644</v>
      </c>
      <c r="G3" s="475" t="s">
        <v>645</v>
      </c>
      <c r="H3" s="475" t="s">
        <v>646</v>
      </c>
      <c r="I3" s="475" t="s">
        <v>647</v>
      </c>
      <c r="J3" s="475" t="s">
        <v>676</v>
      </c>
      <c r="K3" s="475" t="s">
        <v>714</v>
      </c>
      <c r="L3" s="475" t="s">
        <v>715</v>
      </c>
      <c r="M3" s="475" t="s">
        <v>716</v>
      </c>
    </row>
    <row r="4" spans="1:13" x14ac:dyDescent="0.2">
      <c r="A4" s="498">
        <v>1</v>
      </c>
      <c r="B4" s="506"/>
      <c r="C4" s="506"/>
      <c r="D4" s="506"/>
      <c r="E4" s="506"/>
      <c r="F4" s="506"/>
      <c r="G4" s="506"/>
      <c r="H4" s="506"/>
      <c r="I4" s="506"/>
      <c r="J4" s="506"/>
      <c r="K4" s="525"/>
      <c r="L4" s="524"/>
      <c r="M4" s="525"/>
    </row>
    <row r="5" spans="1:13" x14ac:dyDescent="0.2">
      <c r="A5" s="498">
        <v>2</v>
      </c>
      <c r="B5" s="506"/>
      <c r="C5" s="506"/>
      <c r="D5" s="506"/>
      <c r="E5" s="506"/>
      <c r="F5" s="506"/>
      <c r="G5" s="506"/>
      <c r="H5" s="506"/>
      <c r="I5" s="506"/>
      <c r="J5" s="506"/>
      <c r="K5" s="525"/>
      <c r="L5" s="524"/>
      <c r="M5" s="525"/>
    </row>
    <row r="6" spans="1:13" x14ac:dyDescent="0.2">
      <c r="A6" s="498">
        <v>3</v>
      </c>
      <c r="B6" s="506"/>
      <c r="C6" s="506"/>
      <c r="D6" s="506"/>
      <c r="E6" s="506"/>
      <c r="F6" s="506"/>
      <c r="G6" s="506"/>
      <c r="H6" s="506"/>
      <c r="I6" s="506"/>
      <c r="J6" s="506"/>
      <c r="K6" s="525"/>
      <c r="L6" s="524"/>
      <c r="M6" s="525"/>
    </row>
    <row r="7" spans="1:13" x14ac:dyDescent="0.2">
      <c r="A7" s="498">
        <v>4</v>
      </c>
      <c r="B7" s="506"/>
      <c r="C7" s="506"/>
      <c r="D7" s="506"/>
      <c r="E7" s="506"/>
      <c r="F7" s="506"/>
      <c r="G7" s="506"/>
      <c r="H7" s="506"/>
      <c r="I7" s="506"/>
      <c r="J7" s="506"/>
      <c r="K7" s="525"/>
      <c r="L7" s="524"/>
      <c r="M7" s="525"/>
    </row>
    <row r="8" spans="1:13" x14ac:dyDescent="0.2">
      <c r="A8" s="498">
        <v>5</v>
      </c>
      <c r="B8" s="506"/>
      <c r="C8" s="506"/>
      <c r="D8" s="506"/>
      <c r="E8" s="506"/>
      <c r="F8" s="506"/>
      <c r="G8" s="506"/>
      <c r="H8" s="506"/>
      <c r="I8" s="506"/>
      <c r="J8" s="506"/>
      <c r="K8" s="525"/>
      <c r="L8" s="524"/>
      <c r="M8" s="525"/>
    </row>
    <row r="9" spans="1:13" x14ac:dyDescent="0.2">
      <c r="A9" s="498">
        <v>6</v>
      </c>
      <c r="B9" s="506"/>
      <c r="C9" s="506"/>
      <c r="D9" s="506"/>
      <c r="E9" s="506"/>
      <c r="F9" s="506"/>
      <c r="G9" s="506"/>
      <c r="H9" s="506"/>
      <c r="I9" s="506"/>
      <c r="J9" s="506"/>
      <c r="K9" s="525"/>
      <c r="L9" s="524"/>
      <c r="M9" s="525"/>
    </row>
    <row r="10" spans="1:13" x14ac:dyDescent="0.2">
      <c r="A10" s="498">
        <v>7</v>
      </c>
      <c r="B10" s="506"/>
      <c r="C10" s="506"/>
      <c r="D10" s="506"/>
      <c r="E10" s="506"/>
      <c r="F10" s="506"/>
      <c r="G10" s="506"/>
      <c r="H10" s="506"/>
      <c r="I10" s="506"/>
      <c r="J10" s="506"/>
      <c r="K10" s="525"/>
      <c r="L10" s="524"/>
      <c r="M10" s="525"/>
    </row>
    <row r="11" spans="1:13" x14ac:dyDescent="0.2">
      <c r="A11" s="498">
        <v>8</v>
      </c>
      <c r="B11" s="506"/>
      <c r="C11" s="506"/>
      <c r="D11" s="506"/>
      <c r="E11" s="506"/>
      <c r="F11" s="506"/>
      <c r="G11" s="506"/>
      <c r="H11" s="506"/>
      <c r="I11" s="506"/>
      <c r="J11" s="506"/>
      <c r="K11" s="525"/>
      <c r="L11" s="524"/>
      <c r="M11" s="525"/>
    </row>
    <row r="12" spans="1:13" x14ac:dyDescent="0.2">
      <c r="A12" s="498">
        <v>9</v>
      </c>
      <c r="B12" s="506"/>
      <c r="C12" s="506"/>
      <c r="D12" s="506"/>
      <c r="E12" s="506"/>
      <c r="F12" s="506"/>
      <c r="G12" s="506"/>
      <c r="H12" s="506"/>
      <c r="I12" s="506"/>
      <c r="J12" s="506"/>
      <c r="K12" s="525"/>
      <c r="L12" s="524"/>
      <c r="M12" s="525"/>
    </row>
    <row r="13" spans="1:13" x14ac:dyDescent="0.2">
      <c r="A13" s="498">
        <v>10</v>
      </c>
      <c r="B13" s="506"/>
      <c r="C13" s="506"/>
      <c r="D13" s="506"/>
      <c r="E13" s="506"/>
      <c r="F13" s="506"/>
      <c r="G13" s="506"/>
      <c r="H13" s="506"/>
      <c r="I13" s="506"/>
      <c r="J13" s="506"/>
      <c r="K13" s="525"/>
      <c r="L13" s="524"/>
      <c r="M13" s="525"/>
    </row>
    <row r="14" spans="1:13" x14ac:dyDescent="0.2">
      <c r="A14" s="498">
        <v>11</v>
      </c>
      <c r="B14" s="506"/>
      <c r="C14" s="506"/>
      <c r="D14" s="506"/>
      <c r="E14" s="506"/>
      <c r="F14" s="506"/>
      <c r="G14" s="506"/>
      <c r="H14" s="506"/>
      <c r="I14" s="506"/>
      <c r="J14" s="506"/>
      <c r="K14" s="525"/>
      <c r="L14" s="524"/>
      <c r="M14" s="525"/>
    </row>
    <row r="15" spans="1:13" x14ac:dyDescent="0.2">
      <c r="A15" s="498">
        <v>12</v>
      </c>
      <c r="B15" s="506"/>
      <c r="C15" s="506"/>
      <c r="D15" s="506"/>
      <c r="E15" s="506"/>
      <c r="F15" s="506"/>
      <c r="G15" s="506"/>
      <c r="H15" s="506"/>
      <c r="I15" s="506"/>
      <c r="J15" s="506"/>
      <c r="K15" s="525"/>
      <c r="L15" s="524"/>
      <c r="M15" s="525"/>
    </row>
    <row r="16" spans="1:13" x14ac:dyDescent="0.2">
      <c r="A16" s="498">
        <v>13</v>
      </c>
      <c r="B16" s="506"/>
      <c r="C16" s="506"/>
      <c r="D16" s="506"/>
      <c r="E16" s="506"/>
      <c r="F16" s="506"/>
      <c r="G16" s="506"/>
      <c r="H16" s="506"/>
      <c r="I16" s="506"/>
      <c r="J16" s="506"/>
      <c r="K16" s="525"/>
      <c r="L16" s="524"/>
      <c r="M16" s="525"/>
    </row>
    <row r="17" spans="1:13" x14ac:dyDescent="0.2">
      <c r="A17" s="498">
        <v>14</v>
      </c>
      <c r="B17" s="506"/>
      <c r="C17" s="506"/>
      <c r="D17" s="506"/>
      <c r="E17" s="506"/>
      <c r="F17" s="506"/>
      <c r="G17" s="506"/>
      <c r="H17" s="506"/>
      <c r="I17" s="506"/>
      <c r="J17" s="506"/>
      <c r="K17" s="525"/>
      <c r="L17" s="524"/>
      <c r="M17" s="525"/>
    </row>
    <row r="18" spans="1:13" x14ac:dyDescent="0.2">
      <c r="A18" s="498">
        <v>15</v>
      </c>
      <c r="B18" s="506"/>
      <c r="C18" s="506"/>
      <c r="D18" s="506"/>
      <c r="E18" s="506"/>
      <c r="F18" s="506"/>
      <c r="G18" s="506"/>
      <c r="H18" s="506"/>
      <c r="I18" s="506"/>
      <c r="J18" s="506"/>
      <c r="K18" s="525"/>
      <c r="L18" s="524"/>
      <c r="M18" s="525"/>
    </row>
    <row r="19" spans="1:13" x14ac:dyDescent="0.2">
      <c r="A19" s="498">
        <v>16</v>
      </c>
      <c r="B19" s="506"/>
      <c r="C19" s="506"/>
      <c r="D19" s="506"/>
      <c r="E19" s="506"/>
      <c r="F19" s="506"/>
      <c r="G19" s="506"/>
      <c r="H19" s="506"/>
      <c r="I19" s="506"/>
      <c r="J19" s="506"/>
      <c r="K19" s="525"/>
      <c r="L19" s="524"/>
      <c r="M19" s="525"/>
    </row>
    <row r="20" spans="1:13" x14ac:dyDescent="0.2">
      <c r="A20" s="498">
        <v>17</v>
      </c>
      <c r="B20" s="506"/>
      <c r="C20" s="506"/>
      <c r="D20" s="506"/>
      <c r="E20" s="506"/>
      <c r="F20" s="506"/>
      <c r="G20" s="506"/>
      <c r="H20" s="506"/>
      <c r="I20" s="506"/>
      <c r="J20" s="506"/>
      <c r="K20" s="525"/>
      <c r="L20" s="524"/>
      <c r="M20" s="525"/>
    </row>
    <row r="21" spans="1:13" x14ac:dyDescent="0.2">
      <c r="A21" s="498">
        <v>18</v>
      </c>
      <c r="B21" s="506"/>
      <c r="C21" s="506"/>
      <c r="D21" s="506"/>
      <c r="E21" s="506"/>
      <c r="F21" s="506"/>
      <c r="G21" s="506"/>
      <c r="H21" s="506"/>
      <c r="I21" s="506"/>
      <c r="J21" s="506"/>
      <c r="K21" s="525"/>
      <c r="L21" s="524"/>
      <c r="M21" s="525"/>
    </row>
    <row r="22" spans="1:13" x14ac:dyDescent="0.2">
      <c r="A22" s="498">
        <v>19</v>
      </c>
      <c r="B22" s="506"/>
      <c r="C22" s="506"/>
      <c r="D22" s="506"/>
      <c r="E22" s="506"/>
      <c r="F22" s="506"/>
      <c r="G22" s="506"/>
      <c r="H22" s="506"/>
      <c r="I22" s="506"/>
      <c r="J22" s="506"/>
      <c r="K22" s="525"/>
      <c r="L22" s="524"/>
      <c r="M22" s="525"/>
    </row>
    <row r="23" spans="1:13" x14ac:dyDescent="0.2">
      <c r="A23" s="498">
        <v>20</v>
      </c>
      <c r="B23" s="506"/>
      <c r="C23" s="506"/>
      <c r="D23" s="506"/>
      <c r="E23" s="506"/>
      <c r="F23" s="506"/>
      <c r="G23" s="506"/>
      <c r="H23" s="506"/>
      <c r="I23" s="506"/>
      <c r="J23" s="506"/>
      <c r="K23" s="525"/>
      <c r="L23" s="524"/>
      <c r="M23" s="525"/>
    </row>
    <row r="24" spans="1:13" x14ac:dyDescent="0.2">
      <c r="A24" s="498">
        <v>21</v>
      </c>
      <c r="B24" s="506"/>
      <c r="C24" s="506"/>
      <c r="D24" s="506"/>
      <c r="E24" s="506"/>
      <c r="F24" s="506"/>
      <c r="G24" s="506"/>
      <c r="H24" s="506"/>
      <c r="I24" s="506"/>
      <c r="J24" s="506"/>
      <c r="K24" s="525"/>
      <c r="L24" s="524"/>
      <c r="M24" s="525"/>
    </row>
    <row r="25" spans="1:13" x14ac:dyDescent="0.2">
      <c r="A25" s="498">
        <v>22</v>
      </c>
      <c r="B25" s="506"/>
      <c r="C25" s="506"/>
      <c r="D25" s="506"/>
      <c r="E25" s="506"/>
      <c r="F25" s="506"/>
      <c r="G25" s="506"/>
      <c r="H25" s="506"/>
      <c r="I25" s="506"/>
      <c r="J25" s="506"/>
      <c r="K25" s="525"/>
      <c r="L25" s="524"/>
      <c r="M25" s="525"/>
    </row>
    <row r="26" spans="1:13" x14ac:dyDescent="0.2">
      <c r="A26" s="498">
        <v>23</v>
      </c>
      <c r="B26" s="506"/>
      <c r="C26" s="506"/>
      <c r="D26" s="506"/>
      <c r="E26" s="506"/>
      <c r="F26" s="506"/>
      <c r="G26" s="506"/>
      <c r="H26" s="506"/>
      <c r="I26" s="506"/>
      <c r="J26" s="506"/>
      <c r="K26" s="525"/>
      <c r="L26" s="524"/>
      <c r="M26" s="525"/>
    </row>
    <row r="27" spans="1:13" x14ac:dyDescent="0.2">
      <c r="A27" s="498">
        <v>24</v>
      </c>
      <c r="B27" s="506"/>
      <c r="C27" s="506"/>
      <c r="D27" s="506"/>
      <c r="E27" s="506"/>
      <c r="F27" s="506"/>
      <c r="G27" s="506"/>
      <c r="H27" s="506"/>
      <c r="I27" s="506"/>
      <c r="J27" s="506"/>
      <c r="K27" s="525"/>
      <c r="L27" s="524"/>
      <c r="M27" s="525"/>
    </row>
    <row r="28" spans="1:13" x14ac:dyDescent="0.2">
      <c r="A28" s="498">
        <v>25</v>
      </c>
      <c r="B28" s="506"/>
      <c r="C28" s="506"/>
      <c r="D28" s="506"/>
      <c r="E28" s="506"/>
      <c r="F28" s="506"/>
      <c r="G28" s="506"/>
      <c r="H28" s="506"/>
      <c r="I28" s="506"/>
      <c r="J28" s="506"/>
      <c r="K28" s="525"/>
      <c r="L28" s="524"/>
      <c r="M28" s="525"/>
    </row>
    <row r="29" spans="1:13" x14ac:dyDescent="0.2">
      <c r="A29" s="498">
        <v>26</v>
      </c>
      <c r="B29" s="506"/>
      <c r="C29" s="506"/>
      <c r="D29" s="506"/>
      <c r="E29" s="506"/>
      <c r="F29" s="506"/>
      <c r="G29" s="506"/>
      <c r="H29" s="506"/>
      <c r="I29" s="506"/>
      <c r="J29" s="506"/>
      <c r="K29" s="525"/>
      <c r="L29" s="524"/>
      <c r="M29" s="525"/>
    </row>
    <row r="30" spans="1:13" x14ac:dyDescent="0.2">
      <c r="A30" s="498">
        <v>27</v>
      </c>
      <c r="B30" s="506"/>
      <c r="C30" s="506"/>
      <c r="D30" s="506"/>
      <c r="E30" s="506"/>
      <c r="F30" s="506"/>
      <c r="G30" s="506"/>
      <c r="H30" s="506"/>
      <c r="I30" s="506"/>
      <c r="J30" s="506"/>
      <c r="K30" s="525"/>
      <c r="L30" s="524"/>
      <c r="M30" s="525"/>
    </row>
    <row r="31" spans="1:13" x14ac:dyDescent="0.2">
      <c r="A31" s="498">
        <v>28</v>
      </c>
      <c r="B31" s="506"/>
      <c r="C31" s="506"/>
      <c r="D31" s="506"/>
      <c r="E31" s="506"/>
      <c r="F31" s="506"/>
      <c r="G31" s="506"/>
      <c r="H31" s="506"/>
      <c r="I31" s="506"/>
      <c r="J31" s="506"/>
      <c r="K31" s="525"/>
      <c r="L31" s="524"/>
      <c r="M31" s="525"/>
    </row>
    <row r="32" spans="1:13" x14ac:dyDescent="0.2">
      <c r="A32" s="498">
        <v>29</v>
      </c>
      <c r="B32" s="506"/>
      <c r="C32" s="506"/>
      <c r="D32" s="506"/>
      <c r="E32" s="506"/>
      <c r="F32" s="506"/>
      <c r="G32" s="506"/>
      <c r="H32" s="506"/>
      <c r="I32" s="506"/>
      <c r="J32" s="506"/>
      <c r="K32" s="525"/>
      <c r="L32" s="524"/>
      <c r="M32" s="525"/>
    </row>
    <row r="33" spans="1:13" x14ac:dyDescent="0.2">
      <c r="A33" s="498">
        <v>30</v>
      </c>
      <c r="B33" s="506"/>
      <c r="C33" s="506"/>
      <c r="D33" s="506"/>
      <c r="E33" s="506"/>
      <c r="F33" s="506"/>
      <c r="G33" s="506"/>
      <c r="H33" s="506"/>
      <c r="I33" s="506"/>
      <c r="J33" s="506"/>
      <c r="K33" s="525"/>
      <c r="L33" s="524"/>
      <c r="M33" s="525"/>
    </row>
    <row r="34" spans="1:13" x14ac:dyDescent="0.2">
      <c r="A34" s="498">
        <v>31</v>
      </c>
      <c r="B34" s="506"/>
      <c r="C34" s="506"/>
      <c r="D34" s="506"/>
      <c r="E34" s="506"/>
      <c r="F34" s="506"/>
      <c r="G34" s="506"/>
      <c r="H34" s="506"/>
      <c r="I34" s="506"/>
      <c r="J34" s="506"/>
      <c r="K34" s="525"/>
      <c r="L34" s="524"/>
      <c r="M34" s="525"/>
    </row>
    <row r="35" spans="1:13" x14ac:dyDescent="0.2">
      <c r="A35" s="498">
        <v>32</v>
      </c>
      <c r="B35" s="506"/>
      <c r="C35" s="506"/>
      <c r="D35" s="506"/>
      <c r="E35" s="506"/>
      <c r="F35" s="506"/>
      <c r="G35" s="506"/>
      <c r="H35" s="506"/>
      <c r="I35" s="506"/>
      <c r="J35" s="506"/>
      <c r="K35" s="525"/>
      <c r="L35" s="524"/>
      <c r="M35" s="525"/>
    </row>
    <row r="36" spans="1:13" x14ac:dyDescent="0.2">
      <c r="A36" s="498">
        <v>33</v>
      </c>
      <c r="B36" s="506"/>
      <c r="C36" s="506"/>
      <c r="D36" s="506"/>
      <c r="E36" s="506"/>
      <c r="F36" s="506"/>
      <c r="G36" s="506"/>
      <c r="H36" s="506"/>
      <c r="I36" s="506"/>
      <c r="J36" s="506"/>
      <c r="K36" s="525"/>
      <c r="L36" s="524"/>
      <c r="M36" s="525"/>
    </row>
    <row r="37" spans="1:13" x14ac:dyDescent="0.2">
      <c r="A37" s="498">
        <v>34</v>
      </c>
      <c r="B37" s="506"/>
      <c r="C37" s="506"/>
      <c r="D37" s="506"/>
      <c r="E37" s="506"/>
      <c r="F37" s="506"/>
      <c r="G37" s="506"/>
      <c r="H37" s="506"/>
      <c r="I37" s="506"/>
      <c r="J37" s="506"/>
      <c r="K37" s="525"/>
      <c r="L37" s="524"/>
      <c r="M37" s="525"/>
    </row>
    <row r="38" spans="1:13" x14ac:dyDescent="0.2">
      <c r="A38" s="498">
        <v>35</v>
      </c>
      <c r="B38" s="506"/>
      <c r="C38" s="506"/>
      <c r="D38" s="506"/>
      <c r="E38" s="506"/>
      <c r="F38" s="506"/>
      <c r="G38" s="506"/>
      <c r="H38" s="506"/>
      <c r="I38" s="506"/>
      <c r="J38" s="506"/>
      <c r="K38" s="525"/>
      <c r="L38" s="524"/>
      <c r="M38" s="525"/>
    </row>
    <row r="39" spans="1:13" x14ac:dyDescent="0.2">
      <c r="A39" s="498">
        <v>36</v>
      </c>
      <c r="B39" s="506"/>
      <c r="C39" s="506"/>
      <c r="D39" s="506"/>
      <c r="E39" s="506"/>
      <c r="F39" s="506"/>
      <c r="G39" s="506"/>
      <c r="H39" s="506"/>
      <c r="I39" s="506"/>
      <c r="J39" s="506"/>
      <c r="K39" s="525"/>
      <c r="L39" s="524"/>
      <c r="M39" s="525"/>
    </row>
    <row r="40" spans="1:13" x14ac:dyDescent="0.2">
      <c r="A40" s="498">
        <v>37</v>
      </c>
      <c r="B40" s="506"/>
      <c r="C40" s="506"/>
      <c r="D40" s="506"/>
      <c r="E40" s="506"/>
      <c r="F40" s="506"/>
      <c r="G40" s="506"/>
      <c r="H40" s="506"/>
      <c r="I40" s="506"/>
      <c r="J40" s="506"/>
      <c r="K40" s="525"/>
      <c r="L40" s="524"/>
      <c r="M40" s="525"/>
    </row>
    <row r="41" spans="1:13" x14ac:dyDescent="0.2">
      <c r="A41" s="498">
        <v>38</v>
      </c>
      <c r="B41" s="506"/>
      <c r="C41" s="506"/>
      <c r="D41" s="506"/>
      <c r="E41" s="506"/>
      <c r="F41" s="506"/>
      <c r="G41" s="506"/>
      <c r="H41" s="506"/>
      <c r="I41" s="506"/>
      <c r="J41" s="506"/>
      <c r="K41" s="525"/>
      <c r="L41" s="524"/>
      <c r="M41" s="525"/>
    </row>
    <row r="42" spans="1:13" x14ac:dyDescent="0.2">
      <c r="A42" s="498">
        <v>39</v>
      </c>
      <c r="B42" s="506"/>
      <c r="C42" s="506"/>
      <c r="D42" s="506"/>
      <c r="E42" s="506"/>
      <c r="F42" s="506"/>
      <c r="G42" s="506"/>
      <c r="H42" s="506"/>
      <c r="I42" s="506"/>
      <c r="J42" s="506"/>
      <c r="K42" s="525"/>
      <c r="L42" s="524"/>
      <c r="M42" s="525"/>
    </row>
    <row r="43" spans="1:13" x14ac:dyDescent="0.2">
      <c r="A43" s="498">
        <v>40</v>
      </c>
      <c r="B43" s="506"/>
      <c r="C43" s="506"/>
      <c r="D43" s="506"/>
      <c r="E43" s="506"/>
      <c r="F43" s="506"/>
      <c r="G43" s="506"/>
      <c r="H43" s="506"/>
      <c r="I43" s="506"/>
      <c r="J43" s="506"/>
      <c r="K43" s="525"/>
      <c r="L43" s="524"/>
      <c r="M43" s="525"/>
    </row>
    <row r="44" spans="1:13" x14ac:dyDescent="0.2">
      <c r="A44" s="498">
        <v>41</v>
      </c>
      <c r="B44" s="506"/>
      <c r="C44" s="506"/>
      <c r="D44" s="506"/>
      <c r="E44" s="506"/>
      <c r="F44" s="506"/>
      <c r="G44" s="506"/>
      <c r="H44" s="506"/>
      <c r="I44" s="506"/>
      <c r="J44" s="506"/>
      <c r="K44" s="525"/>
      <c r="L44" s="524"/>
      <c r="M44" s="525"/>
    </row>
    <row r="45" spans="1:13" x14ac:dyDescent="0.2">
      <c r="A45" s="498">
        <v>42</v>
      </c>
      <c r="B45" s="506"/>
      <c r="C45" s="506"/>
      <c r="D45" s="506"/>
      <c r="E45" s="506"/>
      <c r="F45" s="506"/>
      <c r="G45" s="506"/>
      <c r="H45" s="506"/>
      <c r="I45" s="506"/>
      <c r="J45" s="506"/>
      <c r="K45" s="525"/>
      <c r="L45" s="524"/>
      <c r="M45" s="525"/>
    </row>
    <row r="46" spans="1:13" x14ac:dyDescent="0.2">
      <c r="A46" s="498">
        <v>43</v>
      </c>
      <c r="B46" s="506"/>
      <c r="C46" s="506"/>
      <c r="D46" s="506"/>
      <c r="E46" s="506"/>
      <c r="F46" s="506"/>
      <c r="G46" s="506"/>
      <c r="H46" s="506"/>
      <c r="I46" s="506"/>
      <c r="J46" s="506"/>
      <c r="K46" s="525"/>
      <c r="L46" s="524"/>
      <c r="M46" s="525"/>
    </row>
    <row r="47" spans="1:13" x14ac:dyDescent="0.2">
      <c r="A47" s="498">
        <v>44</v>
      </c>
      <c r="B47" s="506"/>
      <c r="C47" s="506"/>
      <c r="D47" s="506"/>
      <c r="E47" s="506"/>
      <c r="F47" s="506"/>
      <c r="G47" s="506"/>
      <c r="H47" s="506"/>
      <c r="I47" s="506"/>
      <c r="J47" s="506"/>
      <c r="K47" s="525"/>
      <c r="L47" s="524"/>
      <c r="M47" s="525"/>
    </row>
    <row r="48" spans="1:13" x14ac:dyDescent="0.2">
      <c r="A48" s="498">
        <v>45</v>
      </c>
      <c r="B48" s="506"/>
      <c r="C48" s="506"/>
      <c r="D48" s="506"/>
      <c r="E48" s="506"/>
      <c r="F48" s="506"/>
      <c r="G48" s="506"/>
      <c r="H48" s="506"/>
      <c r="I48" s="506"/>
      <c r="J48" s="506"/>
      <c r="K48" s="525"/>
      <c r="L48" s="524"/>
      <c r="M48" s="525"/>
    </row>
    <row r="49" spans="1:13" x14ac:dyDescent="0.2">
      <c r="A49" s="498">
        <v>46</v>
      </c>
      <c r="B49" s="506"/>
      <c r="C49" s="506"/>
      <c r="D49" s="506"/>
      <c r="E49" s="506"/>
      <c r="F49" s="506"/>
      <c r="G49" s="506"/>
      <c r="H49" s="506"/>
      <c r="I49" s="506"/>
      <c r="J49" s="506"/>
      <c r="K49" s="525"/>
      <c r="L49" s="524"/>
      <c r="M49" s="525"/>
    </row>
    <row r="50" spans="1:13" x14ac:dyDescent="0.2">
      <c r="A50" s="498">
        <v>47</v>
      </c>
      <c r="B50" s="506"/>
      <c r="C50" s="506"/>
      <c r="D50" s="506"/>
      <c r="E50" s="506"/>
      <c r="F50" s="506"/>
      <c r="G50" s="506"/>
      <c r="H50" s="506"/>
      <c r="I50" s="506"/>
      <c r="J50" s="506"/>
      <c r="K50" s="525"/>
      <c r="L50" s="524"/>
      <c r="M50" s="525"/>
    </row>
    <row r="51" spans="1:13" x14ac:dyDescent="0.2">
      <c r="A51" s="498">
        <v>48</v>
      </c>
      <c r="B51" s="506"/>
      <c r="C51" s="506"/>
      <c r="D51" s="506"/>
      <c r="E51" s="506"/>
      <c r="F51" s="506"/>
      <c r="G51" s="506"/>
      <c r="H51" s="506"/>
      <c r="I51" s="506"/>
      <c r="J51" s="506"/>
      <c r="K51" s="525"/>
      <c r="L51" s="524"/>
      <c r="M51" s="525"/>
    </row>
    <row r="52" spans="1:13" x14ac:dyDescent="0.2">
      <c r="A52" s="498">
        <v>49</v>
      </c>
      <c r="B52" s="506"/>
      <c r="C52" s="506"/>
      <c r="D52" s="506"/>
      <c r="E52" s="506"/>
      <c r="F52" s="506"/>
      <c r="G52" s="506"/>
      <c r="H52" s="506"/>
      <c r="I52" s="506"/>
      <c r="J52" s="506"/>
      <c r="K52" s="525"/>
      <c r="L52" s="524"/>
      <c r="M52" s="525"/>
    </row>
    <row r="53" spans="1:13" x14ac:dyDescent="0.2">
      <c r="A53" s="498">
        <v>50</v>
      </c>
      <c r="B53" s="506"/>
      <c r="C53" s="506"/>
      <c r="D53" s="506"/>
      <c r="E53" s="506"/>
      <c r="F53" s="506"/>
      <c r="G53" s="506"/>
      <c r="H53" s="506"/>
      <c r="I53" s="506"/>
      <c r="J53" s="506"/>
      <c r="K53" s="525"/>
      <c r="L53" s="524"/>
      <c r="M53" s="525"/>
    </row>
    <row r="54" spans="1:13" x14ac:dyDescent="0.2">
      <c r="A54" s="498">
        <v>51</v>
      </c>
      <c r="B54" s="506"/>
      <c r="C54" s="506"/>
      <c r="D54" s="506"/>
      <c r="E54" s="506"/>
      <c r="F54" s="506"/>
      <c r="G54" s="506"/>
      <c r="H54" s="506"/>
      <c r="I54" s="506"/>
      <c r="J54" s="506"/>
      <c r="K54" s="525"/>
      <c r="L54" s="524"/>
      <c r="M54" s="525"/>
    </row>
    <row r="55" spans="1:13" x14ac:dyDescent="0.2">
      <c r="A55" s="498">
        <v>52</v>
      </c>
      <c r="B55" s="506"/>
      <c r="C55" s="506"/>
      <c r="D55" s="506"/>
      <c r="E55" s="506"/>
      <c r="F55" s="506"/>
      <c r="G55" s="506"/>
      <c r="H55" s="506"/>
      <c r="I55" s="506"/>
      <c r="J55" s="506"/>
      <c r="K55" s="525"/>
      <c r="L55" s="524"/>
      <c r="M55" s="525"/>
    </row>
    <row r="56" spans="1:13" x14ac:dyDescent="0.2">
      <c r="A56" s="498">
        <v>53</v>
      </c>
      <c r="B56" s="506"/>
      <c r="C56" s="506"/>
      <c r="D56" s="506"/>
      <c r="E56" s="506"/>
      <c r="F56" s="506"/>
      <c r="G56" s="506"/>
      <c r="H56" s="506"/>
      <c r="I56" s="506"/>
      <c r="J56" s="506"/>
      <c r="K56" s="525"/>
      <c r="L56" s="524"/>
      <c r="M56" s="525"/>
    </row>
    <row r="57" spans="1:13" x14ac:dyDescent="0.2">
      <c r="A57" s="498">
        <v>54</v>
      </c>
      <c r="B57" s="506"/>
      <c r="C57" s="506"/>
      <c r="D57" s="506"/>
      <c r="E57" s="506"/>
      <c r="F57" s="506"/>
      <c r="G57" s="506"/>
      <c r="H57" s="506"/>
      <c r="I57" s="506"/>
      <c r="J57" s="506"/>
      <c r="K57" s="525"/>
      <c r="L57" s="524"/>
      <c r="M57" s="525"/>
    </row>
    <row r="58" spans="1:13" x14ac:dyDescent="0.2">
      <c r="A58" s="498">
        <v>55</v>
      </c>
      <c r="B58" s="506"/>
      <c r="C58" s="506"/>
      <c r="D58" s="506"/>
      <c r="E58" s="506"/>
      <c r="F58" s="506"/>
      <c r="G58" s="506"/>
      <c r="H58" s="506"/>
      <c r="I58" s="506"/>
      <c r="J58" s="506"/>
      <c r="K58" s="525"/>
      <c r="L58" s="524"/>
      <c r="M58" s="525"/>
    </row>
    <row r="59" spans="1:13" x14ac:dyDescent="0.2">
      <c r="A59" s="498">
        <v>56</v>
      </c>
      <c r="B59" s="506"/>
      <c r="C59" s="506"/>
      <c r="D59" s="506"/>
      <c r="E59" s="506"/>
      <c r="F59" s="506"/>
      <c r="G59" s="506"/>
      <c r="H59" s="506"/>
      <c r="I59" s="506"/>
      <c r="J59" s="506"/>
      <c r="K59" s="525"/>
      <c r="L59" s="524"/>
      <c r="M59" s="525"/>
    </row>
    <row r="60" spans="1:13" x14ac:dyDescent="0.2">
      <c r="A60" s="498">
        <v>57</v>
      </c>
      <c r="B60" s="506"/>
      <c r="C60" s="506"/>
      <c r="D60" s="506"/>
      <c r="E60" s="506"/>
      <c r="F60" s="506"/>
      <c r="G60" s="506"/>
      <c r="H60" s="506"/>
      <c r="I60" s="506"/>
      <c r="J60" s="506"/>
      <c r="K60" s="525"/>
      <c r="L60" s="524"/>
      <c r="M60" s="525"/>
    </row>
    <row r="61" spans="1:13" x14ac:dyDescent="0.2">
      <c r="A61" s="498">
        <v>58</v>
      </c>
      <c r="B61" s="506"/>
      <c r="C61" s="506"/>
      <c r="D61" s="506"/>
      <c r="E61" s="506"/>
      <c r="F61" s="506"/>
      <c r="G61" s="506"/>
      <c r="H61" s="506"/>
      <c r="I61" s="506"/>
      <c r="J61" s="506"/>
      <c r="K61" s="525"/>
      <c r="L61" s="524"/>
      <c r="M61" s="525"/>
    </row>
    <row r="62" spans="1:13" x14ac:dyDescent="0.2">
      <c r="A62" s="498">
        <v>59</v>
      </c>
      <c r="B62" s="506"/>
      <c r="C62" s="506"/>
      <c r="D62" s="506"/>
      <c r="E62" s="506"/>
      <c r="F62" s="506"/>
      <c r="G62" s="506"/>
      <c r="H62" s="506"/>
      <c r="I62" s="506"/>
      <c r="J62" s="506"/>
      <c r="K62" s="525"/>
      <c r="L62" s="524"/>
      <c r="M62" s="525"/>
    </row>
    <row r="63" spans="1:13" x14ac:dyDescent="0.2">
      <c r="A63" s="498">
        <v>60</v>
      </c>
      <c r="B63" s="506"/>
      <c r="C63" s="506"/>
      <c r="D63" s="506"/>
      <c r="E63" s="506"/>
      <c r="F63" s="506"/>
      <c r="G63" s="506"/>
      <c r="H63" s="506"/>
      <c r="I63" s="506"/>
      <c r="J63" s="506"/>
      <c r="K63" s="525"/>
      <c r="L63" s="524"/>
      <c r="M63" s="525"/>
    </row>
    <row r="64" spans="1:13" x14ac:dyDescent="0.2">
      <c r="A64" s="498">
        <v>61</v>
      </c>
      <c r="B64" s="506"/>
      <c r="C64" s="506"/>
      <c r="D64" s="506"/>
      <c r="E64" s="506"/>
      <c r="F64" s="506"/>
      <c r="G64" s="506"/>
      <c r="H64" s="506"/>
      <c r="I64" s="506"/>
      <c r="J64" s="506"/>
      <c r="K64" s="525"/>
      <c r="L64" s="524"/>
      <c r="M64" s="525"/>
    </row>
    <row r="65" spans="1:13" x14ac:dyDescent="0.2">
      <c r="A65" s="498">
        <v>62</v>
      </c>
      <c r="B65" s="506"/>
      <c r="C65" s="506"/>
      <c r="D65" s="506"/>
      <c r="E65" s="506"/>
      <c r="F65" s="506"/>
      <c r="G65" s="506"/>
      <c r="H65" s="506"/>
      <c r="I65" s="506"/>
      <c r="J65" s="506"/>
      <c r="K65" s="525"/>
      <c r="L65" s="524"/>
      <c r="M65" s="525"/>
    </row>
    <row r="66" spans="1:13" x14ac:dyDescent="0.2">
      <c r="A66" s="498">
        <v>63</v>
      </c>
      <c r="B66" s="506"/>
      <c r="C66" s="506"/>
      <c r="D66" s="506"/>
      <c r="E66" s="506"/>
      <c r="F66" s="506"/>
      <c r="G66" s="506"/>
      <c r="H66" s="506"/>
      <c r="I66" s="506"/>
      <c r="J66" s="506"/>
      <c r="K66" s="525"/>
      <c r="L66" s="524"/>
      <c r="M66" s="525"/>
    </row>
    <row r="67" spans="1:13" x14ac:dyDescent="0.2">
      <c r="A67" s="498">
        <v>64</v>
      </c>
      <c r="B67" s="506"/>
      <c r="C67" s="506"/>
      <c r="D67" s="506"/>
      <c r="E67" s="506"/>
      <c r="F67" s="506"/>
      <c r="G67" s="506"/>
      <c r="H67" s="506"/>
      <c r="I67" s="506"/>
      <c r="J67" s="506"/>
      <c r="K67" s="525"/>
      <c r="L67" s="524"/>
      <c r="M67" s="525"/>
    </row>
    <row r="68" spans="1:13" x14ac:dyDescent="0.2">
      <c r="A68" s="498">
        <v>65</v>
      </c>
      <c r="B68" s="506"/>
      <c r="C68" s="506"/>
      <c r="D68" s="506"/>
      <c r="E68" s="506"/>
      <c r="F68" s="506"/>
      <c r="G68" s="506"/>
      <c r="H68" s="506"/>
      <c r="I68" s="506"/>
      <c r="J68" s="506"/>
      <c r="K68" s="525"/>
      <c r="L68" s="524"/>
      <c r="M68" s="525"/>
    </row>
    <row r="69" spans="1:13" x14ac:dyDescent="0.2">
      <c r="A69" s="498">
        <v>66</v>
      </c>
      <c r="B69" s="506"/>
      <c r="C69" s="506"/>
      <c r="D69" s="506"/>
      <c r="E69" s="506"/>
      <c r="F69" s="506"/>
      <c r="G69" s="506"/>
      <c r="H69" s="506"/>
      <c r="I69" s="506"/>
      <c r="J69" s="506"/>
      <c r="K69" s="525"/>
      <c r="L69" s="524"/>
      <c r="M69" s="525"/>
    </row>
    <row r="70" spans="1:13" x14ac:dyDescent="0.2">
      <c r="A70" s="498">
        <v>67</v>
      </c>
      <c r="B70" s="506"/>
      <c r="C70" s="506"/>
      <c r="D70" s="506"/>
      <c r="E70" s="506"/>
      <c r="F70" s="506"/>
      <c r="G70" s="506"/>
      <c r="H70" s="506"/>
      <c r="I70" s="506"/>
      <c r="J70" s="506"/>
      <c r="K70" s="525"/>
      <c r="L70" s="524"/>
      <c r="M70" s="525"/>
    </row>
    <row r="71" spans="1:13" x14ac:dyDescent="0.2">
      <c r="A71" s="498">
        <v>68</v>
      </c>
      <c r="B71" s="506"/>
      <c r="C71" s="506"/>
      <c r="D71" s="506"/>
      <c r="E71" s="506"/>
      <c r="F71" s="506"/>
      <c r="G71" s="506"/>
      <c r="H71" s="506"/>
      <c r="I71" s="506"/>
      <c r="J71" s="506"/>
      <c r="K71" s="525"/>
      <c r="L71" s="524"/>
      <c r="M71" s="525"/>
    </row>
    <row r="72" spans="1:13" x14ac:dyDescent="0.2">
      <c r="A72" s="498">
        <v>69</v>
      </c>
      <c r="B72" s="506"/>
      <c r="C72" s="506"/>
      <c r="D72" s="506"/>
      <c r="E72" s="506"/>
      <c r="F72" s="506"/>
      <c r="G72" s="506"/>
      <c r="H72" s="506"/>
      <c r="I72" s="506"/>
      <c r="J72" s="506"/>
      <c r="K72" s="525"/>
      <c r="L72" s="524"/>
      <c r="M72" s="525"/>
    </row>
    <row r="73" spans="1:13" x14ac:dyDescent="0.2">
      <c r="A73" s="498">
        <v>70</v>
      </c>
      <c r="B73" s="506"/>
      <c r="C73" s="506"/>
      <c r="D73" s="506"/>
      <c r="E73" s="506"/>
      <c r="F73" s="506"/>
      <c r="G73" s="506"/>
      <c r="H73" s="506"/>
      <c r="I73" s="506"/>
      <c r="J73" s="506"/>
      <c r="K73" s="525"/>
      <c r="L73" s="524"/>
      <c r="M73" s="525"/>
    </row>
    <row r="74" spans="1:13" x14ac:dyDescent="0.2">
      <c r="A74" s="498">
        <v>71</v>
      </c>
      <c r="B74" s="506"/>
      <c r="C74" s="506"/>
      <c r="D74" s="506"/>
      <c r="E74" s="506"/>
      <c r="F74" s="506"/>
      <c r="G74" s="506"/>
      <c r="H74" s="506"/>
      <c r="I74" s="506"/>
      <c r="J74" s="506"/>
      <c r="K74" s="525"/>
      <c r="L74" s="524"/>
      <c r="M74" s="525"/>
    </row>
    <row r="75" spans="1:13" x14ac:dyDescent="0.2">
      <c r="A75" s="498">
        <v>72</v>
      </c>
      <c r="B75" s="506"/>
      <c r="C75" s="506"/>
      <c r="D75" s="506"/>
      <c r="E75" s="506"/>
      <c r="F75" s="506"/>
      <c r="G75" s="506"/>
      <c r="H75" s="506"/>
      <c r="I75" s="506"/>
      <c r="J75" s="506"/>
      <c r="K75" s="525"/>
      <c r="L75" s="524"/>
      <c r="M75" s="525"/>
    </row>
    <row r="76" spans="1:13" x14ac:dyDescent="0.2">
      <c r="A76" s="498">
        <v>73</v>
      </c>
      <c r="B76" s="506"/>
      <c r="C76" s="506"/>
      <c r="D76" s="506"/>
      <c r="E76" s="506"/>
      <c r="F76" s="506"/>
      <c r="G76" s="506"/>
      <c r="H76" s="506"/>
      <c r="I76" s="506"/>
      <c r="J76" s="506"/>
      <c r="K76" s="525"/>
      <c r="L76" s="524"/>
      <c r="M76" s="525"/>
    </row>
    <row r="77" spans="1:13" x14ac:dyDescent="0.2">
      <c r="A77" s="498">
        <v>74</v>
      </c>
      <c r="B77" s="506"/>
      <c r="C77" s="506"/>
      <c r="D77" s="506"/>
      <c r="E77" s="506"/>
      <c r="F77" s="506"/>
      <c r="G77" s="506"/>
      <c r="H77" s="506"/>
      <c r="I77" s="506"/>
      <c r="J77" s="506"/>
      <c r="K77" s="525"/>
      <c r="L77" s="524"/>
      <c r="M77" s="525"/>
    </row>
    <row r="78" spans="1:13" x14ac:dyDescent="0.2">
      <c r="A78" s="498">
        <v>75</v>
      </c>
      <c r="B78" s="506"/>
      <c r="C78" s="506"/>
      <c r="D78" s="506"/>
      <c r="E78" s="506"/>
      <c r="F78" s="506"/>
      <c r="G78" s="506"/>
      <c r="H78" s="506"/>
      <c r="I78" s="506"/>
      <c r="J78" s="506"/>
      <c r="K78" s="525"/>
      <c r="L78" s="524"/>
      <c r="M78" s="525"/>
    </row>
    <row r="79" spans="1:13" x14ac:dyDescent="0.2">
      <c r="A79" s="498">
        <v>76</v>
      </c>
      <c r="B79" s="506"/>
      <c r="C79" s="506"/>
      <c r="D79" s="506"/>
      <c r="E79" s="506"/>
      <c r="F79" s="506"/>
      <c r="G79" s="506"/>
      <c r="H79" s="506"/>
      <c r="I79" s="506"/>
      <c r="J79" s="506"/>
      <c r="K79" s="525"/>
      <c r="L79" s="524"/>
      <c r="M79" s="525"/>
    </row>
    <row r="80" spans="1:13" x14ac:dyDescent="0.2">
      <c r="A80" s="498">
        <v>77</v>
      </c>
      <c r="B80" s="506"/>
      <c r="C80" s="506"/>
      <c r="D80" s="506"/>
      <c r="E80" s="506"/>
      <c r="F80" s="506"/>
      <c r="G80" s="506"/>
      <c r="H80" s="506"/>
      <c r="I80" s="506"/>
      <c r="J80" s="506"/>
      <c r="K80" s="525"/>
      <c r="L80" s="524"/>
      <c r="M80" s="525"/>
    </row>
    <row r="81" spans="1:13" x14ac:dyDescent="0.2">
      <c r="A81" s="498">
        <v>78</v>
      </c>
      <c r="B81" s="506"/>
      <c r="C81" s="506"/>
      <c r="D81" s="506"/>
      <c r="E81" s="506"/>
      <c r="F81" s="506"/>
      <c r="G81" s="506"/>
      <c r="H81" s="506"/>
      <c r="I81" s="506"/>
      <c r="J81" s="506"/>
      <c r="K81" s="525"/>
      <c r="L81" s="524"/>
      <c r="M81" s="525"/>
    </row>
    <row r="82" spans="1:13" x14ac:dyDescent="0.2">
      <c r="A82" s="498">
        <v>79</v>
      </c>
      <c r="B82" s="506"/>
      <c r="C82" s="506"/>
      <c r="D82" s="506"/>
      <c r="E82" s="506"/>
      <c r="F82" s="506"/>
      <c r="G82" s="506"/>
      <c r="H82" s="506"/>
      <c r="I82" s="506"/>
      <c r="J82" s="506"/>
      <c r="K82" s="525"/>
      <c r="L82" s="524"/>
      <c r="M82" s="525"/>
    </row>
    <row r="83" spans="1:13" x14ac:dyDescent="0.2">
      <c r="A83" s="498">
        <v>80</v>
      </c>
      <c r="B83" s="506"/>
      <c r="C83" s="506"/>
      <c r="D83" s="506"/>
      <c r="E83" s="506"/>
      <c r="F83" s="506"/>
      <c r="G83" s="506"/>
      <c r="H83" s="506"/>
      <c r="I83" s="506"/>
      <c r="J83" s="506"/>
      <c r="K83" s="525"/>
      <c r="L83" s="524"/>
      <c r="M83" s="525"/>
    </row>
    <row r="84" spans="1:13" x14ac:dyDescent="0.2">
      <c r="A84" s="498">
        <v>81</v>
      </c>
      <c r="B84" s="506"/>
      <c r="C84" s="506"/>
      <c r="D84" s="506"/>
      <c r="E84" s="506"/>
      <c r="F84" s="506"/>
      <c r="G84" s="506"/>
      <c r="H84" s="506"/>
      <c r="I84" s="506"/>
      <c r="J84" s="506"/>
      <c r="K84" s="525"/>
      <c r="L84" s="524"/>
      <c r="M84" s="525"/>
    </row>
    <row r="85" spans="1:13" x14ac:dyDescent="0.2">
      <c r="A85" s="498">
        <v>82</v>
      </c>
      <c r="B85" s="506"/>
      <c r="C85" s="506"/>
      <c r="D85" s="506"/>
      <c r="E85" s="506"/>
      <c r="F85" s="506"/>
      <c r="G85" s="506"/>
      <c r="H85" s="506"/>
      <c r="I85" s="506"/>
      <c r="J85" s="506"/>
      <c r="K85" s="525"/>
      <c r="L85" s="524"/>
      <c r="M85" s="525"/>
    </row>
    <row r="86" spans="1:13" x14ac:dyDescent="0.2">
      <c r="A86" s="498">
        <v>83</v>
      </c>
      <c r="B86" s="506"/>
      <c r="C86" s="506"/>
      <c r="D86" s="506"/>
      <c r="E86" s="506"/>
      <c r="F86" s="506"/>
      <c r="G86" s="506"/>
      <c r="H86" s="506"/>
      <c r="I86" s="506"/>
      <c r="J86" s="506"/>
      <c r="K86" s="525"/>
      <c r="L86" s="524"/>
      <c r="M86" s="525"/>
    </row>
    <row r="87" spans="1:13" x14ac:dyDescent="0.2">
      <c r="A87" s="498">
        <v>84</v>
      </c>
      <c r="B87" s="506"/>
      <c r="C87" s="506"/>
      <c r="D87" s="506"/>
      <c r="E87" s="506"/>
      <c r="F87" s="506"/>
      <c r="G87" s="506"/>
      <c r="H87" s="506"/>
      <c r="I87" s="506"/>
      <c r="J87" s="506"/>
      <c r="K87" s="525"/>
      <c r="L87" s="524"/>
      <c r="M87" s="525"/>
    </row>
    <row r="88" spans="1:13" x14ac:dyDescent="0.2">
      <c r="A88" s="498">
        <v>85</v>
      </c>
      <c r="B88" s="506"/>
      <c r="C88" s="506"/>
      <c r="D88" s="506"/>
      <c r="E88" s="506"/>
      <c r="F88" s="506"/>
      <c r="G88" s="506"/>
      <c r="H88" s="506"/>
      <c r="I88" s="506"/>
      <c r="J88" s="506"/>
      <c r="K88" s="525"/>
      <c r="L88" s="524"/>
      <c r="M88" s="525"/>
    </row>
    <row r="89" spans="1:13" x14ac:dyDescent="0.2">
      <c r="A89" s="498">
        <v>86</v>
      </c>
      <c r="B89" s="506"/>
      <c r="C89" s="506"/>
      <c r="D89" s="506"/>
      <c r="E89" s="506"/>
      <c r="F89" s="506"/>
      <c r="G89" s="506"/>
      <c r="H89" s="506"/>
      <c r="I89" s="506"/>
      <c r="J89" s="506"/>
      <c r="K89" s="525"/>
      <c r="L89" s="524"/>
      <c r="M89" s="525"/>
    </row>
    <row r="90" spans="1:13" x14ac:dyDescent="0.2">
      <c r="A90" s="498">
        <v>87</v>
      </c>
      <c r="B90" s="506"/>
      <c r="C90" s="506"/>
      <c r="D90" s="506"/>
      <c r="E90" s="506"/>
      <c r="F90" s="506"/>
      <c r="G90" s="506"/>
      <c r="H90" s="506"/>
      <c r="I90" s="506"/>
      <c r="J90" s="506"/>
      <c r="K90" s="525"/>
      <c r="L90" s="524"/>
      <c r="M90" s="525"/>
    </row>
    <row r="91" spans="1:13" x14ac:dyDescent="0.2">
      <c r="A91" s="498">
        <v>88</v>
      </c>
      <c r="B91" s="506"/>
      <c r="C91" s="506"/>
      <c r="D91" s="506"/>
      <c r="E91" s="506"/>
      <c r="F91" s="506"/>
      <c r="G91" s="506"/>
      <c r="H91" s="506"/>
      <c r="I91" s="506"/>
      <c r="J91" s="506"/>
      <c r="K91" s="525"/>
      <c r="L91" s="524"/>
      <c r="M91" s="525"/>
    </row>
    <row r="92" spans="1:13" x14ac:dyDescent="0.2">
      <c r="A92" s="498">
        <v>89</v>
      </c>
      <c r="B92" s="506"/>
      <c r="C92" s="506"/>
      <c r="D92" s="506"/>
      <c r="E92" s="506"/>
      <c r="F92" s="506"/>
      <c r="G92" s="506"/>
      <c r="H92" s="506"/>
      <c r="I92" s="506"/>
      <c r="J92" s="506"/>
      <c r="K92" s="525"/>
      <c r="L92" s="524"/>
      <c r="M92" s="525"/>
    </row>
    <row r="93" spans="1:13" x14ac:dyDescent="0.2">
      <c r="A93" s="498">
        <v>90</v>
      </c>
      <c r="B93" s="506"/>
      <c r="C93" s="506"/>
      <c r="D93" s="506"/>
      <c r="E93" s="506"/>
      <c r="F93" s="506"/>
      <c r="G93" s="506"/>
      <c r="H93" s="506"/>
      <c r="I93" s="506"/>
      <c r="J93" s="506"/>
      <c r="K93" s="525"/>
      <c r="L93" s="524"/>
      <c r="M93" s="525"/>
    </row>
    <row r="94" spans="1:13" x14ac:dyDescent="0.2">
      <c r="A94" s="498">
        <v>91</v>
      </c>
      <c r="B94" s="506"/>
      <c r="C94" s="506"/>
      <c r="D94" s="506"/>
      <c r="E94" s="506"/>
      <c r="F94" s="506"/>
      <c r="G94" s="506"/>
      <c r="H94" s="506"/>
      <c r="I94" s="506"/>
      <c r="J94" s="506"/>
      <c r="K94" s="525"/>
      <c r="L94" s="524"/>
      <c r="M94" s="525"/>
    </row>
    <row r="95" spans="1:13" x14ac:dyDescent="0.2">
      <c r="A95" s="498">
        <v>92</v>
      </c>
      <c r="B95" s="506"/>
      <c r="C95" s="506"/>
      <c r="D95" s="506"/>
      <c r="E95" s="506"/>
      <c r="F95" s="506"/>
      <c r="G95" s="506"/>
      <c r="H95" s="506"/>
      <c r="I95" s="506"/>
      <c r="J95" s="506"/>
      <c r="K95" s="525"/>
      <c r="L95" s="524"/>
      <c r="M95" s="525"/>
    </row>
    <row r="96" spans="1:13" x14ac:dyDescent="0.2">
      <c r="A96" s="498">
        <v>93</v>
      </c>
      <c r="B96" s="506"/>
      <c r="C96" s="506"/>
      <c r="D96" s="506"/>
      <c r="E96" s="506"/>
      <c r="F96" s="506"/>
      <c r="G96" s="506"/>
      <c r="H96" s="506"/>
      <c r="I96" s="506"/>
      <c r="J96" s="506"/>
      <c r="K96" s="525"/>
      <c r="L96" s="524"/>
      <c r="M96" s="525"/>
    </row>
    <row r="97" spans="1:13" x14ac:dyDescent="0.2">
      <c r="A97" s="498">
        <v>94</v>
      </c>
      <c r="B97" s="506"/>
      <c r="C97" s="506"/>
      <c r="D97" s="506"/>
      <c r="E97" s="506"/>
      <c r="F97" s="506"/>
      <c r="G97" s="506"/>
      <c r="H97" s="506"/>
      <c r="I97" s="506"/>
      <c r="J97" s="506"/>
      <c r="K97" s="525"/>
      <c r="L97" s="524"/>
      <c r="M97" s="525"/>
    </row>
    <row r="98" spans="1:13" x14ac:dyDescent="0.2">
      <c r="A98" s="498">
        <v>95</v>
      </c>
      <c r="B98" s="506"/>
      <c r="C98" s="506"/>
      <c r="D98" s="506"/>
      <c r="E98" s="506"/>
      <c r="F98" s="506"/>
      <c r="G98" s="506"/>
      <c r="H98" s="506"/>
      <c r="I98" s="506"/>
      <c r="J98" s="506"/>
      <c r="K98" s="525"/>
      <c r="L98" s="524"/>
      <c r="M98" s="525"/>
    </row>
    <row r="99" spans="1:13" x14ac:dyDescent="0.2">
      <c r="A99" s="498">
        <v>96</v>
      </c>
      <c r="B99" s="506"/>
      <c r="C99" s="506"/>
      <c r="D99" s="506"/>
      <c r="E99" s="506"/>
      <c r="F99" s="506"/>
      <c r="G99" s="506"/>
      <c r="H99" s="506"/>
      <c r="I99" s="506"/>
      <c r="J99" s="506"/>
      <c r="K99" s="525"/>
      <c r="L99" s="524"/>
      <c r="M99" s="525"/>
    </row>
    <row r="100" spans="1:13" x14ac:dyDescent="0.2">
      <c r="A100" s="498">
        <v>97</v>
      </c>
      <c r="B100" s="506"/>
      <c r="C100" s="506"/>
      <c r="D100" s="506"/>
      <c r="E100" s="506"/>
      <c r="F100" s="506"/>
      <c r="G100" s="506"/>
      <c r="H100" s="506"/>
      <c r="I100" s="506"/>
      <c r="J100" s="506"/>
      <c r="K100" s="525"/>
      <c r="L100" s="524"/>
      <c r="M100" s="525"/>
    </row>
    <row r="101" spans="1:13" x14ac:dyDescent="0.2">
      <c r="A101" s="498">
        <v>98</v>
      </c>
      <c r="B101" s="506"/>
      <c r="C101" s="506"/>
      <c r="D101" s="506"/>
      <c r="E101" s="506"/>
      <c r="F101" s="506"/>
      <c r="G101" s="506"/>
      <c r="H101" s="506"/>
      <c r="I101" s="506"/>
      <c r="J101" s="506"/>
      <c r="K101" s="525"/>
      <c r="L101" s="524"/>
      <c r="M101" s="525"/>
    </row>
    <row r="102" spans="1:13" x14ac:dyDescent="0.2">
      <c r="A102" s="498">
        <v>99</v>
      </c>
      <c r="B102" s="506"/>
      <c r="C102" s="506"/>
      <c r="D102" s="506"/>
      <c r="E102" s="506"/>
      <c r="F102" s="506"/>
      <c r="G102" s="506"/>
      <c r="H102" s="506"/>
      <c r="I102" s="506"/>
      <c r="J102" s="506"/>
      <c r="K102" s="525"/>
      <c r="L102" s="524"/>
      <c r="M102" s="525"/>
    </row>
    <row r="103" spans="1:13" x14ac:dyDescent="0.2">
      <c r="A103" s="498">
        <v>100</v>
      </c>
      <c r="B103" s="506"/>
      <c r="C103" s="506"/>
      <c r="D103" s="506"/>
      <c r="E103" s="506"/>
      <c r="F103" s="506"/>
      <c r="G103" s="506"/>
      <c r="H103" s="506"/>
      <c r="I103" s="506"/>
      <c r="J103" s="506"/>
      <c r="K103" s="525"/>
      <c r="L103" s="524"/>
      <c r="M103" s="525"/>
    </row>
  </sheetData>
  <sheetProtection algorithmName="SHA-512" hashValue="PWu4ts+6GrgNYy/yzKGHtmdXoSwJnc1FZSuBXUs+XQAK4ZCTYQlyLEALIXcCCAB0+bqtrzF6SKP0SE9Igi/ccg==" saltValue="tSNZBcRTZIWMWD+OFOWaCA==" spinCount="100000" sheet="1" formatColumns="0" formatRows="0"/>
  <mergeCells count="2">
    <mergeCell ref="A2:B2"/>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96C9-01CE-4163-ACA8-FE307CF217E2}">
  <sheetPr codeName="Blad7"/>
  <dimension ref="A3:W62"/>
  <sheetViews>
    <sheetView showGridLines="0" zoomScaleNormal="100" workbookViewId="0">
      <selection activeCell="D6" sqref="D6"/>
    </sheetView>
  </sheetViews>
  <sheetFormatPr defaultRowHeight="12.75" x14ac:dyDescent="0.2"/>
  <cols>
    <col min="2" max="2" width="10.7109375" customWidth="1"/>
    <col min="3" max="4" width="16.7109375" customWidth="1"/>
    <col min="5" max="5" width="1.5703125" customWidth="1"/>
    <col min="6" max="6" width="16.7109375" customWidth="1"/>
    <col min="7" max="7" width="1.5703125" customWidth="1"/>
    <col min="8" max="8" width="16.7109375" customWidth="1"/>
    <col min="9" max="9" width="2.7109375" customWidth="1"/>
    <col min="10" max="10" width="18.7109375" customWidth="1"/>
    <col min="11" max="11" width="2.7109375" customWidth="1"/>
    <col min="12" max="12" width="18.7109375" customWidth="1"/>
    <col min="23" max="23" width="0" hidden="1" customWidth="1"/>
  </cols>
  <sheetData>
    <row r="3" spans="1:11" ht="27.75" customHeight="1" x14ac:dyDescent="0.2">
      <c r="B3" s="356" t="s">
        <v>773</v>
      </c>
      <c r="C3" s="356"/>
    </row>
    <row r="4" spans="1:11" ht="20.100000000000001" customHeight="1" x14ac:dyDescent="0.2">
      <c r="A4" s="356"/>
      <c r="B4" s="356"/>
      <c r="C4" s="356"/>
    </row>
    <row r="5" spans="1:11" ht="20.100000000000001" customHeight="1" x14ac:dyDescent="0.2"/>
    <row r="6" spans="1:11" ht="30" customHeight="1" x14ac:dyDescent="0.2">
      <c r="A6" s="985" t="s">
        <v>776</v>
      </c>
      <c r="B6" s="985"/>
      <c r="C6" s="986"/>
      <c r="D6" s="520"/>
    </row>
    <row r="7" spans="1:11" ht="20.100000000000001" customHeight="1" x14ac:dyDescent="0.2"/>
    <row r="8" spans="1:11" ht="30" customHeight="1" x14ac:dyDescent="0.2">
      <c r="A8" s="987" t="s">
        <v>774</v>
      </c>
      <c r="B8" s="987"/>
      <c r="C8" s="988"/>
      <c r="D8" s="576">
        <f>IF('4.1 Varor'!K48="","",'4.1 Varor'!K48)</f>
        <v>0</v>
      </c>
      <c r="F8" s="985" t="s">
        <v>775</v>
      </c>
      <c r="G8" s="985"/>
      <c r="H8" s="986"/>
      <c r="I8" s="983">
        <f>IFERROR($D$6*$D$8,"")</f>
        <v>0</v>
      </c>
      <c r="J8" s="984"/>
    </row>
    <row r="9" spans="1:11" ht="6.75" customHeight="1" x14ac:dyDescent="0.2">
      <c r="I9" s="519"/>
      <c r="J9" s="519"/>
    </row>
    <row r="10" spans="1:11" ht="30" customHeight="1" x14ac:dyDescent="0.2">
      <c r="A10" s="985" t="s">
        <v>777</v>
      </c>
      <c r="B10" s="985"/>
      <c r="C10" s="985"/>
      <c r="D10" s="576">
        <f>IFERROR('4 Förslag på lösning'!$P$120,"")</f>
        <v>0</v>
      </c>
      <c r="F10" s="987" t="s">
        <v>778</v>
      </c>
      <c r="G10" s="987"/>
      <c r="H10" s="987"/>
      <c r="I10" s="983">
        <f>IFERROR($I$8+$D$10,"")</f>
        <v>0</v>
      </c>
      <c r="J10" s="984"/>
    </row>
    <row r="11" spans="1:11" ht="20.100000000000001" customHeight="1" x14ac:dyDescent="0.2"/>
    <row r="12" spans="1:11" ht="20.100000000000001" customHeight="1" x14ac:dyDescent="0.2"/>
    <row r="13" spans="1:11" ht="20.100000000000001" customHeight="1" x14ac:dyDescent="0.2">
      <c r="B13" s="512" t="s">
        <v>56</v>
      </c>
      <c r="C13" s="512"/>
      <c r="D13" s="512"/>
      <c r="E13" s="512"/>
      <c r="F13" s="512"/>
      <c r="G13" s="512"/>
      <c r="H13" s="512"/>
      <c r="I13" s="512"/>
    </row>
    <row r="14" spans="1:11" ht="20.100000000000001" customHeight="1" x14ac:dyDescent="0.2">
      <c r="B14" s="989" t="s">
        <v>779</v>
      </c>
      <c r="C14" s="989"/>
      <c r="D14" s="989"/>
      <c r="E14" s="989"/>
      <c r="F14" s="989"/>
      <c r="G14" s="989"/>
      <c r="H14" s="989"/>
      <c r="I14" s="989"/>
      <c r="J14" s="989"/>
      <c r="K14" s="989"/>
    </row>
    <row r="15" spans="1:11" ht="20.100000000000001" customHeight="1" x14ac:dyDescent="0.2"/>
    <row r="16" spans="1:11" ht="20.100000000000001" customHeight="1" x14ac:dyDescent="0.25">
      <c r="C16" s="514" t="s">
        <v>780</v>
      </c>
      <c r="D16" s="514" t="s">
        <v>784</v>
      </c>
    </row>
    <row r="17" spans="2:23" ht="20.100000000000001" customHeight="1" x14ac:dyDescent="0.2"/>
    <row r="18" spans="2:23" ht="20.100000000000001" customHeight="1" x14ac:dyDescent="0.2">
      <c r="C18" s="513" t="s">
        <v>785</v>
      </c>
      <c r="D18" s="515"/>
    </row>
    <row r="19" spans="2:23" ht="20.100000000000001" customHeight="1" x14ac:dyDescent="0.2">
      <c r="C19" s="513" t="s">
        <v>786</v>
      </c>
      <c r="D19" s="515"/>
    </row>
    <row r="20" spans="2:23" ht="20.100000000000001" customHeight="1" x14ac:dyDescent="0.2">
      <c r="C20" s="513" t="s">
        <v>787</v>
      </c>
      <c r="D20" s="515"/>
    </row>
    <row r="21" spans="2:23" ht="20.100000000000001" customHeight="1" x14ac:dyDescent="0.2"/>
    <row r="22" spans="2:23" ht="31.5" customHeight="1" x14ac:dyDescent="0.2">
      <c r="B22" s="992" t="s">
        <v>826</v>
      </c>
      <c r="C22" s="993"/>
      <c r="D22" s="993"/>
      <c r="E22" s="993"/>
      <c r="F22" s="993"/>
      <c r="G22" s="993"/>
      <c r="H22" s="993"/>
      <c r="I22" s="993"/>
      <c r="J22" s="993"/>
      <c r="K22" s="994"/>
    </row>
    <row r="23" spans="2:23" ht="30.75" customHeight="1" x14ac:dyDescent="0.2">
      <c r="B23" s="991" t="s">
        <v>788</v>
      </c>
      <c r="C23" s="991"/>
      <c r="D23" s="991"/>
      <c r="E23" s="991"/>
      <c r="F23" s="991"/>
      <c r="G23" s="991"/>
      <c r="H23" s="991"/>
      <c r="I23" s="991"/>
      <c r="J23" s="991"/>
      <c r="K23" s="991"/>
    </row>
    <row r="24" spans="2:23" ht="27" customHeight="1" x14ac:dyDescent="0.2">
      <c r="D24" s="517" t="s">
        <v>781</v>
      </c>
      <c r="E24" s="511"/>
      <c r="F24" s="517" t="s">
        <v>782</v>
      </c>
      <c r="G24" s="511"/>
      <c r="H24" s="517" t="s">
        <v>783</v>
      </c>
    </row>
    <row r="25" spans="2:23" ht="20.100000000000001" customHeight="1" x14ac:dyDescent="0.2">
      <c r="B25" s="990" t="s">
        <v>633</v>
      </c>
      <c r="C25" s="990"/>
      <c r="D25" s="516"/>
      <c r="F25" s="516"/>
      <c r="H25" s="516"/>
      <c r="W25" t="b">
        <f t="shared" ref="W25:W32" si="0">OR(D25&lt;&gt;"",F25&lt;&gt;"",H25&lt;&gt;"")</f>
        <v>0</v>
      </c>
    </row>
    <row r="26" spans="2:23" ht="20.100000000000001" customHeight="1" x14ac:dyDescent="0.2">
      <c r="B26" s="990" t="s">
        <v>634</v>
      </c>
      <c r="C26" s="990"/>
      <c r="D26" s="516"/>
      <c r="F26" s="516"/>
      <c r="H26" s="516"/>
      <c r="W26" t="b">
        <f t="shared" si="0"/>
        <v>0</v>
      </c>
    </row>
    <row r="27" spans="2:23" ht="20.100000000000001" customHeight="1" x14ac:dyDescent="0.2">
      <c r="B27" s="990" t="s">
        <v>635</v>
      </c>
      <c r="C27" s="990"/>
      <c r="D27" s="516"/>
      <c r="F27" s="516"/>
      <c r="H27" s="516"/>
      <c r="W27" t="b">
        <f t="shared" si="0"/>
        <v>0</v>
      </c>
    </row>
    <row r="28" spans="2:23" ht="20.100000000000001" customHeight="1" x14ac:dyDescent="0.2">
      <c r="B28" s="990" t="s">
        <v>636</v>
      </c>
      <c r="C28" s="990"/>
      <c r="D28" s="516"/>
      <c r="F28" s="516"/>
      <c r="H28" s="516"/>
      <c r="W28" t="b">
        <f t="shared" si="0"/>
        <v>0</v>
      </c>
    </row>
    <row r="29" spans="2:23" ht="20.100000000000001" customHeight="1" x14ac:dyDescent="0.2">
      <c r="B29" s="990" t="s">
        <v>637</v>
      </c>
      <c r="C29" s="990"/>
      <c r="D29" s="516"/>
      <c r="F29" s="516"/>
      <c r="H29" s="516"/>
      <c r="W29" t="b">
        <f t="shared" si="0"/>
        <v>0</v>
      </c>
    </row>
    <row r="30" spans="2:23" ht="20.100000000000001" customHeight="1" x14ac:dyDescent="0.2">
      <c r="B30" s="990" t="s">
        <v>638</v>
      </c>
      <c r="C30" s="990"/>
      <c r="D30" s="516"/>
      <c r="F30" s="516"/>
      <c r="H30" s="516"/>
      <c r="W30" t="b">
        <f t="shared" si="0"/>
        <v>0</v>
      </c>
    </row>
    <row r="31" spans="2:23" ht="20.100000000000001" customHeight="1" x14ac:dyDescent="0.2">
      <c r="B31" s="990" t="s">
        <v>827</v>
      </c>
      <c r="C31" s="990"/>
      <c r="D31" s="516"/>
      <c r="F31" s="516"/>
      <c r="H31" s="516"/>
      <c r="W31" t="b">
        <f t="shared" si="0"/>
        <v>0</v>
      </c>
    </row>
    <row r="32" spans="2:23" ht="20.100000000000001" customHeight="1" x14ac:dyDescent="0.2">
      <c r="B32" s="990" t="s">
        <v>639</v>
      </c>
      <c r="C32" s="990"/>
      <c r="D32" s="516"/>
      <c r="F32" s="516"/>
      <c r="H32" s="516"/>
      <c r="W32" t="b">
        <f t="shared" si="0"/>
        <v>0</v>
      </c>
    </row>
    <row r="33" spans="2:4" ht="20.100000000000001" customHeight="1" x14ac:dyDescent="0.2"/>
    <row r="34" spans="2:4" ht="30" customHeight="1" x14ac:dyDescent="0.2">
      <c r="B34" s="989" t="s">
        <v>789</v>
      </c>
      <c r="C34" s="989"/>
      <c r="D34" s="576">
        <f>SUM(D25:D32,F25:F32,H25:H32)</f>
        <v>0</v>
      </c>
    </row>
    <row r="35" spans="2:4" ht="20.100000000000001" customHeight="1" x14ac:dyDescent="0.2"/>
    <row r="36" spans="2:4" ht="20.100000000000001" customHeight="1" x14ac:dyDescent="0.2"/>
    <row r="37" spans="2:4" ht="20.100000000000001" customHeight="1" x14ac:dyDescent="0.2">
      <c r="B37" s="518"/>
    </row>
    <row r="38" spans="2:4" ht="20.100000000000001" customHeight="1" x14ac:dyDescent="0.2"/>
    <row r="39" spans="2:4" ht="20.100000000000001" customHeight="1" x14ac:dyDescent="0.2"/>
    <row r="40" spans="2:4" ht="20.100000000000001" customHeight="1" x14ac:dyDescent="0.2"/>
    <row r="41" spans="2:4" ht="20.100000000000001" customHeight="1" x14ac:dyDescent="0.2"/>
    <row r="42" spans="2:4" ht="20.100000000000001" customHeight="1" x14ac:dyDescent="0.2"/>
    <row r="43" spans="2:4" ht="20.100000000000001" customHeight="1" x14ac:dyDescent="0.2"/>
    <row r="44" spans="2:4" ht="20.100000000000001" customHeight="1" x14ac:dyDescent="0.2"/>
    <row r="45" spans="2:4" ht="20.100000000000001" customHeight="1" x14ac:dyDescent="0.2"/>
    <row r="46" spans="2:4" ht="20.100000000000001" customHeight="1" x14ac:dyDescent="0.2"/>
    <row r="47" spans="2:4" ht="20.100000000000001" customHeight="1" x14ac:dyDescent="0.2"/>
    <row r="48" spans="2: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sheetData>
  <sheetProtection algorithmName="SHA-512" hashValue="/fUM7xfjsVphtTs6uJ54SHP+MK6sz6k5DNNY9sJMw3fu5Zpnf9/Y06xH8nJ5lF+WjdDxopp6EcP8Bn+xibMF+A==" saltValue="RQ8u9ID+q8bRIHmLJZhlyA==" spinCount="100000" sheet="1" formatColumns="0" formatRows="0"/>
  <mergeCells count="19">
    <mergeCell ref="B34:C34"/>
    <mergeCell ref="B27:C27"/>
    <mergeCell ref="B28:C28"/>
    <mergeCell ref="B29:C29"/>
    <mergeCell ref="B30:C30"/>
    <mergeCell ref="B31:C31"/>
    <mergeCell ref="B32:C32"/>
    <mergeCell ref="B25:C25"/>
    <mergeCell ref="B26:C26"/>
    <mergeCell ref="B23:K23"/>
    <mergeCell ref="A10:C10"/>
    <mergeCell ref="F10:H10"/>
    <mergeCell ref="I10:J10"/>
    <mergeCell ref="B22:K22"/>
    <mergeCell ref="I8:J8"/>
    <mergeCell ref="F8:H8"/>
    <mergeCell ref="A8:C8"/>
    <mergeCell ref="A6:C6"/>
    <mergeCell ref="B14:K14"/>
  </mergeCells>
  <conditionalFormatting sqref="D25:D32 F25:F32 H25:H32">
    <cfRule type="expression" dxfId="2" priority="1890">
      <formula>D25&lt;&gt;""</formula>
    </cfRule>
    <cfRule type="expression" dxfId="1" priority="1891">
      <formula>$W25=TRUE</formula>
    </cfRule>
  </conditionalFormatting>
  <dataValidations count="1">
    <dataValidation type="whole" operator="greaterThanOrEqual" allowBlank="1" showInputMessage="1" showErrorMessage="1" sqref="D25:D32 F25:F32 H25:H32" xr:uid="{83254149-BBE6-4FC4-B452-16219721CD65}">
      <formula1>-10000</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M84"/>
  <sheetViews>
    <sheetView showGridLines="0" showRuler="0" zoomScale="85" zoomScaleNormal="85" zoomScalePageLayoutView="90" workbookViewId="0">
      <selection activeCell="E2" sqref="E2"/>
    </sheetView>
  </sheetViews>
  <sheetFormatPr defaultColWidth="9.140625" defaultRowHeight="12.75" x14ac:dyDescent="0.2"/>
  <cols>
    <col min="1" max="1" width="2.5703125" style="2" customWidth="1"/>
    <col min="2" max="2" width="50.28515625" style="2" customWidth="1"/>
    <col min="3" max="3" width="3.140625" style="2" customWidth="1"/>
    <col min="4" max="4" width="50.28515625" style="2" customWidth="1"/>
    <col min="5" max="5" width="16.7109375" style="2" customWidth="1"/>
    <col min="6" max="6" width="13.140625" style="2" customWidth="1"/>
    <col min="7" max="16384" width="9.140625" style="2"/>
  </cols>
  <sheetData>
    <row r="1" spans="2:13" ht="33.75" customHeight="1" x14ac:dyDescent="0.2">
      <c r="D1" s="21" t="s">
        <v>815</v>
      </c>
      <c r="E1" s="579">
        <f>'2 Specifikation'!B15</f>
        <v>0</v>
      </c>
    </row>
    <row r="2" spans="2:13" ht="33.75" customHeight="1" x14ac:dyDescent="0.4">
      <c r="B2" s="464" t="s">
        <v>46</v>
      </c>
      <c r="C2" s="24"/>
      <c r="D2" s="21" t="s">
        <v>814</v>
      </c>
      <c r="E2" s="580"/>
      <c r="G2" s="22"/>
      <c r="H2" s="22"/>
      <c r="I2" s="22"/>
      <c r="J2" s="17"/>
      <c r="K2" s="17"/>
      <c r="L2" s="17"/>
      <c r="M2" s="17"/>
    </row>
    <row r="3" spans="2:13" ht="48.75" customHeight="1" x14ac:dyDescent="0.25">
      <c r="B3" s="999" t="str">
        <f>"Detta kontrakt reglerar avrop från ramavtal Kaffeautomater med tillhörande varor och tjänster"</f>
        <v>Detta kontrakt reglerar avrop från ramavtal Kaffeautomater med tillhörande varor och tjänster</v>
      </c>
      <c r="C3" s="1000"/>
      <c r="D3" s="1000"/>
      <c r="F3" s="23"/>
      <c r="G3" s="22"/>
      <c r="H3" s="22"/>
      <c r="I3" s="22"/>
      <c r="J3" s="17"/>
      <c r="K3" s="17"/>
      <c r="L3" s="17"/>
      <c r="M3" s="17"/>
    </row>
    <row r="4" spans="2:13" ht="25.5" customHeight="1" x14ac:dyDescent="0.25">
      <c r="B4" s="15" t="s">
        <v>45</v>
      </c>
      <c r="C4" s="15"/>
      <c r="D4" s="15"/>
      <c r="J4" s="17"/>
      <c r="K4" s="17"/>
      <c r="L4" s="17"/>
      <c r="M4" s="17"/>
    </row>
    <row r="5" spans="2:13" ht="45.75" customHeight="1" x14ac:dyDescent="0.25">
      <c r="B5" s="998" t="s">
        <v>44</v>
      </c>
      <c r="C5" s="998"/>
      <c r="D5" s="998"/>
      <c r="G5" s="21"/>
      <c r="J5" s="17"/>
      <c r="K5" s="17"/>
      <c r="L5" s="17"/>
      <c r="M5" s="17"/>
    </row>
    <row r="6" spans="2:13" ht="18" x14ac:dyDescent="0.25">
      <c r="B6" s="241" t="s">
        <v>134</v>
      </c>
      <c r="C6" s="241"/>
      <c r="D6" s="241"/>
      <c r="G6" s="21"/>
      <c r="J6" s="17"/>
      <c r="K6" s="17"/>
      <c r="L6" s="17"/>
      <c r="M6" s="17"/>
    </row>
    <row r="7" spans="2:13" ht="18" x14ac:dyDescent="0.25">
      <c r="B7" s="998" t="s">
        <v>130</v>
      </c>
      <c r="C7" s="998"/>
      <c r="D7" s="998"/>
      <c r="J7" s="17"/>
      <c r="K7" s="17"/>
      <c r="L7" s="17"/>
      <c r="M7" s="17"/>
    </row>
    <row r="8" spans="2:13" ht="18" x14ac:dyDescent="0.25">
      <c r="B8" s="241" t="s">
        <v>131</v>
      </c>
      <c r="C8" s="241"/>
      <c r="D8" s="241"/>
      <c r="J8" s="17"/>
      <c r="K8" s="17"/>
      <c r="L8" s="17"/>
      <c r="M8" s="17"/>
    </row>
    <row r="9" spans="2:13" ht="18" x14ac:dyDescent="0.25">
      <c r="B9" s="998" t="s">
        <v>132</v>
      </c>
      <c r="C9" s="998"/>
      <c r="D9" s="998"/>
      <c r="G9" s="20"/>
      <c r="J9" s="17"/>
      <c r="K9" s="17"/>
      <c r="L9" s="17"/>
      <c r="M9" s="17"/>
    </row>
    <row r="10" spans="2:13" ht="18" x14ac:dyDescent="0.25">
      <c r="B10" s="241" t="s">
        <v>135</v>
      </c>
      <c r="C10" s="241"/>
      <c r="D10" s="241"/>
      <c r="G10" s="20"/>
      <c r="J10" s="17"/>
      <c r="K10" s="17"/>
      <c r="L10" s="17"/>
      <c r="M10" s="17"/>
    </row>
    <row r="11" spans="2:13" ht="18" x14ac:dyDescent="0.25">
      <c r="B11" s="241" t="s">
        <v>133</v>
      </c>
      <c r="C11" s="241"/>
      <c r="D11" s="241"/>
      <c r="G11" s="20"/>
      <c r="J11" s="17"/>
      <c r="K11" s="17"/>
      <c r="L11" s="17"/>
      <c r="M11" s="17"/>
    </row>
    <row r="12" spans="2:13" ht="18" customHeight="1" x14ac:dyDescent="0.25">
      <c r="B12" s="998"/>
      <c r="C12" s="998"/>
      <c r="D12" s="998"/>
      <c r="J12" s="17"/>
      <c r="K12" s="17"/>
      <c r="L12" s="17"/>
      <c r="M12" s="17"/>
    </row>
    <row r="13" spans="2:13" ht="41.25" customHeight="1" x14ac:dyDescent="0.25">
      <c r="B13" s="1001" t="s">
        <v>43</v>
      </c>
      <c r="C13" s="1001"/>
      <c r="D13" s="1001"/>
      <c r="J13" s="17"/>
      <c r="K13" s="17"/>
      <c r="L13" s="17"/>
      <c r="M13" s="17"/>
    </row>
    <row r="14" spans="2:13" ht="10.5" customHeight="1" x14ac:dyDescent="0.3">
      <c r="B14" s="19"/>
      <c r="C14" s="18"/>
      <c r="D14" s="18"/>
      <c r="J14" s="17"/>
      <c r="K14" s="17"/>
      <c r="L14" s="17"/>
      <c r="M14" s="17"/>
    </row>
    <row r="15" spans="2:13" s="16" customFormat="1" ht="24" customHeight="1" x14ac:dyDescent="0.2">
      <c r="B15" s="15" t="s">
        <v>37</v>
      </c>
      <c r="C15" s="15"/>
      <c r="D15" s="15"/>
    </row>
    <row r="16" spans="2:13" ht="67.5" customHeight="1" x14ac:dyDescent="0.2">
      <c r="B16" s="998" t="s">
        <v>140</v>
      </c>
      <c r="C16" s="998"/>
      <c r="D16" s="998"/>
    </row>
    <row r="17" spans="1:6" ht="26.25" customHeight="1" x14ac:dyDescent="0.2">
      <c r="B17" s="11"/>
      <c r="C17" s="11"/>
      <c r="D17" s="11"/>
    </row>
    <row r="18" spans="1:6" s="10" customFormat="1" ht="18" customHeight="1" x14ac:dyDescent="0.2">
      <c r="A18" s="2"/>
      <c r="B18" s="9" t="s">
        <v>687</v>
      </c>
      <c r="C18" s="12"/>
      <c r="D18" s="9" t="s">
        <v>42</v>
      </c>
      <c r="E18" s="15"/>
    </row>
    <row r="19" spans="1:6" s="10" customFormat="1" ht="23.25" customHeight="1" x14ac:dyDescent="0.2">
      <c r="A19" s="2"/>
      <c r="B19" s="124">
        <f>'2 Specifikation'!B9</f>
        <v>0</v>
      </c>
      <c r="C19" s="12"/>
      <c r="D19" s="526" t="str">
        <f>IF('4 Förslag på lösning'!$B$9="","",'4 Förslag på lösning'!$B$9)</f>
        <v/>
      </c>
    </row>
    <row r="20" spans="1:6" s="10" customFormat="1" ht="12.75" customHeight="1" x14ac:dyDescent="0.2">
      <c r="A20" s="2"/>
      <c r="B20" s="14" t="s">
        <v>41</v>
      </c>
      <c r="C20" s="12"/>
      <c r="D20" s="14" t="s">
        <v>41</v>
      </c>
    </row>
    <row r="21" spans="1:6" s="10" customFormat="1" ht="18" customHeight="1" x14ac:dyDescent="0.2">
      <c r="A21" s="2"/>
      <c r="B21" s="125" t="str">
        <f>IF('2 Specifikation'!$H$9="","",'2 Specifikation'!$H$9)</f>
        <v/>
      </c>
      <c r="C21" s="12"/>
      <c r="D21" s="126" t="str">
        <f>IF('4 Förslag på lösning'!$H$9="","",'4 Förslag på lösning'!$H$9)</f>
        <v/>
      </c>
    </row>
    <row r="22" spans="1:6" s="10" customFormat="1" ht="44.25" customHeight="1" x14ac:dyDescent="0.2">
      <c r="A22" s="2"/>
      <c r="B22" s="13"/>
      <c r="C22" s="12"/>
      <c r="D22" s="12"/>
    </row>
    <row r="23" spans="1:6" s="10" customFormat="1" x14ac:dyDescent="0.2">
      <c r="B23" s="471" t="s">
        <v>38</v>
      </c>
      <c r="D23" s="471" t="s">
        <v>38</v>
      </c>
    </row>
    <row r="24" spans="1:6" s="10" customFormat="1" ht="28.5" customHeight="1" x14ac:dyDescent="0.2">
      <c r="B24" s="472"/>
      <c r="D24" s="510"/>
    </row>
    <row r="25" spans="1:6" ht="16.5" customHeight="1" x14ac:dyDescent="0.2">
      <c r="A25" s="10"/>
      <c r="B25" s="10"/>
      <c r="C25" s="10"/>
      <c r="D25" s="10"/>
    </row>
    <row r="26" spans="1:6" ht="27.75" customHeight="1" x14ac:dyDescent="0.2">
      <c r="A26" s="10"/>
      <c r="B26" s="470" t="s">
        <v>692</v>
      </c>
      <c r="C26" s="10"/>
      <c r="D26" s="470" t="s">
        <v>50</v>
      </c>
      <c r="F26" s="2" t="s">
        <v>13</v>
      </c>
    </row>
    <row r="27" spans="1:6" ht="20.100000000000001" customHeight="1" x14ac:dyDescent="0.2">
      <c r="A27" s="10"/>
      <c r="B27" s="568"/>
      <c r="C27" s="10"/>
      <c r="D27" s="508"/>
    </row>
    <row r="28" spans="1:6" ht="20.100000000000001" customHeight="1" x14ac:dyDescent="0.2">
      <c r="A28" s="10"/>
      <c r="B28" s="568"/>
      <c r="C28" s="10"/>
      <c r="D28" s="508"/>
    </row>
    <row r="29" spans="1:6" ht="20.100000000000001" customHeight="1" x14ac:dyDescent="0.2">
      <c r="A29" s="10"/>
      <c r="B29" s="569"/>
      <c r="C29" s="10"/>
      <c r="D29" s="509"/>
    </row>
    <row r="30" spans="1:6" x14ac:dyDescent="0.2">
      <c r="A30" s="11"/>
      <c r="B30" s="11"/>
      <c r="C30" s="11"/>
      <c r="D30" s="10"/>
    </row>
    <row r="31" spans="1:6" ht="15.75" customHeight="1" x14ac:dyDescent="0.2">
      <c r="B31" s="9" t="s">
        <v>40</v>
      </c>
      <c r="C31" s="9"/>
      <c r="D31" s="9"/>
    </row>
    <row r="32" spans="1:6" x14ac:dyDescent="0.2">
      <c r="B32" s="995"/>
      <c r="C32" s="996"/>
      <c r="D32" s="997"/>
    </row>
    <row r="33" spans="2:9" x14ac:dyDescent="0.2">
      <c r="B33" s="995"/>
      <c r="C33" s="996"/>
      <c r="D33" s="997"/>
    </row>
    <row r="34" spans="2:9" x14ac:dyDescent="0.2">
      <c r="B34" s="995"/>
      <c r="C34" s="996"/>
      <c r="D34" s="997"/>
    </row>
    <row r="35" spans="2:9" x14ac:dyDescent="0.2">
      <c r="B35" s="995"/>
      <c r="C35" s="996"/>
      <c r="D35" s="997"/>
    </row>
    <row r="36" spans="2:9" x14ac:dyDescent="0.2">
      <c r="B36" s="995"/>
      <c r="C36" s="996"/>
      <c r="D36" s="997"/>
    </row>
    <row r="38" spans="2:9" ht="18" x14ac:dyDescent="0.2">
      <c r="B38" s="693" t="s">
        <v>625</v>
      </c>
      <c r="C38" s="693"/>
      <c r="D38" s="693"/>
      <c r="E38" s="693"/>
      <c r="F38" s="693"/>
      <c r="G38" s="26"/>
      <c r="H38" s="96"/>
      <c r="I38" s="96"/>
    </row>
    <row r="39" spans="2:9" ht="30.75" customHeight="1" x14ac:dyDescent="0.2">
      <c r="B39" s="921" t="s">
        <v>312</v>
      </c>
      <c r="C39" s="922"/>
      <c r="D39" s="922"/>
      <c r="E39" s="922"/>
      <c r="F39" s="922"/>
      <c r="G39" s="922"/>
      <c r="H39" s="922"/>
      <c r="I39" s="922"/>
    </row>
    <row r="40" spans="2:9" x14ac:dyDescent="0.2">
      <c r="B40" s="35" t="s">
        <v>89</v>
      </c>
      <c r="C40" s="34"/>
      <c r="D40" s="34"/>
      <c r="E40" s="34"/>
      <c r="F40" s="34"/>
      <c r="G40" s="34"/>
      <c r="H40" s="96"/>
      <c r="I40" s="96"/>
    </row>
    <row r="41" spans="2:9" ht="14.1" customHeight="1" x14ac:dyDescent="0.2">
      <c r="B41" s="881" t="s">
        <v>334</v>
      </c>
      <c r="C41" s="882"/>
      <c r="D41" s="882"/>
      <c r="E41" s="882"/>
      <c r="F41" s="882"/>
      <c r="G41" s="882"/>
      <c r="H41" s="882"/>
      <c r="I41" s="883"/>
    </row>
    <row r="42" spans="2:9" ht="14.1" customHeight="1" x14ac:dyDescent="0.2">
      <c r="B42" s="890"/>
      <c r="C42" s="891"/>
      <c r="D42" s="891"/>
      <c r="E42" s="891"/>
      <c r="F42" s="891"/>
      <c r="G42" s="891"/>
      <c r="H42" s="891"/>
      <c r="I42" s="892"/>
    </row>
    <row r="43" spans="2:9" ht="14.1" customHeight="1" x14ac:dyDescent="0.2">
      <c r="B43" s="890"/>
      <c r="C43" s="891"/>
      <c r="D43" s="891"/>
      <c r="E43" s="891"/>
      <c r="F43" s="891"/>
      <c r="G43" s="891"/>
      <c r="H43" s="891"/>
      <c r="I43" s="892"/>
    </row>
    <row r="44" spans="2:9" ht="14.1" customHeight="1" x14ac:dyDescent="0.2">
      <c r="B44" s="896"/>
      <c r="C44" s="896"/>
      <c r="D44" s="896"/>
      <c r="E44" s="896"/>
      <c r="F44" s="896"/>
      <c r="G44" s="896"/>
      <c r="H44" s="896"/>
      <c r="I44" s="896"/>
    </row>
    <row r="45" spans="2:9" x14ac:dyDescent="0.2">
      <c r="B45" s="34"/>
      <c r="C45" s="34"/>
      <c r="D45" s="34"/>
      <c r="E45" s="34"/>
      <c r="F45" s="34"/>
      <c r="G45" s="34"/>
      <c r="H45" s="34"/>
      <c r="I45" s="34"/>
    </row>
    <row r="46" spans="2:9" x14ac:dyDescent="0.2">
      <c r="B46" s="35" t="s">
        <v>322</v>
      </c>
      <c r="C46" s="34"/>
      <c r="D46" s="34"/>
      <c r="E46" s="34"/>
      <c r="F46" s="34"/>
      <c r="G46" s="34"/>
      <c r="H46" s="26"/>
      <c r="I46" s="26"/>
    </row>
    <row r="47" spans="2:9" ht="14.1" customHeight="1" x14ac:dyDescent="0.2">
      <c r="B47" s="828" t="s">
        <v>142</v>
      </c>
      <c r="C47" s="828"/>
      <c r="D47" s="828"/>
      <c r="E47" s="828"/>
      <c r="F47" s="828"/>
      <c r="G47" s="828"/>
      <c r="H47" s="828"/>
      <c r="I47" s="828"/>
    </row>
    <row r="48" spans="2:9" ht="14.1" customHeight="1" x14ac:dyDescent="0.2">
      <c r="B48" s="896"/>
      <c r="C48" s="896"/>
      <c r="D48" s="896"/>
      <c r="E48" s="896"/>
      <c r="F48" s="896"/>
      <c r="G48" s="896"/>
      <c r="H48" s="896"/>
      <c r="I48" s="896"/>
    </row>
    <row r="49" spans="2:9" ht="14.1" customHeight="1" x14ac:dyDescent="0.2">
      <c r="B49" s="896"/>
      <c r="C49" s="896"/>
      <c r="D49" s="896"/>
      <c r="E49" s="896"/>
      <c r="F49" s="896"/>
      <c r="G49" s="896"/>
      <c r="H49" s="896"/>
      <c r="I49" s="896"/>
    </row>
    <row r="50" spans="2:9" ht="14.1" customHeight="1" x14ac:dyDescent="0.2">
      <c r="B50" s="896"/>
      <c r="C50" s="896"/>
      <c r="D50" s="896"/>
      <c r="E50" s="896"/>
      <c r="F50" s="896"/>
      <c r="G50" s="896"/>
      <c r="H50" s="896"/>
      <c r="I50" s="896"/>
    </row>
    <row r="51" spans="2:9" x14ac:dyDescent="0.2">
      <c r="B51" s="34"/>
      <c r="C51" s="34"/>
      <c r="D51" s="34"/>
      <c r="E51" s="34"/>
      <c r="F51" s="34"/>
      <c r="G51" s="34"/>
      <c r="H51" s="26"/>
      <c r="I51" s="26"/>
    </row>
    <row r="52" spans="2:9" x14ac:dyDescent="0.2">
      <c r="B52" s="35" t="s">
        <v>323</v>
      </c>
      <c r="C52" s="34"/>
      <c r="D52" s="34"/>
      <c r="E52" s="34"/>
      <c r="F52" s="34"/>
      <c r="G52" s="34"/>
      <c r="H52" s="26"/>
      <c r="I52" s="26"/>
    </row>
    <row r="53" spans="2:9" ht="14.1" customHeight="1" x14ac:dyDescent="0.2">
      <c r="B53" s="828" t="s">
        <v>324</v>
      </c>
      <c r="C53" s="828"/>
      <c r="D53" s="828"/>
      <c r="E53" s="828"/>
      <c r="F53" s="828"/>
      <c r="G53" s="828"/>
      <c r="H53" s="828"/>
      <c r="I53" s="828"/>
    </row>
    <row r="54" spans="2:9" ht="14.1" customHeight="1" x14ac:dyDescent="0.2">
      <c r="B54" s="896"/>
      <c r="C54" s="896"/>
      <c r="D54" s="896"/>
      <c r="E54" s="896"/>
      <c r="F54" s="896"/>
      <c r="G54" s="896"/>
      <c r="H54" s="896"/>
      <c r="I54" s="896"/>
    </row>
    <row r="55" spans="2:9" ht="14.1" customHeight="1" x14ac:dyDescent="0.2">
      <c r="B55" s="896"/>
      <c r="C55" s="896"/>
      <c r="D55" s="896"/>
      <c r="E55" s="896"/>
      <c r="F55" s="896"/>
      <c r="G55" s="896"/>
      <c r="H55" s="896"/>
      <c r="I55" s="896"/>
    </row>
    <row r="56" spans="2:9" ht="14.1" customHeight="1" x14ac:dyDescent="0.2">
      <c r="B56" s="896"/>
      <c r="C56" s="896"/>
      <c r="D56" s="896"/>
      <c r="E56" s="896"/>
      <c r="F56" s="896"/>
      <c r="G56" s="896"/>
      <c r="H56" s="896"/>
      <c r="I56" s="896"/>
    </row>
    <row r="57" spans="2:9" ht="14.1" customHeight="1" x14ac:dyDescent="0.2">
      <c r="B57" s="896"/>
      <c r="C57" s="896"/>
      <c r="D57" s="896"/>
      <c r="E57" s="896"/>
      <c r="F57" s="896"/>
      <c r="G57" s="896"/>
      <c r="H57" s="896"/>
      <c r="I57" s="896"/>
    </row>
    <row r="58" spans="2:9" ht="14.1" customHeight="1" x14ac:dyDescent="0.2">
      <c r="B58" s="896"/>
      <c r="C58" s="896"/>
      <c r="D58" s="896"/>
      <c r="E58" s="896"/>
      <c r="F58" s="896"/>
      <c r="G58" s="896"/>
      <c r="H58" s="896"/>
      <c r="I58" s="896"/>
    </row>
    <row r="59" spans="2:9" x14ac:dyDescent="0.2">
      <c r="B59" s="44"/>
      <c r="C59" s="44"/>
      <c r="D59" s="44"/>
      <c r="E59" s="44"/>
      <c r="F59" s="44"/>
      <c r="G59" s="34"/>
      <c r="H59" s="385"/>
      <c r="I59" s="385"/>
    </row>
    <row r="60" spans="2:9" x14ac:dyDescent="0.2">
      <c r="B60" s="35" t="s">
        <v>137</v>
      </c>
      <c r="C60" s="34"/>
      <c r="D60" s="34"/>
      <c r="E60" s="34"/>
      <c r="F60" s="34"/>
      <c r="G60" s="34"/>
      <c r="H60" s="26"/>
      <c r="I60" s="26"/>
    </row>
    <row r="61" spans="2:9" ht="14.1" customHeight="1" x14ac:dyDescent="0.2">
      <c r="B61" s="828" t="s">
        <v>158</v>
      </c>
      <c r="C61" s="828"/>
      <c r="D61" s="828"/>
      <c r="E61" s="828"/>
      <c r="F61" s="828"/>
      <c r="G61" s="828"/>
      <c r="H61" s="828"/>
      <c r="I61" s="828"/>
    </row>
    <row r="62" spans="2:9" ht="14.1" customHeight="1" x14ac:dyDescent="0.2">
      <c r="B62" s="896"/>
      <c r="C62" s="896"/>
      <c r="D62" s="896"/>
      <c r="E62" s="896"/>
      <c r="F62" s="896"/>
      <c r="G62" s="896"/>
      <c r="H62" s="896"/>
      <c r="I62" s="896"/>
    </row>
    <row r="63" spans="2:9" ht="14.1" customHeight="1" x14ac:dyDescent="0.2">
      <c r="B63" s="896"/>
      <c r="C63" s="896"/>
      <c r="D63" s="896"/>
      <c r="E63" s="896"/>
      <c r="F63" s="896"/>
      <c r="G63" s="896"/>
      <c r="H63" s="896"/>
      <c r="I63" s="896"/>
    </row>
    <row r="64" spans="2:9" ht="14.1" customHeight="1" x14ac:dyDescent="0.2">
      <c r="B64" s="896"/>
      <c r="C64" s="896"/>
      <c r="D64" s="896"/>
      <c r="E64" s="896"/>
      <c r="F64" s="896"/>
      <c r="G64" s="896"/>
      <c r="H64" s="896"/>
      <c r="I64" s="896"/>
    </row>
    <row r="65" spans="2:9" x14ac:dyDescent="0.2">
      <c r="B65" s="34"/>
      <c r="C65" s="34"/>
      <c r="D65" s="34"/>
      <c r="E65" s="34"/>
      <c r="F65" s="34"/>
      <c r="G65" s="34"/>
      <c r="H65" s="34"/>
      <c r="I65" s="34"/>
    </row>
    <row r="66" spans="2:9" x14ac:dyDescent="0.2">
      <c r="B66" s="35" t="s">
        <v>321</v>
      </c>
      <c r="C66" s="44"/>
      <c r="D66" s="44"/>
      <c r="E66" s="44"/>
      <c r="F66" s="44"/>
      <c r="G66" s="34"/>
      <c r="H66" s="385"/>
      <c r="I66" s="385"/>
    </row>
    <row r="67" spans="2:9" ht="14.1" customHeight="1" x14ac:dyDescent="0.2">
      <c r="B67" s="828" t="s">
        <v>588</v>
      </c>
      <c r="C67" s="828"/>
      <c r="D67" s="828"/>
      <c r="E67" s="828"/>
      <c r="F67" s="828"/>
      <c r="G67" s="828"/>
      <c r="H67" s="828"/>
      <c r="I67" s="828"/>
    </row>
    <row r="68" spans="2:9" ht="14.1" customHeight="1" x14ac:dyDescent="0.2">
      <c r="B68" s="897"/>
      <c r="C68" s="898"/>
      <c r="D68" s="898"/>
      <c r="E68" s="899"/>
      <c r="F68" s="899"/>
      <c r="G68" s="899"/>
      <c r="H68" s="899"/>
      <c r="I68" s="900"/>
    </row>
    <row r="69" spans="2:9" ht="14.1" customHeight="1" x14ac:dyDescent="0.2">
      <c r="B69" s="901"/>
      <c r="C69" s="902"/>
      <c r="D69" s="902"/>
      <c r="E69" s="903"/>
      <c r="F69" s="903"/>
      <c r="G69" s="903"/>
      <c r="H69" s="903"/>
      <c r="I69" s="904"/>
    </row>
    <row r="70" spans="2:9" ht="14.1" customHeight="1" x14ac:dyDescent="0.2">
      <c r="B70" s="905"/>
      <c r="C70" s="906"/>
      <c r="D70" s="906"/>
      <c r="E70" s="906"/>
      <c r="F70" s="906"/>
      <c r="G70" s="906"/>
      <c r="H70" s="906"/>
      <c r="I70" s="907"/>
    </row>
    <row r="71" spans="2:9" x14ac:dyDescent="0.2">
      <c r="B71" s="44"/>
      <c r="C71" s="44"/>
      <c r="D71" s="44"/>
      <c r="E71" s="44"/>
      <c r="F71" s="44"/>
      <c r="G71" s="34"/>
      <c r="H71" s="385"/>
      <c r="I71" s="385"/>
    </row>
    <row r="72" spans="2:9" ht="18" x14ac:dyDescent="0.2">
      <c r="B72" s="693" t="s">
        <v>35</v>
      </c>
      <c r="C72" s="693"/>
      <c r="D72" s="693"/>
      <c r="E72" s="693"/>
      <c r="F72" s="693"/>
      <c r="G72" s="34"/>
      <c r="H72" s="34"/>
      <c r="I72" s="34"/>
    </row>
    <row r="73" spans="2:9" ht="30" customHeight="1" x14ac:dyDescent="0.2">
      <c r="B73" s="881" t="s">
        <v>689</v>
      </c>
      <c r="C73" s="908"/>
      <c r="D73" s="908"/>
      <c r="E73" s="908"/>
      <c r="F73" s="908"/>
      <c r="G73" s="908"/>
      <c r="H73" s="908"/>
      <c r="I73" s="1002"/>
    </row>
    <row r="74" spans="2:9" ht="14.1" customHeight="1" x14ac:dyDescent="0.2">
      <c r="B74" s="909"/>
      <c r="C74" s="910"/>
      <c r="D74" s="910"/>
      <c r="E74" s="910"/>
      <c r="F74" s="910"/>
      <c r="G74" s="910"/>
      <c r="H74" s="910"/>
      <c r="I74" s="1003"/>
    </row>
    <row r="75" spans="2:9" ht="14.1" customHeight="1" x14ac:dyDescent="0.2">
      <c r="B75" s="911"/>
      <c r="C75" s="1004"/>
      <c r="D75" s="1004"/>
      <c r="E75" s="1004"/>
      <c r="F75" s="1004"/>
      <c r="G75" s="1004"/>
      <c r="H75" s="1004"/>
      <c r="I75" s="1005"/>
    </row>
    <row r="76" spans="2:9" ht="14.1" customHeight="1" x14ac:dyDescent="0.2">
      <c r="B76" s="911"/>
      <c r="C76" s="1004"/>
      <c r="D76" s="1004"/>
      <c r="E76" s="1004"/>
      <c r="F76" s="1004"/>
      <c r="G76" s="1004"/>
      <c r="H76" s="1004"/>
      <c r="I76" s="1005"/>
    </row>
    <row r="77" spans="2:9" ht="14.1" customHeight="1" x14ac:dyDescent="0.2">
      <c r="B77" s="911"/>
      <c r="C77" s="1004"/>
      <c r="D77" s="1004"/>
      <c r="E77" s="1004"/>
      <c r="F77" s="1004"/>
      <c r="G77" s="1004"/>
      <c r="H77" s="1004"/>
      <c r="I77" s="1005"/>
    </row>
    <row r="78" spans="2:9" ht="14.1" customHeight="1" x14ac:dyDescent="0.2">
      <c r="B78" s="911"/>
      <c r="C78" s="1004"/>
      <c r="D78" s="1004"/>
      <c r="E78" s="1004"/>
      <c r="F78" s="1004"/>
      <c r="G78" s="1004"/>
      <c r="H78" s="1004"/>
      <c r="I78" s="1005"/>
    </row>
    <row r="79" spans="2:9" ht="14.1" customHeight="1" x14ac:dyDescent="0.2">
      <c r="B79" s="911"/>
      <c r="C79" s="1004"/>
      <c r="D79" s="1004"/>
      <c r="E79" s="1004"/>
      <c r="F79" s="1004"/>
      <c r="G79" s="1004"/>
      <c r="H79" s="1004"/>
      <c r="I79" s="1005"/>
    </row>
    <row r="80" spans="2:9" ht="14.1" customHeight="1" x14ac:dyDescent="0.2">
      <c r="B80" s="911"/>
      <c r="C80" s="1004"/>
      <c r="D80" s="1004"/>
      <c r="E80" s="1004"/>
      <c r="F80" s="1004"/>
      <c r="G80" s="1004"/>
      <c r="H80" s="1004"/>
      <c r="I80" s="1005"/>
    </row>
    <row r="81" spans="2:9" ht="14.1" customHeight="1" x14ac:dyDescent="0.2">
      <c r="B81" s="911"/>
      <c r="C81" s="1004"/>
      <c r="D81" s="1004"/>
      <c r="E81" s="1004"/>
      <c r="F81" s="1004"/>
      <c r="G81" s="1004"/>
      <c r="H81" s="1004"/>
      <c r="I81" s="1005"/>
    </row>
    <row r="82" spans="2:9" ht="14.1" customHeight="1" x14ac:dyDescent="0.2">
      <c r="B82" s="911"/>
      <c r="C82" s="1004"/>
      <c r="D82" s="1004"/>
      <c r="E82" s="1004"/>
      <c r="F82" s="1004"/>
      <c r="G82" s="1004"/>
      <c r="H82" s="1004"/>
      <c r="I82" s="1005"/>
    </row>
    <row r="83" spans="2:9" ht="14.1" customHeight="1" x14ac:dyDescent="0.2">
      <c r="B83" s="913"/>
      <c r="C83" s="914"/>
      <c r="D83" s="914"/>
      <c r="E83" s="914"/>
      <c r="F83" s="914"/>
      <c r="G83" s="914"/>
      <c r="H83" s="914"/>
      <c r="I83" s="1006"/>
    </row>
    <row r="84" spans="2:9" ht="21.95" customHeight="1" x14ac:dyDescent="0.2">
      <c r="B84" s="25"/>
      <c r="C84" s="25"/>
      <c r="D84" s="25"/>
      <c r="E84" s="25"/>
      <c r="F84" s="25"/>
      <c r="G84" s="25"/>
      <c r="H84" s="25"/>
      <c r="I84" s="25"/>
    </row>
  </sheetData>
  <sheetProtection algorithmName="SHA-512" hashValue="U3DVPwCwoUF14mIDJsS15oOl+EhXe8uZccAtMvMdQTbClyVa5oXKMAUmhAd7L9PsCInJQfc4k9ARpBwslEaQxw==" saltValue="ExDMesAWLNdfk8I6jGdI5w==" spinCount="100000" sheet="1" formatColumns="0" formatRows="0"/>
  <mergeCells count="37">
    <mergeCell ref="B67:I67"/>
    <mergeCell ref="B68:I70"/>
    <mergeCell ref="B72:F72"/>
    <mergeCell ref="B73:I73"/>
    <mergeCell ref="B74:I83"/>
    <mergeCell ref="B58:I58"/>
    <mergeCell ref="B61:I61"/>
    <mergeCell ref="B62:I62"/>
    <mergeCell ref="B63:I63"/>
    <mergeCell ref="B64:I64"/>
    <mergeCell ref="B53:I53"/>
    <mergeCell ref="B54:I54"/>
    <mergeCell ref="B55:I55"/>
    <mergeCell ref="B56:I56"/>
    <mergeCell ref="B57:I57"/>
    <mergeCell ref="B44:I44"/>
    <mergeCell ref="B47:I47"/>
    <mergeCell ref="B48:I48"/>
    <mergeCell ref="B49:I49"/>
    <mergeCell ref="B50:I50"/>
    <mergeCell ref="B38:F38"/>
    <mergeCell ref="B39:I39"/>
    <mergeCell ref="B41:I41"/>
    <mergeCell ref="B42:I42"/>
    <mergeCell ref="B43:I43"/>
    <mergeCell ref="B36:D36"/>
    <mergeCell ref="B16:D16"/>
    <mergeCell ref="B32:D32"/>
    <mergeCell ref="B3:D3"/>
    <mergeCell ref="B33:D33"/>
    <mergeCell ref="B34:D34"/>
    <mergeCell ref="B35:D35"/>
    <mergeCell ref="B5:D5"/>
    <mergeCell ref="B7:D7"/>
    <mergeCell ref="B9:D9"/>
    <mergeCell ref="B12:D12"/>
    <mergeCell ref="B13:D13"/>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B1:AO168"/>
  <sheetViews>
    <sheetView showGridLines="0" topLeftCell="A52" zoomScale="70" zoomScaleNormal="70" workbookViewId="0"/>
  </sheetViews>
  <sheetFormatPr defaultColWidth="9.140625" defaultRowHeight="12.75" x14ac:dyDescent="0.2"/>
  <cols>
    <col min="1" max="2" width="6.7109375" style="1" customWidth="1"/>
    <col min="3" max="3" width="23.7109375" style="1" bestFit="1" customWidth="1"/>
    <col min="4" max="8" width="24.42578125" style="1" bestFit="1" customWidth="1"/>
    <col min="9" max="23" width="24.5703125" style="1" customWidth="1"/>
    <col min="24" max="24" width="26.140625" style="1" customWidth="1"/>
    <col min="25"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50" t="s">
        <v>121</v>
      </c>
    </row>
    <row r="2" spans="2:41" x14ac:dyDescent="0.2">
      <c r="D2" s="138" t="s">
        <v>160</v>
      </c>
      <c r="E2" s="138" t="s">
        <v>161</v>
      </c>
      <c r="F2" s="138" t="s">
        <v>162</v>
      </c>
      <c r="G2" s="138" t="s">
        <v>163</v>
      </c>
      <c r="H2" s="138" t="s">
        <v>164</v>
      </c>
      <c r="I2" s="138" t="s">
        <v>165</v>
      </c>
      <c r="J2" s="139" t="str">
        <f>USRDelområde</f>
        <v>Specifikation av bilagor som medföljer denna avropsförfrågan</v>
      </c>
    </row>
    <row r="3" spans="2:41" ht="13.5" thickBot="1" x14ac:dyDescent="0.25">
      <c r="C3" s="173" t="s">
        <v>114</v>
      </c>
      <c r="D3" s="172" t="s">
        <v>166</v>
      </c>
      <c r="E3" s="172" t="s">
        <v>166</v>
      </c>
      <c r="F3" s="138" t="s">
        <v>166</v>
      </c>
      <c r="G3" s="138" t="s">
        <v>166</v>
      </c>
      <c r="H3" s="138" t="s">
        <v>166</v>
      </c>
      <c r="I3" s="167" t="s">
        <v>166</v>
      </c>
      <c r="J3" s="170" t="str">
        <f>IFERROR(IF(INDEX(D3:I3,MATCH(J$2,D$2:I$2,0))=0,"",INDEX(D3:I3,MATCH(J$2,D$2:I$2,0))),"")</f>
        <v/>
      </c>
    </row>
    <row r="4" spans="2:41" x14ac:dyDescent="0.2">
      <c r="C4" s="249" t="s">
        <v>167</v>
      </c>
      <c r="D4" s="251" t="s">
        <v>168</v>
      </c>
      <c r="E4" s="49" t="s">
        <v>169</v>
      </c>
      <c r="F4" s="49" t="s">
        <v>170</v>
      </c>
      <c r="G4" s="49" t="s">
        <v>171</v>
      </c>
      <c r="H4" s="49" t="s">
        <v>172</v>
      </c>
      <c r="I4" s="166" t="s">
        <v>173</v>
      </c>
      <c r="J4" s="170" t="str">
        <f>IFERROR(IF(INDEX(D4:I4,MATCH(J$2,D$2:I$2,0))=0,"",INDEX(D4:I4,MATCH(J$2,D$2:I$2,0))),"")</f>
        <v/>
      </c>
    </row>
    <row r="5" spans="2:41" x14ac:dyDescent="0.2">
      <c r="C5" s="250" t="s">
        <v>160</v>
      </c>
      <c r="D5" s="251" t="s">
        <v>174</v>
      </c>
      <c r="E5" s="49" t="s">
        <v>175</v>
      </c>
      <c r="F5" s="49" t="s">
        <v>176</v>
      </c>
      <c r="G5" s="49" t="s">
        <v>177</v>
      </c>
      <c r="H5" s="49" t="s">
        <v>178</v>
      </c>
      <c r="I5" s="166" t="s">
        <v>179</v>
      </c>
      <c r="J5" s="170" t="str">
        <f t="shared" ref="J5:J24" si="0">IFERROR(IF(INDEX(D5:I5,MATCH(J$2,D$2:I$2,0))=0,"",INDEX(D5:I5,MATCH(J$2,D$2:I$2,0))),"")</f>
        <v/>
      </c>
      <c r="AF5" s="147"/>
      <c r="AG5" s="147"/>
      <c r="AH5" s="147"/>
      <c r="AI5" s="147"/>
      <c r="AJ5" s="147"/>
      <c r="AK5" s="147"/>
      <c r="AL5" s="147"/>
      <c r="AM5" s="147"/>
      <c r="AN5" s="147"/>
      <c r="AO5" s="147"/>
    </row>
    <row r="6" spans="2:41" x14ac:dyDescent="0.2">
      <c r="C6" s="250" t="s">
        <v>161</v>
      </c>
      <c r="D6" s="251" t="s">
        <v>180</v>
      </c>
      <c r="E6" s="49" t="s">
        <v>181</v>
      </c>
      <c r="F6" s="49" t="s">
        <v>182</v>
      </c>
      <c r="G6" s="49" t="s">
        <v>183</v>
      </c>
      <c r="H6" s="49" t="s">
        <v>184</v>
      </c>
      <c r="I6" s="166" t="s">
        <v>185</v>
      </c>
      <c r="J6" s="170" t="str">
        <f t="shared" si="0"/>
        <v/>
      </c>
      <c r="AF6" s="131"/>
      <c r="AG6" s="131"/>
      <c r="AH6" s="131"/>
      <c r="AI6" s="131"/>
      <c r="AJ6" s="131"/>
      <c r="AK6" s="131"/>
      <c r="AL6" s="131"/>
      <c r="AM6" s="131"/>
      <c r="AN6" s="131"/>
      <c r="AO6" s="131"/>
    </row>
    <row r="7" spans="2:41" x14ac:dyDescent="0.2">
      <c r="C7" s="250" t="s">
        <v>162</v>
      </c>
      <c r="D7" s="251" t="s">
        <v>186</v>
      </c>
      <c r="E7" s="49" t="s">
        <v>187</v>
      </c>
      <c r="F7" s="49" t="s">
        <v>188</v>
      </c>
      <c r="G7" s="49" t="s">
        <v>189</v>
      </c>
      <c r="H7" s="49" t="s">
        <v>190</v>
      </c>
      <c r="I7" s="166" t="s">
        <v>191</v>
      </c>
      <c r="J7" s="170" t="str">
        <f t="shared" si="0"/>
        <v/>
      </c>
      <c r="AF7" s="131"/>
      <c r="AG7" s="131"/>
      <c r="AH7" s="131"/>
      <c r="AI7" s="131"/>
      <c r="AJ7" s="131"/>
      <c r="AK7" s="131"/>
      <c r="AL7" s="131"/>
      <c r="AM7" s="131"/>
      <c r="AN7" s="131"/>
      <c r="AO7" s="131"/>
    </row>
    <row r="8" spans="2:41" x14ac:dyDescent="0.2">
      <c r="C8" s="250" t="s">
        <v>163</v>
      </c>
      <c r="D8" s="251" t="s">
        <v>192</v>
      </c>
      <c r="E8" s="49" t="s">
        <v>193</v>
      </c>
      <c r="F8" s="49" t="s">
        <v>194</v>
      </c>
      <c r="G8" s="49" t="s">
        <v>195</v>
      </c>
      <c r="H8" s="49" t="s">
        <v>196</v>
      </c>
      <c r="I8" s="166" t="s">
        <v>197</v>
      </c>
      <c r="J8" s="170" t="str">
        <f t="shared" si="0"/>
        <v/>
      </c>
      <c r="AF8" s="131"/>
      <c r="AG8" s="131"/>
      <c r="AH8" s="131"/>
      <c r="AI8" s="131"/>
      <c r="AJ8" s="131"/>
      <c r="AK8" s="131"/>
      <c r="AL8" s="131"/>
      <c r="AM8" s="131"/>
      <c r="AN8" s="131"/>
      <c r="AO8" s="131"/>
    </row>
    <row r="9" spans="2:41" ht="12.75" customHeight="1" x14ac:dyDescent="0.2">
      <c r="C9" s="250" t="s">
        <v>164</v>
      </c>
      <c r="D9" s="251" t="s">
        <v>198</v>
      </c>
      <c r="E9" s="49" t="s">
        <v>199</v>
      </c>
      <c r="F9" s="49" t="s">
        <v>200</v>
      </c>
      <c r="G9" s="49" t="s">
        <v>201</v>
      </c>
      <c r="H9" s="49" t="s">
        <v>202</v>
      </c>
      <c r="I9" s="166" t="s">
        <v>203</v>
      </c>
      <c r="J9" s="170" t="str">
        <f t="shared" si="0"/>
        <v/>
      </c>
      <c r="AF9" s="131"/>
      <c r="AG9" s="131"/>
      <c r="AH9" s="131"/>
      <c r="AI9" s="131"/>
      <c r="AJ9" s="131"/>
      <c r="AK9" s="131"/>
      <c r="AL9" s="131"/>
      <c r="AM9" s="131"/>
      <c r="AN9" s="131"/>
      <c r="AO9" s="131"/>
    </row>
    <row r="10" spans="2:41" ht="12.75" customHeight="1" x14ac:dyDescent="0.2">
      <c r="C10" s="250" t="s">
        <v>165</v>
      </c>
      <c r="D10" s="251" t="s">
        <v>204</v>
      </c>
      <c r="E10" s="49" t="s">
        <v>205</v>
      </c>
      <c r="F10" s="49" t="s">
        <v>206</v>
      </c>
      <c r="G10" s="49" t="s">
        <v>207</v>
      </c>
      <c r="H10" s="49" t="s">
        <v>208</v>
      </c>
      <c r="I10" s="166" t="s">
        <v>209</v>
      </c>
      <c r="J10" s="170" t="str">
        <f t="shared" si="0"/>
        <v/>
      </c>
      <c r="AF10" s="131"/>
      <c r="AG10" s="131"/>
      <c r="AH10" s="131"/>
      <c r="AI10" s="131"/>
      <c r="AJ10" s="131"/>
      <c r="AK10" s="131"/>
      <c r="AL10" s="131"/>
      <c r="AM10" s="131"/>
      <c r="AN10" s="131"/>
      <c r="AO10" s="131"/>
    </row>
    <row r="11" spans="2:41" ht="12.75" customHeight="1" x14ac:dyDescent="0.2">
      <c r="D11" s="251" t="s">
        <v>210</v>
      </c>
      <c r="E11" s="49" t="s">
        <v>211</v>
      </c>
      <c r="F11" s="49" t="s">
        <v>212</v>
      </c>
      <c r="G11" s="49" t="s">
        <v>213</v>
      </c>
      <c r="H11" s="49" t="s">
        <v>214</v>
      </c>
      <c r="I11" s="166" t="s">
        <v>215</v>
      </c>
      <c r="J11" s="170" t="str">
        <f t="shared" si="0"/>
        <v/>
      </c>
      <c r="AF11" s="131"/>
      <c r="AG11" s="131"/>
      <c r="AH11" s="131"/>
      <c r="AI11" s="131"/>
      <c r="AJ11" s="131"/>
      <c r="AK11" s="131"/>
      <c r="AL11" s="131"/>
      <c r="AM11" s="131"/>
      <c r="AN11" s="131"/>
      <c r="AO11" s="131"/>
    </row>
    <row r="12" spans="2:41" x14ac:dyDescent="0.2">
      <c r="D12" s="251" t="s">
        <v>216</v>
      </c>
      <c r="E12" s="49" t="s">
        <v>217</v>
      </c>
      <c r="F12" s="49" t="s">
        <v>218</v>
      </c>
      <c r="G12" s="49" t="s">
        <v>219</v>
      </c>
      <c r="H12" s="49" t="s">
        <v>220</v>
      </c>
      <c r="I12" s="166" t="s">
        <v>221</v>
      </c>
      <c r="J12" s="170" t="str">
        <f t="shared" si="0"/>
        <v/>
      </c>
      <c r="AF12" s="131"/>
      <c r="AG12" s="131"/>
      <c r="AH12" s="131"/>
      <c r="AI12" s="131"/>
      <c r="AJ12" s="131"/>
      <c r="AK12" s="131"/>
      <c r="AL12" s="131"/>
      <c r="AM12" s="131"/>
      <c r="AN12" s="131"/>
      <c r="AO12" s="131"/>
    </row>
    <row r="13" spans="2:41" x14ac:dyDescent="0.2">
      <c r="B13" s="3"/>
      <c r="D13" s="251" t="s">
        <v>222</v>
      </c>
      <c r="E13" s="49" t="s">
        <v>223</v>
      </c>
      <c r="F13" s="49" t="s">
        <v>224</v>
      </c>
      <c r="G13" s="49" t="s">
        <v>225</v>
      </c>
      <c r="H13" s="49" t="s">
        <v>226</v>
      </c>
      <c r="I13" s="166" t="s">
        <v>227</v>
      </c>
      <c r="J13" s="170" t="str">
        <f t="shared" si="0"/>
        <v/>
      </c>
      <c r="AF13" s="131"/>
      <c r="AG13" s="131"/>
      <c r="AH13" s="131"/>
      <c r="AI13" s="131"/>
      <c r="AJ13" s="131"/>
      <c r="AK13" s="131"/>
      <c r="AL13" s="131"/>
      <c r="AM13" s="131"/>
      <c r="AN13" s="131"/>
      <c r="AO13" s="131"/>
    </row>
    <row r="14" spans="2:41" x14ac:dyDescent="0.2">
      <c r="B14" s="2"/>
      <c r="D14" s="251" t="s">
        <v>228</v>
      </c>
      <c r="E14" s="49" t="s">
        <v>229</v>
      </c>
      <c r="F14" s="49" t="s">
        <v>230</v>
      </c>
      <c r="G14" s="49" t="s">
        <v>231</v>
      </c>
      <c r="H14" s="49" t="s">
        <v>232</v>
      </c>
      <c r="I14" s="166" t="s">
        <v>233</v>
      </c>
      <c r="J14" s="170" t="str">
        <f t="shared" si="0"/>
        <v/>
      </c>
      <c r="AF14" s="131"/>
      <c r="AG14" s="131"/>
      <c r="AH14" s="131"/>
      <c r="AI14" s="131"/>
      <c r="AJ14" s="131"/>
      <c r="AK14" s="131"/>
      <c r="AL14" s="131"/>
      <c r="AM14" s="131"/>
      <c r="AN14" s="131"/>
      <c r="AO14" s="131"/>
    </row>
    <row r="15" spans="2:41" x14ac:dyDescent="0.2">
      <c r="B15" s="2"/>
      <c r="D15" s="251" t="s">
        <v>234</v>
      </c>
      <c r="E15" s="49" t="s">
        <v>235</v>
      </c>
      <c r="F15" s="49" t="s">
        <v>236</v>
      </c>
      <c r="G15" s="49" t="s">
        <v>237</v>
      </c>
      <c r="H15" s="49" t="s">
        <v>238</v>
      </c>
      <c r="I15" s="166" t="s">
        <v>239</v>
      </c>
      <c r="J15" s="170" t="str">
        <f t="shared" si="0"/>
        <v/>
      </c>
      <c r="AF15" s="131"/>
      <c r="AG15" s="131"/>
      <c r="AH15" s="131"/>
      <c r="AI15" s="131"/>
      <c r="AJ15" s="131"/>
      <c r="AK15" s="131"/>
      <c r="AL15" s="131"/>
      <c r="AM15" s="131"/>
      <c r="AN15" s="131"/>
      <c r="AO15" s="131"/>
    </row>
    <row r="16" spans="2:41" x14ac:dyDescent="0.2">
      <c r="B16" s="2"/>
      <c r="D16" s="251" t="s">
        <v>240</v>
      </c>
      <c r="E16" s="49" t="s">
        <v>241</v>
      </c>
      <c r="F16" s="49" t="s">
        <v>242</v>
      </c>
      <c r="G16" s="49" t="s">
        <v>243</v>
      </c>
      <c r="H16" s="49" t="s">
        <v>244</v>
      </c>
      <c r="I16" s="166" t="s">
        <v>245</v>
      </c>
      <c r="J16" s="170" t="str">
        <f t="shared" si="0"/>
        <v/>
      </c>
      <c r="AF16" s="131"/>
      <c r="AG16" s="131"/>
      <c r="AH16" s="131"/>
      <c r="AI16" s="131"/>
      <c r="AJ16" s="131"/>
      <c r="AK16" s="131"/>
      <c r="AL16" s="131"/>
      <c r="AM16" s="131"/>
      <c r="AN16" s="131"/>
      <c r="AO16" s="131"/>
    </row>
    <row r="17" spans="2:41" ht="13.5" thickBot="1" x14ac:dyDescent="0.25">
      <c r="B17" s="2"/>
      <c r="D17" s="251" t="s">
        <v>246</v>
      </c>
      <c r="E17" s="49" t="s">
        <v>247</v>
      </c>
      <c r="F17" s="49" t="s">
        <v>248</v>
      </c>
      <c r="G17" s="49" t="s">
        <v>249</v>
      </c>
      <c r="H17" s="49" t="s">
        <v>250</v>
      </c>
      <c r="I17" s="166" t="s">
        <v>251</v>
      </c>
      <c r="J17" s="170" t="str">
        <f t="shared" si="0"/>
        <v/>
      </c>
      <c r="L17" s="161" t="s">
        <v>605</v>
      </c>
      <c r="AF17" s="131"/>
      <c r="AG17" s="131"/>
      <c r="AH17" s="131"/>
      <c r="AI17" s="131"/>
      <c r="AJ17" s="131"/>
      <c r="AK17" s="131"/>
      <c r="AL17" s="131"/>
      <c r="AM17" s="131"/>
      <c r="AN17" s="131"/>
      <c r="AO17" s="131"/>
    </row>
    <row r="18" spans="2:41" x14ac:dyDescent="0.2">
      <c r="B18" s="2"/>
      <c r="D18" s="251" t="s">
        <v>252</v>
      </c>
      <c r="E18" s="49" t="s">
        <v>253</v>
      </c>
      <c r="F18" s="49" t="s">
        <v>254</v>
      </c>
      <c r="G18" s="49" t="s">
        <v>255</v>
      </c>
      <c r="H18" s="49" t="s">
        <v>256</v>
      </c>
      <c r="I18" s="166" t="s">
        <v>257</v>
      </c>
      <c r="J18" s="170" t="str">
        <f t="shared" si="0"/>
        <v/>
      </c>
      <c r="L18" s="309" t="s">
        <v>759</v>
      </c>
      <c r="AF18" s="131"/>
      <c r="AG18" s="131"/>
      <c r="AH18" s="131"/>
      <c r="AI18" s="131"/>
      <c r="AJ18" s="131"/>
      <c r="AK18" s="131"/>
      <c r="AL18" s="131"/>
      <c r="AM18" s="131"/>
      <c r="AN18" s="131"/>
      <c r="AO18" s="131"/>
    </row>
    <row r="19" spans="2:41" x14ac:dyDescent="0.2">
      <c r="B19" s="2"/>
      <c r="D19" s="251" t="s">
        <v>258</v>
      </c>
      <c r="E19" s="49" t="s">
        <v>259</v>
      </c>
      <c r="F19" s="49" t="s">
        <v>260</v>
      </c>
      <c r="G19" s="49" t="s">
        <v>261</v>
      </c>
      <c r="H19" s="49" t="s">
        <v>262</v>
      </c>
      <c r="I19" s="166" t="s">
        <v>263</v>
      </c>
      <c r="J19" s="170" t="str">
        <f t="shared" si="0"/>
        <v/>
      </c>
      <c r="L19" s="310" t="str">
        <f>IF('2 Specifikation'!B61="","",'2 Specifikation'!B61)</f>
        <v/>
      </c>
      <c r="AF19" s="131"/>
      <c r="AG19" s="131"/>
      <c r="AH19" s="131"/>
      <c r="AI19" s="131"/>
      <c r="AJ19" s="131"/>
      <c r="AK19" s="131"/>
      <c r="AL19" s="131"/>
      <c r="AM19" s="131"/>
      <c r="AN19" s="131"/>
      <c r="AO19" s="131"/>
    </row>
    <row r="20" spans="2:41" x14ac:dyDescent="0.2">
      <c r="B20" s="2"/>
      <c r="D20" s="251" t="s">
        <v>264</v>
      </c>
      <c r="E20" s="49" t="s">
        <v>265</v>
      </c>
      <c r="F20" s="49" t="s">
        <v>266</v>
      </c>
      <c r="G20" s="49" t="s">
        <v>267</v>
      </c>
      <c r="H20" s="49" t="s">
        <v>268</v>
      </c>
      <c r="I20" s="166" t="s">
        <v>269</v>
      </c>
      <c r="J20" s="170" t="str">
        <f t="shared" si="0"/>
        <v/>
      </c>
      <c r="L20" s="310" t="str">
        <f>IF('2 Specifikation'!B62="","",'2 Specifikation'!B62)</f>
        <v/>
      </c>
      <c r="AF20" s="131"/>
      <c r="AG20" s="131"/>
      <c r="AH20" s="131"/>
      <c r="AI20" s="131"/>
      <c r="AJ20" s="131"/>
      <c r="AK20" s="131"/>
      <c r="AL20" s="131"/>
      <c r="AM20" s="131"/>
      <c r="AN20" s="131"/>
      <c r="AO20" s="131"/>
    </row>
    <row r="21" spans="2:41" x14ac:dyDescent="0.2">
      <c r="B21" s="2"/>
      <c r="D21" s="251" t="s">
        <v>270</v>
      </c>
      <c r="E21" s="49" t="s">
        <v>271</v>
      </c>
      <c r="F21" s="49" t="s">
        <v>272</v>
      </c>
      <c r="G21" s="49" t="s">
        <v>273</v>
      </c>
      <c r="H21" s="49" t="s">
        <v>274</v>
      </c>
      <c r="I21" s="166" t="s">
        <v>275</v>
      </c>
      <c r="J21" s="170" t="str">
        <f t="shared" si="0"/>
        <v/>
      </c>
      <c r="L21" s="310" t="str">
        <f>IF('2 Specifikation'!B63="","",'2 Specifikation'!B63)</f>
        <v/>
      </c>
      <c r="AF21" s="131"/>
      <c r="AG21" s="131"/>
      <c r="AH21" s="131"/>
      <c r="AI21" s="131"/>
      <c r="AJ21" s="131"/>
      <c r="AK21" s="131"/>
      <c r="AL21" s="131"/>
      <c r="AM21" s="131"/>
      <c r="AN21" s="131"/>
      <c r="AO21" s="131"/>
    </row>
    <row r="22" spans="2:41" x14ac:dyDescent="0.2">
      <c r="B22" s="2"/>
      <c r="D22" s="251" t="s">
        <v>276</v>
      </c>
      <c r="E22" s="49" t="s">
        <v>277</v>
      </c>
      <c r="F22" s="49" t="s">
        <v>278</v>
      </c>
      <c r="G22" s="49" t="s">
        <v>279</v>
      </c>
      <c r="H22" s="49" t="s">
        <v>280</v>
      </c>
      <c r="I22" s="166" t="s">
        <v>281</v>
      </c>
      <c r="J22" s="170" t="str">
        <f t="shared" si="0"/>
        <v/>
      </c>
      <c r="L22" s="310" t="str">
        <f>IF('2 Specifikation'!B64="","",'2 Specifikation'!B64)</f>
        <v/>
      </c>
      <c r="AF22" s="131"/>
      <c r="AG22" s="131"/>
      <c r="AH22" s="131"/>
      <c r="AI22" s="131"/>
      <c r="AJ22" s="131"/>
      <c r="AK22" s="131"/>
      <c r="AL22" s="131"/>
      <c r="AM22" s="131"/>
      <c r="AN22" s="131"/>
      <c r="AO22" s="131"/>
    </row>
    <row r="23" spans="2:41" x14ac:dyDescent="0.2">
      <c r="B23" s="2"/>
      <c r="D23" s="251" t="s">
        <v>282</v>
      </c>
      <c r="E23" s="49" t="s">
        <v>283</v>
      </c>
      <c r="F23" s="49" t="s">
        <v>284</v>
      </c>
      <c r="G23" s="49" t="s">
        <v>285</v>
      </c>
      <c r="H23" s="49" t="s">
        <v>286</v>
      </c>
      <c r="I23" s="166" t="s">
        <v>287</v>
      </c>
      <c r="J23" s="170" t="str">
        <f t="shared" si="0"/>
        <v/>
      </c>
      <c r="L23" s="310" t="str">
        <f>IF('2 Specifikation'!B65="","",'2 Specifikation'!B65)</f>
        <v/>
      </c>
      <c r="AF23" s="131"/>
      <c r="AG23" s="131"/>
      <c r="AH23" s="131"/>
      <c r="AI23" s="131"/>
      <c r="AJ23" s="131"/>
      <c r="AK23" s="131"/>
      <c r="AL23" s="131"/>
      <c r="AM23" s="131"/>
      <c r="AN23" s="131"/>
      <c r="AO23" s="131"/>
    </row>
    <row r="24" spans="2:41" x14ac:dyDescent="0.2">
      <c r="D24" s="251" t="s">
        <v>288</v>
      </c>
      <c r="E24" s="49" t="s">
        <v>289</v>
      </c>
      <c r="F24" s="49" t="s">
        <v>290</v>
      </c>
      <c r="G24" s="49" t="s">
        <v>291</v>
      </c>
      <c r="H24" s="49" t="s">
        <v>292</v>
      </c>
      <c r="I24" s="166" t="s">
        <v>293</v>
      </c>
      <c r="J24" s="170" t="str">
        <f t="shared" si="0"/>
        <v/>
      </c>
      <c r="L24" s="310" t="str">
        <f>IF('2 Specifikation'!B66="","",'2 Specifikation'!B66)</f>
        <v/>
      </c>
      <c r="AF24" s="131"/>
      <c r="AG24" s="131"/>
      <c r="AH24" s="131"/>
      <c r="AI24" s="131"/>
      <c r="AJ24" s="131"/>
      <c r="AK24" s="131"/>
      <c r="AL24" s="131"/>
      <c r="AM24" s="131"/>
      <c r="AN24" s="131"/>
      <c r="AO24" s="131"/>
    </row>
    <row r="25" spans="2:41" x14ac:dyDescent="0.2">
      <c r="J25" s="168"/>
      <c r="L25" s="310" t="str">
        <f>IF('2 Specifikation'!B67="","",'2 Specifikation'!B67)</f>
        <v/>
      </c>
      <c r="AF25" s="131"/>
      <c r="AG25" s="131"/>
      <c r="AH25" s="131"/>
      <c r="AI25" s="131"/>
      <c r="AJ25" s="131"/>
      <c r="AK25" s="131"/>
      <c r="AL25" s="131"/>
      <c r="AM25" s="131"/>
      <c r="AN25" s="131"/>
      <c r="AO25" s="131"/>
    </row>
    <row r="26" spans="2:41" x14ac:dyDescent="0.2">
      <c r="J26" s="168"/>
      <c r="L26" s="310" t="str">
        <f>IF('2 Specifikation'!B68="","",'2 Specifikation'!B68)</f>
        <v/>
      </c>
      <c r="AF26" s="131"/>
      <c r="AG26" s="131"/>
      <c r="AH26" s="131"/>
      <c r="AI26" s="131"/>
      <c r="AJ26" s="131"/>
      <c r="AK26" s="131"/>
      <c r="AL26" s="131"/>
      <c r="AM26" s="131"/>
      <c r="AN26" s="131"/>
      <c r="AO26" s="131"/>
    </row>
    <row r="27" spans="2:41" ht="13.5" thickBot="1" x14ac:dyDescent="0.25">
      <c r="D27" s="268" t="s">
        <v>585</v>
      </c>
      <c r="J27" s="50" t="s">
        <v>120</v>
      </c>
      <c r="L27" s="310" t="str">
        <f>IF('2 Specifikation'!B69="","",'2 Specifikation'!B69)</f>
        <v/>
      </c>
      <c r="AF27" s="131"/>
      <c r="AG27" s="131"/>
      <c r="AH27" s="131"/>
      <c r="AI27" s="131"/>
      <c r="AJ27" s="131"/>
      <c r="AK27" s="131"/>
      <c r="AL27" s="131"/>
      <c r="AM27" s="131"/>
      <c r="AN27" s="131"/>
      <c r="AO27" s="131"/>
    </row>
    <row r="28" spans="2:41" x14ac:dyDescent="0.2">
      <c r="D28" s="140" t="s">
        <v>335</v>
      </c>
      <c r="E28" s="171" t="str">
        <f>D28</f>
        <v>Välj Vara/Tjanst</v>
      </c>
      <c r="F28" s="171" t="str">
        <f>E28</f>
        <v>Välj Vara/Tjanst</v>
      </c>
      <c r="G28" s="171" t="str">
        <f>F28</f>
        <v>Välj Vara/Tjanst</v>
      </c>
      <c r="H28" s="171" t="str">
        <f>G28</f>
        <v>Välj Vara/Tjanst</v>
      </c>
      <c r="I28" s="171" t="str">
        <f>H28</f>
        <v>Välj Vara/Tjanst</v>
      </c>
      <c r="J28" s="169" t="e">
        <f>INDEX(D28:I28,MATCH(J$2,D$2:I$2,0))</f>
        <v>#N/A</v>
      </c>
      <c r="L28" s="310" t="str">
        <f>IF('2 Specifikation'!B70="","",'2 Specifikation'!B70)</f>
        <v/>
      </c>
      <c r="AF28" s="131"/>
      <c r="AG28" s="131"/>
      <c r="AH28" s="131"/>
      <c r="AI28" s="131"/>
      <c r="AJ28" s="131"/>
      <c r="AK28" s="131"/>
      <c r="AL28" s="131"/>
      <c r="AM28" s="131"/>
      <c r="AN28" s="131"/>
      <c r="AO28" s="131"/>
    </row>
    <row r="29" spans="2:41" x14ac:dyDescent="0.2">
      <c r="D29" s="251" t="s">
        <v>168</v>
      </c>
      <c r="E29" s="251" t="s">
        <v>169</v>
      </c>
      <c r="F29" s="49" t="s">
        <v>170</v>
      </c>
      <c r="G29" s="49" t="s">
        <v>171</v>
      </c>
      <c r="H29" s="49" t="s">
        <v>172</v>
      </c>
      <c r="I29" s="166" t="s">
        <v>173</v>
      </c>
      <c r="J29" s="170" t="str">
        <f>IFERROR(IF(INDEX(D29:I29,MATCH(J$2,D$2:I$2,0))=0,"",INDEX(D29:I29,MATCH(J$2,D$2:I$2,0))),"")</f>
        <v/>
      </c>
      <c r="L29" s="310" t="str">
        <f>IF('2 Specifikation'!B71="","",'2 Specifikation'!B71)</f>
        <v/>
      </c>
      <c r="AF29" s="131"/>
      <c r="AG29" s="131"/>
      <c r="AH29" s="131"/>
      <c r="AI29" s="131"/>
      <c r="AJ29" s="131"/>
      <c r="AK29" s="131"/>
      <c r="AL29" s="131"/>
      <c r="AM29" s="131"/>
      <c r="AN29" s="131"/>
      <c r="AO29" s="131"/>
    </row>
    <row r="30" spans="2:41" x14ac:dyDescent="0.2">
      <c r="D30" s="251" t="s">
        <v>174</v>
      </c>
      <c r="E30" s="251" t="s">
        <v>175</v>
      </c>
      <c r="F30" s="49" t="s">
        <v>176</v>
      </c>
      <c r="G30" s="49" t="s">
        <v>177</v>
      </c>
      <c r="H30" s="49" t="s">
        <v>178</v>
      </c>
      <c r="I30" s="166" t="s">
        <v>179</v>
      </c>
      <c r="J30" s="170" t="str">
        <f t="shared" ref="J30:J53" si="1">IFERROR(IF(INDEX(D30:I30,MATCH(J$2,D$2:I$2,0))=0,"",INDEX(D30:I30,MATCH(J$2,D$2:I$2,0))),"")</f>
        <v/>
      </c>
      <c r="L30" s="310" t="str">
        <f>IF('2 Specifikation'!B72="","",'2 Specifikation'!B72)</f>
        <v/>
      </c>
      <c r="AF30" s="131"/>
      <c r="AG30" s="131"/>
      <c r="AH30" s="131"/>
      <c r="AI30" s="131"/>
      <c r="AJ30" s="131"/>
      <c r="AK30" s="131"/>
      <c r="AL30" s="131"/>
      <c r="AM30" s="131"/>
      <c r="AN30" s="131"/>
      <c r="AO30" s="131"/>
    </row>
    <row r="31" spans="2:41" x14ac:dyDescent="0.2">
      <c r="D31" s="251" t="s">
        <v>180</v>
      </c>
      <c r="E31" s="251" t="s">
        <v>181</v>
      </c>
      <c r="F31" s="49" t="s">
        <v>182</v>
      </c>
      <c r="G31" s="49" t="s">
        <v>183</v>
      </c>
      <c r="H31" s="49" t="s">
        <v>184</v>
      </c>
      <c r="I31" s="166" t="s">
        <v>185</v>
      </c>
      <c r="J31" s="170" t="str">
        <f t="shared" si="1"/>
        <v/>
      </c>
      <c r="L31" s="310" t="str">
        <f>IF('2 Specifikation'!B73="","",'2 Specifikation'!B73)</f>
        <v/>
      </c>
      <c r="AF31" s="131"/>
      <c r="AG31" s="131"/>
      <c r="AH31" s="131"/>
      <c r="AI31" s="131"/>
      <c r="AJ31" s="131"/>
      <c r="AK31" s="131"/>
      <c r="AL31" s="131"/>
      <c r="AM31" s="131"/>
      <c r="AN31" s="131"/>
      <c r="AO31" s="131"/>
    </row>
    <row r="32" spans="2:41" x14ac:dyDescent="0.2">
      <c r="D32" s="251" t="s">
        <v>186</v>
      </c>
      <c r="E32" s="251" t="s">
        <v>187</v>
      </c>
      <c r="F32" s="49" t="s">
        <v>188</v>
      </c>
      <c r="G32" s="49" t="s">
        <v>189</v>
      </c>
      <c r="H32" s="49" t="s">
        <v>190</v>
      </c>
      <c r="I32" s="166" t="s">
        <v>191</v>
      </c>
      <c r="J32" s="170" t="str">
        <f t="shared" si="1"/>
        <v/>
      </c>
      <c r="L32" s="310" t="str">
        <f>IF('2 Specifikation'!B74="","",'2 Specifikation'!B74)</f>
        <v/>
      </c>
      <c r="AF32" s="131"/>
      <c r="AG32" s="131"/>
      <c r="AH32" s="131"/>
      <c r="AI32" s="131"/>
      <c r="AJ32" s="131"/>
      <c r="AK32" s="131"/>
      <c r="AL32" s="131"/>
      <c r="AM32" s="131"/>
      <c r="AN32" s="131"/>
      <c r="AO32" s="131"/>
    </row>
    <row r="33" spans="4:41" x14ac:dyDescent="0.2">
      <c r="D33" s="251" t="s">
        <v>192</v>
      </c>
      <c r="E33" s="251" t="s">
        <v>193</v>
      </c>
      <c r="F33" s="49" t="s">
        <v>194</v>
      </c>
      <c r="G33" s="49" t="s">
        <v>195</v>
      </c>
      <c r="H33" s="49" t="s">
        <v>196</v>
      </c>
      <c r="I33" s="166" t="s">
        <v>197</v>
      </c>
      <c r="J33" s="170" t="str">
        <f t="shared" si="1"/>
        <v/>
      </c>
      <c r="L33" s="310" t="str">
        <f>IF('2 Specifikation'!B75="","",'2 Specifikation'!B75)</f>
        <v/>
      </c>
      <c r="AF33" s="131"/>
      <c r="AG33" s="131"/>
      <c r="AH33" s="131"/>
      <c r="AI33" s="131"/>
      <c r="AJ33" s="131"/>
      <c r="AK33" s="131"/>
      <c r="AL33" s="131"/>
      <c r="AM33" s="131"/>
      <c r="AN33" s="131"/>
      <c r="AO33" s="131"/>
    </row>
    <row r="34" spans="4:41" x14ac:dyDescent="0.2">
      <c r="D34" s="251" t="s">
        <v>198</v>
      </c>
      <c r="E34" s="251" t="s">
        <v>199</v>
      </c>
      <c r="F34" s="49" t="s">
        <v>200</v>
      </c>
      <c r="G34" s="49" t="s">
        <v>201</v>
      </c>
      <c r="H34" s="49" t="s">
        <v>202</v>
      </c>
      <c r="I34" s="166" t="s">
        <v>203</v>
      </c>
      <c r="J34" s="170" t="str">
        <f t="shared" si="1"/>
        <v/>
      </c>
      <c r="L34" s="310" t="str">
        <f>IF('2 Specifikation'!B76="","",'2 Specifikation'!B76)</f>
        <v/>
      </c>
      <c r="AF34" s="131"/>
      <c r="AG34" s="131"/>
      <c r="AH34" s="131"/>
      <c r="AI34" s="131"/>
      <c r="AJ34" s="131"/>
      <c r="AK34" s="131"/>
      <c r="AL34" s="131"/>
      <c r="AM34" s="131"/>
      <c r="AN34" s="131"/>
      <c r="AO34" s="131"/>
    </row>
    <row r="35" spans="4:41" x14ac:dyDescent="0.2">
      <c r="D35" s="251" t="s">
        <v>204</v>
      </c>
      <c r="E35" s="251" t="s">
        <v>205</v>
      </c>
      <c r="F35" s="49" t="s">
        <v>206</v>
      </c>
      <c r="G35" s="49" t="s">
        <v>207</v>
      </c>
      <c r="H35" s="49" t="s">
        <v>208</v>
      </c>
      <c r="I35" s="166" t="s">
        <v>209</v>
      </c>
      <c r="J35" s="170" t="str">
        <f t="shared" si="1"/>
        <v/>
      </c>
      <c r="L35" s="310" t="str">
        <f>IF('2 Specifikation'!B77="","",'2 Specifikation'!B77)</f>
        <v/>
      </c>
      <c r="AF35" s="131"/>
      <c r="AG35" s="131"/>
      <c r="AH35" s="131"/>
      <c r="AI35" s="131"/>
      <c r="AJ35" s="131"/>
      <c r="AK35" s="131"/>
      <c r="AL35" s="131"/>
      <c r="AM35" s="131"/>
      <c r="AN35" s="131"/>
      <c r="AO35" s="131"/>
    </row>
    <row r="36" spans="4:41" x14ac:dyDescent="0.2">
      <c r="D36" s="251" t="s">
        <v>210</v>
      </c>
      <c r="E36" s="251" t="s">
        <v>211</v>
      </c>
      <c r="F36" s="49" t="s">
        <v>212</v>
      </c>
      <c r="G36" s="49" t="s">
        <v>213</v>
      </c>
      <c r="H36" s="49" t="s">
        <v>214</v>
      </c>
      <c r="I36" s="166" t="s">
        <v>215</v>
      </c>
      <c r="J36" s="170" t="str">
        <f t="shared" si="1"/>
        <v/>
      </c>
      <c r="L36" s="310" t="str">
        <f>IF('2 Specifikation'!B78="","",'2 Specifikation'!B78)</f>
        <v/>
      </c>
      <c r="AF36" s="131"/>
      <c r="AG36" s="131"/>
      <c r="AH36" s="131"/>
      <c r="AI36" s="131"/>
      <c r="AJ36" s="131"/>
      <c r="AK36" s="131"/>
      <c r="AL36" s="131"/>
      <c r="AM36" s="131"/>
      <c r="AN36" s="131"/>
      <c r="AO36" s="131"/>
    </row>
    <row r="37" spans="4:41" x14ac:dyDescent="0.2">
      <c r="D37" s="251" t="s">
        <v>216</v>
      </c>
      <c r="E37" s="251" t="s">
        <v>217</v>
      </c>
      <c r="F37" s="49" t="s">
        <v>218</v>
      </c>
      <c r="G37" s="49" t="s">
        <v>219</v>
      </c>
      <c r="H37" s="49" t="s">
        <v>220</v>
      </c>
      <c r="I37" s="166" t="s">
        <v>221</v>
      </c>
      <c r="J37" s="170" t="str">
        <f t="shared" si="1"/>
        <v/>
      </c>
      <c r="L37" s="310" t="str">
        <f>IF('2 Specifikation'!B79="","",'2 Specifikation'!B79)</f>
        <v/>
      </c>
      <c r="AF37" s="131"/>
      <c r="AG37" s="131"/>
      <c r="AH37" s="131"/>
      <c r="AI37" s="131"/>
      <c r="AJ37" s="131"/>
      <c r="AK37" s="131"/>
      <c r="AL37" s="131"/>
      <c r="AM37" s="131"/>
      <c r="AN37" s="131"/>
      <c r="AO37" s="131"/>
    </row>
    <row r="38" spans="4:41" x14ac:dyDescent="0.2">
      <c r="D38" s="251" t="s">
        <v>222</v>
      </c>
      <c r="E38" s="251" t="s">
        <v>223</v>
      </c>
      <c r="F38" s="49" t="s">
        <v>224</v>
      </c>
      <c r="G38" s="49" t="s">
        <v>225</v>
      </c>
      <c r="H38" s="49" t="s">
        <v>226</v>
      </c>
      <c r="I38" s="166" t="s">
        <v>227</v>
      </c>
      <c r="J38" s="170" t="str">
        <f t="shared" si="1"/>
        <v/>
      </c>
      <c r="L38" s="310" t="str">
        <f>IF('2 Specifikation'!B80="","",'2 Specifikation'!B80)</f>
        <v/>
      </c>
      <c r="AF38" s="131"/>
      <c r="AG38" s="131"/>
      <c r="AH38" s="131"/>
      <c r="AI38" s="131"/>
      <c r="AJ38" s="131"/>
      <c r="AK38" s="131"/>
      <c r="AL38" s="131"/>
      <c r="AM38" s="131"/>
      <c r="AN38" s="131"/>
      <c r="AO38" s="131"/>
    </row>
    <row r="39" spans="4:41" x14ac:dyDescent="0.2">
      <c r="D39" s="251" t="s">
        <v>228</v>
      </c>
      <c r="E39" s="251" t="s">
        <v>229</v>
      </c>
      <c r="F39" s="49" t="s">
        <v>230</v>
      </c>
      <c r="G39" s="49" t="s">
        <v>231</v>
      </c>
      <c r="H39" s="49" t="s">
        <v>232</v>
      </c>
      <c r="I39" s="166" t="s">
        <v>233</v>
      </c>
      <c r="J39" s="170" t="str">
        <f t="shared" si="1"/>
        <v/>
      </c>
      <c r="L39" s="310" t="str">
        <f>IF('2 Specifikation'!B81="","",'2 Specifikation'!B81)</f>
        <v/>
      </c>
      <c r="AF39" s="131"/>
      <c r="AG39" s="131"/>
      <c r="AH39" s="131"/>
      <c r="AI39" s="131"/>
      <c r="AJ39" s="131"/>
      <c r="AK39" s="131"/>
      <c r="AL39" s="131"/>
      <c r="AM39" s="131"/>
      <c r="AN39" s="131"/>
      <c r="AO39" s="131"/>
    </row>
    <row r="40" spans="4:41" x14ac:dyDescent="0.2">
      <c r="D40" s="251" t="s">
        <v>234</v>
      </c>
      <c r="E40" s="251" t="s">
        <v>235</v>
      </c>
      <c r="F40" s="49" t="s">
        <v>236</v>
      </c>
      <c r="G40" s="49" t="s">
        <v>237</v>
      </c>
      <c r="H40" s="49" t="s">
        <v>238</v>
      </c>
      <c r="I40" s="166" t="s">
        <v>239</v>
      </c>
      <c r="J40" s="170" t="str">
        <f t="shared" si="1"/>
        <v/>
      </c>
      <c r="L40" s="310" t="str">
        <f>IF('2 Specifikation'!B82="","",'2 Specifikation'!B82)</f>
        <v/>
      </c>
      <c r="AF40" s="131"/>
      <c r="AG40" s="131"/>
      <c r="AH40" s="131"/>
      <c r="AI40" s="131"/>
      <c r="AJ40" s="131"/>
      <c r="AK40" s="131"/>
      <c r="AL40" s="131"/>
      <c r="AM40" s="131"/>
      <c r="AN40" s="131"/>
      <c r="AO40" s="131"/>
    </row>
    <row r="41" spans="4:41" x14ac:dyDescent="0.2">
      <c r="D41" s="251" t="s">
        <v>240</v>
      </c>
      <c r="E41" s="251" t="s">
        <v>241</v>
      </c>
      <c r="F41" s="49" t="s">
        <v>242</v>
      </c>
      <c r="G41" s="49" t="s">
        <v>243</v>
      </c>
      <c r="H41" s="49" t="s">
        <v>244</v>
      </c>
      <c r="I41" s="166" t="s">
        <v>245</v>
      </c>
      <c r="J41" s="170" t="str">
        <f t="shared" si="1"/>
        <v/>
      </c>
      <c r="L41" s="310" t="str">
        <f>IF('2 Specifikation'!B83="","",'2 Specifikation'!B83)</f>
        <v/>
      </c>
      <c r="AF41" s="131"/>
      <c r="AG41" s="131"/>
      <c r="AH41" s="131"/>
      <c r="AI41" s="131"/>
      <c r="AJ41" s="131"/>
      <c r="AK41" s="131"/>
      <c r="AL41" s="131"/>
      <c r="AM41" s="131"/>
      <c r="AN41" s="131"/>
      <c r="AO41" s="131"/>
    </row>
    <row r="42" spans="4:41" x14ac:dyDescent="0.2">
      <c r="D42" s="251" t="s">
        <v>246</v>
      </c>
      <c r="E42" s="251" t="s">
        <v>247</v>
      </c>
      <c r="F42" s="49" t="s">
        <v>248</v>
      </c>
      <c r="G42" s="49" t="s">
        <v>249</v>
      </c>
      <c r="H42" s="49" t="s">
        <v>250</v>
      </c>
      <c r="I42" s="166" t="s">
        <v>251</v>
      </c>
      <c r="J42" s="170" t="str">
        <f t="shared" si="1"/>
        <v/>
      </c>
      <c r="L42" s="310" t="str">
        <f>IF('2 Specifikation'!B84="","",'2 Specifikation'!B84)</f>
        <v/>
      </c>
      <c r="AF42" s="131"/>
      <c r="AG42" s="131"/>
      <c r="AH42" s="131"/>
      <c r="AI42" s="131"/>
      <c r="AJ42" s="131"/>
      <c r="AK42" s="131"/>
      <c r="AL42" s="131"/>
      <c r="AM42" s="131"/>
      <c r="AN42" s="131"/>
      <c r="AO42" s="131"/>
    </row>
    <row r="43" spans="4:41" x14ac:dyDescent="0.2">
      <c r="D43" s="251" t="s">
        <v>252</v>
      </c>
      <c r="E43" s="251" t="s">
        <v>253</v>
      </c>
      <c r="F43" s="49" t="s">
        <v>254</v>
      </c>
      <c r="G43" s="49" t="s">
        <v>255</v>
      </c>
      <c r="H43" s="49" t="s">
        <v>256</v>
      </c>
      <c r="I43" s="166" t="s">
        <v>257</v>
      </c>
      <c r="J43" s="170" t="str">
        <f t="shared" si="1"/>
        <v/>
      </c>
      <c r="L43" s="310" t="str">
        <f>IF('2 Specifikation'!B85="","",'2 Specifikation'!B85)</f>
        <v/>
      </c>
      <c r="AF43" s="131"/>
      <c r="AG43" s="131"/>
      <c r="AH43" s="131"/>
      <c r="AI43" s="131"/>
      <c r="AJ43" s="131"/>
      <c r="AK43" s="131"/>
      <c r="AL43" s="131"/>
      <c r="AM43" s="131"/>
      <c r="AN43" s="131"/>
      <c r="AO43" s="131"/>
    </row>
    <row r="44" spans="4:41" x14ac:dyDescent="0.2">
      <c r="D44" s="251" t="s">
        <v>258</v>
      </c>
      <c r="E44" s="251" t="s">
        <v>259</v>
      </c>
      <c r="F44" s="49" t="s">
        <v>260</v>
      </c>
      <c r="G44" s="49" t="s">
        <v>261</v>
      </c>
      <c r="H44" s="49" t="s">
        <v>262</v>
      </c>
      <c r="I44" s="166" t="s">
        <v>263</v>
      </c>
      <c r="J44" s="170" t="str">
        <f t="shared" si="1"/>
        <v/>
      </c>
      <c r="L44" s="310" t="str">
        <f>IF('2 Specifikation'!B86="","",'2 Specifikation'!B86)</f>
        <v/>
      </c>
      <c r="AF44" s="131"/>
      <c r="AG44" s="131"/>
      <c r="AH44" s="131"/>
      <c r="AI44" s="131"/>
      <c r="AJ44" s="131"/>
      <c r="AK44" s="131"/>
      <c r="AL44" s="131"/>
      <c r="AM44" s="131"/>
      <c r="AN44" s="131"/>
      <c r="AO44" s="131"/>
    </row>
    <row r="45" spans="4:41" x14ac:dyDescent="0.2">
      <c r="D45" s="251" t="s">
        <v>264</v>
      </c>
      <c r="E45" s="251" t="s">
        <v>265</v>
      </c>
      <c r="F45" s="49" t="s">
        <v>266</v>
      </c>
      <c r="G45" s="49" t="s">
        <v>267</v>
      </c>
      <c r="H45" s="49" t="s">
        <v>268</v>
      </c>
      <c r="I45" s="166" t="s">
        <v>269</v>
      </c>
      <c r="J45" s="170" t="str">
        <f t="shared" si="1"/>
        <v/>
      </c>
      <c r="L45" s="310" t="str">
        <f>IF('2 Specifikation'!B87="","",'2 Specifikation'!B87)</f>
        <v/>
      </c>
      <c r="AF45" s="131"/>
      <c r="AG45" s="131"/>
      <c r="AH45" s="131"/>
      <c r="AI45" s="131"/>
      <c r="AJ45" s="131"/>
      <c r="AK45" s="131"/>
      <c r="AL45" s="131"/>
      <c r="AM45" s="131"/>
      <c r="AN45" s="131"/>
      <c r="AO45" s="131"/>
    </row>
    <row r="46" spans="4:41" x14ac:dyDescent="0.2">
      <c r="D46" s="251" t="s">
        <v>270</v>
      </c>
      <c r="E46" s="251" t="s">
        <v>271</v>
      </c>
      <c r="F46" s="49" t="s">
        <v>272</v>
      </c>
      <c r="G46" s="49" t="s">
        <v>273</v>
      </c>
      <c r="H46" s="49" t="s">
        <v>274</v>
      </c>
      <c r="I46" s="166" t="s">
        <v>275</v>
      </c>
      <c r="J46" s="170" t="str">
        <f t="shared" si="1"/>
        <v/>
      </c>
      <c r="L46" s="310" t="str">
        <f>IF('2 Specifikation'!B88="","",'2 Specifikation'!B88)</f>
        <v/>
      </c>
      <c r="AF46" s="131"/>
      <c r="AG46" s="131"/>
      <c r="AH46" s="131"/>
      <c r="AI46" s="131"/>
      <c r="AJ46" s="131"/>
      <c r="AK46" s="131"/>
      <c r="AL46" s="131"/>
      <c r="AM46" s="131"/>
      <c r="AN46" s="131"/>
      <c r="AO46" s="131"/>
    </row>
    <row r="47" spans="4:41" x14ac:dyDescent="0.2">
      <c r="D47" s="251" t="s">
        <v>276</v>
      </c>
      <c r="E47" s="251" t="s">
        <v>277</v>
      </c>
      <c r="F47" s="49" t="s">
        <v>278</v>
      </c>
      <c r="G47" s="49" t="s">
        <v>279</v>
      </c>
      <c r="H47" s="49" t="s">
        <v>280</v>
      </c>
      <c r="I47" s="166" t="s">
        <v>281</v>
      </c>
      <c r="J47" s="170" t="str">
        <f t="shared" si="1"/>
        <v/>
      </c>
      <c r="L47" s="310" t="str">
        <f>IF('2 Specifikation'!B89="","",'2 Specifikation'!B89)</f>
        <v/>
      </c>
      <c r="AF47" s="131"/>
      <c r="AG47" s="131"/>
      <c r="AH47" s="131"/>
      <c r="AI47" s="131"/>
      <c r="AJ47" s="131"/>
      <c r="AK47" s="131"/>
      <c r="AL47" s="131"/>
      <c r="AM47" s="131"/>
      <c r="AN47" s="131"/>
      <c r="AO47" s="131"/>
    </row>
    <row r="48" spans="4:41" x14ac:dyDescent="0.2">
      <c r="D48" s="251" t="s">
        <v>282</v>
      </c>
      <c r="E48" s="251" t="s">
        <v>283</v>
      </c>
      <c r="F48" s="49" t="s">
        <v>284</v>
      </c>
      <c r="G48" s="49" t="s">
        <v>285</v>
      </c>
      <c r="H48" s="49" t="s">
        <v>286</v>
      </c>
      <c r="I48" s="166" t="s">
        <v>287</v>
      </c>
      <c r="J48" s="170" t="str">
        <f t="shared" si="1"/>
        <v/>
      </c>
      <c r="L48" s="310" t="str">
        <f>IF('2 Specifikation'!B90="","",'2 Specifikation'!B90)</f>
        <v/>
      </c>
      <c r="AF48" s="131"/>
      <c r="AG48" s="131"/>
      <c r="AH48" s="131"/>
      <c r="AI48" s="131"/>
      <c r="AJ48" s="131"/>
      <c r="AK48" s="131"/>
      <c r="AL48" s="131"/>
      <c r="AM48" s="131"/>
      <c r="AN48" s="131"/>
      <c r="AO48" s="131"/>
    </row>
    <row r="49" spans="3:41" x14ac:dyDescent="0.2">
      <c r="D49" s="251" t="s">
        <v>288</v>
      </c>
      <c r="E49" s="251" t="s">
        <v>289</v>
      </c>
      <c r="F49" s="49" t="s">
        <v>290</v>
      </c>
      <c r="G49" s="49" t="s">
        <v>291</v>
      </c>
      <c r="H49" s="49" t="s">
        <v>292</v>
      </c>
      <c r="I49" s="166" t="s">
        <v>293</v>
      </c>
      <c r="J49" s="170" t="str">
        <f t="shared" si="1"/>
        <v/>
      </c>
      <c r="L49" s="310" t="str">
        <f>IF('2 Specifikation'!B91="","",'2 Specifikation'!B91)</f>
        <v/>
      </c>
      <c r="AF49" s="131"/>
      <c r="AG49" s="131"/>
      <c r="AH49" s="131"/>
      <c r="AI49" s="131"/>
      <c r="AJ49" s="131"/>
      <c r="AK49" s="131"/>
      <c r="AL49" s="131"/>
      <c r="AM49" s="131"/>
      <c r="AN49" s="131"/>
      <c r="AO49" s="131"/>
    </row>
    <row r="50" spans="3:41" x14ac:dyDescent="0.2">
      <c r="D50" s="251" t="s">
        <v>336</v>
      </c>
      <c r="E50" s="251" t="s">
        <v>337</v>
      </c>
      <c r="F50" s="49" t="s">
        <v>338</v>
      </c>
      <c r="G50" s="49" t="s">
        <v>339</v>
      </c>
      <c r="H50" s="49" t="s">
        <v>340</v>
      </c>
      <c r="I50" s="166" t="s">
        <v>341</v>
      </c>
      <c r="J50" s="170" t="str">
        <f t="shared" si="1"/>
        <v/>
      </c>
      <c r="L50" s="310" t="str">
        <f>IF('2 Specifikation'!B92="","",'2 Specifikation'!B92)</f>
        <v/>
      </c>
      <c r="AF50" s="131"/>
      <c r="AG50" s="131"/>
      <c r="AH50" s="131"/>
      <c r="AI50" s="131"/>
      <c r="AJ50" s="131"/>
      <c r="AK50" s="131"/>
      <c r="AL50" s="131"/>
      <c r="AM50" s="131"/>
      <c r="AN50" s="131"/>
      <c r="AO50" s="131"/>
    </row>
    <row r="51" spans="3:41" x14ac:dyDescent="0.2">
      <c r="D51" s="251" t="s">
        <v>342</v>
      </c>
      <c r="E51" s="251" t="s">
        <v>343</v>
      </c>
      <c r="F51" s="49" t="s">
        <v>344</v>
      </c>
      <c r="G51" s="49" t="s">
        <v>345</v>
      </c>
      <c r="H51" s="49" t="s">
        <v>346</v>
      </c>
      <c r="I51" s="166" t="s">
        <v>347</v>
      </c>
      <c r="J51" s="170" t="str">
        <f t="shared" si="1"/>
        <v/>
      </c>
      <c r="L51" s="310" t="str">
        <f>IF('2 Specifikation'!B93="","",'2 Specifikation'!B93)</f>
        <v/>
      </c>
    </row>
    <row r="52" spans="3:41" x14ac:dyDescent="0.2">
      <c r="D52" s="251" t="s">
        <v>348</v>
      </c>
      <c r="E52" s="251" t="s">
        <v>349</v>
      </c>
      <c r="F52" s="49" t="s">
        <v>350</v>
      </c>
      <c r="G52" s="49" t="s">
        <v>351</v>
      </c>
      <c r="H52" s="49" t="s">
        <v>352</v>
      </c>
      <c r="I52" s="166" t="s">
        <v>353</v>
      </c>
      <c r="J52" s="170" t="str">
        <f t="shared" si="1"/>
        <v/>
      </c>
      <c r="L52" s="310" t="str">
        <f>IF('2 Specifikation'!B94="","",'2 Specifikation'!B94)</f>
        <v/>
      </c>
      <c r="R52" s="6"/>
    </row>
    <row r="53" spans="3:41" x14ac:dyDescent="0.2">
      <c r="D53" s="251" t="s">
        <v>354</v>
      </c>
      <c r="E53" s="251" t="s">
        <v>355</v>
      </c>
      <c r="F53" s="49" t="s">
        <v>356</v>
      </c>
      <c r="G53" s="49" t="s">
        <v>357</v>
      </c>
      <c r="H53" s="49" t="s">
        <v>358</v>
      </c>
      <c r="I53" s="166" t="s">
        <v>359</v>
      </c>
      <c r="J53" s="170" t="str">
        <f t="shared" si="1"/>
        <v/>
      </c>
      <c r="L53" s="310" t="str">
        <f>IF('2 Specifikation'!B95="","",'2 Specifikation'!B95)</f>
        <v/>
      </c>
      <c r="R53" s="6"/>
    </row>
    <row r="54" spans="3:41" x14ac:dyDescent="0.2">
      <c r="L54" s="310" t="str">
        <f>IF('2 Specifikation'!B96="","",'2 Specifikation'!B96)</f>
        <v/>
      </c>
      <c r="R54" s="6"/>
    </row>
    <row r="55" spans="3:41" ht="13.5" thickBot="1" x14ac:dyDescent="0.25">
      <c r="H55" s="130"/>
      <c r="I55" s="130"/>
      <c r="J55" s="130" t="s">
        <v>79</v>
      </c>
      <c r="K55" s="133"/>
      <c r="L55" s="310" t="str">
        <f>IF('2 Specifikation'!B97="","",'2 Specifikation'!B97)</f>
        <v/>
      </c>
      <c r="N55" s="131"/>
      <c r="P55" s="131"/>
      <c r="W55" s="130"/>
      <c r="X55" s="131"/>
      <c r="Y55" s="130"/>
    </row>
    <row r="56" spans="3:41" ht="13.5" thickBot="1" x14ac:dyDescent="0.25">
      <c r="C56" s="130"/>
      <c r="D56" s="151" t="s">
        <v>117</v>
      </c>
      <c r="E56" s="131"/>
      <c r="F56" s="161" t="s">
        <v>106</v>
      </c>
      <c r="H56" s="161" t="s">
        <v>116</v>
      </c>
      <c r="I56" s="131"/>
      <c r="J56" s="162" t="s">
        <v>57</v>
      </c>
      <c r="K56" s="131"/>
      <c r="L56" s="310" t="str">
        <f>IF('2 Specifikation'!B98="","",'2 Specifikation'!B98)</f>
        <v/>
      </c>
      <c r="N56" s="131"/>
      <c r="P56" s="131"/>
      <c r="W56" s="131"/>
      <c r="X56" s="131"/>
      <c r="Y56" s="131"/>
    </row>
    <row r="57" spans="3:41" ht="17.25" customHeight="1" x14ac:dyDescent="0.2">
      <c r="C57" s="132"/>
      <c r="D57" s="152"/>
      <c r="E57" s="132"/>
      <c r="F57" s="160" t="s">
        <v>92</v>
      </c>
      <c r="H57" s="269" t="s">
        <v>294</v>
      </c>
      <c r="I57" s="131"/>
      <c r="J57" s="163" t="s">
        <v>58</v>
      </c>
      <c r="K57" s="132"/>
      <c r="L57" s="310" t="str">
        <f>IF('2 Specifikation'!B99="","",'2 Specifikation'!B99)</f>
        <v/>
      </c>
      <c r="N57" s="131"/>
      <c r="P57" s="131"/>
      <c r="W57" s="131"/>
      <c r="X57" s="131"/>
      <c r="Y57" s="131"/>
    </row>
    <row r="58" spans="3:41" ht="22.5" customHeight="1" x14ac:dyDescent="0.2">
      <c r="C58" s="132"/>
      <c r="D58" s="153"/>
      <c r="E58" s="132"/>
      <c r="F58" s="155" t="s">
        <v>107</v>
      </c>
      <c r="H58" s="158" t="s">
        <v>94</v>
      </c>
      <c r="I58" s="131"/>
      <c r="J58" s="164" t="s">
        <v>59</v>
      </c>
      <c r="K58" s="132"/>
      <c r="L58" s="310" t="str">
        <f>IF('2 Specifikation'!B100="","",'2 Specifikation'!B100)</f>
        <v/>
      </c>
      <c r="N58" s="131"/>
      <c r="P58" s="131"/>
      <c r="W58" s="131"/>
      <c r="X58" s="131"/>
      <c r="Y58" s="131"/>
    </row>
    <row r="59" spans="3:41" ht="51.75" thickBot="1" x14ac:dyDescent="0.25">
      <c r="C59" s="132"/>
      <c r="D59" s="154" t="s">
        <v>314</v>
      </c>
      <c r="E59" s="132"/>
      <c r="F59" s="156" t="s">
        <v>108</v>
      </c>
      <c r="H59" s="158" t="s">
        <v>96</v>
      </c>
      <c r="I59" s="131"/>
      <c r="J59" s="164" t="s">
        <v>60</v>
      </c>
      <c r="K59" s="132"/>
      <c r="N59" s="131"/>
      <c r="P59" s="131"/>
      <c r="W59" s="131"/>
      <c r="X59" s="131"/>
      <c r="Y59" s="131"/>
    </row>
    <row r="60" spans="3:41" ht="18.75" customHeight="1" thickBot="1" x14ac:dyDescent="0.25">
      <c r="C60" s="132"/>
      <c r="E60" s="132"/>
      <c r="F60" s="156" t="s">
        <v>109</v>
      </c>
      <c r="H60" s="158" t="s">
        <v>295</v>
      </c>
      <c r="I60" s="131"/>
      <c r="J60" s="164" t="s">
        <v>61</v>
      </c>
      <c r="K60" s="132"/>
      <c r="L60" s="161" t="s">
        <v>632</v>
      </c>
      <c r="N60" s="131"/>
      <c r="P60" s="131"/>
      <c r="W60" s="131"/>
      <c r="X60" s="131"/>
      <c r="Y60" s="131"/>
    </row>
    <row r="61" spans="3:41" ht="13.5" thickBot="1" x14ac:dyDescent="0.25">
      <c r="C61" s="132"/>
      <c r="D61" s="50" t="s">
        <v>118</v>
      </c>
      <c r="E61" s="132"/>
      <c r="F61" s="156" t="s">
        <v>110</v>
      </c>
      <c r="H61" s="159" t="s">
        <v>95</v>
      </c>
      <c r="I61" s="131"/>
      <c r="J61" s="164" t="s">
        <v>62</v>
      </c>
      <c r="K61" s="132"/>
      <c r="L61" s="269" t="s">
        <v>633</v>
      </c>
      <c r="N61" s="131"/>
      <c r="P61" s="131"/>
      <c r="W61" s="131"/>
      <c r="X61" s="131"/>
      <c r="Y61" s="131"/>
    </row>
    <row r="62" spans="3:41" ht="18" customHeight="1" x14ac:dyDescent="0.2">
      <c r="C62" s="132"/>
      <c r="D62" s="280" t="s">
        <v>115</v>
      </c>
      <c r="E62" s="132"/>
      <c r="F62" s="156" t="s">
        <v>111</v>
      </c>
      <c r="I62" s="131"/>
      <c r="J62" s="164" t="s">
        <v>63</v>
      </c>
      <c r="K62" s="132"/>
      <c r="L62" s="158" t="s">
        <v>634</v>
      </c>
      <c r="N62" s="131"/>
      <c r="P62" s="131"/>
      <c r="W62" s="131"/>
      <c r="X62" s="131"/>
      <c r="Y62" s="131"/>
    </row>
    <row r="63" spans="3:41" ht="18.75" customHeight="1" x14ac:dyDescent="0.2">
      <c r="D63" s="281" t="s">
        <v>308</v>
      </c>
      <c r="F63" s="156" t="s">
        <v>112</v>
      </c>
      <c r="I63" s="131"/>
      <c r="J63" s="164" t="s">
        <v>64</v>
      </c>
      <c r="K63" s="132"/>
      <c r="L63" s="158" t="s">
        <v>635</v>
      </c>
      <c r="N63" s="131"/>
      <c r="P63" s="131"/>
      <c r="W63" s="131"/>
      <c r="X63" s="131"/>
      <c r="Y63" s="131"/>
    </row>
    <row r="64" spans="3:41" ht="51.75" thickBot="1" x14ac:dyDescent="0.25">
      <c r="D64" s="282" t="s">
        <v>309</v>
      </c>
      <c r="F64" s="157" t="s">
        <v>113</v>
      </c>
      <c r="H64" s="161" t="s">
        <v>599</v>
      </c>
      <c r="I64" s="131"/>
      <c r="J64" s="164" t="s">
        <v>65</v>
      </c>
      <c r="K64" s="132"/>
      <c r="L64" s="158" t="s">
        <v>636</v>
      </c>
      <c r="N64" s="131"/>
      <c r="P64" s="131"/>
      <c r="W64" s="131"/>
      <c r="X64" s="131"/>
      <c r="Y64" s="131"/>
    </row>
    <row r="65" spans="3:25" ht="38.25" x14ac:dyDescent="0.2">
      <c r="D65" s="282" t="s">
        <v>310</v>
      </c>
      <c r="H65" s="269" t="s">
        <v>598</v>
      </c>
      <c r="I65" s="131"/>
      <c r="J65" s="164" t="s">
        <v>66</v>
      </c>
      <c r="K65" s="132"/>
      <c r="L65" s="408" t="s">
        <v>637</v>
      </c>
      <c r="O65" s="130"/>
      <c r="W65" s="131"/>
      <c r="X65" s="131"/>
      <c r="Y65" s="131"/>
    </row>
    <row r="66" spans="3:25" ht="26.25" thickBot="1" x14ac:dyDescent="0.25">
      <c r="D66" s="283" t="s">
        <v>311</v>
      </c>
      <c r="F66" s="301" t="s">
        <v>591</v>
      </c>
      <c r="H66" s="158" t="s">
        <v>618</v>
      </c>
      <c r="I66" s="131"/>
      <c r="J66" s="164" t="s">
        <v>78</v>
      </c>
      <c r="K66" s="132"/>
      <c r="L66" s="409" t="s">
        <v>638</v>
      </c>
      <c r="O66" s="34"/>
    </row>
    <row r="67" spans="3:25" ht="13.5" thickBot="1" x14ac:dyDescent="0.25">
      <c r="F67" s="302" t="s">
        <v>590</v>
      </c>
      <c r="H67" s="158" t="s">
        <v>600</v>
      </c>
      <c r="I67" s="131"/>
      <c r="J67" s="164" t="s">
        <v>67</v>
      </c>
      <c r="K67" s="132"/>
      <c r="L67" s="410" t="s">
        <v>87</v>
      </c>
      <c r="O67" s="34"/>
    </row>
    <row r="68" spans="3:25" ht="13.5" thickBot="1" x14ac:dyDescent="0.25">
      <c r="D68" s="319" t="s">
        <v>611</v>
      </c>
      <c r="F68" s="302" t="s">
        <v>607</v>
      </c>
      <c r="H68" s="131"/>
      <c r="I68" s="131"/>
      <c r="J68" s="164" t="s">
        <v>68</v>
      </c>
      <c r="K68" s="132"/>
      <c r="L68" s="410" t="s">
        <v>639</v>
      </c>
      <c r="O68" s="34"/>
    </row>
    <row r="69" spans="3:25" ht="13.5" thickBot="1" x14ac:dyDescent="0.25">
      <c r="D69" s="318" t="s">
        <v>608</v>
      </c>
      <c r="H69" s="131"/>
      <c r="I69" s="131"/>
      <c r="J69" s="164" t="s">
        <v>69</v>
      </c>
      <c r="K69" s="132"/>
      <c r="L69" s="411" t="s">
        <v>640</v>
      </c>
      <c r="O69" s="34"/>
    </row>
    <row r="70" spans="3:25" ht="13.5" thickBot="1" x14ac:dyDescent="0.25">
      <c r="D70" s="316" t="s">
        <v>609</v>
      </c>
      <c r="H70" s="406" t="s">
        <v>628</v>
      </c>
      <c r="I70" s="131"/>
      <c r="J70" s="164" t="s">
        <v>70</v>
      </c>
      <c r="K70" s="132"/>
      <c r="L70" s="132"/>
    </row>
    <row r="71" spans="3:25" ht="13.5" thickBot="1" x14ac:dyDescent="0.25">
      <c r="D71" s="317" t="s">
        <v>610</v>
      </c>
      <c r="H71" s="402" t="s">
        <v>608</v>
      </c>
      <c r="I71" s="131"/>
      <c r="J71" s="164" t="s">
        <v>71</v>
      </c>
      <c r="K71" s="132"/>
      <c r="L71" s="132"/>
    </row>
    <row r="72" spans="3:25" ht="13.5" thickBot="1" x14ac:dyDescent="0.25">
      <c r="F72" s="324" t="s">
        <v>614</v>
      </c>
      <c r="H72" s="403" t="s">
        <v>609</v>
      </c>
      <c r="I72" s="131"/>
      <c r="J72" s="164" t="s">
        <v>72</v>
      </c>
      <c r="K72" s="132"/>
      <c r="L72" s="132"/>
    </row>
    <row r="73" spans="3:25" x14ac:dyDescent="0.2">
      <c r="F73" s="325" t="s">
        <v>615</v>
      </c>
      <c r="H73" s="403" t="s">
        <v>629</v>
      </c>
      <c r="I73" s="131"/>
      <c r="J73" s="164" t="s">
        <v>73</v>
      </c>
      <c r="K73" s="132"/>
      <c r="L73" s="132"/>
    </row>
    <row r="74" spans="3:25" ht="13.5" thickBot="1" x14ac:dyDescent="0.25">
      <c r="F74" s="326" t="s">
        <v>698</v>
      </c>
      <c r="H74" s="405" t="s">
        <v>630</v>
      </c>
      <c r="I74" s="131"/>
      <c r="J74" s="164" t="s">
        <v>74</v>
      </c>
      <c r="K74" s="132"/>
      <c r="L74" s="132"/>
    </row>
    <row r="75" spans="3:25" ht="12.75" customHeight="1" thickBot="1" x14ac:dyDescent="0.25">
      <c r="D75" s="143"/>
      <c r="E75" s="143"/>
      <c r="G75" s="143"/>
      <c r="H75" s="404" t="s">
        <v>631</v>
      </c>
      <c r="I75" s="143"/>
      <c r="J75" s="164" t="s">
        <v>75</v>
      </c>
      <c r="K75" s="132"/>
      <c r="L75" s="132"/>
    </row>
    <row r="76" spans="3:25" ht="12.75" customHeight="1" x14ac:dyDescent="0.2">
      <c r="D76" s="143"/>
      <c r="E76" s="143"/>
      <c r="G76" s="143"/>
      <c r="H76" s="143"/>
      <c r="I76" s="143"/>
      <c r="J76" s="164" t="s">
        <v>76</v>
      </c>
      <c r="K76" s="132"/>
      <c r="L76" s="132"/>
    </row>
    <row r="77" spans="3:25" ht="13.5" thickBot="1" x14ac:dyDescent="0.25">
      <c r="H77" s="131"/>
      <c r="I77" s="131"/>
      <c r="J77" s="165" t="s">
        <v>77</v>
      </c>
      <c r="K77" s="132"/>
      <c r="L77" s="132"/>
    </row>
    <row r="79" spans="3:25" x14ac:dyDescent="0.2">
      <c r="C79" s="50" t="s">
        <v>119</v>
      </c>
    </row>
    <row r="80" spans="3:25" x14ac:dyDescent="0.2">
      <c r="C80" s="138" t="s">
        <v>19</v>
      </c>
      <c r="D80" s="138" t="s">
        <v>20</v>
      </c>
      <c r="E80" s="138" t="s">
        <v>22</v>
      </c>
      <c r="F80" s="138" t="s">
        <v>4</v>
      </c>
      <c r="G80" s="138" t="s">
        <v>5</v>
      </c>
      <c r="H80" s="138" t="s">
        <v>7</v>
      </c>
      <c r="I80" s="138" t="s">
        <v>27</v>
      </c>
      <c r="J80" s="138" t="s">
        <v>28</v>
      </c>
      <c r="K80" s="138" t="s">
        <v>25</v>
      </c>
      <c r="L80" s="138" t="s">
        <v>21</v>
      </c>
      <c r="M80" s="138" t="s">
        <v>2</v>
      </c>
      <c r="N80" s="138" t="s">
        <v>23</v>
      </c>
      <c r="O80" s="138" t="s">
        <v>24</v>
      </c>
      <c r="P80" s="138" t="s">
        <v>8</v>
      </c>
      <c r="Q80" s="138" t="s">
        <v>26</v>
      </c>
    </row>
    <row r="81" spans="3:17" x14ac:dyDescent="0.2">
      <c r="C81" s="5"/>
      <c r="D81" s="5"/>
      <c r="E81" s="5"/>
      <c r="F81" s="5"/>
      <c r="G81" s="5"/>
      <c r="H81" s="5"/>
      <c r="I81" s="5"/>
      <c r="J81" s="5"/>
      <c r="K81" s="5"/>
      <c r="L81" s="5"/>
      <c r="M81" s="5"/>
      <c r="N81" s="6"/>
      <c r="O81" s="5"/>
      <c r="P81" s="5"/>
      <c r="Q81" s="5"/>
    </row>
    <row r="82" spans="3:17" x14ac:dyDescent="0.2">
      <c r="C82" s="5" t="s">
        <v>731</v>
      </c>
      <c r="D82" s="5" t="s">
        <v>753</v>
      </c>
      <c r="E82" s="5" t="s">
        <v>732</v>
      </c>
      <c r="F82" s="5" t="s">
        <v>745</v>
      </c>
      <c r="G82" s="5" t="s">
        <v>739</v>
      </c>
      <c r="H82" s="5" t="s">
        <v>740</v>
      </c>
      <c r="I82" s="5"/>
      <c r="J82" s="5"/>
      <c r="K82" s="5"/>
      <c r="L82" s="5" t="s">
        <v>807</v>
      </c>
      <c r="M82" s="5" t="s">
        <v>808</v>
      </c>
      <c r="N82" s="6" t="s">
        <v>809</v>
      </c>
      <c r="O82" s="5"/>
      <c r="P82" s="5"/>
      <c r="Q82" s="5" t="s">
        <v>748</v>
      </c>
    </row>
    <row r="83" spans="3:17" x14ac:dyDescent="0.2">
      <c r="C83" s="5" t="s">
        <v>816</v>
      </c>
      <c r="D83" s="5" t="s">
        <v>754</v>
      </c>
      <c r="E83" s="5" t="s">
        <v>819</v>
      </c>
      <c r="F83" s="5" t="s">
        <v>760</v>
      </c>
      <c r="G83" s="5" t="s">
        <v>761</v>
      </c>
      <c r="H83" s="5" t="s">
        <v>758</v>
      </c>
      <c r="I83" s="5"/>
      <c r="J83" s="5"/>
      <c r="K83" s="5"/>
      <c r="L83" s="5" t="s">
        <v>762</v>
      </c>
      <c r="M83" s="5" t="s">
        <v>818</v>
      </c>
      <c r="N83" s="581" t="s">
        <v>817</v>
      </c>
      <c r="O83" s="5"/>
      <c r="P83" s="5"/>
      <c r="Q83" s="5" t="s">
        <v>824</v>
      </c>
    </row>
    <row r="84" spans="3:17" x14ac:dyDescent="0.2">
      <c r="C84" s="5" t="s">
        <v>733</v>
      </c>
      <c r="D84" s="5" t="s">
        <v>755</v>
      </c>
      <c r="E84" s="5" t="s">
        <v>736</v>
      </c>
      <c r="F84" s="5" t="s">
        <v>744</v>
      </c>
      <c r="G84" s="5" t="s">
        <v>742</v>
      </c>
      <c r="H84" s="5" t="s">
        <v>741</v>
      </c>
      <c r="I84" s="5"/>
      <c r="J84" s="5"/>
      <c r="K84" s="5"/>
      <c r="L84" s="5" t="s">
        <v>746</v>
      </c>
      <c r="M84" s="5" t="s">
        <v>764</v>
      </c>
      <c r="N84" s="5" t="s">
        <v>751</v>
      </c>
      <c r="O84" s="5"/>
      <c r="P84" s="5"/>
      <c r="Q84" s="5" t="s">
        <v>749</v>
      </c>
    </row>
    <row r="85" spans="3:17" x14ac:dyDescent="0.2">
      <c r="C85" s="5" t="s">
        <v>734</v>
      </c>
      <c r="D85" s="5" t="s">
        <v>756</v>
      </c>
      <c r="E85" s="5" t="s">
        <v>737</v>
      </c>
      <c r="F85" s="5" t="s">
        <v>743</v>
      </c>
      <c r="G85" s="5" t="s">
        <v>739</v>
      </c>
      <c r="H85" s="5" t="s">
        <v>740</v>
      </c>
      <c r="I85" s="5"/>
      <c r="J85" s="5"/>
      <c r="K85" s="5"/>
      <c r="L85" s="5" t="s">
        <v>747</v>
      </c>
      <c r="M85" s="5" t="s">
        <v>765</v>
      </c>
      <c r="N85" s="5" t="s">
        <v>752</v>
      </c>
      <c r="O85" s="5"/>
      <c r="P85" s="5"/>
      <c r="Q85" s="5" t="s">
        <v>750</v>
      </c>
    </row>
    <row r="86" spans="3:17" x14ac:dyDescent="0.2">
      <c r="C86" s="5" t="s">
        <v>735</v>
      </c>
      <c r="D86" s="5" t="s">
        <v>757</v>
      </c>
      <c r="E86" s="5" t="s">
        <v>738</v>
      </c>
      <c r="F86" s="5"/>
      <c r="G86" s="5" t="s">
        <v>763</v>
      </c>
      <c r="H86" s="5" t="s">
        <v>758</v>
      </c>
      <c r="I86" s="5"/>
      <c r="J86" s="5"/>
      <c r="K86" s="5"/>
      <c r="L86" s="5" t="s">
        <v>820</v>
      </c>
      <c r="M86" s="5" t="s">
        <v>821</v>
      </c>
      <c r="N86" s="581" t="s">
        <v>822</v>
      </c>
      <c r="O86" s="5"/>
      <c r="P86" s="5"/>
      <c r="Q86" s="582" t="s">
        <v>823</v>
      </c>
    </row>
    <row r="87" spans="3:17" x14ac:dyDescent="0.2">
      <c r="C87" s="5"/>
      <c r="D87" s="5"/>
      <c r="E87" s="5"/>
      <c r="F87" s="5"/>
      <c r="G87" s="5"/>
      <c r="H87" s="5"/>
      <c r="I87" s="5"/>
      <c r="J87" s="5"/>
      <c r="K87" s="5"/>
      <c r="L87" s="5"/>
      <c r="M87" s="5"/>
      <c r="N87" s="581"/>
      <c r="O87" s="5"/>
      <c r="P87" s="5"/>
      <c r="Q87" s="582"/>
    </row>
    <row r="88" spans="3:17" x14ac:dyDescent="0.2">
      <c r="C88" s="5"/>
      <c r="D88" s="5"/>
      <c r="E88" s="5"/>
      <c r="F88" s="5"/>
      <c r="G88" s="5"/>
      <c r="H88" s="5"/>
      <c r="I88" s="5"/>
      <c r="J88" s="5"/>
      <c r="K88" s="5"/>
      <c r="L88" s="5"/>
      <c r="M88" s="5"/>
      <c r="N88" s="5"/>
      <c r="O88" s="5"/>
      <c r="P88" s="5"/>
      <c r="Q88" s="5"/>
    </row>
    <row r="89" spans="3:17" x14ac:dyDescent="0.2">
      <c r="C89" s="5"/>
      <c r="D89" s="5"/>
      <c r="E89" s="5"/>
      <c r="F89" s="5"/>
      <c r="G89" s="5"/>
      <c r="H89" s="5"/>
      <c r="I89" s="5"/>
      <c r="J89" s="5"/>
      <c r="K89" s="5"/>
      <c r="L89" s="5"/>
      <c r="M89" s="5"/>
      <c r="N89" s="5"/>
      <c r="O89" s="5"/>
      <c r="P89" s="5"/>
      <c r="Q89" s="5"/>
    </row>
    <row r="90" spans="3:17" x14ac:dyDescent="0.2">
      <c r="C90" s="5"/>
      <c r="D90" s="5"/>
      <c r="E90" s="5"/>
      <c r="F90" s="5"/>
      <c r="G90" s="5"/>
      <c r="H90" s="5"/>
      <c r="I90" s="5"/>
      <c r="J90" s="5"/>
      <c r="K90" s="5"/>
      <c r="L90" s="5"/>
      <c r="M90" s="5"/>
      <c r="N90" s="5"/>
      <c r="O90" s="5"/>
      <c r="P90" s="5"/>
      <c r="Q90" s="5"/>
    </row>
    <row r="91" spans="3:17" x14ac:dyDescent="0.2">
      <c r="C91" s="5"/>
      <c r="D91" s="5"/>
      <c r="E91" s="5"/>
      <c r="F91" s="5"/>
      <c r="G91" s="5"/>
      <c r="H91" s="5"/>
      <c r="I91" s="5"/>
      <c r="J91" s="5"/>
      <c r="K91" s="5"/>
      <c r="L91" s="5"/>
      <c r="M91" s="5"/>
      <c r="N91" s="5"/>
      <c r="O91" s="5"/>
      <c r="P91" s="5"/>
      <c r="Q91" s="5"/>
    </row>
    <row r="92" spans="3:17" x14ac:dyDescent="0.2">
      <c r="C92" s="5"/>
      <c r="D92" s="5"/>
      <c r="E92" s="5"/>
      <c r="F92" s="5"/>
      <c r="G92" s="5"/>
      <c r="H92" s="5"/>
      <c r="I92" s="5"/>
      <c r="J92" s="5"/>
      <c r="K92" s="5"/>
      <c r="L92" s="5"/>
      <c r="M92" s="5"/>
      <c r="N92" s="5"/>
      <c r="O92" s="5"/>
      <c r="P92" s="5"/>
      <c r="Q92" s="5"/>
    </row>
    <row r="93" spans="3:17" x14ac:dyDescent="0.2">
      <c r="C93" s="5"/>
      <c r="D93" s="5"/>
      <c r="E93" s="5"/>
      <c r="F93" s="5"/>
      <c r="G93" s="5"/>
      <c r="H93" s="5"/>
      <c r="I93" s="5"/>
      <c r="J93" s="5"/>
      <c r="K93" s="5"/>
      <c r="L93" s="5"/>
      <c r="M93" s="5"/>
      <c r="N93" s="5"/>
      <c r="O93" s="5"/>
      <c r="P93" s="5"/>
      <c r="Q93" s="5"/>
    </row>
    <row r="94" spans="3:17" x14ac:dyDescent="0.2">
      <c r="C94" s="5"/>
      <c r="D94" s="5"/>
      <c r="E94" s="5"/>
      <c r="F94" s="5"/>
      <c r="G94" s="5"/>
      <c r="H94" s="5"/>
      <c r="I94" s="5"/>
      <c r="J94" s="5"/>
      <c r="K94" s="5"/>
      <c r="L94" s="5"/>
      <c r="M94" s="5"/>
      <c r="N94" s="5"/>
      <c r="O94" s="5"/>
      <c r="P94" s="5"/>
      <c r="Q94" s="5"/>
    </row>
    <row r="95" spans="3:17" x14ac:dyDescent="0.2">
      <c r="C95" s="5"/>
      <c r="D95" s="5"/>
      <c r="E95" s="5"/>
      <c r="F95" s="5"/>
      <c r="G95" s="5"/>
      <c r="H95" s="5"/>
      <c r="I95" s="5"/>
      <c r="J95" s="5"/>
      <c r="K95" s="5"/>
      <c r="L95" s="5"/>
      <c r="M95" s="5"/>
      <c r="N95" s="5"/>
      <c r="O95" s="5"/>
      <c r="P95" s="5"/>
      <c r="Q95" s="5"/>
    </row>
    <row r="96" spans="3:17" x14ac:dyDescent="0.2">
      <c r="C96" s="5"/>
      <c r="D96" s="5"/>
      <c r="E96" s="5"/>
      <c r="F96" s="5"/>
      <c r="G96" s="5"/>
      <c r="H96" s="5"/>
      <c r="I96" s="5"/>
      <c r="J96" s="5"/>
      <c r="K96" s="5"/>
      <c r="L96" s="5"/>
      <c r="M96" s="5"/>
      <c r="N96" s="5"/>
      <c r="O96" s="5"/>
      <c r="P96" s="5"/>
      <c r="Q96" s="5"/>
    </row>
    <row r="97" spans="3:31" x14ac:dyDescent="0.2">
      <c r="C97" s="5"/>
      <c r="D97" s="5"/>
      <c r="E97" s="5"/>
      <c r="F97" s="5"/>
      <c r="G97" s="5"/>
      <c r="H97" s="5"/>
      <c r="I97" s="5"/>
      <c r="J97" s="5"/>
      <c r="K97" s="5"/>
      <c r="L97" s="5"/>
      <c r="M97" s="5"/>
      <c r="N97" s="5"/>
      <c r="O97" s="5"/>
      <c r="P97" s="5"/>
      <c r="Q97" s="5"/>
    </row>
    <row r="98" spans="3:31" x14ac:dyDescent="0.2">
      <c r="C98" s="5"/>
      <c r="D98" s="5"/>
      <c r="E98" s="5"/>
      <c r="F98" s="5"/>
      <c r="G98" s="5"/>
      <c r="H98" s="5"/>
      <c r="I98" s="5"/>
      <c r="J98" s="5"/>
      <c r="K98" s="5"/>
      <c r="L98" s="5"/>
      <c r="M98" s="5"/>
      <c r="N98" s="5"/>
      <c r="O98" s="5"/>
      <c r="P98" s="5"/>
      <c r="Q98" s="5"/>
    </row>
    <row r="99" spans="3:31" x14ac:dyDescent="0.2">
      <c r="E99" s="50" t="s">
        <v>147</v>
      </c>
      <c r="F99" s="1">
        <v>30</v>
      </c>
      <c r="G99" s="1">
        <f>F99+1</f>
        <v>31</v>
      </c>
      <c r="H99" s="1">
        <f t="shared" ref="H99:AC99" si="2">G99+1</f>
        <v>32</v>
      </c>
      <c r="I99" s="1">
        <f t="shared" si="2"/>
        <v>33</v>
      </c>
      <c r="J99" s="1">
        <f t="shared" si="2"/>
        <v>34</v>
      </c>
      <c r="K99" s="1">
        <f t="shared" si="2"/>
        <v>35</v>
      </c>
      <c r="L99" s="1">
        <f t="shared" si="2"/>
        <v>36</v>
      </c>
      <c r="M99" s="1">
        <f t="shared" si="2"/>
        <v>37</v>
      </c>
      <c r="N99" s="1">
        <f t="shared" si="2"/>
        <v>38</v>
      </c>
      <c r="O99" s="1">
        <f t="shared" si="2"/>
        <v>39</v>
      </c>
      <c r="P99" s="1">
        <f t="shared" si="2"/>
        <v>40</v>
      </c>
      <c r="Q99" s="1">
        <f t="shared" si="2"/>
        <v>41</v>
      </c>
      <c r="R99" s="1">
        <f t="shared" si="2"/>
        <v>42</v>
      </c>
      <c r="S99" s="1">
        <f t="shared" si="2"/>
        <v>43</v>
      </c>
      <c r="T99" s="1">
        <f t="shared" si="2"/>
        <v>44</v>
      </c>
      <c r="U99" s="1">
        <f t="shared" si="2"/>
        <v>45</v>
      </c>
      <c r="V99" s="1">
        <f t="shared" si="2"/>
        <v>46</v>
      </c>
      <c r="W99" s="1">
        <f t="shared" si="2"/>
        <v>47</v>
      </c>
      <c r="X99" s="1">
        <f t="shared" si="2"/>
        <v>48</v>
      </c>
      <c r="Y99" s="1">
        <f t="shared" si="2"/>
        <v>49</v>
      </c>
      <c r="Z99" s="1">
        <f t="shared" si="2"/>
        <v>50</v>
      </c>
      <c r="AA99" s="1">
        <f t="shared" si="2"/>
        <v>51</v>
      </c>
      <c r="AB99" s="1">
        <f t="shared" si="2"/>
        <v>52</v>
      </c>
      <c r="AC99" s="1">
        <f t="shared" si="2"/>
        <v>53</v>
      </c>
    </row>
    <row r="100" spans="3:31" x14ac:dyDescent="0.2">
      <c r="C100" s="50" t="s">
        <v>146</v>
      </c>
      <c r="E100" s="5" t="str">
        <f>J29</f>
        <v/>
      </c>
      <c r="F100" s="5" t="str">
        <f ca="1">INDIRECT("J"&amp;F99)</f>
        <v/>
      </c>
      <c r="G100" s="5" t="str">
        <f t="shared" ref="G100:S100" ca="1" si="3">INDIRECT("J"&amp;G99)</f>
        <v/>
      </c>
      <c r="H100" s="5" t="str">
        <f t="shared" ca="1" si="3"/>
        <v/>
      </c>
      <c r="I100" s="5" t="str">
        <f t="shared" ca="1" si="3"/>
        <v/>
      </c>
      <c r="J100" s="5" t="str">
        <f t="shared" ca="1" si="3"/>
        <v/>
      </c>
      <c r="K100" s="5" t="str">
        <f t="shared" ca="1" si="3"/>
        <v/>
      </c>
      <c r="L100" s="5" t="str">
        <f t="shared" ca="1" si="3"/>
        <v/>
      </c>
      <c r="M100" s="5" t="str">
        <f t="shared" ca="1" si="3"/>
        <v/>
      </c>
      <c r="N100" s="5" t="str">
        <f t="shared" ca="1" si="3"/>
        <v/>
      </c>
      <c r="O100" s="5" t="str">
        <f t="shared" ca="1" si="3"/>
        <v/>
      </c>
      <c r="P100" s="5" t="str">
        <f t="shared" ca="1" si="3"/>
        <v/>
      </c>
      <c r="Q100" s="5" t="str">
        <f t="shared" ca="1" si="3"/>
        <v/>
      </c>
      <c r="R100" s="5" t="str">
        <f t="shared" ca="1" si="3"/>
        <v/>
      </c>
      <c r="S100" s="5" t="str">
        <f t="shared" ca="1" si="3"/>
        <v/>
      </c>
      <c r="T100" s="5" t="str">
        <f t="shared" ref="T100:AC100" ca="1" si="4">INDIRECT("J"&amp;T99)</f>
        <v/>
      </c>
      <c r="U100" s="5" t="str">
        <f t="shared" ca="1" si="4"/>
        <v/>
      </c>
      <c r="V100" s="5" t="str">
        <f t="shared" ca="1" si="4"/>
        <v/>
      </c>
      <c r="W100" s="5" t="str">
        <f t="shared" ca="1" si="4"/>
        <v/>
      </c>
      <c r="X100" s="5" t="str">
        <f t="shared" ca="1" si="4"/>
        <v/>
      </c>
      <c r="Y100" s="5" t="str">
        <f t="shared" ca="1" si="4"/>
        <v/>
      </c>
      <c r="Z100" s="5" t="str">
        <f t="shared" ca="1" si="4"/>
        <v/>
      </c>
      <c r="AA100" s="5" t="str">
        <f t="shared" ca="1" si="4"/>
        <v/>
      </c>
      <c r="AB100" s="5" t="str">
        <f t="shared" ca="1" si="4"/>
        <v/>
      </c>
      <c r="AC100" s="5" t="str">
        <f t="shared" ca="1" si="4"/>
        <v/>
      </c>
      <c r="AD100" s="270"/>
      <c r="AE100" s="131"/>
    </row>
    <row r="101" spans="3:31" x14ac:dyDescent="0.2">
      <c r="C101" s="5" t="s">
        <v>335</v>
      </c>
      <c r="E101" s="5" t="s">
        <v>360</v>
      </c>
      <c r="F101" s="5" t="s">
        <v>361</v>
      </c>
      <c r="G101" s="5" t="s">
        <v>362</v>
      </c>
      <c r="H101" s="5" t="s">
        <v>363</v>
      </c>
      <c r="I101" s="5" t="s">
        <v>364</v>
      </c>
      <c r="J101" s="5" t="s">
        <v>365</v>
      </c>
      <c r="K101" s="5" t="s">
        <v>366</v>
      </c>
      <c r="L101" s="5" t="s">
        <v>367</v>
      </c>
      <c r="M101" s="5" t="s">
        <v>368</v>
      </c>
      <c r="N101" s="5" t="s">
        <v>369</v>
      </c>
      <c r="O101" s="5" t="s">
        <v>370</v>
      </c>
      <c r="P101" s="5" t="s">
        <v>371</v>
      </c>
      <c r="Q101" s="5" t="s">
        <v>372</v>
      </c>
      <c r="R101" s="5" t="s">
        <v>373</v>
      </c>
      <c r="S101" s="5" t="s">
        <v>374</v>
      </c>
      <c r="T101" s="5" t="s">
        <v>375</v>
      </c>
      <c r="U101" s="5" t="s">
        <v>376</v>
      </c>
      <c r="V101" s="5" t="s">
        <v>377</v>
      </c>
      <c r="W101" s="5" t="s">
        <v>378</v>
      </c>
      <c r="X101" s="5" t="s">
        <v>379</v>
      </c>
      <c r="Y101" s="5" t="s">
        <v>380</v>
      </c>
      <c r="Z101" s="5" t="s">
        <v>381</v>
      </c>
      <c r="AA101" s="5" t="s">
        <v>382</v>
      </c>
      <c r="AB101" s="5" t="s">
        <v>383</v>
      </c>
      <c r="AC101" s="5" t="s">
        <v>384</v>
      </c>
    </row>
    <row r="102" spans="3:31" x14ac:dyDescent="0.2">
      <c r="C102" s="5" t="e">
        <f>IF('2 Specifikation'!#REF!="","",'2 Specifikation'!#REF!)</f>
        <v>#REF!</v>
      </c>
      <c r="E102" s="5" t="s">
        <v>385</v>
      </c>
      <c r="F102" s="5" t="s">
        <v>386</v>
      </c>
      <c r="G102" s="5" t="s">
        <v>387</v>
      </c>
      <c r="H102" s="5" t="s">
        <v>388</v>
      </c>
      <c r="I102" s="5" t="s">
        <v>389</v>
      </c>
      <c r="J102" s="5" t="s">
        <v>390</v>
      </c>
      <c r="K102" s="5" t="s">
        <v>391</v>
      </c>
      <c r="L102" s="5" t="s">
        <v>392</v>
      </c>
      <c r="M102" s="5" t="s">
        <v>393</v>
      </c>
      <c r="N102" s="5" t="s">
        <v>394</v>
      </c>
      <c r="O102" s="5" t="s">
        <v>395</v>
      </c>
      <c r="P102" s="5" t="s">
        <v>396</v>
      </c>
      <c r="Q102" s="5" t="s">
        <v>397</v>
      </c>
      <c r="R102" s="5" t="s">
        <v>398</v>
      </c>
      <c r="S102" s="5" t="s">
        <v>399</v>
      </c>
      <c r="T102" s="5" t="s">
        <v>400</v>
      </c>
      <c r="U102" s="5" t="s">
        <v>401</v>
      </c>
      <c r="V102" s="5" t="s">
        <v>402</v>
      </c>
      <c r="W102" s="5" t="s">
        <v>403</v>
      </c>
      <c r="X102" s="5" t="s">
        <v>404</v>
      </c>
      <c r="Y102" s="5" t="s">
        <v>405</v>
      </c>
      <c r="Z102" s="5" t="s">
        <v>406</v>
      </c>
      <c r="AA102" s="5" t="s">
        <v>407</v>
      </c>
      <c r="AB102" s="5" t="s">
        <v>408</v>
      </c>
      <c r="AC102" s="5" t="s">
        <v>409</v>
      </c>
    </row>
    <row r="103" spans="3:31" x14ac:dyDescent="0.2">
      <c r="C103" s="5" t="e">
        <f>IF('2 Specifikation'!#REF!="","",'2 Specifikation'!#REF!)</f>
        <v>#REF!</v>
      </c>
      <c r="E103" s="5" t="s">
        <v>410</v>
      </c>
      <c r="F103" s="5" t="s">
        <v>411</v>
      </c>
      <c r="G103" s="5" t="s">
        <v>412</v>
      </c>
      <c r="H103" s="5" t="s">
        <v>413</v>
      </c>
      <c r="I103" s="5" t="s">
        <v>414</v>
      </c>
      <c r="J103" s="5" t="s">
        <v>415</v>
      </c>
      <c r="K103" s="5" t="s">
        <v>416</v>
      </c>
      <c r="L103" s="5" t="s">
        <v>417</v>
      </c>
      <c r="M103" s="5" t="s">
        <v>418</v>
      </c>
      <c r="N103" s="5" t="s">
        <v>419</v>
      </c>
      <c r="O103" s="5" t="s">
        <v>420</v>
      </c>
      <c r="P103" s="5" t="s">
        <v>421</v>
      </c>
      <c r="Q103" s="5" t="s">
        <v>422</v>
      </c>
      <c r="R103" s="5" t="s">
        <v>423</v>
      </c>
      <c r="S103" s="5" t="s">
        <v>424</v>
      </c>
      <c r="T103" s="5" t="s">
        <v>425</v>
      </c>
      <c r="U103" s="5" t="s">
        <v>426</v>
      </c>
      <c r="V103" s="5" t="s">
        <v>427</v>
      </c>
      <c r="W103" s="5" t="s">
        <v>428</v>
      </c>
      <c r="X103" s="5" t="s">
        <v>429</v>
      </c>
      <c r="Y103" s="5" t="s">
        <v>430</v>
      </c>
      <c r="Z103" s="5" t="s">
        <v>431</v>
      </c>
      <c r="AA103" s="5" t="s">
        <v>432</v>
      </c>
      <c r="AB103" s="5" t="s">
        <v>433</v>
      </c>
      <c r="AC103" s="5" t="s">
        <v>434</v>
      </c>
    </row>
    <row r="104" spans="3:31" x14ac:dyDescent="0.2">
      <c r="C104" s="5" t="e">
        <f>IF('2 Specifikation'!#REF!="","",'2 Specifikation'!#REF!)</f>
        <v>#REF!</v>
      </c>
      <c r="D104" s="271"/>
      <c r="E104" s="5" t="s">
        <v>435</v>
      </c>
      <c r="F104" s="5" t="s">
        <v>436</v>
      </c>
      <c r="G104" s="5" t="s">
        <v>437</v>
      </c>
      <c r="H104" s="5" t="s">
        <v>438</v>
      </c>
      <c r="I104" s="5" t="s">
        <v>439</v>
      </c>
      <c r="J104" s="5" t="s">
        <v>440</v>
      </c>
      <c r="K104" s="5" t="s">
        <v>441</v>
      </c>
      <c r="L104" s="5" t="s">
        <v>442</v>
      </c>
      <c r="M104" s="5" t="s">
        <v>443</v>
      </c>
      <c r="N104" s="5" t="s">
        <v>444</v>
      </c>
      <c r="O104" s="5" t="s">
        <v>445</v>
      </c>
      <c r="P104" s="5" t="s">
        <v>446</v>
      </c>
      <c r="Q104" s="5" t="s">
        <v>447</v>
      </c>
      <c r="R104" s="5" t="s">
        <v>448</v>
      </c>
      <c r="S104" s="5" t="s">
        <v>449</v>
      </c>
      <c r="T104" s="5" t="s">
        <v>450</v>
      </c>
      <c r="U104" s="5" t="s">
        <v>451</v>
      </c>
      <c r="V104" s="5" t="s">
        <v>452</v>
      </c>
      <c r="W104" s="5" t="s">
        <v>453</v>
      </c>
      <c r="X104" s="5" t="s">
        <v>454</v>
      </c>
      <c r="Y104" s="5" t="s">
        <v>455</v>
      </c>
      <c r="Z104" s="5" t="s">
        <v>456</v>
      </c>
      <c r="AA104" s="5" t="s">
        <v>457</v>
      </c>
      <c r="AB104" s="5" t="s">
        <v>458</v>
      </c>
      <c r="AC104" s="5" t="s">
        <v>459</v>
      </c>
    </row>
    <row r="105" spans="3:31" x14ac:dyDescent="0.2">
      <c r="C105" s="5" t="e">
        <f>IF('2 Specifikation'!#REF!="","",'2 Specifikation'!#REF!)</f>
        <v>#REF!</v>
      </c>
      <c r="D105" s="271"/>
      <c r="E105" s="5" t="s">
        <v>460</v>
      </c>
      <c r="F105" s="5" t="s">
        <v>461</v>
      </c>
      <c r="G105" s="5" t="s">
        <v>462</v>
      </c>
      <c r="H105" s="5" t="s">
        <v>463</v>
      </c>
      <c r="I105" s="5" t="s">
        <v>464</v>
      </c>
      <c r="J105" s="5" t="s">
        <v>465</v>
      </c>
      <c r="K105" s="5" t="s">
        <v>466</v>
      </c>
      <c r="L105" s="5" t="s">
        <v>467</v>
      </c>
      <c r="M105" s="5" t="s">
        <v>468</v>
      </c>
      <c r="N105" s="5" t="s">
        <v>469</v>
      </c>
      <c r="O105" s="5" t="s">
        <v>470</v>
      </c>
      <c r="P105" s="5" t="s">
        <v>471</v>
      </c>
      <c r="Q105" s="5" t="s">
        <v>472</v>
      </c>
      <c r="R105" s="5" t="s">
        <v>473</v>
      </c>
      <c r="S105" s="5" t="s">
        <v>474</v>
      </c>
      <c r="T105" s="5" t="s">
        <v>475</v>
      </c>
      <c r="U105" s="5" t="s">
        <v>476</v>
      </c>
      <c r="V105" s="5" t="s">
        <v>477</v>
      </c>
      <c r="W105" s="5" t="s">
        <v>478</v>
      </c>
      <c r="X105" s="5" t="s">
        <v>479</v>
      </c>
      <c r="Y105" s="5" t="s">
        <v>480</v>
      </c>
      <c r="Z105" s="5" t="s">
        <v>481</v>
      </c>
      <c r="AA105" s="5" t="s">
        <v>482</v>
      </c>
      <c r="AB105" s="5" t="s">
        <v>483</v>
      </c>
      <c r="AC105" s="5" t="s">
        <v>484</v>
      </c>
    </row>
    <row r="106" spans="3:31" x14ac:dyDescent="0.2">
      <c r="C106" s="5" t="e">
        <f>IF('2 Specifikation'!#REF!="","",'2 Specifikation'!#REF!)</f>
        <v>#REF!</v>
      </c>
      <c r="D106" s="271"/>
      <c r="E106" s="5" t="s">
        <v>485</v>
      </c>
      <c r="F106" s="5" t="s">
        <v>486</v>
      </c>
      <c r="G106" s="5" t="s">
        <v>487</v>
      </c>
      <c r="H106" s="5" t="s">
        <v>488</v>
      </c>
      <c r="I106" s="5" t="s">
        <v>489</v>
      </c>
      <c r="J106" s="5" t="s">
        <v>490</v>
      </c>
      <c r="K106" s="5" t="s">
        <v>491</v>
      </c>
      <c r="L106" s="5" t="s">
        <v>492</v>
      </c>
      <c r="M106" s="5" t="s">
        <v>493</v>
      </c>
      <c r="N106" s="5" t="s">
        <v>494</v>
      </c>
      <c r="O106" s="5" t="s">
        <v>495</v>
      </c>
      <c r="P106" s="5" t="s">
        <v>496</v>
      </c>
      <c r="Q106" s="5" t="s">
        <v>497</v>
      </c>
      <c r="R106" s="5" t="s">
        <v>498</v>
      </c>
      <c r="S106" s="5" t="s">
        <v>499</v>
      </c>
      <c r="T106" s="5" t="s">
        <v>500</v>
      </c>
      <c r="U106" s="5" t="s">
        <v>501</v>
      </c>
      <c r="V106" s="5" t="s">
        <v>502</v>
      </c>
      <c r="W106" s="5" t="s">
        <v>503</v>
      </c>
      <c r="X106" s="5" t="s">
        <v>504</v>
      </c>
      <c r="Y106" s="5" t="s">
        <v>505</v>
      </c>
      <c r="Z106" s="5" t="s">
        <v>506</v>
      </c>
      <c r="AA106" s="5" t="s">
        <v>507</v>
      </c>
      <c r="AB106" s="5" t="s">
        <v>508</v>
      </c>
      <c r="AC106" s="5" t="s">
        <v>509</v>
      </c>
    </row>
    <row r="107" spans="3:31" x14ac:dyDescent="0.2">
      <c r="C107" s="5" t="e">
        <f>IF('2 Specifikation'!#REF!="","",'2 Specifikation'!#REF!)</f>
        <v>#REF!</v>
      </c>
      <c r="D107" s="271"/>
      <c r="E107" s="5" t="s">
        <v>510</v>
      </c>
      <c r="F107" s="5" t="s">
        <v>511</v>
      </c>
      <c r="G107" s="5" t="s">
        <v>512</v>
      </c>
      <c r="H107" s="5" t="s">
        <v>513</v>
      </c>
      <c r="I107" s="5" t="s">
        <v>514</v>
      </c>
      <c r="J107" s="5" t="s">
        <v>515</v>
      </c>
      <c r="K107" s="5" t="s">
        <v>516</v>
      </c>
      <c r="L107" s="5" t="s">
        <v>517</v>
      </c>
      <c r="M107" s="5" t="s">
        <v>518</v>
      </c>
      <c r="N107" s="5" t="s">
        <v>519</v>
      </c>
      <c r="O107" s="5" t="s">
        <v>520</v>
      </c>
      <c r="P107" s="5" t="s">
        <v>521</v>
      </c>
      <c r="Q107" s="5" t="s">
        <v>522</v>
      </c>
      <c r="R107" s="5" t="s">
        <v>523</v>
      </c>
      <c r="S107" s="5" t="s">
        <v>524</v>
      </c>
      <c r="T107" s="5" t="s">
        <v>525</v>
      </c>
      <c r="U107" s="5" t="s">
        <v>526</v>
      </c>
      <c r="V107" s="5" t="s">
        <v>527</v>
      </c>
      <c r="W107" s="5" t="s">
        <v>528</v>
      </c>
      <c r="X107" s="5" t="s">
        <v>529</v>
      </c>
      <c r="Y107" s="5" t="s">
        <v>530</v>
      </c>
      <c r="Z107" s="5" t="s">
        <v>531</v>
      </c>
      <c r="AA107" s="5" t="s">
        <v>532</v>
      </c>
      <c r="AB107" s="5" t="s">
        <v>533</v>
      </c>
      <c r="AC107" s="5" t="s">
        <v>534</v>
      </c>
    </row>
    <row r="108" spans="3:31" x14ac:dyDescent="0.2">
      <c r="C108" s="5" t="e">
        <f>IF('2 Specifikation'!#REF!="","",'2 Specifikation'!#REF!)</f>
        <v>#REF!</v>
      </c>
      <c r="D108" s="271"/>
      <c r="E108" s="5" t="s">
        <v>535</v>
      </c>
      <c r="F108" s="5" t="s">
        <v>536</v>
      </c>
      <c r="G108" s="5" t="s">
        <v>537</v>
      </c>
      <c r="H108" s="5" t="s">
        <v>538</v>
      </c>
      <c r="I108" s="5" t="s">
        <v>539</v>
      </c>
      <c r="J108" s="5" t="s">
        <v>540</v>
      </c>
      <c r="K108" s="5" t="s">
        <v>541</v>
      </c>
      <c r="L108" s="5" t="s">
        <v>542</v>
      </c>
      <c r="M108" s="5" t="s">
        <v>543</v>
      </c>
      <c r="N108" s="5" t="s">
        <v>544</v>
      </c>
      <c r="O108" s="5" t="s">
        <v>545</v>
      </c>
      <c r="P108" s="5" t="s">
        <v>546</v>
      </c>
      <c r="Q108" s="5" t="s">
        <v>547</v>
      </c>
      <c r="R108" s="5" t="s">
        <v>548</v>
      </c>
      <c r="S108" s="5" t="s">
        <v>549</v>
      </c>
      <c r="T108" s="5" t="s">
        <v>550</v>
      </c>
      <c r="U108" s="5" t="s">
        <v>551</v>
      </c>
      <c r="V108" s="5" t="s">
        <v>552</v>
      </c>
      <c r="W108" s="5" t="s">
        <v>553</v>
      </c>
      <c r="X108" s="5" t="s">
        <v>554</v>
      </c>
      <c r="Y108" s="5" t="s">
        <v>555</v>
      </c>
      <c r="Z108" s="5" t="s">
        <v>556</v>
      </c>
      <c r="AA108" s="5" t="s">
        <v>557</v>
      </c>
      <c r="AB108" s="5" t="s">
        <v>558</v>
      </c>
      <c r="AC108" s="5" t="s">
        <v>559</v>
      </c>
    </row>
    <row r="109" spans="3:31" x14ac:dyDescent="0.2">
      <c r="C109" s="5" t="e">
        <f>IF('2 Specifikation'!#REF!="","",'2 Specifikation'!#REF!)</f>
        <v>#REF!</v>
      </c>
      <c r="D109" s="271"/>
      <c r="E109" s="5" t="s">
        <v>560</v>
      </c>
      <c r="F109" s="5" t="s">
        <v>561</v>
      </c>
      <c r="G109" s="5" t="s">
        <v>562</v>
      </c>
      <c r="H109" s="5" t="s">
        <v>563</v>
      </c>
      <c r="I109" s="5" t="s">
        <v>564</v>
      </c>
      <c r="J109" s="5" t="s">
        <v>565</v>
      </c>
      <c r="K109" s="5" t="s">
        <v>566</v>
      </c>
      <c r="L109" s="5" t="s">
        <v>567</v>
      </c>
      <c r="M109" s="5" t="s">
        <v>568</v>
      </c>
      <c r="N109" s="5" t="s">
        <v>569</v>
      </c>
      <c r="O109" s="5" t="s">
        <v>570</v>
      </c>
      <c r="P109" s="5" t="s">
        <v>571</v>
      </c>
      <c r="Q109" s="5" t="s">
        <v>572</v>
      </c>
      <c r="R109" s="5" t="s">
        <v>573</v>
      </c>
      <c r="S109" s="5" t="s">
        <v>574</v>
      </c>
      <c r="T109" s="5" t="s">
        <v>575</v>
      </c>
      <c r="U109" s="5" t="s">
        <v>576</v>
      </c>
      <c r="V109" s="5" t="s">
        <v>577</v>
      </c>
      <c r="W109" s="5" t="s">
        <v>578</v>
      </c>
      <c r="X109" s="5" t="s">
        <v>579</v>
      </c>
      <c r="Y109" s="5" t="s">
        <v>580</v>
      </c>
      <c r="Z109" s="5" t="s">
        <v>581</v>
      </c>
      <c r="AA109" s="5" t="s">
        <v>582</v>
      </c>
      <c r="AB109" s="5" t="s">
        <v>583</v>
      </c>
      <c r="AC109" s="5" t="s">
        <v>584</v>
      </c>
    </row>
    <row r="110" spans="3:31" ht="13.5" thickBot="1" x14ac:dyDescent="0.25">
      <c r="C110" s="5" t="e">
        <f>IF('2 Specifikation'!#REF!="","",'2 Specifikation'!#REF!)</f>
        <v>#REF!</v>
      </c>
      <c r="Z110" s="272"/>
      <c r="AA110" s="272"/>
    </row>
    <row r="111" spans="3:31" x14ac:dyDescent="0.2">
      <c r="C111" s="5" t="e">
        <f>IF('2 Specifikation'!#REF!="","",'2 Specifikation'!#REF!)</f>
        <v>#REF!</v>
      </c>
      <c r="E111" s="169" t="str">
        <f t="shared" ref="E111:X111" ca="1" si="5">IFERROR(RIGHT(INDIRECT("C"&amp;E112),LEN(INDIRECT("C"&amp;E112))-6),"")</f>
        <v/>
      </c>
      <c r="F111" s="169" t="str">
        <f t="shared" ca="1" si="5"/>
        <v/>
      </c>
      <c r="G111" s="169" t="str">
        <f t="shared" ca="1" si="5"/>
        <v/>
      </c>
      <c r="H111" s="169" t="str">
        <f t="shared" ca="1" si="5"/>
        <v/>
      </c>
      <c r="I111" s="169" t="str">
        <f t="shared" ca="1" si="5"/>
        <v/>
      </c>
      <c r="J111" s="169" t="str">
        <f t="shared" ca="1" si="5"/>
        <v/>
      </c>
      <c r="K111" s="169" t="str">
        <f t="shared" ca="1" si="5"/>
        <v/>
      </c>
      <c r="L111" s="169" t="str">
        <f t="shared" ca="1" si="5"/>
        <v/>
      </c>
      <c r="M111" s="169" t="str">
        <f t="shared" ca="1" si="5"/>
        <v/>
      </c>
      <c r="N111" s="169" t="str">
        <f t="shared" ca="1" si="5"/>
        <v/>
      </c>
      <c r="O111" s="169" t="str">
        <f t="shared" ca="1" si="5"/>
        <v/>
      </c>
      <c r="P111" s="169" t="str">
        <f t="shared" ca="1" si="5"/>
        <v/>
      </c>
      <c r="Q111" s="169" t="str">
        <f t="shared" ca="1" si="5"/>
        <v/>
      </c>
      <c r="R111" s="169" t="str">
        <f t="shared" ca="1" si="5"/>
        <v/>
      </c>
      <c r="S111" s="169" t="str">
        <f t="shared" ca="1" si="5"/>
        <v/>
      </c>
      <c r="T111" s="169" t="str">
        <f t="shared" ca="1" si="5"/>
        <v/>
      </c>
      <c r="U111" s="169" t="str">
        <f t="shared" ca="1" si="5"/>
        <v/>
      </c>
      <c r="V111" s="169" t="str">
        <f t="shared" ca="1" si="5"/>
        <v/>
      </c>
      <c r="W111" s="169" t="str">
        <f t="shared" ca="1" si="5"/>
        <v/>
      </c>
      <c r="X111" s="169" t="str">
        <f t="shared" ca="1" si="5"/>
        <v/>
      </c>
      <c r="Y111" s="274"/>
    </row>
    <row r="112" spans="3:31" x14ac:dyDescent="0.2">
      <c r="C112" s="5" t="e">
        <f>IF('2 Specifikation'!#REF!="","",'2 Specifikation'!#REF!)</f>
        <v>#REF!</v>
      </c>
      <c r="E112" s="5">
        <v>102</v>
      </c>
      <c r="F112" s="273">
        <f>E112+1</f>
        <v>103</v>
      </c>
      <c r="G112" s="273">
        <f t="shared" ref="G112:Y112" si="6">F112+1</f>
        <v>104</v>
      </c>
      <c r="H112" s="273">
        <f t="shared" si="6"/>
        <v>105</v>
      </c>
      <c r="I112" s="273">
        <f t="shared" si="6"/>
        <v>106</v>
      </c>
      <c r="J112" s="273">
        <f t="shared" si="6"/>
        <v>107</v>
      </c>
      <c r="K112" s="273">
        <f t="shared" si="6"/>
        <v>108</v>
      </c>
      <c r="L112" s="273">
        <f t="shared" si="6"/>
        <v>109</v>
      </c>
      <c r="M112" s="273">
        <f t="shared" si="6"/>
        <v>110</v>
      </c>
      <c r="N112" s="273">
        <f t="shared" si="6"/>
        <v>111</v>
      </c>
      <c r="O112" s="273">
        <f t="shared" si="6"/>
        <v>112</v>
      </c>
      <c r="P112" s="273">
        <f t="shared" si="6"/>
        <v>113</v>
      </c>
      <c r="Q112" s="273">
        <f t="shared" si="6"/>
        <v>114</v>
      </c>
      <c r="R112" s="273">
        <f t="shared" si="6"/>
        <v>115</v>
      </c>
      <c r="S112" s="273">
        <f t="shared" si="6"/>
        <v>116</v>
      </c>
      <c r="T112" s="273">
        <f t="shared" si="6"/>
        <v>117</v>
      </c>
      <c r="U112" s="273">
        <f t="shared" si="6"/>
        <v>118</v>
      </c>
      <c r="V112" s="273">
        <f t="shared" si="6"/>
        <v>119</v>
      </c>
      <c r="W112" s="273">
        <f t="shared" si="6"/>
        <v>120</v>
      </c>
      <c r="X112" s="273">
        <f t="shared" si="6"/>
        <v>121</v>
      </c>
      <c r="Y112" s="273">
        <f t="shared" si="6"/>
        <v>122</v>
      </c>
    </row>
    <row r="113" spans="3:25" ht="13.5" thickBot="1" x14ac:dyDescent="0.25">
      <c r="C113" s="5" t="e">
        <f>IF('2 Specifikation'!#REF!="","",'2 Specifikation'!#REF!)</f>
        <v>#REF!</v>
      </c>
      <c r="E113" s="1" t="s">
        <v>148</v>
      </c>
      <c r="F113" s="1" t="s">
        <v>149</v>
      </c>
      <c r="G113" s="1" t="s">
        <v>150</v>
      </c>
      <c r="H113" s="1" t="s">
        <v>151</v>
      </c>
      <c r="I113" s="1" t="s">
        <v>152</v>
      </c>
      <c r="J113" s="1" t="s">
        <v>153</v>
      </c>
      <c r="K113" s="1" t="s">
        <v>154</v>
      </c>
      <c r="L113" s="1" t="s">
        <v>155</v>
      </c>
      <c r="M113" s="1" t="s">
        <v>156</v>
      </c>
      <c r="N113" s="1" t="s">
        <v>296</v>
      </c>
      <c r="O113" s="1" t="s">
        <v>297</v>
      </c>
      <c r="P113" s="1" t="s">
        <v>298</v>
      </c>
      <c r="Q113" s="1" t="s">
        <v>299</v>
      </c>
      <c r="R113" s="1" t="s">
        <v>300</v>
      </c>
      <c r="S113" s="1" t="s">
        <v>301</v>
      </c>
      <c r="T113" s="1" t="s">
        <v>302</v>
      </c>
      <c r="U113" s="1" t="s">
        <v>303</v>
      </c>
      <c r="V113" s="1" t="s">
        <v>304</v>
      </c>
      <c r="W113" s="1" t="s">
        <v>305</v>
      </c>
      <c r="X113" s="1" t="s">
        <v>306</v>
      </c>
    </row>
    <row r="114" spans="3:25" x14ac:dyDescent="0.2">
      <c r="C114" s="5" t="e">
        <f>IF('2 Specifikation'!#REF!="","",'2 Specifikation'!#REF!)</f>
        <v>#REF!</v>
      </c>
      <c r="E114" s="255" t="str">
        <f ca="1">IFERROR(INDEX($E101:$AC101,MATCH(E$111,$E$100:$AC$100,0)),"")</f>
        <v>Delområde 1/Vara/Tjanst 1/Krav1</v>
      </c>
      <c r="F114" s="255" t="str">
        <f t="shared" ref="F114:X122" ca="1" si="7">IFERROR(INDEX($E101:$AC101,MATCH(F$111,$E$100:$AC$100,0)),"")</f>
        <v>Delområde 1/Vara/Tjanst 1/Krav1</v>
      </c>
      <c r="G114" s="255" t="str">
        <f t="shared" ca="1" si="7"/>
        <v>Delområde 1/Vara/Tjanst 1/Krav1</v>
      </c>
      <c r="H114" s="255" t="str">
        <f t="shared" ca="1" si="7"/>
        <v>Delområde 1/Vara/Tjanst 1/Krav1</v>
      </c>
      <c r="I114" s="255" t="str">
        <f t="shared" ca="1" si="7"/>
        <v>Delområde 1/Vara/Tjanst 1/Krav1</v>
      </c>
      <c r="J114" s="255" t="str">
        <f t="shared" ca="1" si="7"/>
        <v>Delområde 1/Vara/Tjanst 1/Krav1</v>
      </c>
      <c r="K114" s="255" t="str">
        <f t="shared" ca="1" si="7"/>
        <v>Delområde 1/Vara/Tjanst 1/Krav1</v>
      </c>
      <c r="L114" s="255" t="str">
        <f t="shared" ca="1" si="7"/>
        <v>Delområde 1/Vara/Tjanst 1/Krav1</v>
      </c>
      <c r="M114" s="255" t="str">
        <f t="shared" ca="1" si="7"/>
        <v>Delområde 1/Vara/Tjanst 1/Krav1</v>
      </c>
      <c r="N114" s="255" t="str">
        <f t="shared" ca="1" si="7"/>
        <v>Delområde 1/Vara/Tjanst 1/Krav1</v>
      </c>
      <c r="O114" s="255" t="str">
        <f t="shared" ca="1" si="7"/>
        <v>Delområde 1/Vara/Tjanst 1/Krav1</v>
      </c>
      <c r="P114" s="255" t="str">
        <f t="shared" ca="1" si="7"/>
        <v>Delområde 1/Vara/Tjanst 1/Krav1</v>
      </c>
      <c r="Q114" s="255" t="str">
        <f t="shared" ca="1" si="7"/>
        <v>Delområde 1/Vara/Tjanst 1/Krav1</v>
      </c>
      <c r="R114" s="255" t="str">
        <f t="shared" ca="1" si="7"/>
        <v>Delområde 1/Vara/Tjanst 1/Krav1</v>
      </c>
      <c r="S114" s="255" t="str">
        <f t="shared" ca="1" si="7"/>
        <v>Delområde 1/Vara/Tjanst 1/Krav1</v>
      </c>
      <c r="T114" s="255" t="str">
        <f t="shared" ca="1" si="7"/>
        <v>Delområde 1/Vara/Tjanst 1/Krav1</v>
      </c>
      <c r="U114" s="255" t="str">
        <f t="shared" ca="1" si="7"/>
        <v>Delområde 1/Vara/Tjanst 1/Krav1</v>
      </c>
      <c r="V114" s="255" t="str">
        <f t="shared" ca="1" si="7"/>
        <v>Delområde 1/Vara/Tjanst 1/Krav1</v>
      </c>
      <c r="W114" s="255" t="str">
        <f t="shared" ca="1" si="7"/>
        <v>Delområde 1/Vara/Tjanst 1/Krav1</v>
      </c>
      <c r="X114" s="255" t="str">
        <f t="shared" ca="1" si="7"/>
        <v>Delområde 1/Vara/Tjanst 1/Krav1</v>
      </c>
      <c r="Y114" s="169" t="str">
        <f t="shared" ref="Y114" ca="1" si="8">IFERROR(RIGHT(INDIRECT("C"&amp;Y112),LEN(INDIRECT("C"&amp;Y112))-6),"")</f>
        <v/>
      </c>
    </row>
    <row r="115" spans="3:25" x14ac:dyDescent="0.2">
      <c r="C115" s="5" t="e">
        <f>IF('2 Specifikation'!#REF!="","",'2 Specifikation'!#REF!)</f>
        <v>#REF!</v>
      </c>
      <c r="E115" s="255" t="str">
        <f t="shared" ref="E115:T122" ca="1" si="9">IFERROR(INDEX($E102:$AC102,MATCH(E$111,$E$100:$AC$100,0)),"")</f>
        <v>Delområde 1/Vara/Tjanst 1/Krav2</v>
      </c>
      <c r="F115" s="255" t="str">
        <f t="shared" ca="1" si="9"/>
        <v>Delområde 1/Vara/Tjanst 1/Krav2</v>
      </c>
      <c r="G115" s="255" t="str">
        <f t="shared" ca="1" si="9"/>
        <v>Delområde 1/Vara/Tjanst 1/Krav2</v>
      </c>
      <c r="H115" s="255" t="str">
        <f t="shared" ca="1" si="9"/>
        <v>Delområde 1/Vara/Tjanst 1/Krav2</v>
      </c>
      <c r="I115" s="255" t="str">
        <f t="shared" ca="1" si="9"/>
        <v>Delområde 1/Vara/Tjanst 1/Krav2</v>
      </c>
      <c r="J115" s="255" t="str">
        <f t="shared" ca="1" si="9"/>
        <v>Delområde 1/Vara/Tjanst 1/Krav2</v>
      </c>
      <c r="K115" s="255" t="str">
        <f t="shared" ca="1" si="9"/>
        <v>Delområde 1/Vara/Tjanst 1/Krav2</v>
      </c>
      <c r="L115" s="255" t="str">
        <f t="shared" ca="1" si="9"/>
        <v>Delområde 1/Vara/Tjanst 1/Krav2</v>
      </c>
      <c r="M115" s="255" t="str">
        <f t="shared" ca="1" si="9"/>
        <v>Delområde 1/Vara/Tjanst 1/Krav2</v>
      </c>
      <c r="N115" s="255" t="str">
        <f t="shared" ca="1" si="9"/>
        <v>Delområde 1/Vara/Tjanst 1/Krav2</v>
      </c>
      <c r="O115" s="255" t="str">
        <f t="shared" ca="1" si="9"/>
        <v>Delområde 1/Vara/Tjanst 1/Krav2</v>
      </c>
      <c r="P115" s="255" t="str">
        <f t="shared" ca="1" si="9"/>
        <v>Delområde 1/Vara/Tjanst 1/Krav2</v>
      </c>
      <c r="Q115" s="255" t="str">
        <f t="shared" ca="1" si="9"/>
        <v>Delområde 1/Vara/Tjanst 1/Krav2</v>
      </c>
      <c r="R115" s="255" t="str">
        <f t="shared" ca="1" si="9"/>
        <v>Delområde 1/Vara/Tjanst 1/Krav2</v>
      </c>
      <c r="S115" s="255" t="str">
        <f t="shared" ca="1" si="9"/>
        <v>Delområde 1/Vara/Tjanst 1/Krav2</v>
      </c>
      <c r="T115" s="255" t="str">
        <f t="shared" ca="1" si="9"/>
        <v>Delområde 1/Vara/Tjanst 1/Krav2</v>
      </c>
      <c r="U115" s="255" t="str">
        <f t="shared" ca="1" si="7"/>
        <v>Delområde 1/Vara/Tjanst 1/Krav2</v>
      </c>
      <c r="V115" s="255" t="str">
        <f t="shared" ca="1" si="7"/>
        <v>Delområde 1/Vara/Tjanst 1/Krav2</v>
      </c>
      <c r="W115" s="255" t="str">
        <f t="shared" ca="1" si="7"/>
        <v>Delområde 1/Vara/Tjanst 1/Krav2</v>
      </c>
      <c r="X115" s="255" t="str">
        <f t="shared" ca="1" si="7"/>
        <v>Delområde 1/Vara/Tjanst 1/Krav2</v>
      </c>
    </row>
    <row r="116" spans="3:25" x14ac:dyDescent="0.2">
      <c r="C116" s="5" t="e">
        <f>IF('2 Specifikation'!#REF!="","",'2 Specifikation'!#REF!)</f>
        <v>#REF!</v>
      </c>
      <c r="E116" s="255" t="str">
        <f t="shared" ca="1" si="9"/>
        <v>Delområde 1/Vara/Tjanst 1/Krav3</v>
      </c>
      <c r="F116" s="255" t="str">
        <f t="shared" ca="1" si="7"/>
        <v>Delområde 1/Vara/Tjanst 1/Krav3</v>
      </c>
      <c r="G116" s="255" t="str">
        <f t="shared" ca="1" si="7"/>
        <v>Delområde 1/Vara/Tjanst 1/Krav3</v>
      </c>
      <c r="H116" s="255" t="str">
        <f t="shared" ca="1" si="7"/>
        <v>Delområde 1/Vara/Tjanst 1/Krav3</v>
      </c>
      <c r="I116" s="255" t="str">
        <f t="shared" ca="1" si="7"/>
        <v>Delområde 1/Vara/Tjanst 1/Krav3</v>
      </c>
      <c r="J116" s="255" t="str">
        <f t="shared" ca="1" si="7"/>
        <v>Delområde 1/Vara/Tjanst 1/Krav3</v>
      </c>
      <c r="K116" s="255" t="str">
        <f t="shared" ca="1" si="7"/>
        <v>Delområde 1/Vara/Tjanst 1/Krav3</v>
      </c>
      <c r="L116" s="255" t="str">
        <f t="shared" ca="1" si="7"/>
        <v>Delområde 1/Vara/Tjanst 1/Krav3</v>
      </c>
      <c r="M116" s="255" t="str">
        <f t="shared" ca="1" si="7"/>
        <v>Delområde 1/Vara/Tjanst 1/Krav3</v>
      </c>
      <c r="N116" s="255" t="str">
        <f t="shared" ca="1" si="7"/>
        <v>Delområde 1/Vara/Tjanst 1/Krav3</v>
      </c>
      <c r="O116" s="255" t="str">
        <f t="shared" ca="1" si="7"/>
        <v>Delområde 1/Vara/Tjanst 1/Krav3</v>
      </c>
      <c r="P116" s="255" t="str">
        <f t="shared" ca="1" si="7"/>
        <v>Delområde 1/Vara/Tjanst 1/Krav3</v>
      </c>
      <c r="Q116" s="255" t="str">
        <f t="shared" ca="1" si="7"/>
        <v>Delområde 1/Vara/Tjanst 1/Krav3</v>
      </c>
      <c r="R116" s="255" t="str">
        <f t="shared" ca="1" si="7"/>
        <v>Delområde 1/Vara/Tjanst 1/Krav3</v>
      </c>
      <c r="S116" s="255" t="str">
        <f t="shared" ca="1" si="7"/>
        <v>Delområde 1/Vara/Tjanst 1/Krav3</v>
      </c>
      <c r="T116" s="255" t="str">
        <f t="shared" ca="1" si="7"/>
        <v>Delområde 1/Vara/Tjanst 1/Krav3</v>
      </c>
      <c r="U116" s="255" t="str">
        <f t="shared" ca="1" si="7"/>
        <v>Delområde 1/Vara/Tjanst 1/Krav3</v>
      </c>
      <c r="V116" s="255" t="str">
        <f t="shared" ca="1" si="7"/>
        <v>Delområde 1/Vara/Tjanst 1/Krav3</v>
      </c>
      <c r="W116" s="255" t="str">
        <f t="shared" ca="1" si="7"/>
        <v>Delområde 1/Vara/Tjanst 1/Krav3</v>
      </c>
      <c r="X116" s="255" t="str">
        <f t="shared" ca="1" si="7"/>
        <v>Delområde 1/Vara/Tjanst 1/Krav3</v>
      </c>
    </row>
    <row r="117" spans="3:25" x14ac:dyDescent="0.2">
      <c r="C117" s="5" t="e">
        <f>IF('2 Specifikation'!#REF!="","",'2 Specifikation'!#REF!)</f>
        <v>#REF!</v>
      </c>
      <c r="E117" s="255" t="str">
        <f t="shared" ca="1" si="9"/>
        <v>Delområde 1/Vara/Tjanst 1/Krav4</v>
      </c>
      <c r="F117" s="255" t="str">
        <f t="shared" ca="1" si="7"/>
        <v>Delområde 1/Vara/Tjanst 1/Krav4</v>
      </c>
      <c r="G117" s="255" t="str">
        <f t="shared" ca="1" si="7"/>
        <v>Delområde 1/Vara/Tjanst 1/Krav4</v>
      </c>
      <c r="H117" s="255" t="str">
        <f t="shared" ca="1" si="7"/>
        <v>Delområde 1/Vara/Tjanst 1/Krav4</v>
      </c>
      <c r="I117" s="255" t="str">
        <f t="shared" ca="1" si="7"/>
        <v>Delområde 1/Vara/Tjanst 1/Krav4</v>
      </c>
      <c r="J117" s="255" t="str">
        <f t="shared" ca="1" si="7"/>
        <v>Delområde 1/Vara/Tjanst 1/Krav4</v>
      </c>
      <c r="K117" s="255" t="str">
        <f t="shared" ca="1" si="7"/>
        <v>Delområde 1/Vara/Tjanst 1/Krav4</v>
      </c>
      <c r="L117" s="255" t="str">
        <f t="shared" ca="1" si="7"/>
        <v>Delområde 1/Vara/Tjanst 1/Krav4</v>
      </c>
      <c r="M117" s="255" t="str">
        <f t="shared" ca="1" si="7"/>
        <v>Delområde 1/Vara/Tjanst 1/Krav4</v>
      </c>
      <c r="N117" s="255" t="str">
        <f t="shared" ca="1" si="7"/>
        <v>Delområde 1/Vara/Tjanst 1/Krav4</v>
      </c>
      <c r="O117" s="255" t="str">
        <f t="shared" ca="1" si="7"/>
        <v>Delområde 1/Vara/Tjanst 1/Krav4</v>
      </c>
      <c r="P117" s="255" t="str">
        <f t="shared" ca="1" si="7"/>
        <v>Delområde 1/Vara/Tjanst 1/Krav4</v>
      </c>
      <c r="Q117" s="255" t="str">
        <f t="shared" ca="1" si="7"/>
        <v>Delområde 1/Vara/Tjanst 1/Krav4</v>
      </c>
      <c r="R117" s="255" t="str">
        <f t="shared" ca="1" si="7"/>
        <v>Delområde 1/Vara/Tjanst 1/Krav4</v>
      </c>
      <c r="S117" s="255" t="str">
        <f t="shared" ca="1" si="7"/>
        <v>Delområde 1/Vara/Tjanst 1/Krav4</v>
      </c>
      <c r="T117" s="255" t="str">
        <f t="shared" ca="1" si="7"/>
        <v>Delområde 1/Vara/Tjanst 1/Krav4</v>
      </c>
      <c r="U117" s="255" t="str">
        <f t="shared" ca="1" si="7"/>
        <v>Delområde 1/Vara/Tjanst 1/Krav4</v>
      </c>
      <c r="V117" s="255" t="str">
        <f t="shared" ca="1" si="7"/>
        <v>Delområde 1/Vara/Tjanst 1/Krav4</v>
      </c>
      <c r="W117" s="255" t="str">
        <f t="shared" ca="1" si="7"/>
        <v>Delområde 1/Vara/Tjanst 1/Krav4</v>
      </c>
      <c r="X117" s="255" t="str">
        <f t="shared" ca="1" si="7"/>
        <v>Delområde 1/Vara/Tjanst 1/Krav4</v>
      </c>
    </row>
    <row r="118" spans="3:25" x14ac:dyDescent="0.2">
      <c r="C118" s="5" t="e">
        <f>IF('2 Specifikation'!#REF!="","",'2 Specifikation'!#REF!)</f>
        <v>#REF!</v>
      </c>
      <c r="E118" s="255" t="str">
        <f t="shared" ca="1" si="9"/>
        <v>Delområde 1/Vara/Tjanst 1/Krav5</v>
      </c>
      <c r="F118" s="255" t="str">
        <f t="shared" ca="1" si="7"/>
        <v>Delområde 1/Vara/Tjanst 1/Krav5</v>
      </c>
      <c r="G118" s="255" t="str">
        <f t="shared" ca="1" si="7"/>
        <v>Delområde 1/Vara/Tjanst 1/Krav5</v>
      </c>
      <c r="H118" s="255" t="str">
        <f t="shared" ca="1" si="7"/>
        <v>Delområde 1/Vara/Tjanst 1/Krav5</v>
      </c>
      <c r="I118" s="255" t="str">
        <f t="shared" ca="1" si="7"/>
        <v>Delområde 1/Vara/Tjanst 1/Krav5</v>
      </c>
      <c r="J118" s="255" t="str">
        <f t="shared" ca="1" si="7"/>
        <v>Delområde 1/Vara/Tjanst 1/Krav5</v>
      </c>
      <c r="K118" s="255" t="str">
        <f t="shared" ca="1" si="7"/>
        <v>Delområde 1/Vara/Tjanst 1/Krav5</v>
      </c>
      <c r="L118" s="255" t="str">
        <f t="shared" ca="1" si="7"/>
        <v>Delområde 1/Vara/Tjanst 1/Krav5</v>
      </c>
      <c r="M118" s="255" t="str">
        <f t="shared" ca="1" si="7"/>
        <v>Delområde 1/Vara/Tjanst 1/Krav5</v>
      </c>
      <c r="N118" s="255" t="str">
        <f t="shared" ca="1" si="7"/>
        <v>Delområde 1/Vara/Tjanst 1/Krav5</v>
      </c>
      <c r="O118" s="255" t="str">
        <f t="shared" ca="1" si="7"/>
        <v>Delområde 1/Vara/Tjanst 1/Krav5</v>
      </c>
      <c r="P118" s="255" t="str">
        <f t="shared" ca="1" si="7"/>
        <v>Delområde 1/Vara/Tjanst 1/Krav5</v>
      </c>
      <c r="Q118" s="255" t="str">
        <f t="shared" ca="1" si="7"/>
        <v>Delområde 1/Vara/Tjanst 1/Krav5</v>
      </c>
      <c r="R118" s="255" t="str">
        <f t="shared" ca="1" si="7"/>
        <v>Delområde 1/Vara/Tjanst 1/Krav5</v>
      </c>
      <c r="S118" s="255" t="str">
        <f t="shared" ca="1" si="7"/>
        <v>Delområde 1/Vara/Tjanst 1/Krav5</v>
      </c>
      <c r="T118" s="255" t="str">
        <f t="shared" ca="1" si="7"/>
        <v>Delområde 1/Vara/Tjanst 1/Krav5</v>
      </c>
      <c r="U118" s="255" t="str">
        <f t="shared" ca="1" si="7"/>
        <v>Delområde 1/Vara/Tjanst 1/Krav5</v>
      </c>
      <c r="V118" s="255" t="str">
        <f t="shared" ca="1" si="7"/>
        <v>Delområde 1/Vara/Tjanst 1/Krav5</v>
      </c>
      <c r="W118" s="255" t="str">
        <f t="shared" ca="1" si="7"/>
        <v>Delområde 1/Vara/Tjanst 1/Krav5</v>
      </c>
      <c r="X118" s="255" t="str">
        <f t="shared" ca="1" si="7"/>
        <v>Delområde 1/Vara/Tjanst 1/Krav5</v>
      </c>
    </row>
    <row r="119" spans="3:25" x14ac:dyDescent="0.2">
      <c r="C119" s="5" t="e">
        <f>IF('2 Specifikation'!#REF!="","",'2 Specifikation'!#REF!)</f>
        <v>#REF!</v>
      </c>
      <c r="E119" s="255" t="str">
        <f t="shared" ca="1" si="9"/>
        <v>Delområde 1/Vara/Tjanst 1/Krav6</v>
      </c>
      <c r="F119" s="255" t="str">
        <f t="shared" ca="1" si="7"/>
        <v>Delområde 1/Vara/Tjanst 1/Krav6</v>
      </c>
      <c r="G119" s="255" t="str">
        <f t="shared" ca="1" si="7"/>
        <v>Delområde 1/Vara/Tjanst 1/Krav6</v>
      </c>
      <c r="H119" s="255" t="str">
        <f t="shared" ca="1" si="7"/>
        <v>Delområde 1/Vara/Tjanst 1/Krav6</v>
      </c>
      <c r="I119" s="255" t="str">
        <f t="shared" ca="1" si="7"/>
        <v>Delområde 1/Vara/Tjanst 1/Krav6</v>
      </c>
      <c r="J119" s="255" t="str">
        <f t="shared" ca="1" si="7"/>
        <v>Delområde 1/Vara/Tjanst 1/Krav6</v>
      </c>
      <c r="K119" s="255" t="str">
        <f t="shared" ca="1" si="7"/>
        <v>Delområde 1/Vara/Tjanst 1/Krav6</v>
      </c>
      <c r="L119" s="255" t="str">
        <f t="shared" ca="1" si="7"/>
        <v>Delområde 1/Vara/Tjanst 1/Krav6</v>
      </c>
      <c r="M119" s="255" t="str">
        <f t="shared" ca="1" si="7"/>
        <v>Delområde 1/Vara/Tjanst 1/Krav6</v>
      </c>
      <c r="N119" s="255" t="str">
        <f t="shared" ca="1" si="7"/>
        <v>Delområde 1/Vara/Tjanst 1/Krav6</v>
      </c>
      <c r="O119" s="255" t="str">
        <f t="shared" ca="1" si="7"/>
        <v>Delområde 1/Vara/Tjanst 1/Krav6</v>
      </c>
      <c r="P119" s="255" t="str">
        <f t="shared" ca="1" si="7"/>
        <v>Delområde 1/Vara/Tjanst 1/Krav6</v>
      </c>
      <c r="Q119" s="255" t="str">
        <f t="shared" ca="1" si="7"/>
        <v>Delområde 1/Vara/Tjanst 1/Krav6</v>
      </c>
      <c r="R119" s="255" t="str">
        <f t="shared" ca="1" si="7"/>
        <v>Delområde 1/Vara/Tjanst 1/Krav6</v>
      </c>
      <c r="S119" s="255" t="str">
        <f t="shared" ca="1" si="7"/>
        <v>Delområde 1/Vara/Tjanst 1/Krav6</v>
      </c>
      <c r="T119" s="255" t="str">
        <f t="shared" ca="1" si="7"/>
        <v>Delområde 1/Vara/Tjanst 1/Krav6</v>
      </c>
      <c r="U119" s="255" t="str">
        <f t="shared" ca="1" si="7"/>
        <v>Delområde 1/Vara/Tjanst 1/Krav6</v>
      </c>
      <c r="V119" s="255" t="str">
        <f t="shared" ca="1" si="7"/>
        <v>Delområde 1/Vara/Tjanst 1/Krav6</v>
      </c>
      <c r="W119" s="255" t="str">
        <f t="shared" ca="1" si="7"/>
        <v>Delområde 1/Vara/Tjanst 1/Krav6</v>
      </c>
      <c r="X119" s="255" t="str">
        <f t="shared" ca="1" si="7"/>
        <v>Delområde 1/Vara/Tjanst 1/Krav6</v>
      </c>
    </row>
    <row r="120" spans="3:25" x14ac:dyDescent="0.2">
      <c r="C120" s="5" t="e">
        <f>IF('2 Specifikation'!#REF!="","",'2 Specifikation'!#REF!)</f>
        <v>#REF!</v>
      </c>
      <c r="E120" s="255" t="str">
        <f t="shared" ca="1" si="9"/>
        <v>Delområde 1/Vara/Tjanst 1/Krav7</v>
      </c>
      <c r="F120" s="255" t="str">
        <f t="shared" ca="1" si="7"/>
        <v>Delområde 1/Vara/Tjanst 1/Krav7</v>
      </c>
      <c r="G120" s="255" t="str">
        <f t="shared" ca="1" si="7"/>
        <v>Delområde 1/Vara/Tjanst 1/Krav7</v>
      </c>
      <c r="H120" s="255" t="str">
        <f t="shared" ca="1" si="7"/>
        <v>Delområde 1/Vara/Tjanst 1/Krav7</v>
      </c>
      <c r="I120" s="255" t="str">
        <f t="shared" ca="1" si="7"/>
        <v>Delområde 1/Vara/Tjanst 1/Krav7</v>
      </c>
      <c r="J120" s="255" t="str">
        <f t="shared" ca="1" si="7"/>
        <v>Delområde 1/Vara/Tjanst 1/Krav7</v>
      </c>
      <c r="K120" s="255" t="str">
        <f t="shared" ca="1" si="7"/>
        <v>Delområde 1/Vara/Tjanst 1/Krav7</v>
      </c>
      <c r="L120" s="255" t="str">
        <f t="shared" ca="1" si="7"/>
        <v>Delområde 1/Vara/Tjanst 1/Krav7</v>
      </c>
      <c r="M120" s="255" t="str">
        <f t="shared" ca="1" si="7"/>
        <v>Delområde 1/Vara/Tjanst 1/Krav7</v>
      </c>
      <c r="N120" s="255" t="str">
        <f t="shared" ca="1" si="7"/>
        <v>Delområde 1/Vara/Tjanst 1/Krav7</v>
      </c>
      <c r="O120" s="255" t="str">
        <f t="shared" ca="1" si="7"/>
        <v>Delområde 1/Vara/Tjanst 1/Krav7</v>
      </c>
      <c r="P120" s="255" t="str">
        <f t="shared" ca="1" si="7"/>
        <v>Delområde 1/Vara/Tjanst 1/Krav7</v>
      </c>
      <c r="Q120" s="255" t="str">
        <f t="shared" ca="1" si="7"/>
        <v>Delområde 1/Vara/Tjanst 1/Krav7</v>
      </c>
      <c r="R120" s="255" t="str">
        <f t="shared" ca="1" si="7"/>
        <v>Delområde 1/Vara/Tjanst 1/Krav7</v>
      </c>
      <c r="S120" s="255" t="str">
        <f t="shared" ca="1" si="7"/>
        <v>Delområde 1/Vara/Tjanst 1/Krav7</v>
      </c>
      <c r="T120" s="255" t="str">
        <f t="shared" ca="1" si="7"/>
        <v>Delområde 1/Vara/Tjanst 1/Krav7</v>
      </c>
      <c r="U120" s="255" t="str">
        <f t="shared" ca="1" si="7"/>
        <v>Delområde 1/Vara/Tjanst 1/Krav7</v>
      </c>
      <c r="V120" s="255" t="str">
        <f t="shared" ca="1" si="7"/>
        <v>Delområde 1/Vara/Tjanst 1/Krav7</v>
      </c>
      <c r="W120" s="255" t="str">
        <f t="shared" ca="1" si="7"/>
        <v>Delområde 1/Vara/Tjanst 1/Krav7</v>
      </c>
      <c r="X120" s="255" t="str">
        <f t="shared" ca="1" si="7"/>
        <v>Delområde 1/Vara/Tjanst 1/Krav7</v>
      </c>
    </row>
    <row r="121" spans="3:25" x14ac:dyDescent="0.2">
      <c r="C121" s="5" t="e">
        <f>IF('2 Specifikation'!#REF!="","",'2 Specifikation'!#REF!)</f>
        <v>#REF!</v>
      </c>
      <c r="E121" s="255" t="str">
        <f t="shared" ca="1" si="9"/>
        <v>Delområde 1/Vara/Tjanst 1/Krav8</v>
      </c>
      <c r="F121" s="255" t="str">
        <f t="shared" ca="1" si="7"/>
        <v>Delområde 1/Vara/Tjanst 1/Krav8</v>
      </c>
      <c r="G121" s="255" t="str">
        <f t="shared" ca="1" si="7"/>
        <v>Delområde 1/Vara/Tjanst 1/Krav8</v>
      </c>
      <c r="H121" s="255" t="str">
        <f t="shared" ca="1" si="7"/>
        <v>Delområde 1/Vara/Tjanst 1/Krav8</v>
      </c>
      <c r="I121" s="255" t="str">
        <f t="shared" ca="1" si="7"/>
        <v>Delområde 1/Vara/Tjanst 1/Krav8</v>
      </c>
      <c r="J121" s="255" t="str">
        <f t="shared" ca="1" si="7"/>
        <v>Delområde 1/Vara/Tjanst 1/Krav8</v>
      </c>
      <c r="K121" s="255" t="str">
        <f t="shared" ca="1" si="7"/>
        <v>Delområde 1/Vara/Tjanst 1/Krav8</v>
      </c>
      <c r="L121" s="255" t="str">
        <f t="shared" ca="1" si="7"/>
        <v>Delområde 1/Vara/Tjanst 1/Krav8</v>
      </c>
      <c r="M121" s="255" t="str">
        <f t="shared" ca="1" si="7"/>
        <v>Delområde 1/Vara/Tjanst 1/Krav8</v>
      </c>
      <c r="N121" s="255" t="str">
        <f t="shared" ca="1" si="7"/>
        <v>Delområde 1/Vara/Tjanst 1/Krav8</v>
      </c>
      <c r="O121" s="255" t="str">
        <f t="shared" ca="1" si="7"/>
        <v>Delområde 1/Vara/Tjanst 1/Krav8</v>
      </c>
      <c r="P121" s="255" t="str">
        <f t="shared" ca="1" si="7"/>
        <v>Delområde 1/Vara/Tjanst 1/Krav8</v>
      </c>
      <c r="Q121" s="255" t="str">
        <f t="shared" ca="1" si="7"/>
        <v>Delområde 1/Vara/Tjanst 1/Krav8</v>
      </c>
      <c r="R121" s="255" t="str">
        <f t="shared" ca="1" si="7"/>
        <v>Delområde 1/Vara/Tjanst 1/Krav8</v>
      </c>
      <c r="S121" s="255" t="str">
        <f t="shared" ca="1" si="7"/>
        <v>Delområde 1/Vara/Tjanst 1/Krav8</v>
      </c>
      <c r="T121" s="255" t="str">
        <f t="shared" ca="1" si="7"/>
        <v>Delområde 1/Vara/Tjanst 1/Krav8</v>
      </c>
      <c r="U121" s="255" t="str">
        <f t="shared" ca="1" si="7"/>
        <v>Delområde 1/Vara/Tjanst 1/Krav8</v>
      </c>
      <c r="V121" s="255" t="str">
        <f t="shared" ca="1" si="7"/>
        <v>Delområde 1/Vara/Tjanst 1/Krav8</v>
      </c>
      <c r="W121" s="255" t="str">
        <f t="shared" ca="1" si="7"/>
        <v>Delområde 1/Vara/Tjanst 1/Krav8</v>
      </c>
      <c r="X121" s="255" t="str">
        <f t="shared" ca="1" si="7"/>
        <v>Delområde 1/Vara/Tjanst 1/Krav8</v>
      </c>
    </row>
    <row r="122" spans="3:25" x14ac:dyDescent="0.2">
      <c r="C122" s="5" t="e">
        <f>IF('2 Specifikation'!#REF!="","",'2 Specifikation'!#REF!&amp;" - "&amp;'2 Specifikation'!#REF!)</f>
        <v>#REF!</v>
      </c>
      <c r="E122" s="255" t="str">
        <f t="shared" ca="1" si="9"/>
        <v>Delområde 1/Vara/Tjanst 1/Krav9</v>
      </c>
      <c r="F122" s="255" t="str">
        <f t="shared" ca="1" si="7"/>
        <v>Delområde 1/Vara/Tjanst 1/Krav9</v>
      </c>
      <c r="G122" s="255" t="str">
        <f t="shared" ca="1" si="7"/>
        <v>Delområde 1/Vara/Tjanst 1/Krav9</v>
      </c>
      <c r="H122" s="255" t="str">
        <f t="shared" ca="1" si="7"/>
        <v>Delområde 1/Vara/Tjanst 1/Krav9</v>
      </c>
      <c r="I122" s="255" t="str">
        <f t="shared" ca="1" si="7"/>
        <v>Delområde 1/Vara/Tjanst 1/Krav9</v>
      </c>
      <c r="J122" s="255" t="str">
        <f t="shared" ca="1" si="7"/>
        <v>Delområde 1/Vara/Tjanst 1/Krav9</v>
      </c>
      <c r="K122" s="255" t="str">
        <f t="shared" ca="1" si="7"/>
        <v>Delområde 1/Vara/Tjanst 1/Krav9</v>
      </c>
      <c r="L122" s="255" t="str">
        <f t="shared" ca="1" si="7"/>
        <v>Delområde 1/Vara/Tjanst 1/Krav9</v>
      </c>
      <c r="M122" s="255" t="str">
        <f t="shared" ca="1" si="7"/>
        <v>Delområde 1/Vara/Tjanst 1/Krav9</v>
      </c>
      <c r="N122" s="255" t="str">
        <f t="shared" ca="1" si="7"/>
        <v>Delområde 1/Vara/Tjanst 1/Krav9</v>
      </c>
      <c r="O122" s="255" t="str">
        <f t="shared" ca="1" si="7"/>
        <v>Delområde 1/Vara/Tjanst 1/Krav9</v>
      </c>
      <c r="P122" s="255" t="str">
        <f t="shared" ca="1" si="7"/>
        <v>Delområde 1/Vara/Tjanst 1/Krav9</v>
      </c>
      <c r="Q122" s="255" t="str">
        <f t="shared" ca="1" si="7"/>
        <v>Delområde 1/Vara/Tjanst 1/Krav9</v>
      </c>
      <c r="R122" s="255" t="str">
        <f t="shared" ca="1" si="7"/>
        <v>Delområde 1/Vara/Tjanst 1/Krav9</v>
      </c>
      <c r="S122" s="255" t="str">
        <f t="shared" ca="1" si="7"/>
        <v>Delområde 1/Vara/Tjanst 1/Krav9</v>
      </c>
      <c r="T122" s="255" t="str">
        <f t="shared" ca="1" si="7"/>
        <v>Delområde 1/Vara/Tjanst 1/Krav9</v>
      </c>
      <c r="U122" s="255" t="str">
        <f t="shared" ca="1" si="7"/>
        <v>Delområde 1/Vara/Tjanst 1/Krav9</v>
      </c>
      <c r="V122" s="255" t="str">
        <f t="shared" ca="1" si="7"/>
        <v>Delområde 1/Vara/Tjanst 1/Krav9</v>
      </c>
      <c r="W122" s="255" t="str">
        <f t="shared" ca="1" si="7"/>
        <v>Delområde 1/Vara/Tjanst 1/Krav9</v>
      </c>
      <c r="X122" s="255" t="str">
        <f t="shared" ca="1" si="7"/>
        <v>Delområde 1/Vara/Tjanst 1/Krav9</v>
      </c>
    </row>
    <row r="123" spans="3:25" x14ac:dyDescent="0.2">
      <c r="E123" s="275"/>
    </row>
    <row r="128" spans="3:25" x14ac:dyDescent="0.2">
      <c r="C128" s="554" t="s">
        <v>796</v>
      </c>
      <c r="D128" s="554" t="s">
        <v>797</v>
      </c>
      <c r="E128" s="554" t="s">
        <v>798</v>
      </c>
      <c r="F128" s="554" t="s">
        <v>799</v>
      </c>
    </row>
    <row r="129" spans="3:6" x14ac:dyDescent="0.2">
      <c r="C129" s="557" t="str">
        <f>IF('2 Specifikation'!B61="","",'2 Specifikation'!B61)</f>
        <v/>
      </c>
      <c r="D129" s="555">
        <f>COUNTIF($C$129:C129,C129)</f>
        <v>1</v>
      </c>
      <c r="E129" s="556" t="str">
        <f>IF(D129&lt;&gt;1,"",C129)</f>
        <v/>
      </c>
      <c r="F129" s="558" t="str">
        <f t="array" ref="F129">IFERROR(INDEX($E$129:$E$168,SMALL(IF($E$129:$E$168&lt;&gt;"",ROW($E$129:$E$168)-ROW(E$129)+1),ROWS(F129:F$129))),"")</f>
        <v/>
      </c>
    </row>
    <row r="130" spans="3:6" x14ac:dyDescent="0.2">
      <c r="C130" s="557" t="str">
        <f>IF('2 Specifikation'!B62="","",'2 Specifikation'!B62)</f>
        <v/>
      </c>
      <c r="D130" s="555">
        <f>COUNTIF($C$129:C130,C130)</f>
        <v>2</v>
      </c>
      <c r="E130" s="556" t="str">
        <f t="shared" ref="E130:E168" si="10">IF(D130&lt;&gt;1,"",C130)</f>
        <v/>
      </c>
      <c r="F130" s="558" t="str">
        <f t="array" ref="F130">IFERROR(INDEX($E$129:$E$168,SMALL(IF($E$129:$E$168&lt;&gt;"",ROW($E$129:$E$168)-ROW(E$129)+1),ROWS(F$129:F130))),"")</f>
        <v/>
      </c>
    </row>
    <row r="131" spans="3:6" x14ac:dyDescent="0.2">
      <c r="C131" s="557" t="str">
        <f>IF('2 Specifikation'!B63="","",'2 Specifikation'!B63)</f>
        <v/>
      </c>
      <c r="D131" s="555">
        <f>COUNTIF($C$129:C131,C131)</f>
        <v>3</v>
      </c>
      <c r="E131" s="556" t="str">
        <f t="shared" si="10"/>
        <v/>
      </c>
      <c r="F131" s="558" t="str">
        <f t="array" ref="F131">IFERROR(INDEX($E$129:$E$168,SMALL(IF($E$129:$E$168&lt;&gt;"",ROW($E$129:$E$168)-ROW(E$129)+1),ROWS(F$129:F131))),"")</f>
        <v/>
      </c>
    </row>
    <row r="132" spans="3:6" x14ac:dyDescent="0.2">
      <c r="C132" s="557" t="str">
        <f>IF('2 Specifikation'!B64="","",'2 Specifikation'!B64)</f>
        <v/>
      </c>
      <c r="D132" s="555">
        <f>COUNTIF($C$129:C132,C132)</f>
        <v>4</v>
      </c>
      <c r="E132" s="556" t="str">
        <f t="shared" si="10"/>
        <v/>
      </c>
      <c r="F132" s="558" t="str">
        <f t="array" ref="F132">IFERROR(INDEX($E$129:$E$168,SMALL(IF($E$129:$E$168&lt;&gt;"",ROW($E$129:$E$168)-ROW(E$129)+1),ROWS(F$129:F132))),"")</f>
        <v/>
      </c>
    </row>
    <row r="133" spans="3:6" x14ac:dyDescent="0.2">
      <c r="C133" s="557" t="str">
        <f>IF('2 Specifikation'!B65="","",'2 Specifikation'!B65)</f>
        <v/>
      </c>
      <c r="D133" s="555">
        <f>COUNTIF($C$129:C133,C133)</f>
        <v>5</v>
      </c>
      <c r="E133" s="556" t="str">
        <f t="shared" si="10"/>
        <v/>
      </c>
      <c r="F133" s="558" t="str">
        <f t="array" ref="F133">IFERROR(INDEX($E$129:$E$168,SMALL(IF($E$129:$E$168&lt;&gt;"",ROW($E$129:$E$168)-ROW(E$129)+1),ROWS(F$129:F133))),"")</f>
        <v/>
      </c>
    </row>
    <row r="134" spans="3:6" x14ac:dyDescent="0.2">
      <c r="C134" s="557" t="str">
        <f>IF('2 Specifikation'!B66="","",'2 Specifikation'!B66)</f>
        <v/>
      </c>
      <c r="D134" s="555">
        <f>COUNTIF($C$129:C134,C134)</f>
        <v>6</v>
      </c>
      <c r="E134" s="556" t="str">
        <f t="shared" si="10"/>
        <v/>
      </c>
      <c r="F134" s="558" t="str">
        <f t="array" ref="F134">IFERROR(INDEX($E$129:$E$168,SMALL(IF($E$129:$E$168&lt;&gt;"",ROW($E$129:$E$168)-ROW(E$129)+1),ROWS(F$129:F134))),"")</f>
        <v/>
      </c>
    </row>
    <row r="135" spans="3:6" x14ac:dyDescent="0.2">
      <c r="C135" s="557" t="str">
        <f>IF('2 Specifikation'!B67="","",'2 Specifikation'!B67)</f>
        <v/>
      </c>
      <c r="D135" s="555">
        <f>COUNTIF($C$129:C135,C135)</f>
        <v>7</v>
      </c>
      <c r="E135" s="556" t="str">
        <f t="shared" si="10"/>
        <v/>
      </c>
      <c r="F135" s="558" t="str">
        <f t="array" ref="F135">IFERROR(INDEX($E$129:$E$168,SMALL(IF($E$129:$E$168&lt;&gt;"",ROW($E$129:$E$168)-ROW(E$129)+1),ROWS(F$129:F135))),"")</f>
        <v/>
      </c>
    </row>
    <row r="136" spans="3:6" x14ac:dyDescent="0.2">
      <c r="C136" s="557" t="str">
        <f>IF('2 Specifikation'!B68="","",'2 Specifikation'!B68)</f>
        <v/>
      </c>
      <c r="D136" s="555">
        <f>COUNTIF($C$129:C136,C136)</f>
        <v>8</v>
      </c>
      <c r="E136" s="556" t="str">
        <f t="shared" si="10"/>
        <v/>
      </c>
      <c r="F136" s="558" t="str">
        <f t="array" ref="F136">IFERROR(INDEX($E$129:$E$168,SMALL(IF($E$129:$E$168&lt;&gt;"",ROW($E$129:$E$168)-ROW(E$129)+1),ROWS(F$129:F136))),"")</f>
        <v/>
      </c>
    </row>
    <row r="137" spans="3:6" x14ac:dyDescent="0.2">
      <c r="C137" s="557" t="str">
        <f>IF('2 Specifikation'!B69="","",'2 Specifikation'!B69)</f>
        <v/>
      </c>
      <c r="D137" s="555">
        <f>COUNTIF($C$129:C137,C137)</f>
        <v>9</v>
      </c>
      <c r="E137" s="556" t="str">
        <f t="shared" si="10"/>
        <v/>
      </c>
      <c r="F137" s="558" t="str">
        <f t="array" ref="F137">IFERROR(INDEX($E$129:$E$168,SMALL(IF($E$129:$E$168&lt;&gt;"",ROW($E$129:$E$168)-ROW(E$129)+1),ROWS(F$129:F137))),"")</f>
        <v/>
      </c>
    </row>
    <row r="138" spans="3:6" x14ac:dyDescent="0.2">
      <c r="C138" s="557" t="str">
        <f>IF('2 Specifikation'!B70="","",'2 Specifikation'!B70)</f>
        <v/>
      </c>
      <c r="D138" s="555">
        <f>COUNTIF($C$129:C138,C138)</f>
        <v>10</v>
      </c>
      <c r="E138" s="556" t="str">
        <f t="shared" si="10"/>
        <v/>
      </c>
      <c r="F138" s="558" t="str">
        <f t="array" ref="F138">IFERROR(INDEX($E$129:$E$168,SMALL(IF($E$129:$E$168&lt;&gt;"",ROW($E$129:$E$168)-ROW(E$129)+1),ROWS(F$129:F138))),"")</f>
        <v/>
      </c>
    </row>
    <row r="139" spans="3:6" x14ac:dyDescent="0.2">
      <c r="C139" s="557" t="str">
        <f>IF('2 Specifikation'!B71="","",'2 Specifikation'!B71)</f>
        <v/>
      </c>
      <c r="D139" s="555">
        <f>COUNTIF($C$129:C139,C139)</f>
        <v>11</v>
      </c>
      <c r="E139" s="556" t="str">
        <f t="shared" ref="E139:E145" si="11">IF(D139&lt;&gt;1,"",C139)</f>
        <v/>
      </c>
      <c r="F139" s="558" t="str">
        <f t="array" ref="F139">IFERROR(INDEX($E$129:$E$168,SMALL(IF($E$129:$E$168&lt;&gt;"",ROW($E$129:$E$168)-ROW(E$129)+1),ROWS(F$129:F139))),"")</f>
        <v/>
      </c>
    </row>
    <row r="140" spans="3:6" x14ac:dyDescent="0.2">
      <c r="C140" s="557" t="str">
        <f>IF('2 Specifikation'!B72="","",'2 Specifikation'!B72)</f>
        <v/>
      </c>
      <c r="D140" s="555">
        <f>COUNTIF($C$129:C140,C140)</f>
        <v>12</v>
      </c>
      <c r="E140" s="556" t="str">
        <f t="shared" si="11"/>
        <v/>
      </c>
      <c r="F140" s="558" t="str">
        <f t="array" ref="F140">IFERROR(INDEX($E$129:$E$168,SMALL(IF($E$129:$E$168&lt;&gt;"",ROW($E$129:$E$168)-ROW(E$129)+1),ROWS(F$129:F140))),"")</f>
        <v/>
      </c>
    </row>
    <row r="141" spans="3:6" x14ac:dyDescent="0.2">
      <c r="C141" s="557" t="str">
        <f>IF('2 Specifikation'!B73="","",'2 Specifikation'!B73)</f>
        <v/>
      </c>
      <c r="D141" s="555">
        <f>COUNTIF($C$129:C141,C141)</f>
        <v>13</v>
      </c>
      <c r="E141" s="556" t="str">
        <f t="shared" si="11"/>
        <v/>
      </c>
      <c r="F141" s="558" t="str">
        <f t="array" ref="F141">IFERROR(INDEX($E$129:$E$168,SMALL(IF($E$129:$E$168&lt;&gt;"",ROW($E$129:$E$168)-ROW(E$129)+1),ROWS(F$129:F141))),"")</f>
        <v/>
      </c>
    </row>
    <row r="142" spans="3:6" x14ac:dyDescent="0.2">
      <c r="C142" s="557" t="str">
        <f>IF('2 Specifikation'!B74="","",'2 Specifikation'!B74)</f>
        <v/>
      </c>
      <c r="D142" s="555">
        <f>COUNTIF($C$129:C142,C142)</f>
        <v>14</v>
      </c>
      <c r="E142" s="556" t="str">
        <f t="shared" si="11"/>
        <v/>
      </c>
      <c r="F142" s="558" t="str">
        <f t="array" ref="F142">IFERROR(INDEX($E$129:$E$168,SMALL(IF($E$129:$E$168&lt;&gt;"",ROW($E$129:$E$168)-ROW(E$129)+1),ROWS(F$129:F142))),"")</f>
        <v/>
      </c>
    </row>
    <row r="143" spans="3:6" x14ac:dyDescent="0.2">
      <c r="C143" s="557" t="str">
        <f>IF('2 Specifikation'!B75="","",'2 Specifikation'!B75)</f>
        <v/>
      </c>
      <c r="D143" s="555">
        <f>COUNTIF($C$129:C143,C143)</f>
        <v>15</v>
      </c>
      <c r="E143" s="556" t="str">
        <f t="shared" si="11"/>
        <v/>
      </c>
      <c r="F143" s="558" t="str">
        <f t="array" ref="F143">IFERROR(INDEX($E$129:$E$168,SMALL(IF($E$129:$E$168&lt;&gt;"",ROW($E$129:$E$168)-ROW(E$129)+1),ROWS(F$129:F143))),"")</f>
        <v/>
      </c>
    </row>
    <row r="144" spans="3:6" x14ac:dyDescent="0.2">
      <c r="C144" s="557" t="str">
        <f>IF('2 Specifikation'!B76="","",'2 Specifikation'!B76)</f>
        <v/>
      </c>
      <c r="D144" s="555">
        <f>COUNTIF($C$129:C144,C144)</f>
        <v>16</v>
      </c>
      <c r="E144" s="556" t="str">
        <f t="shared" si="11"/>
        <v/>
      </c>
      <c r="F144" s="558" t="str">
        <f t="array" ref="F144">IFERROR(INDEX($E$129:$E$168,SMALL(IF($E$129:$E$168&lt;&gt;"",ROW($E$129:$E$168)-ROW(E$129)+1),ROWS(F$129:F144))),"")</f>
        <v/>
      </c>
    </row>
    <row r="145" spans="3:6" x14ac:dyDescent="0.2">
      <c r="C145" s="557" t="str">
        <f>IF('2 Specifikation'!B77="","",'2 Specifikation'!B77)</f>
        <v/>
      </c>
      <c r="D145" s="555">
        <f>COUNTIF($C$129:C145,C145)</f>
        <v>17</v>
      </c>
      <c r="E145" s="556" t="str">
        <f t="shared" si="11"/>
        <v/>
      </c>
      <c r="F145" s="558" t="str">
        <f t="array" ref="F145">IFERROR(INDEX($E$129:$E$168,SMALL(IF($E$129:$E$168&lt;&gt;"",ROW($E$129:$E$168)-ROW(E$129)+1),ROWS(F$129:F145))),"")</f>
        <v/>
      </c>
    </row>
    <row r="146" spans="3:6" x14ac:dyDescent="0.2">
      <c r="C146" s="557" t="str">
        <f>IF('2 Specifikation'!B78="","",'2 Specifikation'!B78)</f>
        <v/>
      </c>
      <c r="D146" s="555">
        <f>COUNTIF($C$129:C146,C146)</f>
        <v>18</v>
      </c>
      <c r="E146" s="556" t="str">
        <f t="shared" ref="E146:E148" si="12">IF(D146&lt;&gt;1,"",C146)</f>
        <v/>
      </c>
      <c r="F146" s="558" t="str">
        <f t="array" ref="F146">IFERROR(INDEX($E$129:$E$168,SMALL(IF($E$129:$E$168&lt;&gt;"",ROW($E$129:$E$168)-ROW(E$129)+1),ROWS(F$129:F146))),"")</f>
        <v/>
      </c>
    </row>
    <row r="147" spans="3:6" x14ac:dyDescent="0.2">
      <c r="C147" s="557" t="str">
        <f>IF('2 Specifikation'!B79="","",'2 Specifikation'!B79)</f>
        <v/>
      </c>
      <c r="D147" s="555">
        <f>COUNTIF($C$129:C147,C147)</f>
        <v>19</v>
      </c>
      <c r="E147" s="556" t="str">
        <f t="shared" si="12"/>
        <v/>
      </c>
      <c r="F147" s="558" t="str">
        <f t="array" ref="F147">IFERROR(INDEX($E$129:$E$168,SMALL(IF($E$129:$E$168&lt;&gt;"",ROW($E$129:$E$168)-ROW(E$129)+1),ROWS(F$129:F147))),"")</f>
        <v/>
      </c>
    </row>
    <row r="148" spans="3:6" x14ac:dyDescent="0.2">
      <c r="C148" s="557" t="str">
        <f>IF('2 Specifikation'!B80="","",'2 Specifikation'!B80)</f>
        <v/>
      </c>
      <c r="D148" s="555">
        <f>COUNTIF($C$129:C148,C148)</f>
        <v>20</v>
      </c>
      <c r="E148" s="556" t="str">
        <f t="shared" si="12"/>
        <v/>
      </c>
      <c r="F148" s="558" t="str">
        <f t="array" ref="F148">IFERROR(INDEX($E$129:$E$168,SMALL(IF($E$129:$E$168&lt;&gt;"",ROW($E$129:$E$168)-ROW(E$129)+1),ROWS(F$129:F148))),"")</f>
        <v/>
      </c>
    </row>
    <row r="149" spans="3:6" x14ac:dyDescent="0.2">
      <c r="C149" s="557" t="str">
        <f>IF('2 Specifikation'!B81="","",'2 Specifikation'!B81)</f>
        <v/>
      </c>
      <c r="D149" s="555">
        <f>COUNTIF($C$129:C149,C149)</f>
        <v>21</v>
      </c>
      <c r="E149" s="556" t="str">
        <f t="shared" si="10"/>
        <v/>
      </c>
      <c r="F149" s="558" t="str">
        <f t="array" ref="F149">IFERROR(INDEX($E$129:$E$168,SMALL(IF($E$129:$E$168&lt;&gt;"",ROW($E$129:$E$168)-ROW(E$129)+1),ROWS(F$129:F149))),"")</f>
        <v/>
      </c>
    </row>
    <row r="150" spans="3:6" x14ac:dyDescent="0.2">
      <c r="C150" s="557" t="str">
        <f>IF('2 Specifikation'!B82="","",'2 Specifikation'!B82)</f>
        <v/>
      </c>
      <c r="D150" s="555">
        <f>COUNTIF($C$129:C150,C150)</f>
        <v>22</v>
      </c>
      <c r="E150" s="556" t="str">
        <f t="shared" si="10"/>
        <v/>
      </c>
      <c r="F150" s="558" t="str">
        <f t="array" ref="F150">IFERROR(INDEX($E$129:$E$168,SMALL(IF($E$129:$E$168&lt;&gt;"",ROW($E$129:$E$168)-ROW(E$129)+1),ROWS(F$129:F150))),"")</f>
        <v/>
      </c>
    </row>
    <row r="151" spans="3:6" x14ac:dyDescent="0.2">
      <c r="C151" s="557" t="str">
        <f>IF('2 Specifikation'!B83="","",'2 Specifikation'!B83)</f>
        <v/>
      </c>
      <c r="D151" s="555">
        <f>COUNTIF($C$129:C151,C151)</f>
        <v>23</v>
      </c>
      <c r="E151" s="556" t="str">
        <f t="shared" si="10"/>
        <v/>
      </c>
      <c r="F151" s="558" t="str">
        <f t="array" ref="F151">IFERROR(INDEX($E$129:$E$168,SMALL(IF($E$129:$E$168&lt;&gt;"",ROW($E$129:$E$168)-ROW(E$129)+1),ROWS(F$129:F151))),"")</f>
        <v/>
      </c>
    </row>
    <row r="152" spans="3:6" x14ac:dyDescent="0.2">
      <c r="C152" s="557" t="str">
        <f>IF('2 Specifikation'!B84="","",'2 Specifikation'!B84)</f>
        <v/>
      </c>
      <c r="D152" s="555">
        <f>COUNTIF($C$129:C152,C152)</f>
        <v>24</v>
      </c>
      <c r="E152" s="556" t="str">
        <f t="shared" si="10"/>
        <v/>
      </c>
      <c r="F152" s="558" t="str">
        <f t="array" ref="F152">IFERROR(INDEX($E$129:$E$168,SMALL(IF($E$129:$E$168&lt;&gt;"",ROW($E$129:$E$168)-ROW(E$129)+1),ROWS(F$129:F152))),"")</f>
        <v/>
      </c>
    </row>
    <row r="153" spans="3:6" x14ac:dyDescent="0.2">
      <c r="C153" s="557" t="str">
        <f>IF('2 Specifikation'!B85="","",'2 Specifikation'!B85)</f>
        <v/>
      </c>
      <c r="D153" s="555">
        <f>COUNTIF($C$129:C153,C153)</f>
        <v>25</v>
      </c>
      <c r="E153" s="556" t="str">
        <f t="shared" si="10"/>
        <v/>
      </c>
      <c r="F153" s="558" t="str">
        <f t="array" ref="F153">IFERROR(INDEX($E$129:$E$168,SMALL(IF($E$129:$E$168&lt;&gt;"",ROW($E$129:$E$168)-ROW(E$129)+1),ROWS(F$129:F153))),"")</f>
        <v/>
      </c>
    </row>
    <row r="154" spans="3:6" x14ac:dyDescent="0.2">
      <c r="C154" s="557" t="str">
        <f>IF('2 Specifikation'!B86="","",'2 Specifikation'!B86)</f>
        <v/>
      </c>
      <c r="D154" s="555">
        <f>COUNTIF($C$129:C154,C154)</f>
        <v>26</v>
      </c>
      <c r="E154" s="556" t="str">
        <f t="shared" si="10"/>
        <v/>
      </c>
      <c r="F154" s="558" t="str">
        <f t="array" ref="F154">IFERROR(INDEX($E$129:$E$168,SMALL(IF($E$129:$E$168&lt;&gt;"",ROW($E$129:$E$168)-ROW(E$129)+1),ROWS(F$129:F154))),"")</f>
        <v/>
      </c>
    </row>
    <row r="155" spans="3:6" x14ac:dyDescent="0.2">
      <c r="C155" s="557" t="str">
        <f>IF('2 Specifikation'!B87="","",'2 Specifikation'!B87)</f>
        <v/>
      </c>
      <c r="D155" s="555">
        <f>COUNTIF($C$129:C155,C155)</f>
        <v>27</v>
      </c>
      <c r="E155" s="556" t="str">
        <f t="shared" si="10"/>
        <v/>
      </c>
      <c r="F155" s="558" t="str">
        <f t="array" ref="F155">IFERROR(INDEX($E$129:$E$168,SMALL(IF($E$129:$E$168&lt;&gt;"",ROW($E$129:$E$168)-ROW(E$129)+1),ROWS(F$129:F155))),"")</f>
        <v/>
      </c>
    </row>
    <row r="156" spans="3:6" x14ac:dyDescent="0.2">
      <c r="C156" s="557" t="str">
        <f>IF('2 Specifikation'!B88="","",'2 Specifikation'!B88)</f>
        <v/>
      </c>
      <c r="D156" s="555">
        <f>COUNTIF($C$129:C156,C156)</f>
        <v>28</v>
      </c>
      <c r="E156" s="556" t="str">
        <f t="shared" ref="E156:E158" si="13">IF(D156&lt;&gt;1,"",C156)</f>
        <v/>
      </c>
      <c r="F156" s="558" t="str">
        <f t="array" ref="F156">IFERROR(INDEX($E$129:$E$168,SMALL(IF($E$129:$E$168&lt;&gt;"",ROW($E$129:$E$168)-ROW(E$129)+1),ROWS(F$129:F156))),"")</f>
        <v/>
      </c>
    </row>
    <row r="157" spans="3:6" x14ac:dyDescent="0.2">
      <c r="C157" s="557" t="str">
        <f>IF('2 Specifikation'!B89="","",'2 Specifikation'!B89)</f>
        <v/>
      </c>
      <c r="D157" s="555">
        <f>COUNTIF($C$129:C157,C157)</f>
        <v>29</v>
      </c>
      <c r="E157" s="556" t="str">
        <f t="shared" si="13"/>
        <v/>
      </c>
      <c r="F157" s="558" t="str">
        <f t="array" ref="F157">IFERROR(INDEX($E$129:$E$168,SMALL(IF($E$129:$E$168&lt;&gt;"",ROW($E$129:$E$168)-ROW(E$129)+1),ROWS(F$129:F157))),"")</f>
        <v/>
      </c>
    </row>
    <row r="158" spans="3:6" x14ac:dyDescent="0.2">
      <c r="C158" s="557" t="str">
        <f>IF('2 Specifikation'!B90="","",'2 Specifikation'!B90)</f>
        <v/>
      </c>
      <c r="D158" s="555">
        <f>COUNTIF($C$129:C158,C158)</f>
        <v>30</v>
      </c>
      <c r="E158" s="556" t="str">
        <f t="shared" si="13"/>
        <v/>
      </c>
      <c r="F158" s="558" t="str">
        <f t="array" ref="F158">IFERROR(INDEX($E$129:$E$168,SMALL(IF($E$129:$E$168&lt;&gt;"",ROW($E$129:$E$168)-ROW(E$129)+1),ROWS(F$129:F158))),"")</f>
        <v/>
      </c>
    </row>
    <row r="159" spans="3:6" x14ac:dyDescent="0.2">
      <c r="C159" s="557" t="str">
        <f>IF('2 Specifikation'!B91="","",'2 Specifikation'!B91)</f>
        <v/>
      </c>
      <c r="D159" s="555">
        <f>COUNTIF($C$129:C159,C159)</f>
        <v>31</v>
      </c>
      <c r="E159" s="556" t="str">
        <f t="shared" ref="E159" si="14">IF(D159&lt;&gt;1,"",C159)</f>
        <v/>
      </c>
      <c r="F159" s="558" t="str">
        <f t="array" ref="F159">IFERROR(INDEX($E$129:$E$168,SMALL(IF($E$129:$E$168&lt;&gt;"",ROW($E$129:$E$168)-ROW(E$129)+1),ROWS(F$129:F159))),"")</f>
        <v/>
      </c>
    </row>
    <row r="160" spans="3:6" x14ac:dyDescent="0.2">
      <c r="C160" s="557" t="str">
        <f>IF('2 Specifikation'!B92="","",'2 Specifikation'!B92)</f>
        <v/>
      </c>
      <c r="D160" s="555">
        <f>COUNTIF($C$129:C160,C160)</f>
        <v>32</v>
      </c>
      <c r="E160" s="556" t="str">
        <f t="shared" si="10"/>
        <v/>
      </c>
      <c r="F160" s="558" t="str">
        <f t="array" ref="F160">IFERROR(INDEX($E$129:$E$168,SMALL(IF($E$129:$E$168&lt;&gt;"",ROW($E$129:$E$168)-ROW(E$129)+1),ROWS(F$129:F160))),"")</f>
        <v/>
      </c>
    </row>
    <row r="161" spans="3:6" x14ac:dyDescent="0.2">
      <c r="C161" s="557" t="str">
        <f>IF('2 Specifikation'!B93="","",'2 Specifikation'!B93)</f>
        <v/>
      </c>
      <c r="D161" s="555">
        <f>COUNTIF($C$129:C161,C161)</f>
        <v>33</v>
      </c>
      <c r="E161" s="556" t="str">
        <f t="shared" si="10"/>
        <v/>
      </c>
      <c r="F161" s="558" t="str">
        <f t="array" ref="F161">IFERROR(INDEX($E$129:$E$168,SMALL(IF($E$129:$E$168&lt;&gt;"",ROW($E$129:$E$168)-ROW(E$129)+1),ROWS(F$129:F161))),"")</f>
        <v/>
      </c>
    </row>
    <row r="162" spans="3:6" x14ac:dyDescent="0.2">
      <c r="C162" s="557" t="str">
        <f>IF('2 Specifikation'!B94="","",'2 Specifikation'!B94)</f>
        <v/>
      </c>
      <c r="D162" s="555">
        <f>COUNTIF($C$129:C162,C162)</f>
        <v>34</v>
      </c>
      <c r="E162" s="556" t="str">
        <f t="shared" si="10"/>
        <v/>
      </c>
      <c r="F162" s="558" t="str">
        <f t="array" ref="F162">IFERROR(INDEX($E$129:$E$168,SMALL(IF($E$129:$E$168&lt;&gt;"",ROW($E$129:$E$168)-ROW(E$129)+1),ROWS(F$129:F162))),"")</f>
        <v/>
      </c>
    </row>
    <row r="163" spans="3:6" x14ac:dyDescent="0.2">
      <c r="C163" s="557" t="str">
        <f>IF('2 Specifikation'!B95="","",'2 Specifikation'!B95)</f>
        <v/>
      </c>
      <c r="D163" s="555">
        <f>COUNTIF($C$129:C163,C163)</f>
        <v>35</v>
      </c>
      <c r="E163" s="556" t="str">
        <f t="shared" si="10"/>
        <v/>
      </c>
      <c r="F163" s="558" t="str">
        <f t="array" ref="F163">IFERROR(INDEX($E$129:$E$168,SMALL(IF($E$129:$E$168&lt;&gt;"",ROW($E$129:$E$168)-ROW(E$129)+1),ROWS(F$129:F163))),"")</f>
        <v/>
      </c>
    </row>
    <row r="164" spans="3:6" x14ac:dyDescent="0.2">
      <c r="C164" s="557" t="str">
        <f>IF('2 Specifikation'!B96="","",'2 Specifikation'!B96)</f>
        <v/>
      </c>
      <c r="D164" s="555">
        <f>COUNTIF($C$129:C164,C164)</f>
        <v>36</v>
      </c>
      <c r="E164" s="556" t="str">
        <f t="shared" si="10"/>
        <v/>
      </c>
      <c r="F164" s="558" t="str">
        <f t="array" ref="F164">IFERROR(INDEX($E$129:$E$168,SMALL(IF($E$129:$E$168&lt;&gt;"",ROW($E$129:$E$168)-ROW(E$129)+1),ROWS(F$129:F164))),"")</f>
        <v/>
      </c>
    </row>
    <row r="165" spans="3:6" x14ac:dyDescent="0.2">
      <c r="C165" s="557" t="str">
        <f>IF('2 Specifikation'!B97="","",'2 Specifikation'!B97)</f>
        <v/>
      </c>
      <c r="D165" s="555">
        <f>COUNTIF($C$129:C165,C165)</f>
        <v>37</v>
      </c>
      <c r="E165" s="556" t="str">
        <f t="shared" si="10"/>
        <v/>
      </c>
      <c r="F165" s="558" t="str">
        <f t="array" ref="F165">IFERROR(INDEX($E$129:$E$168,SMALL(IF($E$129:$E$168&lt;&gt;"",ROW($E$129:$E$168)-ROW(E$129)+1),ROWS(F$129:F165))),"")</f>
        <v/>
      </c>
    </row>
    <row r="166" spans="3:6" x14ac:dyDescent="0.2">
      <c r="C166" s="557" t="str">
        <f>IF('2 Specifikation'!B98="","",'2 Specifikation'!B98)</f>
        <v/>
      </c>
      <c r="D166" s="555">
        <f>COUNTIF($C$129:C166,C166)</f>
        <v>38</v>
      </c>
      <c r="E166" s="556" t="str">
        <f t="shared" si="10"/>
        <v/>
      </c>
      <c r="F166" s="558" t="str">
        <f t="array" ref="F166">IFERROR(INDEX($E$129:$E$168,SMALL(IF($E$129:$E$168&lt;&gt;"",ROW($E$129:$E$168)-ROW(E$129)+1),ROWS(F$129:F166))),"")</f>
        <v/>
      </c>
    </row>
    <row r="167" spans="3:6" x14ac:dyDescent="0.2">
      <c r="C167" s="557" t="str">
        <f>IF('2 Specifikation'!B99="","",'2 Specifikation'!B99)</f>
        <v/>
      </c>
      <c r="D167" s="555">
        <f>COUNTIF($C$129:C167,C167)</f>
        <v>39</v>
      </c>
      <c r="E167" s="556" t="str">
        <f t="shared" si="10"/>
        <v/>
      </c>
      <c r="F167" s="558" t="str">
        <f t="array" ref="F167">IFERROR(INDEX($E$129:$E$168,SMALL(IF($E$129:$E$168&lt;&gt;"",ROW($E$129:$E$168)-ROW(E$129)+1),ROWS(F$129:F167))),"")</f>
        <v/>
      </c>
    </row>
    <row r="168" spans="3:6" x14ac:dyDescent="0.2">
      <c r="C168" s="557" t="str">
        <f>IF('2 Specifikation'!B100="","",'2 Specifikation'!B100)</f>
        <v/>
      </c>
      <c r="D168" s="555">
        <f>COUNTIF($C$129:C168,C168)</f>
        <v>40</v>
      </c>
      <c r="E168" s="556" t="str">
        <f t="shared" si="10"/>
        <v/>
      </c>
      <c r="F168" s="558" t="str">
        <f t="array" ref="F168">IFERROR(INDEX($E$129:$E$168,SMALL(IF($E$129:$E$168&lt;&gt;"",ROW($E$129:$E$168)-ROW(E$129)+1),ROWS(F$129:F168))),"")</f>
        <v/>
      </c>
    </row>
  </sheetData>
  <sheetProtection formatColumns="0" formatRows="0"/>
  <phoneticPr fontId="13" type="noConversion"/>
  <conditionalFormatting sqref="D64:D66 D68">
    <cfRule type="expression" dxfId="0" priority="1">
      <formula>ISNUMBER(SEARCH("bör",$B$94))=TRUE</formula>
    </cfRule>
  </conditionalFormatting>
  <hyperlinks>
    <hyperlink ref="N82" r:id="rId1" xr:uid="{C03F6797-4F05-4D42-B677-2E118CE7D8C1}"/>
    <hyperlink ref="N83" r:id="rId2" xr:uid="{0C2FA06E-64AA-4158-81B6-E7CFAC33992E}"/>
  </hyperlinks>
  <pageMargins left="0.7" right="0.7" top="0.75" bottom="0.75" header="0.3" footer="0.3"/>
  <pageSetup paperSize="9" scale="29" orientation="landscape" r:id="rId3"/>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2"/>
  <dimension ref="A1:F10"/>
  <sheetViews>
    <sheetView zoomScale="80" zoomScaleNormal="80" workbookViewId="0"/>
  </sheetViews>
  <sheetFormatPr defaultColWidth="9.140625" defaultRowHeight="12.75" x14ac:dyDescent="0.2"/>
  <cols>
    <col min="1" max="1" width="9.140625" style="175"/>
    <col min="2" max="2" width="15" style="175" bestFit="1" customWidth="1"/>
    <col min="3" max="3" width="12.28515625" style="175" bestFit="1" customWidth="1"/>
    <col min="4" max="4" width="9.140625" style="175"/>
    <col min="5" max="5" width="16.85546875" style="175" customWidth="1"/>
    <col min="6" max="16384" width="9.140625" style="175"/>
  </cols>
  <sheetData>
    <row r="1" spans="1:6" x14ac:dyDescent="0.2">
      <c r="A1" s="175" t="s">
        <v>122</v>
      </c>
      <c r="B1" s="175" t="b">
        <v>0</v>
      </c>
    </row>
    <row r="2" spans="1:6" x14ac:dyDescent="0.2">
      <c r="A2" s="264" t="s">
        <v>9</v>
      </c>
      <c r="B2" s="3" t="s">
        <v>159</v>
      </c>
      <c r="C2" s="3"/>
      <c r="D2" s="175">
        <v>2</v>
      </c>
      <c r="E2" s="265" t="str">
        <f>INDEX(E3:E5,D2)</f>
        <v>Avropsblanketten är nu upplåst, klicka här för att låsa avropsblanketten.</v>
      </c>
    </row>
    <row r="3" spans="1:6" x14ac:dyDescent="0.2">
      <c r="A3" s="264" t="s">
        <v>10</v>
      </c>
      <c r="B3" s="262" t="s">
        <v>159</v>
      </c>
      <c r="C3" s="3"/>
      <c r="E3" s="3" t="s">
        <v>157</v>
      </c>
    </row>
    <row r="4" spans="1:6" x14ac:dyDescent="0.2">
      <c r="A4" s="264" t="s">
        <v>11</v>
      </c>
      <c r="B4" s="263" t="s">
        <v>159</v>
      </c>
      <c r="C4" s="3" t="s">
        <v>16</v>
      </c>
      <c r="E4" s="265" t="s">
        <v>767</v>
      </c>
    </row>
    <row r="5" spans="1:6" x14ac:dyDescent="0.2">
      <c r="A5" s="264" t="s">
        <v>12</v>
      </c>
      <c r="B5" s="227" t="s">
        <v>13</v>
      </c>
      <c r="C5" s="3" t="s">
        <v>125</v>
      </c>
      <c r="E5" s="265" t="s">
        <v>768</v>
      </c>
    </row>
    <row r="6" spans="1:6" x14ac:dyDescent="0.2">
      <c r="A6" s="264"/>
      <c r="B6" s="176"/>
      <c r="C6" s="3" t="s">
        <v>14</v>
      </c>
      <c r="F6" s="266"/>
    </row>
    <row r="7" spans="1:6" x14ac:dyDescent="0.2">
      <c r="A7" s="264"/>
      <c r="B7" s="177"/>
      <c r="C7" s="3" t="s">
        <v>15</v>
      </c>
      <c r="E7" s="175" t="s">
        <v>307</v>
      </c>
    </row>
    <row r="8" spans="1:6" x14ac:dyDescent="0.2">
      <c r="A8" s="264"/>
      <c r="B8" s="178"/>
      <c r="C8" s="3" t="s">
        <v>17</v>
      </c>
      <c r="E8" s="175">
        <f>VALUE(IF(ISNUMBER(SEARCH("2",DpDwnTDV))=TRUE,"2","1"))</f>
        <v>2</v>
      </c>
    </row>
    <row r="9" spans="1:6" x14ac:dyDescent="0.2">
      <c r="A9" s="264"/>
      <c r="B9" s="4"/>
      <c r="C9" s="3" t="s">
        <v>18</v>
      </c>
      <c r="E9" s="175" t="str">
        <f>"Alt"&amp;IF(ISNUMBER(SEARCH("1",DpDwnUtvddrop))=TRUE,"1",IF(ISNUMBER(SEARCH("2",DpDwnUtvddrop))=TRUE,"2",IF(ISNUMBER(SEARCH("3",DpDwnUtvddrop))=TRUE,"3",IF(ISNUMBER(SEARCH("4",DpDwnUtvddrop))=TRUE,"4"))))</f>
        <v>AltFALSE</v>
      </c>
    </row>
    <row r="10" spans="1:6" x14ac:dyDescent="0.2">
      <c r="A10" s="3"/>
      <c r="B10" s="3"/>
      <c r="C10" s="3"/>
    </row>
  </sheetData>
  <sheetProtection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3" ma:contentTypeDescription="Skapa ett nytt dokument." ma:contentTypeScope="" ma:versionID="40d0fad0ce71ba4941303f3edaa42b6b">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94274f13d48212e716303b328032799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FF37DC-FEA1-4EF0-BF99-CF1FCBE904E0}">
  <ds:schemaRefs>
    <ds:schemaRef ds:uri="http://schemas.microsoft.com/sharepoint/v3/contenttype/forms"/>
  </ds:schemaRefs>
</ds:datastoreItem>
</file>

<file path=customXml/itemProps2.xml><?xml version="1.0" encoding="utf-8"?>
<ds:datastoreItem xmlns:ds="http://schemas.openxmlformats.org/officeDocument/2006/customXml" ds:itemID="{2B07E7FF-6A74-453B-8B37-1DFE7251E7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2AEFAE-067F-49F3-A920-8C80F2EB635B}">
  <ds:schemaRef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d7532cd0-e888-47d6-8f58-db0210f25002"/>
    <ds:schemaRef ds:uri="10c3a147-0d64-46aa-a281-dc97358e8373"/>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67</vt:i4>
      </vt:variant>
    </vt:vector>
  </HeadingPairs>
  <TitlesOfParts>
    <vt:vector size="78" baseType="lpstr">
      <vt:lpstr>1 Instruktioner</vt:lpstr>
      <vt:lpstr>2 Specifikation</vt:lpstr>
      <vt:lpstr>3 Nuvarande lösning</vt:lpstr>
      <vt:lpstr>4 Förslag på lösning</vt:lpstr>
      <vt:lpstr>4.1 Varor</vt:lpstr>
      <vt:lpstr>4.2 Automater</vt:lpstr>
      <vt:lpstr>4.3 Övrigt sortiment</vt:lpstr>
      <vt:lpstr>5 Utvärdering</vt:lpstr>
      <vt:lpstr>6 Avtalstecknande</vt:lpstr>
      <vt:lpstr>Admin</vt:lpstr>
      <vt:lpstr>SysAdmin</vt:lpstr>
      <vt:lpstr>ButtonStatus</vt:lpstr>
      <vt:lpstr>ButtonText</vt:lpstr>
      <vt:lpstr>'4 Förslag på lösning'!DpDwnTDV</vt:lpstr>
      <vt:lpstr>DpDwnTDV</vt:lpstr>
      <vt:lpstr>'4 Förslag på lösning'!DpDwnUtvddrop</vt:lpstr>
      <vt:lpstr>DpDwnUtvddrop</vt:lpstr>
      <vt:lpstr>'4 Förslag på lösning'!LarmStatus</vt:lpstr>
      <vt:lpstr>LarmStatus</vt:lpstr>
      <vt:lpstr>ListLevNamn</vt:lpstr>
      <vt:lpstr>ListvalRegion</vt:lpstr>
      <vt:lpstr>LockStatus</vt:lpstr>
      <vt:lpstr>MiljöNrTjänst</vt:lpstr>
      <vt:lpstr>NrTjänst</vt:lpstr>
      <vt:lpstr>pkey</vt:lpstr>
      <vt:lpstr>'2 Specifikation'!Print_Area</vt:lpstr>
      <vt:lpstr>'4 Förslag på lösning'!Print_Area</vt:lpstr>
      <vt:lpstr>'2 Specifikation'!Print_Titles</vt:lpstr>
      <vt:lpstr>'4 Förslag på lösning'!Print_Titles</vt:lpstr>
      <vt:lpstr>'6 Avtalstecknande'!Print_Titles</vt:lpstr>
      <vt:lpstr>ResOpt</vt:lpstr>
      <vt:lpstr>'4 Förslag på lösning'!StatusSpec01</vt:lpstr>
      <vt:lpstr>TblBeräkning</vt:lpstr>
      <vt:lpstr>TblDelområde</vt:lpstr>
      <vt:lpstr>TblEnhet</vt:lpstr>
      <vt:lpstr>TblGrundTilldeln</vt:lpstr>
      <vt:lpstr>TblHyraKopVaror</vt:lpstr>
      <vt:lpstr>TblKontor</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TblProdGrupp</vt:lpstr>
      <vt:lpstr>TblService</vt:lpstr>
      <vt:lpstr>TblTilldelKrit</vt:lpstr>
      <vt:lpstr>TblTjänst</vt:lpstr>
      <vt:lpstr>TblUtVrd</vt:lpstr>
      <vt:lpstr>TidsåtgNrTjänst</vt:lpstr>
      <vt:lpstr>TillDelVal</vt:lpstr>
      <vt:lpstr>'4 Förslag på lösning'!TillDelVal2</vt:lpstr>
      <vt:lpstr>TillDelVal2</vt:lpstr>
      <vt:lpstr>UKey</vt:lpstr>
      <vt:lpstr>USRDelområde</vt:lpstr>
      <vt:lpstr>UtvarderingsVal</vt:lpstr>
      <vt:lpstr>'4 Förslag på lösning'!UtvarderingsVal2</vt:lpstr>
      <vt:lpstr>UtvarderingsVal2</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Fredrik Lindfors</cp:lastModifiedBy>
  <cp:lastPrinted>2021-09-01T13:43:24Z</cp:lastPrinted>
  <dcterms:created xsi:type="dcterms:W3CDTF">2008-11-24T11:40:31Z</dcterms:created>
  <dcterms:modified xsi:type="dcterms:W3CDTF">2022-11-24T07:05:08Z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ies>
</file>