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krivare 23.3-2401-2016\Förvaltning-Fördelningsnyckel\15 Prisbilaga\Excel för Fördelningsnyckeln\avropa\"/>
    </mc:Choice>
  </mc:AlternateContent>
  <xr:revisionPtr revIDLastSave="0" documentId="13_ncr:1_{4754F9FB-A53B-4620-919A-85734D1E7182}" xr6:coauthVersionLast="45" xr6:coauthVersionMax="45" xr10:uidLastSave="{00000000-0000-0000-0000-000000000000}"/>
  <bookViews>
    <workbookView xWindow="-20268" yWindow="204" windowWidth="20376" windowHeight="12216" xr2:uid="{00000000-000D-0000-FFFF-FFFF00000000}"/>
  </bookViews>
  <sheets>
    <sheet name="Avropsförfrågan med kontrakt" sheetId="1" r:id="rId1"/>
    <sheet name="Produktinformation" sheetId="2" r:id="rId2"/>
  </sheets>
  <definedNames>
    <definedName name="Skicka_avropsförfrågan_inklusive_kontrakt_till_vinnande_Ramavtalsleverantör" localSheetId="0">'Avropsförfrågan med kontrakt'!#REF!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1" l="1"/>
  <c r="AB39" i="2" l="1"/>
  <c r="N35" i="1" l="1"/>
  <c r="N34" i="1"/>
  <c r="N37" i="1"/>
  <c r="N36" i="1"/>
  <c r="K39" i="2" l="1"/>
  <c r="J39" i="2"/>
  <c r="AO16" i="2" l="1"/>
  <c r="AJ16" i="2"/>
  <c r="C41" i="1" l="1"/>
  <c r="C40" i="1" s="1"/>
  <c r="G32" i="1" l="1"/>
  <c r="C19" i="1" l="1"/>
  <c r="AM47" i="2"/>
  <c r="E67" i="2" l="1"/>
  <c r="G47" i="2"/>
  <c r="L39" i="2" l="1"/>
  <c r="AO47" i="2"/>
  <c r="AN47" i="2"/>
  <c r="AL47" i="2"/>
  <c r="AK47" i="2"/>
  <c r="AO39" i="2"/>
  <c r="AJ47" i="2"/>
  <c r="AI47" i="2"/>
  <c r="AH47" i="2"/>
  <c r="AG47" i="2"/>
  <c r="AF47" i="2"/>
  <c r="AJ39" i="2"/>
  <c r="AE16" i="2"/>
  <c r="AE47" i="2"/>
  <c r="AE39" i="2"/>
  <c r="Z16" i="2"/>
  <c r="Z47" i="2"/>
  <c r="Z39" i="2"/>
  <c r="P47" i="2"/>
  <c r="P16" i="2"/>
  <c r="U39" i="2"/>
  <c r="H58" i="2"/>
  <c r="I58" i="2"/>
  <c r="J58" i="2"/>
  <c r="K58" i="2"/>
  <c r="G58" i="2"/>
  <c r="P39" i="2"/>
  <c r="U47" i="2"/>
  <c r="U16" i="2"/>
  <c r="M1" i="2"/>
  <c r="N1" i="2"/>
  <c r="O1" i="2"/>
  <c r="P1" i="2"/>
  <c r="U1" i="2" s="1"/>
  <c r="Z1" i="2" s="1"/>
  <c r="AE1" i="2" s="1"/>
  <c r="AJ1" i="2" s="1"/>
  <c r="AO1" i="2" s="1"/>
  <c r="L1" i="2"/>
  <c r="K47" i="2"/>
  <c r="J47" i="2"/>
  <c r="K16" i="2"/>
  <c r="U49" i="2" l="1"/>
  <c r="P49" i="2"/>
  <c r="Z49" i="2"/>
  <c r="AJ49" i="2"/>
  <c r="AJ51" i="2" s="1"/>
  <c r="AE49" i="2"/>
  <c r="AE51" i="2" s="1"/>
  <c r="AO49" i="2"/>
  <c r="K49" i="2"/>
  <c r="K51" i="2" s="1"/>
  <c r="AM16" i="2"/>
  <c r="AN39" i="2"/>
  <c r="AM39" i="2"/>
  <c r="AL39" i="2"/>
  <c r="AL49" i="2" s="1"/>
  <c r="AL51" i="2" s="1"/>
  <c r="AK39" i="2"/>
  <c r="AK49" i="2" s="1"/>
  <c r="AK51" i="2" s="1"/>
  <c r="AI39" i="2"/>
  <c r="AI49" i="2" s="1"/>
  <c r="AI51" i="2" s="1"/>
  <c r="AH39" i="2"/>
  <c r="AH49" i="2" s="1"/>
  <c r="AH51" i="2" s="1"/>
  <c r="AG39" i="2"/>
  <c r="AG49" i="2" s="1"/>
  <c r="AG51" i="2" s="1"/>
  <c r="AF39" i="2"/>
  <c r="AF49" i="2" s="1"/>
  <c r="AF51" i="2" s="1"/>
  <c r="AD39" i="2"/>
  <c r="AC39" i="2"/>
  <c r="AA39" i="2"/>
  <c r="Y39" i="2"/>
  <c r="X39" i="2"/>
  <c r="W39" i="2"/>
  <c r="V39" i="2"/>
  <c r="T39" i="2"/>
  <c r="S39" i="2"/>
  <c r="R39" i="2"/>
  <c r="Q39" i="2"/>
  <c r="O39" i="2"/>
  <c r="N39" i="2"/>
  <c r="M39" i="2"/>
  <c r="I39" i="2"/>
  <c r="H39" i="2"/>
  <c r="G39" i="2"/>
  <c r="G49" i="2" s="1"/>
  <c r="AO51" i="2" l="1"/>
  <c r="AO54" i="2"/>
  <c r="AM49" i="2"/>
  <c r="AJ54" i="2"/>
  <c r="AE54" i="2"/>
  <c r="K54" i="2"/>
  <c r="AN16" i="2"/>
  <c r="AL16" i="2"/>
  <c r="AK16" i="2"/>
  <c r="AI16" i="2"/>
  <c r="AH16" i="2"/>
  <c r="AG16" i="2"/>
  <c r="AF16" i="2"/>
  <c r="AD16" i="2"/>
  <c r="AC16" i="2"/>
  <c r="AB16" i="2"/>
  <c r="AA16" i="2"/>
  <c r="Y16" i="2"/>
  <c r="X16" i="2"/>
  <c r="W16" i="2"/>
  <c r="V16" i="2"/>
  <c r="T16" i="2"/>
  <c r="S16" i="2"/>
  <c r="R16" i="2"/>
  <c r="Q16" i="2"/>
  <c r="O16" i="2"/>
  <c r="N16" i="2"/>
  <c r="M16" i="2"/>
  <c r="L16" i="2"/>
  <c r="J16" i="2"/>
  <c r="I16" i="2"/>
  <c r="H16" i="2"/>
  <c r="G16" i="2"/>
  <c r="AK13" i="2"/>
  <c r="AF13" i="2"/>
  <c r="AN49" i="2" l="1"/>
  <c r="AN51" i="2" s="1"/>
  <c r="AM51" i="2"/>
  <c r="AM54" i="2"/>
  <c r="AH54" i="2"/>
  <c r="AG54" i="2"/>
  <c r="AF54" i="2"/>
  <c r="AK54" i="2"/>
  <c r="AL54" i="2"/>
  <c r="AI54" i="2"/>
  <c r="AN54" i="2" l="1"/>
  <c r="AD47" i="2"/>
  <c r="AD49" i="2" s="1"/>
  <c r="AD51" i="2" s="1"/>
  <c r="AC47" i="2"/>
  <c r="AC49" i="2" s="1"/>
  <c r="AC51" i="2" s="1"/>
  <c r="AB47" i="2"/>
  <c r="AB49" i="2" s="1"/>
  <c r="AB51" i="2" s="1"/>
  <c r="AA47" i="2"/>
  <c r="AA49" i="2" s="1"/>
  <c r="AA51" i="2" s="1"/>
  <c r="Y47" i="2"/>
  <c r="Z51" i="2" s="1"/>
  <c r="X47" i="2"/>
  <c r="X49" i="2" s="1"/>
  <c r="X51" i="2" s="1"/>
  <c r="W47" i="2"/>
  <c r="W49" i="2" s="1"/>
  <c r="W51" i="2" s="1"/>
  <c r="V47" i="2"/>
  <c r="V49" i="2" s="1"/>
  <c r="V51" i="2" s="1"/>
  <c r="T47" i="2"/>
  <c r="S47" i="2"/>
  <c r="R47" i="2"/>
  <c r="Q47" i="2"/>
  <c r="O47" i="2"/>
  <c r="N47" i="2"/>
  <c r="M47" i="2"/>
  <c r="L47" i="2"/>
  <c r="J49" i="2"/>
  <c r="J54" i="2" s="1"/>
  <c r="I47" i="2"/>
  <c r="H47" i="2"/>
  <c r="D46" i="2"/>
  <c r="D45" i="2"/>
  <c r="D44" i="2"/>
  <c r="AA13" i="2"/>
  <c r="V13" i="2"/>
  <c r="Q13" i="2"/>
  <c r="L13" i="2"/>
  <c r="G13" i="2"/>
  <c r="T1" i="2"/>
  <c r="Y1" i="2" s="1"/>
  <c r="AD1" i="2" s="1"/>
  <c r="AI1" i="2" s="1"/>
  <c r="AN1" i="2" s="1"/>
  <c r="S1" i="2"/>
  <c r="X1" i="2" s="1"/>
  <c r="AC1" i="2" s="1"/>
  <c r="AH1" i="2" s="1"/>
  <c r="AM1" i="2" s="1"/>
  <c r="R1" i="2"/>
  <c r="W1" i="2" s="1"/>
  <c r="AB1" i="2" s="1"/>
  <c r="AG1" i="2" s="1"/>
  <c r="AL1" i="2" s="1"/>
  <c r="Q1" i="2"/>
  <c r="V1" i="2" s="1"/>
  <c r="AA1" i="2" s="1"/>
  <c r="AF1" i="2" s="1"/>
  <c r="AK1" i="2" s="1"/>
  <c r="U54" i="2" l="1"/>
  <c r="P51" i="2"/>
  <c r="P54" i="2"/>
  <c r="Y49" i="2"/>
  <c r="O49" i="2"/>
  <c r="H49" i="2"/>
  <c r="H54" i="2" s="1"/>
  <c r="M49" i="2"/>
  <c r="Q49" i="2"/>
  <c r="Q54" i="2" s="1"/>
  <c r="L49" i="2"/>
  <c r="L54" i="2" s="1"/>
  <c r="T49" i="2"/>
  <c r="AB54" i="2"/>
  <c r="I49" i="2"/>
  <c r="N49" i="2"/>
  <c r="N54" i="2" s="1"/>
  <c r="R49" i="2"/>
  <c r="V54" i="2"/>
  <c r="AD54" i="2"/>
  <c r="AA54" i="2"/>
  <c r="S49" i="2"/>
  <c r="S54" i="2" s="1"/>
  <c r="J51" i="2"/>
  <c r="Y51" i="2" l="1"/>
  <c r="Y54" i="2"/>
  <c r="U51" i="2"/>
  <c r="K59" i="2" s="1"/>
  <c r="K60" i="2"/>
  <c r="T54" i="2"/>
  <c r="T51" i="2"/>
  <c r="R51" i="2"/>
  <c r="R54" i="2"/>
  <c r="X54" i="2"/>
  <c r="AC54" i="2"/>
  <c r="O51" i="2"/>
  <c r="O54" i="2"/>
  <c r="W54" i="2"/>
  <c r="I51" i="2"/>
  <c r="I54" i="2"/>
  <c r="M51" i="2"/>
  <c r="M54" i="2"/>
  <c r="Q51" i="2"/>
  <c r="H51" i="2"/>
  <c r="L51" i="2"/>
  <c r="N51" i="2"/>
  <c r="S51" i="2"/>
  <c r="H59" i="2" l="1"/>
  <c r="J59" i="2"/>
  <c r="I59" i="2"/>
  <c r="K61" i="2"/>
  <c r="K62" i="2"/>
  <c r="J60" i="2"/>
  <c r="H60" i="2"/>
  <c r="I60" i="2"/>
  <c r="J62" i="2" l="1"/>
  <c r="H62" i="2"/>
  <c r="I62" i="2"/>
  <c r="I61" i="2"/>
  <c r="H61" i="2"/>
  <c r="J61" i="2"/>
  <c r="G54" i="2" l="1"/>
  <c r="G60" i="2" s="1"/>
  <c r="G51" i="2" l="1"/>
  <c r="G59" i="2" s="1"/>
  <c r="G62" i="2" l="1"/>
  <c r="G61" i="2"/>
  <c r="J63" i="2" l="1"/>
  <c r="T17" i="2" s="1"/>
  <c r="G63" i="2"/>
  <c r="I63" i="2"/>
  <c r="AM17" i="2" s="1"/>
  <c r="K63" i="2"/>
  <c r="H63" i="2"/>
  <c r="M17" i="2" s="1"/>
  <c r="AF18" i="2" l="1"/>
  <c r="AF9" i="2" s="1"/>
  <c r="AK18" i="2"/>
  <c r="AK9" i="2" s="1"/>
  <c r="V18" i="2"/>
  <c r="V9" i="2" s="1"/>
  <c r="AA18" i="2"/>
  <c r="AA9" i="2" s="1"/>
  <c r="L18" i="2"/>
  <c r="L9" i="2" s="1"/>
  <c r="Q18" i="2"/>
  <c r="Q9" i="2" s="1"/>
  <c r="G18" i="2"/>
  <c r="H67" i="2"/>
  <c r="I46" i="1" s="1"/>
  <c r="H69" i="2"/>
  <c r="I48" i="1" s="1"/>
  <c r="AO17" i="2"/>
  <c r="Z17" i="2"/>
  <c r="AJ17" i="2"/>
  <c r="U17" i="2"/>
  <c r="AE17" i="2"/>
  <c r="K17" i="2"/>
  <c r="P17" i="2"/>
  <c r="H71" i="2"/>
  <c r="I50" i="1" s="1"/>
  <c r="H70" i="2"/>
  <c r="I49" i="1" s="1"/>
  <c r="H68" i="2"/>
  <c r="I47" i="1" s="1"/>
  <c r="AA17" i="2"/>
  <c r="AG17" i="2"/>
  <c r="R17" i="2"/>
  <c r="H17" i="2"/>
  <c r="W17" i="2"/>
  <c r="AB17" i="2"/>
  <c r="AL17" i="2"/>
  <c r="I17" i="2"/>
  <c r="Y17" i="2"/>
  <c r="O17" i="2"/>
  <c r="AN17" i="2"/>
  <c r="AD17" i="2"/>
  <c r="AC17" i="2"/>
  <c r="N17" i="2"/>
  <c r="J17" i="2"/>
  <c r="AI17" i="2"/>
  <c r="S17" i="2"/>
  <c r="L17" i="2"/>
  <c r="X17" i="2"/>
  <c r="Q17" i="2"/>
  <c r="G17" i="2"/>
  <c r="AF17" i="2"/>
  <c r="AK17" i="2"/>
  <c r="V17" i="2"/>
  <c r="R37" i="1" l="1"/>
  <c r="G37" i="1" s="1"/>
  <c r="R38" i="1"/>
  <c r="G38" i="1" s="1"/>
  <c r="R36" i="1"/>
  <c r="R35" i="1"/>
  <c r="G35" i="1" l="1"/>
  <c r="G36" i="1"/>
  <c r="R34" i="1"/>
  <c r="G34" i="1" s="1"/>
  <c r="R39" i="1" l="1"/>
  <c r="G39" i="1" s="1"/>
  <c r="G9" i="2"/>
  <c r="R33" i="1" s="1"/>
  <c r="G33" i="1" s="1"/>
  <c r="F42" i="1" l="1"/>
  <c r="O70" i="2" l="1"/>
  <c r="P10" i="1" s="1"/>
  <c r="G69" i="2" l="1"/>
  <c r="D48" i="1" s="1"/>
  <c r="G67" i="2"/>
  <c r="D46" i="1" s="1"/>
  <c r="G68" i="2"/>
  <c r="D47" i="1" s="1"/>
  <c r="O69" i="2"/>
  <c r="P9" i="1" s="1"/>
  <c r="O72" i="2"/>
  <c r="T12" i="1" s="1"/>
  <c r="G71" i="2"/>
  <c r="D50" i="1" s="1"/>
  <c r="L67" i="2"/>
  <c r="O71" i="2"/>
  <c r="P11" i="1" s="1"/>
  <c r="O67" i="2"/>
  <c r="P7" i="1" s="1"/>
  <c r="O68" i="2"/>
  <c r="P8" i="1" s="1"/>
  <c r="G70" i="2"/>
  <c r="D49" i="1" s="1"/>
  <c r="K36" i="1" l="1"/>
  <c r="N38" i="1"/>
  <c r="K38" i="1"/>
  <c r="K37" i="1"/>
  <c r="K39" i="1"/>
  <c r="N39" i="1"/>
  <c r="K33" i="1"/>
  <c r="N33" i="1"/>
  <c r="K35" i="1"/>
  <c r="K34" i="1"/>
</calcChain>
</file>

<file path=xl/sharedStrings.xml><?xml version="1.0" encoding="utf-8"?>
<sst xmlns="http://schemas.openxmlformats.org/spreadsheetml/2006/main" count="934" uniqueCount="139">
  <si>
    <t>Service</t>
  </si>
  <si>
    <t>Välj antal</t>
  </si>
  <si>
    <t>Pris</t>
  </si>
  <si>
    <t>Utvärderingspris</t>
  </si>
  <si>
    <t>Produkt</t>
  </si>
  <si>
    <t>Typkonfiguration 1</t>
  </si>
  <si>
    <t>Typkonfiguration 2</t>
  </si>
  <si>
    <t>Typkonfiguration 3</t>
  </si>
  <si>
    <t>Typkonfiguration 5</t>
  </si>
  <si>
    <t>Typkonfiguration 4</t>
  </si>
  <si>
    <t>Cirrato</t>
  </si>
  <si>
    <t>Totalpris</t>
  </si>
  <si>
    <t>Nej</t>
  </si>
  <si>
    <t>Ja</t>
  </si>
  <si>
    <t>Kundens tekniska förutsättningar för avropet</t>
  </si>
  <si>
    <t>Inte aktuellt</t>
  </si>
  <si>
    <t>Fakturaadress</t>
  </si>
  <si>
    <t>Kontaktperson</t>
  </si>
  <si>
    <t>Telefonnummer</t>
  </si>
  <si>
    <t>E-postadress</t>
  </si>
  <si>
    <t>Rangordning</t>
  </si>
  <si>
    <t>Typkonfiguration 6</t>
  </si>
  <si>
    <t>Typkonfiguration 7</t>
  </si>
  <si>
    <t>Standard för e-faktura</t>
  </si>
  <si>
    <t>Avtalad leveransdag</t>
  </si>
  <si>
    <t>Avropsförfrågan inklusive Kontrakt</t>
  </si>
  <si>
    <t>Ramavtalsleverantör</t>
  </si>
  <si>
    <t>Avropsberättigad</t>
  </si>
  <si>
    <t>Organisations nr</t>
  </si>
  <si>
    <t>Ramavtalsleverantörens uppgifter</t>
  </si>
  <si>
    <t>Datum ÅÅÅÅMMDD</t>
  </si>
  <si>
    <t>MFP A3 Avancerad</t>
  </si>
  <si>
    <t>MFP A3 Enkel</t>
  </si>
  <si>
    <t>MFP A3 Arkivbeständig</t>
  </si>
  <si>
    <t>MFP A3 Säker</t>
  </si>
  <si>
    <t>MFP A3 Snabb</t>
  </si>
  <si>
    <t>MFP A4 Standard</t>
  </si>
  <si>
    <t>MFP A4 Miljö</t>
  </si>
  <si>
    <t>Celiveo Zero-Server printing</t>
  </si>
  <si>
    <t xml:space="preserve">Find-Me printing genom PaperCut NG </t>
  </si>
  <si>
    <t>Find-me printing genom PaperCut MF</t>
  </si>
  <si>
    <t>Follow-You printing genom Nuance Equitrac</t>
  </si>
  <si>
    <t>FollowMe Printing</t>
  </si>
  <si>
    <t>Gespage</t>
  </si>
  <si>
    <t>LRS MFPsecure</t>
  </si>
  <si>
    <t>NT-ware uniFLOW</t>
  </si>
  <si>
    <t>Nuance SafeCom</t>
  </si>
  <si>
    <t>Pcounter</t>
  </si>
  <si>
    <t>Pharos</t>
  </si>
  <si>
    <t xml:space="preserve">Sentinel Private Cloud Printing </t>
  </si>
  <si>
    <t>Sepialine Argos</t>
  </si>
  <si>
    <t>ThinPrint Personal Printing</t>
  </si>
  <si>
    <t>UniPrint Infinity Secure Print Management</t>
  </si>
  <si>
    <t>Ysoft Safeq Print Management</t>
  </si>
  <si>
    <t>Ysoft Safeq Enterprise Suite</t>
  </si>
  <si>
    <t>Mailadress</t>
  </si>
  <si>
    <t xml:space="preserve">Rangordnad 1:a </t>
  </si>
  <si>
    <t xml:space="preserve">Rangordnad 2:a </t>
  </si>
  <si>
    <t xml:space="preserve">Rangordnad 3:a </t>
  </si>
  <si>
    <t xml:space="preserve">Rangordnad 4:a </t>
  </si>
  <si>
    <t xml:space="preserve">Rangordnad 5:a </t>
  </si>
  <si>
    <t>Vinnande ramavtalsleverantör</t>
  </si>
  <si>
    <t>Ranordnad</t>
  </si>
  <si>
    <t>Sant/falskt</t>
  </si>
  <si>
    <t>Servicenivå för 4 år</t>
  </si>
  <si>
    <t>Märke och modell</t>
  </si>
  <si>
    <t>Samsung SL-X7400LX/SEE</t>
  </si>
  <si>
    <t>Samsung SL-C4060FX/SEE</t>
  </si>
  <si>
    <t>HP PW P57750dw</t>
  </si>
  <si>
    <t>RICOH MP C307SP</t>
  </si>
  <si>
    <t>Canon IRC1225iF</t>
  </si>
  <si>
    <t>Leveranstiderna är bestämda i upphandlingen. Upp till 6 MFP:er är avtalad leveransdag arbetsdag 7 räknat från arbetsdagen efter den arbetsdag som avropsförfrågan kom rmavtalsleverantör tillhanda.</t>
  </si>
  <si>
    <t>Leveranstiderna är bestämda i upphandlingen. 7 MFP:er och upp till 20 MFP:er är avtalad leveransdag arbetsdag 21 räknat från arbetsdagen efter den arbetsdag som avropsförfrågan kom rmavtalsleverantör tillhanda.</t>
  </si>
  <si>
    <t>Kundens uppgifter</t>
  </si>
  <si>
    <t>Office Sverige AB</t>
  </si>
  <si>
    <t>Ricoh Sverige AB</t>
  </si>
  <si>
    <t>Atea Sverige AB</t>
  </si>
  <si>
    <t>Dustin Sverige AB</t>
  </si>
  <si>
    <t xml:space="preserve">Kan ej leverera </t>
  </si>
  <si>
    <t>Kan ej leverera</t>
  </si>
  <si>
    <t>Totalpris:</t>
  </si>
  <si>
    <t>Rangordning för avropet</t>
  </si>
  <si>
    <t>Datum</t>
  </si>
  <si>
    <t>Ramavtalslev</t>
  </si>
  <si>
    <t>556448-0282</t>
  </si>
  <si>
    <t>556666-1012</t>
  </si>
  <si>
    <t>556228-8851</t>
  </si>
  <si>
    <t>556354-4948</t>
  </si>
  <si>
    <t>556091-2106</t>
  </si>
  <si>
    <t>Övrig information till leverantör</t>
  </si>
  <si>
    <t>Skrivare Fördelningsnyckel 23.3-2401-2016</t>
  </si>
  <si>
    <t>Kundens diarienummer</t>
  </si>
  <si>
    <t>Fakturareferens</t>
  </si>
  <si>
    <t>Windows</t>
  </si>
  <si>
    <t>Linux</t>
  </si>
  <si>
    <t>OS X/macOS</t>
  </si>
  <si>
    <t>Ange produkt och eventuell servicenivå för 4 år</t>
  </si>
  <si>
    <t>Organisationsnr</t>
  </si>
  <si>
    <t>Välj kompatibilitet med lösning för säker utskrift :</t>
  </si>
  <si>
    <t xml:space="preserve">Leveransadress </t>
  </si>
  <si>
    <t>Underskrift och namnförtydligande  behörig företrädare för kund</t>
  </si>
  <si>
    <t>Underskrift och namnförtydligande behörig företrädare för ramavtalsleverantör</t>
  </si>
  <si>
    <t>Styckpris MFP</t>
  </si>
  <si>
    <t>Styckpris Service</t>
  </si>
  <si>
    <t>Välj kompatibilitet med operativsystem;</t>
  </si>
  <si>
    <t>Levererar inte ramavtalsleverantör enligt ramavtalet,
välj nästa ramavtalsleverantör i rangordningen för att</t>
  </si>
  <si>
    <t>genomföra avropet.</t>
  </si>
  <si>
    <t>Annika Jönsson</t>
  </si>
  <si>
    <t>public@dustin.se</t>
  </si>
  <si>
    <t>Anette Hesselgren</t>
  </si>
  <si>
    <t>skrivarefordelningsnyckel@office.se</t>
  </si>
  <si>
    <t>Mats Lundin</t>
  </si>
  <si>
    <t>073 -719 30 45</t>
  </si>
  <si>
    <t>070 - 834 33 19</t>
  </si>
  <si>
    <t>076 - 855 40 80</t>
  </si>
  <si>
    <t>fordelningsnyckel@ricoh.se</t>
  </si>
  <si>
    <t>Johanna Sandegren</t>
  </si>
  <si>
    <t>08-470 80 55/0733-67 16 55</t>
  </si>
  <si>
    <t>Carl Jones</t>
  </si>
  <si>
    <t>073-7194613</t>
  </si>
  <si>
    <t>business.support@toshibatec.se</t>
  </si>
  <si>
    <t>Toshiba TEC Nordic AB</t>
  </si>
  <si>
    <t>Kyocera ECOSYS M6230cidn</t>
  </si>
  <si>
    <t>Toshiba e-studio 338CS</t>
  </si>
  <si>
    <t>Toshiba e-studio 2515AC</t>
  </si>
  <si>
    <t>Toshiba e-studio 3015AC</t>
  </si>
  <si>
    <t>Toshiba e-studio 4515AC</t>
  </si>
  <si>
    <t>skrivarefordelningsnyckel@atea.se</t>
  </si>
  <si>
    <t>Kyocera TASKalfa 3253ci</t>
  </si>
  <si>
    <t>Kyocera TASKalfa 2553ci</t>
  </si>
  <si>
    <t>Kyocera TASKalfa 4053ci</t>
  </si>
  <si>
    <t>Toshiba e-Studio 3015AC</t>
  </si>
  <si>
    <t>Toshiba e-Studio 2515AC</t>
  </si>
  <si>
    <t>Toshiba e-Studio 4515AC</t>
  </si>
  <si>
    <t>Toshiba e-Studio 338CS</t>
  </si>
  <si>
    <t>Ricoh IM C3000</t>
  </si>
  <si>
    <t>Ricoh IM C2500</t>
  </si>
  <si>
    <t>Ricoh IM C4500</t>
  </si>
  <si>
    <t>Canon image
RUNNER C1225iF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</si>
</sst>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Fill="1"/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/>
    <xf numFmtId="0" fontId="0" fillId="4" borderId="1" xfId="0" applyFill="1" applyBorder="1"/>
    <xf numFmtId="0" fontId="1" fillId="5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1" fontId="1" fillId="0" borderId="0" xfId="0" applyNumberFormat="1" applyFont="1"/>
    <xf numFmtId="3" fontId="1" fillId="4" borderId="0" xfId="0" applyNumberFormat="1" applyFont="1" applyFill="1"/>
    <xf numFmtId="164" fontId="0" fillId="0" borderId="0" xfId="0" applyNumberFormat="1" applyAlignment="1">
      <alignment horizontal="right"/>
    </xf>
    <xf numFmtId="0" fontId="7" fillId="4" borderId="0" xfId="1" applyFill="1"/>
    <xf numFmtId="0" fontId="0" fillId="2" borderId="0" xfId="0" applyFill="1" applyAlignment="1"/>
    <xf numFmtId="0" fontId="0" fillId="0" borderId="0" xfId="0" applyAlignme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0" fillId="3" borderId="0" xfId="0" applyFill="1" applyAlignment="1"/>
    <xf numFmtId="0" fontId="2" fillId="3" borderId="0" xfId="0" applyFont="1" applyFill="1"/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 applyBorder="1" applyAlignment="1"/>
    <xf numFmtId="0" fontId="3" fillId="3" borderId="0" xfId="0" applyFont="1" applyFill="1"/>
    <xf numFmtId="0" fontId="0" fillId="7" borderId="1" xfId="0" applyFill="1" applyBorder="1"/>
    <xf numFmtId="0" fontId="0" fillId="3" borderId="0" xfId="0" applyFill="1" applyBorder="1"/>
    <xf numFmtId="0" fontId="0" fillId="3" borderId="0" xfId="0" applyFill="1" applyAlignment="1">
      <alignment wrapText="1"/>
    </xf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2" xfId="0" applyFill="1" applyBorder="1"/>
    <xf numFmtId="0" fontId="0" fillId="3" borderId="4" xfId="0" applyFill="1" applyBorder="1"/>
    <xf numFmtId="0" fontId="9" fillId="3" borderId="0" xfId="0" applyFont="1" applyFill="1" applyAlignment="1"/>
    <xf numFmtId="0" fontId="0" fillId="3" borderId="0" xfId="0" applyFill="1" applyBorder="1" applyAlignment="1">
      <alignment horizontal="left" vertical="top"/>
    </xf>
    <xf numFmtId="0" fontId="0" fillId="3" borderId="13" xfId="0" applyFill="1" applyBorder="1"/>
    <xf numFmtId="0" fontId="11" fillId="3" borderId="0" xfId="0" applyFont="1" applyFill="1"/>
    <xf numFmtId="0" fontId="12" fillId="3" borderId="0" xfId="0" applyFont="1" applyFill="1" applyBorder="1" applyAlignment="1">
      <alignment wrapText="1"/>
    </xf>
    <xf numFmtId="0" fontId="0" fillId="3" borderId="0" xfId="0" applyFill="1" applyAlignment="1"/>
    <xf numFmtId="0" fontId="14" fillId="3" borderId="0" xfId="0" applyFont="1" applyFill="1"/>
    <xf numFmtId="0" fontId="15" fillId="3" borderId="0" xfId="0" applyFont="1" applyFill="1"/>
    <xf numFmtId="164" fontId="0" fillId="3" borderId="2" xfId="0" applyNumberFormat="1" applyFill="1" applyBorder="1" applyAlignment="1"/>
    <xf numFmtId="0" fontId="0" fillId="3" borderId="4" xfId="0" applyFill="1" applyBorder="1" applyAlignment="1"/>
    <xf numFmtId="0" fontId="0" fillId="3" borderId="3" xfId="0" applyFill="1" applyBorder="1" applyAlignment="1"/>
    <xf numFmtId="0" fontId="8" fillId="3" borderId="0" xfId="0" applyFont="1" applyFill="1" applyBorder="1" applyAlignment="1"/>
    <xf numFmtId="0" fontId="8" fillId="3" borderId="0" xfId="0" applyFont="1" applyFill="1" applyAlignment="1"/>
    <xf numFmtId="0" fontId="0" fillId="3" borderId="0" xfId="0" applyFill="1" applyBorder="1" applyAlignment="1">
      <alignment vertical="top"/>
    </xf>
    <xf numFmtId="0" fontId="0" fillId="3" borderId="0" xfId="0" applyFill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 applyProtection="1">
      <alignment wrapText="1"/>
    </xf>
    <xf numFmtId="0" fontId="1" fillId="6" borderId="1" xfId="0" applyFont="1" applyFill="1" applyBorder="1" applyAlignment="1" applyProtection="1">
      <alignment wrapText="1"/>
    </xf>
    <xf numFmtId="0" fontId="1" fillId="6" borderId="1" xfId="0" applyFont="1" applyFill="1" applyBorder="1" applyAlignment="1">
      <alignment wrapText="1"/>
    </xf>
    <xf numFmtId="164" fontId="16" fillId="0" borderId="0" xfId="0" applyNumberFormat="1" applyFont="1" applyFill="1" applyBorder="1"/>
    <xf numFmtId="0" fontId="0" fillId="3" borderId="0" xfId="0" applyFill="1" applyAlignment="1">
      <alignment wrapText="1"/>
    </xf>
    <xf numFmtId="0" fontId="0" fillId="0" borderId="0" xfId="0" applyAlignment="1"/>
    <xf numFmtId="164" fontId="0" fillId="3" borderId="2" xfId="0" applyNumberFormat="1" applyFill="1" applyBorder="1" applyAlignment="1"/>
    <xf numFmtId="0" fontId="0" fillId="3" borderId="4" xfId="0" applyFill="1" applyBorder="1" applyAlignment="1"/>
    <xf numFmtId="0" fontId="0" fillId="0" borderId="3" xfId="0" applyBorder="1" applyAlignment="1"/>
    <xf numFmtId="0" fontId="0" fillId="3" borderId="8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15" fillId="3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0" fillId="3" borderId="11" xfId="0" applyFill="1" applyBorder="1" applyAlignment="1">
      <alignment vertical="top" wrapText="1"/>
    </xf>
    <xf numFmtId="164" fontId="0" fillId="3" borderId="1" xfId="0" applyNumberFormat="1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11" xfId="0" applyBorder="1" applyAlignment="1">
      <alignment wrapText="1"/>
    </xf>
    <xf numFmtId="0" fontId="0" fillId="0" borderId="4" xfId="0" applyBorder="1" applyAlignment="1"/>
    <xf numFmtId="164" fontId="0" fillId="3" borderId="1" xfId="0" applyNumberFormat="1" applyFill="1" applyBorder="1" applyAlignment="1">
      <alignment horizontal="right"/>
    </xf>
    <xf numFmtId="0" fontId="0" fillId="0" borderId="1" xfId="0" applyBorder="1" applyAlignment="1"/>
    <xf numFmtId="164" fontId="10" fillId="3" borderId="5" xfId="0" applyNumberFormat="1" applyFont="1" applyFill="1" applyBorder="1" applyAlignment="1"/>
    <xf numFmtId="0" fontId="10" fillId="0" borderId="0" xfId="0" applyFont="1" applyBorder="1" applyAlignment="1"/>
    <xf numFmtId="0" fontId="6" fillId="3" borderId="2" xfId="0" applyFont="1" applyFill="1" applyBorder="1" applyAlignment="1"/>
    <xf numFmtId="0" fontId="13" fillId="3" borderId="0" xfId="0" applyFont="1" applyFill="1" applyBorder="1" applyAlignment="1"/>
    <xf numFmtId="0" fontId="13" fillId="0" borderId="0" xfId="0" applyFont="1" applyAlignment="1"/>
    <xf numFmtId="0" fontId="15" fillId="3" borderId="2" xfId="0" quotePrefix="1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15" fillId="3" borderId="2" xfId="0" applyFont="1" applyFill="1" applyBorder="1" applyAlignment="1">
      <alignment wrapText="1"/>
    </xf>
    <xf numFmtId="0" fontId="15" fillId="3" borderId="4" xfId="0" applyFont="1" applyFill="1" applyBorder="1" applyAlignment="1">
      <alignment wrapText="1"/>
    </xf>
    <xf numFmtId="0" fontId="15" fillId="3" borderId="3" xfId="0" applyFont="1" applyFill="1" applyBorder="1" applyAlignment="1">
      <alignment wrapText="1"/>
    </xf>
    <xf numFmtId="0" fontId="15" fillId="3" borderId="8" xfId="0" applyFont="1" applyFill="1" applyBorder="1" applyAlignment="1">
      <alignment wrapText="1"/>
    </xf>
    <xf numFmtId="0" fontId="15" fillId="3" borderId="6" xfId="0" applyFont="1" applyFill="1" applyBorder="1" applyAlignment="1">
      <alignment wrapText="1"/>
    </xf>
    <xf numFmtId="0" fontId="15" fillId="3" borderId="9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164" fontId="0" fillId="3" borderId="8" xfId="0" applyNumberFormat="1" applyFill="1" applyBorder="1" applyAlignment="1"/>
    <xf numFmtId="0" fontId="0" fillId="0" borderId="6" xfId="0" applyBorder="1" applyAlignment="1"/>
    <xf numFmtId="0" fontId="0" fillId="3" borderId="0" xfId="0" applyFill="1" applyAlignment="1"/>
    <xf numFmtId="0" fontId="7" fillId="3" borderId="0" xfId="1" applyFill="1" applyAlignment="1"/>
    <xf numFmtId="0" fontId="0" fillId="3" borderId="7" xfId="0" applyFill="1" applyBorder="1" applyAlignment="1"/>
    <xf numFmtId="0" fontId="7" fillId="3" borderId="2" xfId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5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Hyperlänk" xfId="1" builtinId="8"/>
    <cellStyle name="Normal" xfId="0" builtinId="0"/>
  </cellStyles>
  <dxfs count="154"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FCFEBE"/>
      <color rgb="FFFFFF99"/>
      <color rgb="FF47ABB9"/>
      <color rgb="FF265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ublic@dustin.se" TargetMode="External"/><Relationship Id="rId2" Type="http://schemas.openxmlformats.org/officeDocument/2006/relationships/hyperlink" Target="mailto:fordelningsnyckel@ricoh.se" TargetMode="External"/><Relationship Id="rId1" Type="http://schemas.openxmlformats.org/officeDocument/2006/relationships/hyperlink" Target="mailto:skrivarefordelningsnyckel@office.se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krivarefordelningsnyckel@ate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64"/>
  <sheetViews>
    <sheetView tabSelected="1" zoomScale="90" zoomScaleNormal="90" workbookViewId="0">
      <selection activeCell="Y12" sqref="Y12"/>
    </sheetView>
  </sheetViews>
  <sheetFormatPr defaultColWidth="9.109375" defaultRowHeight="14.4" x14ac:dyDescent="0.3"/>
  <cols>
    <col min="1" max="1" width="0.88671875" style="18" customWidth="1"/>
    <col min="2" max="2" width="22.88671875" style="18" customWidth="1"/>
    <col min="3" max="3" width="5.44140625" style="18" customWidth="1"/>
    <col min="4" max="4" width="2.88671875" style="18" customWidth="1"/>
    <col min="5" max="5" width="10.88671875" style="18" customWidth="1"/>
    <col min="6" max="6" width="3" style="18" customWidth="1"/>
    <col min="7" max="7" width="3.44140625" style="18" customWidth="1"/>
    <col min="8" max="8" width="4.44140625" style="18" customWidth="1"/>
    <col min="9" max="10" width="3.33203125" style="18" customWidth="1"/>
    <col min="11" max="11" width="3.109375" style="18" customWidth="1"/>
    <col min="12" max="12" width="7.5546875" style="18" customWidth="1"/>
    <col min="13" max="14" width="2.109375" style="18" customWidth="1"/>
    <col min="15" max="15" width="1.5546875" style="18" customWidth="1"/>
    <col min="16" max="16" width="6.6640625" style="18" customWidth="1"/>
    <col min="17" max="17" width="1.5546875" style="18" customWidth="1"/>
    <col min="18" max="18" width="3.44140625" style="18" customWidth="1"/>
    <col min="19" max="19" width="9.33203125" style="18" customWidth="1"/>
    <col min="20" max="20" width="3.88671875" style="18" customWidth="1"/>
    <col min="21" max="21" width="17.5546875" style="18" customWidth="1"/>
    <col min="22" max="22" width="1.5546875" style="18" customWidth="1"/>
    <col min="23" max="23" width="2.88671875" style="18" customWidth="1"/>
    <col min="24" max="16384" width="9.109375" style="18"/>
  </cols>
  <sheetData>
    <row r="1" spans="2:23" x14ac:dyDescent="0.3">
      <c r="G1" s="115" t="str">
        <f>HYPERLINK("https://www.avropa.se/ramavtal/ramavtalsomraden/it-och-telekom/teknisk-utrustning/skrivare-som-tjanst-och-produkt---fordelningsnyckel/","Uppdaterad 2021-06-09. Kontrollera alltid inför avrop senaste versionen på avropa.se.")</f>
        <v>Uppdaterad 2021-06-09. Kontrollera alltid inför avrop senaste versionen på avropa.se.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2:23" ht="36.6" x14ac:dyDescent="0.7">
      <c r="B2" s="19" t="s">
        <v>25</v>
      </c>
    </row>
    <row r="3" spans="2:23" ht="23.4" x14ac:dyDescent="0.45">
      <c r="B3" s="20" t="s">
        <v>90</v>
      </c>
      <c r="L3" s="48" t="s">
        <v>91</v>
      </c>
      <c r="R3" s="84"/>
      <c r="S3" s="87"/>
      <c r="T3" s="87"/>
      <c r="U3" s="66"/>
    </row>
    <row r="4" spans="2:23" ht="16.5" customHeight="1" x14ac:dyDescent="0.45">
      <c r="B4" s="20"/>
      <c r="L4" s="48" t="s">
        <v>30</v>
      </c>
      <c r="R4" s="84"/>
      <c r="S4" s="87"/>
      <c r="T4" s="87"/>
      <c r="U4" s="66"/>
    </row>
    <row r="6" spans="2:23" x14ac:dyDescent="0.3">
      <c r="B6" s="21" t="s">
        <v>73</v>
      </c>
      <c r="J6" s="42" t="s">
        <v>29</v>
      </c>
      <c r="Q6" s="42"/>
      <c r="R6" s="42"/>
      <c r="S6" s="42"/>
      <c r="T6" s="42"/>
      <c r="U6" s="42"/>
      <c r="V6" s="42"/>
      <c r="W6" s="42"/>
    </row>
    <row r="7" spans="2:23" x14ac:dyDescent="0.3">
      <c r="B7" s="18" t="s">
        <v>27</v>
      </c>
      <c r="C7" s="98"/>
      <c r="D7" s="99"/>
      <c r="E7" s="99"/>
      <c r="F7" s="99"/>
      <c r="G7" s="99"/>
      <c r="H7" s="100"/>
      <c r="J7" s="22" t="s">
        <v>83</v>
      </c>
      <c r="P7" s="76" t="str">
        <f>Produktinformation!O67</f>
        <v xml:space="preserve"> </v>
      </c>
      <c r="Q7" s="77"/>
      <c r="R7" s="77"/>
      <c r="S7" s="77"/>
      <c r="T7" s="77"/>
      <c r="U7" s="78"/>
      <c r="W7" s="43"/>
    </row>
    <row r="8" spans="2:23" x14ac:dyDescent="0.3">
      <c r="B8" s="18" t="s">
        <v>97</v>
      </c>
      <c r="C8" s="98"/>
      <c r="D8" s="99"/>
      <c r="E8" s="99"/>
      <c r="F8" s="99"/>
      <c r="G8" s="99"/>
      <c r="H8" s="100"/>
      <c r="J8" s="22" t="s">
        <v>97</v>
      </c>
      <c r="P8" s="76" t="str">
        <f>Produktinformation!O68</f>
        <v xml:space="preserve"> </v>
      </c>
      <c r="Q8" s="77"/>
      <c r="R8" s="77"/>
      <c r="S8" s="77"/>
      <c r="T8" s="77"/>
      <c r="U8" s="78"/>
      <c r="W8" s="43"/>
    </row>
    <row r="9" spans="2:23" ht="15" customHeight="1" x14ac:dyDescent="0.3">
      <c r="B9" s="18" t="s">
        <v>17</v>
      </c>
      <c r="C9" s="98"/>
      <c r="D9" s="99"/>
      <c r="E9" s="99"/>
      <c r="F9" s="99"/>
      <c r="G9" s="99"/>
      <c r="H9" s="100"/>
      <c r="J9" s="22" t="s">
        <v>17</v>
      </c>
      <c r="P9" s="76" t="str">
        <f>Produktinformation!O69</f>
        <v xml:space="preserve"> </v>
      </c>
      <c r="Q9" s="77"/>
      <c r="R9" s="77"/>
      <c r="S9" s="77"/>
      <c r="T9" s="77"/>
      <c r="U9" s="78"/>
      <c r="W9" s="43"/>
    </row>
    <row r="10" spans="2:23" x14ac:dyDescent="0.3">
      <c r="B10" s="18" t="s">
        <v>18</v>
      </c>
      <c r="C10" s="98"/>
      <c r="D10" s="99"/>
      <c r="E10" s="99"/>
      <c r="F10" s="99"/>
      <c r="G10" s="99"/>
      <c r="H10" s="100"/>
      <c r="J10" s="22" t="s">
        <v>18</v>
      </c>
      <c r="P10" s="76" t="str">
        <f>Produktinformation!O70</f>
        <v xml:space="preserve"> </v>
      </c>
      <c r="Q10" s="79"/>
      <c r="R10" s="79"/>
      <c r="S10" s="79"/>
      <c r="T10" s="79"/>
      <c r="U10" s="80"/>
      <c r="W10" s="43"/>
    </row>
    <row r="11" spans="2:23" x14ac:dyDescent="0.3">
      <c r="B11" s="18" t="s">
        <v>19</v>
      </c>
      <c r="C11" s="117"/>
      <c r="D11" s="99"/>
      <c r="E11" s="99"/>
      <c r="F11" s="99"/>
      <c r="G11" s="99"/>
      <c r="H11" s="100"/>
      <c r="J11" s="22" t="s">
        <v>19</v>
      </c>
      <c r="P11" s="76" t="str">
        <f>Produktinformation!O71</f>
        <v xml:space="preserve"> </v>
      </c>
      <c r="Q11" s="77"/>
      <c r="R11" s="77"/>
      <c r="S11" s="77"/>
      <c r="T11" s="77"/>
      <c r="U11" s="78"/>
      <c r="W11" s="43"/>
    </row>
    <row r="12" spans="2:23" ht="30" customHeight="1" x14ac:dyDescent="0.55000000000000004">
      <c r="B12" s="25" t="s">
        <v>16</v>
      </c>
      <c r="C12" s="95"/>
      <c r="D12" s="96"/>
      <c r="E12" s="96"/>
      <c r="F12" s="96"/>
      <c r="G12" s="96"/>
      <c r="H12" s="97"/>
      <c r="P12" s="22"/>
      <c r="Q12" s="22"/>
      <c r="R12" s="22"/>
      <c r="T12" s="53" t="str">
        <f>Produktinformation!O72</f>
        <v xml:space="preserve"> </v>
      </c>
      <c r="U12" s="53"/>
      <c r="V12" s="53"/>
      <c r="W12" s="53"/>
    </row>
    <row r="13" spans="2:23" ht="18" customHeight="1" x14ac:dyDescent="0.55000000000000004">
      <c r="B13" s="18" t="s">
        <v>23</v>
      </c>
      <c r="C13" s="98"/>
      <c r="D13" s="99"/>
      <c r="E13" s="99"/>
      <c r="F13" s="99"/>
      <c r="G13" s="99"/>
      <c r="H13" s="100"/>
      <c r="J13" s="18" t="s">
        <v>89</v>
      </c>
      <c r="P13" s="22"/>
      <c r="Q13" s="22"/>
      <c r="R13" s="22"/>
      <c r="T13" s="54"/>
      <c r="U13" s="54"/>
      <c r="V13" s="54"/>
      <c r="W13" s="54"/>
    </row>
    <row r="14" spans="2:23" ht="18" customHeight="1" x14ac:dyDescent="0.3">
      <c r="B14" s="18" t="s">
        <v>92</v>
      </c>
      <c r="C14" s="98"/>
      <c r="D14" s="99"/>
      <c r="E14" s="99"/>
      <c r="F14" s="99"/>
      <c r="G14" s="99"/>
      <c r="H14" s="100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9"/>
    </row>
    <row r="15" spans="2:23" x14ac:dyDescent="0.3">
      <c r="B15" s="18" t="s">
        <v>99</v>
      </c>
      <c r="C15" s="101"/>
      <c r="D15" s="102"/>
      <c r="E15" s="102"/>
      <c r="F15" s="102"/>
      <c r="G15" s="102"/>
      <c r="H15" s="103"/>
      <c r="J15" s="70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</row>
    <row r="16" spans="2:23" x14ac:dyDescent="0.3">
      <c r="C16" s="104"/>
      <c r="D16" s="105"/>
      <c r="E16" s="105"/>
      <c r="F16" s="105"/>
      <c r="G16" s="105"/>
      <c r="H16" s="106"/>
      <c r="J16" s="70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2"/>
    </row>
    <row r="17" spans="2:23" x14ac:dyDescent="0.3">
      <c r="C17" s="107"/>
      <c r="D17" s="86"/>
      <c r="E17" s="86"/>
      <c r="F17" s="86"/>
      <c r="G17" s="86"/>
      <c r="H17" s="108"/>
      <c r="J17" s="73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</row>
    <row r="19" spans="2:23" x14ac:dyDescent="0.3">
      <c r="B19" s="18" t="s">
        <v>24</v>
      </c>
      <c r="C19" s="67" t="str">
        <f>IF(C41=0," ",IF(C41&gt;6,Produktinformation!D76,Produktinformation!D75))</f>
        <v xml:space="preserve"> 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0"/>
    </row>
    <row r="20" spans="2:23" x14ac:dyDescent="0.3">
      <c r="C20" s="104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06"/>
    </row>
    <row r="21" spans="2:23" x14ac:dyDescent="0.3">
      <c r="C21" s="107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08"/>
    </row>
    <row r="23" spans="2:23" ht="21" x14ac:dyDescent="0.4">
      <c r="B23" s="23" t="s">
        <v>14</v>
      </c>
    </row>
    <row r="24" spans="2:23" x14ac:dyDescent="0.3">
      <c r="B24" s="114" t="s">
        <v>98</v>
      </c>
      <c r="C24" s="114"/>
      <c r="D24" s="114"/>
      <c r="E24" s="114"/>
      <c r="F24" s="116"/>
      <c r="G24" s="84" t="s">
        <v>15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85"/>
    </row>
    <row r="25" spans="2:23" x14ac:dyDescent="0.3">
      <c r="J25" s="26"/>
      <c r="K25" s="26"/>
      <c r="L25" s="26"/>
      <c r="M25" s="26"/>
      <c r="N25" s="26"/>
      <c r="O25" s="26"/>
      <c r="P25" s="26"/>
    </row>
    <row r="26" spans="2:23" x14ac:dyDescent="0.3">
      <c r="B26" s="56" t="s">
        <v>104</v>
      </c>
      <c r="C26" s="56"/>
      <c r="D26" s="56"/>
    </row>
    <row r="27" spans="2:23" x14ac:dyDescent="0.3">
      <c r="B27" s="18" t="s">
        <v>93</v>
      </c>
      <c r="C27" s="1"/>
    </row>
    <row r="28" spans="2:23" x14ac:dyDescent="0.3">
      <c r="B28" s="18" t="s">
        <v>94</v>
      </c>
      <c r="C28" s="1"/>
    </row>
    <row r="29" spans="2:23" x14ac:dyDescent="0.3">
      <c r="B29" s="18" t="s">
        <v>95</v>
      </c>
      <c r="C29" s="1"/>
    </row>
    <row r="31" spans="2:23" ht="21" x14ac:dyDescent="0.4">
      <c r="B31" s="23" t="s">
        <v>96</v>
      </c>
    </row>
    <row r="32" spans="2:23" ht="32.25" customHeight="1" x14ac:dyDescent="0.3">
      <c r="C32" s="24" t="s">
        <v>1</v>
      </c>
      <c r="E32" s="24" t="s">
        <v>64</v>
      </c>
      <c r="G32" s="81" t="str">
        <f>IF(I53=1,"Pris 1:a avropssvar",IF(I53=2,"Pris 2:a avropssvar",IF(I53=3,"Pris 3:a avropssvar",IF(I53=4,"Pris 4:a avropssvar","Pris 5:a avropssvar"))))</f>
        <v>Pris 1:a avropssvar</v>
      </c>
      <c r="H32" s="74"/>
      <c r="I32" s="86"/>
      <c r="K32" s="81" t="s">
        <v>102</v>
      </c>
      <c r="L32" s="74"/>
      <c r="N32" s="62" t="s">
        <v>103</v>
      </c>
      <c r="O32" s="63"/>
      <c r="P32" s="63"/>
      <c r="R32" s="55" t="s">
        <v>65</v>
      </c>
      <c r="S32" s="26"/>
      <c r="T32" s="26"/>
      <c r="U32" s="26"/>
      <c r="V32" s="26"/>
      <c r="W32" s="26"/>
    </row>
    <row r="33" spans="2:24" ht="15" customHeight="1" x14ac:dyDescent="0.3">
      <c r="B33" s="18" t="s">
        <v>31</v>
      </c>
      <c r="C33" s="28">
        <v>0</v>
      </c>
      <c r="E33" s="28"/>
      <c r="G33" s="88">
        <f>IF(R33="Kan ej leverera","0 kr",Produktinformation!G18)</f>
        <v>0</v>
      </c>
      <c r="H33" s="83"/>
      <c r="I33" s="89"/>
      <c r="K33" s="82">
        <f>IF(C33&gt;0,IF(P7=Produktinformation!G1,Produktinformation!G14,(IF(P7=Produktinformation!H1,Produktinformation!H14,(IF(P7=Produktinformation!I1,Produktinformation!I14,(IF(P7=Produktinformation!J1,Produktinformation!J14,(IF(P7=Produktinformation!K1,Produktinformation!K14))))))))),)</f>
        <v>0</v>
      </c>
      <c r="L33" s="83"/>
      <c r="N33" s="64">
        <f>IF(C33&gt;0,IF(E33="Ja",IF(P7=Produktinformation!G1,Produktinformation!G15,(IF(P7=Produktinformation!H1,Produktinformation!H15,(IF(P7=Produktinformation!I1,Produktinformation!I15,(IF(P7=Produktinformation!J1,Produktinformation!J15,(IF(P7=Produktinformation!K1,Produktinformation!K15))))))))),),)</f>
        <v>0</v>
      </c>
      <c r="O33" s="65"/>
      <c r="P33" s="66"/>
      <c r="R33" s="50" t="str">
        <f>Produktinformation!G9</f>
        <v xml:space="preserve"> </v>
      </c>
      <c r="S33" s="51"/>
      <c r="T33" s="51"/>
      <c r="U33" s="52"/>
      <c r="V33" s="26"/>
      <c r="W33" s="26"/>
      <c r="X33" s="47"/>
    </row>
    <row r="34" spans="2:24" ht="15" customHeight="1" x14ac:dyDescent="0.3">
      <c r="B34" s="18" t="s">
        <v>32</v>
      </c>
      <c r="C34" s="28">
        <v>0</v>
      </c>
      <c r="E34" s="28"/>
      <c r="G34" s="88">
        <f>IF(R34="Kan ej leverera","0 kr",Produktinformation!L18)</f>
        <v>0</v>
      </c>
      <c r="H34" s="83"/>
      <c r="I34" s="89"/>
      <c r="K34" s="82">
        <f>IF(C34&gt;0,IF(P7=Produktinformation!G1,Produktinformation!L14,(IF(P7=Produktinformation!H1,Produktinformation!M14,(IF(P7=Produktinformation!I1,Produktinformation!N14,(IF(P7=Produktinformation!J1,Produktinformation!O14,(IF(P7=Produktinformation!K1,Produktinformation!P14))))))))),)</f>
        <v>0</v>
      </c>
      <c r="L34" s="83"/>
      <c r="N34" s="64">
        <f>IF(C34&gt;0,IF(E34="Ja",IF(P7=Produktinformation!G1,Produktinformation!L15,(IF(P7=Produktinformation!H1,Produktinformation!M15,(IF(P7=Produktinformation!I1,Produktinformation!N15,(IF(P7=Produktinformation!J1,Produktinformation!O15,(IF(P7=Produktinformation!K1,Produktinformation!P15))))))))),),)</f>
        <v>0</v>
      </c>
      <c r="O34" s="65"/>
      <c r="P34" s="66"/>
      <c r="R34" s="50" t="str">
        <f>Produktinformation!L9</f>
        <v xml:space="preserve"> </v>
      </c>
      <c r="S34" s="51"/>
      <c r="T34" s="51"/>
      <c r="U34" s="52"/>
      <c r="V34" s="26"/>
      <c r="W34" s="26"/>
      <c r="X34" s="47"/>
    </row>
    <row r="35" spans="2:24" ht="15" customHeight="1" x14ac:dyDescent="0.3">
      <c r="B35" s="18" t="s">
        <v>33</v>
      </c>
      <c r="C35" s="28">
        <v>0</v>
      </c>
      <c r="E35" s="28"/>
      <c r="G35" s="88">
        <f>IF(R35="Kan ej leverera","0 kr",Produktinformation!Q18)</f>
        <v>0</v>
      </c>
      <c r="H35" s="83"/>
      <c r="I35" s="89"/>
      <c r="K35" s="82">
        <f>IF(C35&gt;0,IF(P7=Produktinformation!G1,Produktinformation!Q14,(IF(P7=Produktinformation!H1,Produktinformation!R14,(IF(P7=Produktinformation!I1,Produktinformation!S14,(IF(P7=Produktinformation!J1,Produktinformation!T14,(IF(P7=Produktinformation!K1,Produktinformation!U14))))))))),)</f>
        <v>0</v>
      </c>
      <c r="L35" s="83"/>
      <c r="N35" s="64">
        <f>IF(C35&gt;0,IF(E35="Ja",IF(P7=Produktinformation!G1,Produktinformation!Q15,(IF(P7=Produktinformation!H1,Produktinformation!R15,(IF(P7=Produktinformation!I1,Produktinformation!S15,(IF(P7=Produktinformation!J1,Produktinformation!T15,(IF(P7=Produktinformation!K1,Produktinformation!U15))))))))),),)</f>
        <v>0</v>
      </c>
      <c r="O35" s="65"/>
      <c r="P35" s="66"/>
      <c r="R35" s="50" t="str">
        <f>Produktinformation!Q9</f>
        <v xml:space="preserve"> </v>
      </c>
      <c r="S35" s="51"/>
      <c r="T35" s="51"/>
      <c r="U35" s="52"/>
      <c r="V35" s="26"/>
      <c r="W35" s="26"/>
      <c r="X35" s="47"/>
    </row>
    <row r="36" spans="2:24" ht="15" customHeight="1" x14ac:dyDescent="0.3">
      <c r="B36" s="18" t="s">
        <v>34</v>
      </c>
      <c r="C36" s="28">
        <v>0</v>
      </c>
      <c r="E36" s="28"/>
      <c r="G36" s="88">
        <f>IF(R36="Kan ej leverera","0 kr",Produktinformation!V18)</f>
        <v>0</v>
      </c>
      <c r="H36" s="83"/>
      <c r="I36" s="89"/>
      <c r="K36" s="82">
        <f>IF(C36&gt;0,IF(P7=Produktinformation!G1,Produktinformation!V14,(IF(P7=Produktinformation!H1,Produktinformation!W14,(IF(P7=Produktinformation!I1,Produktinformation!X14,(IF(P7=Produktinformation!J1,Produktinformation!Y14,(IF(P7=Produktinformation!K1,Produktinformation!Z14))))))))),)</f>
        <v>0</v>
      </c>
      <c r="L36" s="83"/>
      <c r="N36" s="64">
        <f>IF(C36&gt;0,IF(E36="Ja",IF(P7=Produktinformation!G1,Produktinformation!V15,(IF(P7=Produktinformation!H1,Produktinformation!W15,(IF(P7=Produktinformation!I1,Produktinformation!X15,(IF(P7=Produktinformation!J1,Produktinformation!Y15,(IF(P7=Produktinformation!K1,Produktinformation!Z15))))))))),),)</f>
        <v>0</v>
      </c>
      <c r="O36" s="65"/>
      <c r="P36" s="66"/>
      <c r="R36" s="50" t="str">
        <f>Produktinformation!V9</f>
        <v xml:space="preserve"> </v>
      </c>
      <c r="S36" s="51"/>
      <c r="T36" s="51"/>
      <c r="U36" s="52"/>
      <c r="V36" s="26"/>
      <c r="W36" s="26"/>
      <c r="X36" s="47"/>
    </row>
    <row r="37" spans="2:24" ht="15" customHeight="1" x14ac:dyDescent="0.3">
      <c r="B37" s="18" t="s">
        <v>35</v>
      </c>
      <c r="C37" s="28">
        <v>0</v>
      </c>
      <c r="E37" s="28"/>
      <c r="G37" s="88">
        <f>IF(R37="Kan ej leverera","0 kr",Produktinformation!AA18)</f>
        <v>0</v>
      </c>
      <c r="H37" s="83"/>
      <c r="I37" s="89"/>
      <c r="K37" s="82">
        <f>IF(C37&gt;0,IF(P7=Produktinformation!G1,Produktinformation!AA14,(IF(P7=Produktinformation!H1,Produktinformation!AB14,(IF(P7=Produktinformation!I1,Produktinformation!AC14,(IF(P7=Produktinformation!J1,Produktinformation!AD14,(IF(P7=Produktinformation!K1,Produktinformation!AE14))))))))),)</f>
        <v>0</v>
      </c>
      <c r="L37" s="83"/>
      <c r="N37" s="64">
        <f>IF(C37&gt;0,IF(E37="Ja",IF(P7=Produktinformation!G1,Produktinformation!AA15,(IF(P7=Produktinformation!H1,Produktinformation!AB15,(IF(P7=Produktinformation!I1,Produktinformation!AC15,(IF(P7=Produktinformation!J1,Produktinformation!AD15,(IF(P7=Produktinformation!K1,Produktinformation!AE15))))))))),),)</f>
        <v>0</v>
      </c>
      <c r="O37" s="65"/>
      <c r="P37" s="66"/>
      <c r="R37" s="50" t="str">
        <f>Produktinformation!AA9</f>
        <v xml:space="preserve"> </v>
      </c>
      <c r="S37" s="51"/>
      <c r="T37" s="51"/>
      <c r="U37" s="52"/>
      <c r="V37" s="26"/>
      <c r="W37" s="26"/>
      <c r="X37" s="47"/>
    </row>
    <row r="38" spans="2:24" ht="15" customHeight="1" x14ac:dyDescent="0.3">
      <c r="B38" s="18" t="s">
        <v>36</v>
      </c>
      <c r="C38" s="28"/>
      <c r="E38" s="28"/>
      <c r="G38" s="88">
        <f>IF(R38="Kan ej leverera","0 kr",Produktinformation!AF18)</f>
        <v>0</v>
      </c>
      <c r="H38" s="83"/>
      <c r="I38" s="89"/>
      <c r="K38" s="82">
        <f>IF(C38&gt;0,IF(P7=Produktinformation!G1,Produktinformation!AF14,(IF(P7=Produktinformation!H1,Produktinformation!AG14,(IF(P7=Produktinformation!I1,Produktinformation!AH14,(IF(P7=Produktinformation!J1,Produktinformation!AI14,(IF(P7=Produktinformation!K1,Produktinformation!AJ14))))))))),)</f>
        <v>0</v>
      </c>
      <c r="L38" s="83"/>
      <c r="N38" s="64">
        <f>IF(C38&gt;0,IF(E38="Ja",IF(P7=Produktinformation!G1,Produktinformation!AF15,(IF(P7=Produktinformation!H1,Produktinformation!AG15,(IF(P7=Produktinformation!I1,Produktinformation!AH15,(IF(P7=Produktinformation!J1,Produktinformation!AI15,(IF(P7=Produktinformation!K1,Produktinformation!AJ15))))))))),),)</f>
        <v>0</v>
      </c>
      <c r="O38" s="65"/>
      <c r="P38" s="66"/>
      <c r="R38" s="50" t="str">
        <f>Produktinformation!AF9</f>
        <v xml:space="preserve"> </v>
      </c>
      <c r="S38" s="51"/>
      <c r="T38" s="51"/>
      <c r="U38" s="52"/>
      <c r="V38" s="26"/>
      <c r="W38" s="26"/>
      <c r="X38" s="47"/>
    </row>
    <row r="39" spans="2:24" ht="15" customHeight="1" x14ac:dyDescent="0.3">
      <c r="B39" s="18" t="s">
        <v>37</v>
      </c>
      <c r="C39" s="28"/>
      <c r="E39" s="28"/>
      <c r="G39" s="88">
        <f>IF(R39="Kan ej leverera","0 kr",Produktinformation!AK18)</f>
        <v>0</v>
      </c>
      <c r="H39" s="83"/>
      <c r="I39" s="89"/>
      <c r="K39" s="82">
        <f>IF(C39&gt;0,IF(P7=Produktinformation!G1,Produktinformation!AK14,(IF(P7=Produktinformation!H1,Produktinformation!AL14,(IF(P7=Produktinformation!I1,Produktinformation!AM14,(IF(P7=Produktinformation!J1,Produktinformation!AN14,(IF(P7=Produktinformation!K1,Produktinformation!AO14))))))))),)</f>
        <v>0</v>
      </c>
      <c r="L39" s="83"/>
      <c r="N39" s="64">
        <f>IF(C39&gt;0,IF(E39="Ja",IF(P7=Produktinformation!G1,Produktinformation!AK15,(IF(P7=Produktinformation!H1,Produktinformation!AL15,(IF(P7=Produktinformation!I1,Produktinformation!AM15,(IF(P7=Produktinformation!J1,Produktinformation!AN15,(IF(P7=Produktinformation!K1,Produktinformation!AO15))))))))),),)</f>
        <v>0</v>
      </c>
      <c r="O39" s="65"/>
      <c r="P39" s="66"/>
      <c r="R39" s="50" t="str">
        <f>Produktinformation!AK9</f>
        <v xml:space="preserve"> </v>
      </c>
      <c r="S39" s="51"/>
      <c r="T39" s="51"/>
      <c r="U39" s="52"/>
      <c r="V39" s="26"/>
      <c r="W39" s="26"/>
      <c r="X39" s="47"/>
    </row>
    <row r="40" spans="2:24" ht="24.75" customHeight="1" x14ac:dyDescent="0.65">
      <c r="C40" s="93" t="str">
        <f>IF(C41&gt;20,"Max 20 MFP:er får ingå i ett avrop"," ")</f>
        <v xml:space="preserve"> 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U40" s="46"/>
    </row>
    <row r="41" spans="2:24" ht="3.75" customHeight="1" x14ac:dyDescent="0.3">
      <c r="B41" s="26"/>
      <c r="C41" s="45">
        <f>SUM(C33:C39)</f>
        <v>0</v>
      </c>
      <c r="D41" s="22"/>
      <c r="E41" s="22"/>
      <c r="F41" s="22"/>
      <c r="G41" s="22"/>
      <c r="H41" s="22"/>
      <c r="I41" s="22"/>
    </row>
    <row r="42" spans="2:24" ht="18" x14ac:dyDescent="0.35">
      <c r="B42" s="26"/>
      <c r="C42" s="22"/>
      <c r="D42" s="92" t="s">
        <v>80</v>
      </c>
      <c r="E42" s="65"/>
      <c r="F42" s="90">
        <f>SUM(G33:G39)</f>
        <v>0</v>
      </c>
      <c r="G42" s="91"/>
      <c r="H42" s="91"/>
      <c r="I42" s="63"/>
      <c r="J42" s="26"/>
      <c r="K42" s="26"/>
      <c r="L42" s="26"/>
      <c r="N42" s="27"/>
      <c r="O42" s="27"/>
    </row>
    <row r="43" spans="2:24" x14ac:dyDescent="0.3">
      <c r="B43" s="26"/>
      <c r="C43" s="22"/>
      <c r="G43" s="22"/>
      <c r="H43" s="22"/>
      <c r="I43" s="22"/>
    </row>
    <row r="44" spans="2:24" ht="21" x14ac:dyDescent="0.4">
      <c r="B44" s="23" t="s">
        <v>81</v>
      </c>
    </row>
    <row r="45" spans="2:24" x14ac:dyDescent="0.3">
      <c r="P45" s="22"/>
      <c r="Q45" s="22"/>
      <c r="R45" s="22"/>
      <c r="S45" s="22"/>
    </row>
    <row r="46" spans="2:24" ht="16.5" customHeight="1" x14ac:dyDescent="0.3">
      <c r="B46" s="18" t="s">
        <v>56</v>
      </c>
      <c r="D46" s="32" t="str">
        <f>Produktinformation!G67</f>
        <v xml:space="preserve"> </v>
      </c>
      <c r="E46" s="33"/>
      <c r="F46" s="33"/>
      <c r="G46" s="34"/>
      <c r="H46" s="29"/>
      <c r="I46" s="64">
        <f>Produktinformation!H67</f>
        <v>1E-3</v>
      </c>
      <c r="J46" s="87"/>
      <c r="K46" s="87"/>
      <c r="L46" s="87"/>
      <c r="M46" s="87"/>
      <c r="N46" s="35"/>
      <c r="P46" s="114"/>
      <c r="Q46" s="114"/>
      <c r="R46" s="114"/>
      <c r="S46" s="114"/>
      <c r="T46" s="114"/>
      <c r="U46" s="114"/>
      <c r="V46" s="114"/>
    </row>
    <row r="47" spans="2:24" ht="18" customHeight="1" x14ac:dyDescent="0.3">
      <c r="B47" s="18" t="s">
        <v>57</v>
      </c>
      <c r="D47" s="40" t="str">
        <f>Produktinformation!G68</f>
        <v xml:space="preserve"> </v>
      </c>
      <c r="E47" s="41"/>
      <c r="F47" s="41"/>
      <c r="G47" s="31"/>
      <c r="H47" s="29"/>
      <c r="I47" s="112">
        <f>Produktinformation!H68</f>
        <v>2E-3</v>
      </c>
      <c r="J47" s="113"/>
      <c r="K47" s="113"/>
      <c r="L47" s="113"/>
      <c r="M47" s="113"/>
      <c r="N47" s="35"/>
    </row>
    <row r="48" spans="2:24" ht="20.25" customHeight="1" x14ac:dyDescent="0.3">
      <c r="B48" s="18" t="s">
        <v>58</v>
      </c>
      <c r="D48" s="35" t="str">
        <f>Produktinformation!G69</f>
        <v xml:space="preserve"> </v>
      </c>
      <c r="E48" s="29"/>
      <c r="F48" s="29"/>
      <c r="G48" s="36"/>
      <c r="H48" s="29"/>
      <c r="I48" s="64">
        <f>Produktinformation!H69</f>
        <v>3.0000000000000001E-3</v>
      </c>
      <c r="J48" s="87"/>
      <c r="K48" s="87"/>
      <c r="L48" s="87"/>
      <c r="M48" s="87"/>
      <c r="N48" s="35"/>
    </row>
    <row r="49" spans="1:19" ht="20.25" customHeight="1" x14ac:dyDescent="0.3">
      <c r="B49" s="18" t="s">
        <v>59</v>
      </c>
      <c r="D49" s="40" t="str">
        <f>Produktinformation!G70</f>
        <v xml:space="preserve"> </v>
      </c>
      <c r="E49" s="41"/>
      <c r="F49" s="41"/>
      <c r="G49" s="31"/>
      <c r="H49" s="29"/>
      <c r="I49" s="112">
        <f>Produktinformation!H70</f>
        <v>4.0000000000000001E-3</v>
      </c>
      <c r="J49" s="113"/>
      <c r="K49" s="113"/>
      <c r="L49" s="113"/>
      <c r="M49" s="113"/>
      <c r="N49" s="35"/>
    </row>
    <row r="50" spans="1:19" ht="20.25" customHeight="1" x14ac:dyDescent="0.3">
      <c r="B50" s="18" t="s">
        <v>60</v>
      </c>
      <c r="D50" s="37" t="str">
        <f>Produktinformation!G71</f>
        <v xml:space="preserve"> </v>
      </c>
      <c r="E50" s="38"/>
      <c r="F50" s="38"/>
      <c r="G50" s="39"/>
      <c r="H50" s="29"/>
      <c r="I50" s="64">
        <f>Produktinformation!H71</f>
        <v>5.0000000000000001E-3</v>
      </c>
      <c r="J50" s="87"/>
      <c r="K50" s="87"/>
      <c r="L50" s="87"/>
      <c r="M50" s="66"/>
      <c r="N50" s="35"/>
    </row>
    <row r="52" spans="1:19" x14ac:dyDescent="0.3">
      <c r="B52" s="62" t="s">
        <v>105</v>
      </c>
      <c r="C52" s="105"/>
      <c r="D52" s="105"/>
      <c r="E52" s="105"/>
      <c r="F52" s="105"/>
      <c r="G52" s="105"/>
      <c r="H52" s="105"/>
    </row>
    <row r="53" spans="1:19" x14ac:dyDescent="0.3">
      <c r="A53" s="17"/>
      <c r="B53" s="105"/>
      <c r="C53" s="105"/>
      <c r="D53" s="105"/>
      <c r="E53" s="105"/>
      <c r="F53" s="105"/>
      <c r="G53" s="105"/>
      <c r="H53" s="105"/>
      <c r="I53" s="1">
        <v>1</v>
      </c>
    </row>
    <row r="54" spans="1:19" x14ac:dyDescent="0.3">
      <c r="A54" s="30"/>
      <c r="B54" s="62" t="s">
        <v>106</v>
      </c>
      <c r="C54" s="63"/>
      <c r="D54" s="63"/>
      <c r="E54" s="63"/>
      <c r="F54" s="63"/>
      <c r="G54" s="63"/>
    </row>
    <row r="55" spans="1:19" x14ac:dyDescent="0.3">
      <c r="A55" s="30"/>
      <c r="B55" s="30"/>
      <c r="C55" s="30"/>
      <c r="D55" s="30"/>
    </row>
    <row r="57" spans="1:19" x14ac:dyDescent="0.3">
      <c r="B57" s="49" t="s">
        <v>100</v>
      </c>
      <c r="I57" s="49" t="s">
        <v>101</v>
      </c>
    </row>
    <row r="61" spans="1:19" ht="15" thickBot="1" x14ac:dyDescent="0.35">
      <c r="B61" s="44"/>
      <c r="C61" s="44"/>
      <c r="D61" s="44"/>
      <c r="E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4" spans="1:19" x14ac:dyDescent="0.3">
      <c r="B64" s="18" t="s">
        <v>82</v>
      </c>
      <c r="I64" s="18" t="s">
        <v>82</v>
      </c>
    </row>
  </sheetData>
  <sheetProtection algorithmName="SHA-512" hashValue="E5iUyL6NWcBgYnDp4JCPLF2NSH1EYKcPEl3JXIMyU+aPy2/xTIa9RsgTBTtjOkfPj3DacAq2N3S8V12Hz70Pvw==" saltValue="kAGF0HDAadZEZY3U8dUZvw==" spinCount="100000" sheet="1" objects="1" scenarios="1"/>
  <protectedRanges>
    <protectedRange sqref="C7:H17 J14 G24 C33:C39 E33:E39 I53 R3:U4 C27:C29" name="Område1"/>
  </protectedRanges>
  <mergeCells count="56">
    <mergeCell ref="G1:W1"/>
    <mergeCell ref="B24:F24"/>
    <mergeCell ref="C7:H7"/>
    <mergeCell ref="C8:H8"/>
    <mergeCell ref="C9:H9"/>
    <mergeCell ref="C10:H10"/>
    <mergeCell ref="C11:H11"/>
    <mergeCell ref="R3:U3"/>
    <mergeCell ref="R4:U4"/>
    <mergeCell ref="F42:I42"/>
    <mergeCell ref="D42:E42"/>
    <mergeCell ref="C40:S40"/>
    <mergeCell ref="B54:G54"/>
    <mergeCell ref="C12:H12"/>
    <mergeCell ref="C13:H13"/>
    <mergeCell ref="C14:H14"/>
    <mergeCell ref="C15:H17"/>
    <mergeCell ref="C19:S21"/>
    <mergeCell ref="B52:H53"/>
    <mergeCell ref="I47:M47"/>
    <mergeCell ref="I48:M48"/>
    <mergeCell ref="I49:M49"/>
    <mergeCell ref="I50:M50"/>
    <mergeCell ref="K35:L35"/>
    <mergeCell ref="P46:V46"/>
    <mergeCell ref="K39:L39"/>
    <mergeCell ref="G37:I37"/>
    <mergeCell ref="G38:I38"/>
    <mergeCell ref="G39:I39"/>
    <mergeCell ref="G33:I33"/>
    <mergeCell ref="I46:M46"/>
    <mergeCell ref="K37:L37"/>
    <mergeCell ref="P9:U9"/>
    <mergeCell ref="P11:U11"/>
    <mergeCell ref="K38:L38"/>
    <mergeCell ref="K36:L36"/>
    <mergeCell ref="K34:L34"/>
    <mergeCell ref="N39:P39"/>
    <mergeCell ref="N34:P34"/>
    <mergeCell ref="N35:P35"/>
    <mergeCell ref="N36:P36"/>
    <mergeCell ref="N37:P37"/>
    <mergeCell ref="N38:P38"/>
    <mergeCell ref="G34:I34"/>
    <mergeCell ref="G35:I35"/>
    <mergeCell ref="G36:I36"/>
    <mergeCell ref="N32:P32"/>
    <mergeCell ref="N33:P33"/>
    <mergeCell ref="J14:U17"/>
    <mergeCell ref="P7:U7"/>
    <mergeCell ref="P8:U8"/>
    <mergeCell ref="P10:U10"/>
    <mergeCell ref="K32:L32"/>
    <mergeCell ref="K33:L33"/>
    <mergeCell ref="G24:R24"/>
    <mergeCell ref="G32:I32"/>
  </mergeCells>
  <conditionalFormatting sqref="C34">
    <cfRule type="notContainsBlanks" dxfId="153" priority="178">
      <formula>LEN(TRIM(C34))&gt;0</formula>
    </cfRule>
  </conditionalFormatting>
  <conditionalFormatting sqref="C38">
    <cfRule type="notContainsBlanks" dxfId="152" priority="179">
      <formula>LEN(TRIM(C38))&gt;0</formula>
    </cfRule>
  </conditionalFormatting>
  <conditionalFormatting sqref="E38">
    <cfRule type="notContainsBlanks" dxfId="151" priority="2">
      <formula>LEN(TRIM(E38))&gt;0</formula>
    </cfRule>
    <cfRule type="containsText" dxfId="150" priority="50" operator="containsText" text="Nej">
      <formula>NOT(ISERROR(SEARCH("Nej",E38)))</formula>
    </cfRule>
    <cfRule type="containsText" dxfId="149" priority="51" operator="containsText" text="Ja">
      <formula>NOT(ISERROR(SEARCH("Ja",E38)))</formula>
    </cfRule>
  </conditionalFormatting>
  <conditionalFormatting sqref="C39:C40">
    <cfRule type="notContainsBlanks" dxfId="148" priority="180">
      <formula>LEN(TRIM(C39))&gt;0</formula>
    </cfRule>
  </conditionalFormatting>
  <conditionalFormatting sqref="E39">
    <cfRule type="notContainsBlanks" dxfId="147" priority="190">
      <formula>LEN(TRIM(E39))&gt;0</formula>
    </cfRule>
  </conditionalFormatting>
  <conditionalFormatting sqref="T12:W12 W7:W11">
    <cfRule type="expression" dxfId="146" priority="38">
      <formula>IF(T12="Kan ej leverera","Sant","Falskt")</formula>
    </cfRule>
  </conditionalFormatting>
  <conditionalFormatting sqref="W8">
    <cfRule type="expression" dxfId="145" priority="36">
      <formula>IF(W12="Kan ej leverera","Sant","Falskt")</formula>
    </cfRule>
    <cfRule type="expression" priority="37">
      <formula>IF(W12="Kan ej leverera","Sant","Falskt")</formula>
    </cfRule>
  </conditionalFormatting>
  <conditionalFormatting sqref="W9">
    <cfRule type="expression" dxfId="144" priority="35">
      <formula>IF(W12="Kan ej leverera","Sant","Falskt")</formula>
    </cfRule>
  </conditionalFormatting>
  <conditionalFormatting sqref="W10">
    <cfRule type="expression" dxfId="143" priority="34">
      <formula>IF(W12="Kan ej leverera","Sant","Falskt")</formula>
    </cfRule>
  </conditionalFormatting>
  <conditionalFormatting sqref="W11">
    <cfRule type="expression" dxfId="142" priority="33">
      <formula>IF(W12="Kan ej leverera","Sant","Falskt")</formula>
    </cfRule>
  </conditionalFormatting>
  <conditionalFormatting sqref="T12:W12">
    <cfRule type="expression" dxfId="141" priority="32">
      <formula>IF(T12="Kan ej leverera","Sant","Falskt")</formula>
    </cfRule>
  </conditionalFormatting>
  <conditionalFormatting sqref="P7:P11">
    <cfRule type="expression" dxfId="140" priority="157">
      <formula>IF(T12="Kan ej leverera","Sant","Falskt")</formula>
    </cfRule>
  </conditionalFormatting>
  <conditionalFormatting sqref="P8">
    <cfRule type="expression" dxfId="139" priority="162">
      <formula>IF(T12="Kan ej leverera","Sant","Falskt")</formula>
    </cfRule>
    <cfRule type="expression" priority="163">
      <formula>IF(T12="Kan ej leverera","Sant","Falskt")</formula>
    </cfRule>
  </conditionalFormatting>
  <conditionalFormatting sqref="P9">
    <cfRule type="expression" dxfId="138" priority="167">
      <formula>IF(T12="Kan ej leverera","Sant","Falskt")</formula>
    </cfRule>
  </conditionalFormatting>
  <conditionalFormatting sqref="P10">
    <cfRule type="expression" dxfId="137" priority="171">
      <formula>IF(T12="Kan ej leverera","Sant","Falskt")</formula>
    </cfRule>
  </conditionalFormatting>
  <conditionalFormatting sqref="P11">
    <cfRule type="expression" dxfId="136" priority="175">
      <formula>IF(T12="Kan ej leverera","Sant","Falskt")</formula>
    </cfRule>
  </conditionalFormatting>
  <conditionalFormatting sqref="C33">
    <cfRule type="notContainsBlanks" dxfId="135" priority="189">
      <formula>LEN(TRIM(C33))&gt;0</formula>
    </cfRule>
  </conditionalFormatting>
  <conditionalFormatting sqref="C35">
    <cfRule type="notContainsBlanks" dxfId="134" priority="28">
      <formula>LEN(TRIM(C35))&gt;0</formula>
    </cfRule>
  </conditionalFormatting>
  <conditionalFormatting sqref="C36">
    <cfRule type="notContainsBlanks" dxfId="133" priority="27">
      <formula>LEN(TRIM(C36))&gt;0</formula>
    </cfRule>
  </conditionalFormatting>
  <conditionalFormatting sqref="C37">
    <cfRule type="notContainsBlanks" dxfId="132" priority="26">
      <formula>LEN(TRIM(C37))&gt;0</formula>
    </cfRule>
  </conditionalFormatting>
  <conditionalFormatting sqref="C7">
    <cfRule type="containsBlanks" dxfId="131" priority="182">
      <formula>LEN(TRIM(C7))=0</formula>
    </cfRule>
  </conditionalFormatting>
  <conditionalFormatting sqref="C8">
    <cfRule type="containsBlanks" dxfId="130" priority="183">
      <formula>LEN(TRIM(C8))=0</formula>
    </cfRule>
  </conditionalFormatting>
  <conditionalFormatting sqref="C9:H9">
    <cfRule type="containsBlanks" dxfId="129" priority="184">
      <formula>LEN(TRIM(C9))=0</formula>
    </cfRule>
  </conditionalFormatting>
  <conditionalFormatting sqref="C10:H10">
    <cfRule type="containsBlanks" dxfId="128" priority="22">
      <formula>LEN(TRIM(C10))=0</formula>
    </cfRule>
  </conditionalFormatting>
  <conditionalFormatting sqref="C11:H11">
    <cfRule type="containsBlanks" dxfId="127" priority="21">
      <formula>LEN(TRIM(C11))=0</formula>
    </cfRule>
  </conditionalFormatting>
  <conditionalFormatting sqref="C12:H12">
    <cfRule type="containsBlanks" dxfId="126" priority="20">
      <formula>LEN(TRIM(C12))=0</formula>
    </cfRule>
  </conditionalFormatting>
  <conditionalFormatting sqref="C13:H13">
    <cfRule type="containsBlanks" dxfId="125" priority="19">
      <formula>LEN(TRIM(C13))=0</formula>
    </cfRule>
  </conditionalFormatting>
  <conditionalFormatting sqref="C14:H14">
    <cfRule type="containsBlanks" dxfId="124" priority="18">
      <formula>LEN(TRIM(C14))=0</formula>
    </cfRule>
  </conditionalFormatting>
  <conditionalFormatting sqref="C15:H15">
    <cfRule type="containsBlanks" dxfId="123" priority="17">
      <formula>LEN(TRIM(C15))=0</formula>
    </cfRule>
  </conditionalFormatting>
  <conditionalFormatting sqref="R3">
    <cfRule type="containsBlanks" dxfId="122" priority="16">
      <formula>LEN(TRIM(R3))=0</formula>
    </cfRule>
  </conditionalFormatting>
  <conditionalFormatting sqref="R4">
    <cfRule type="containsBlanks" dxfId="121" priority="185">
      <formula>LEN(TRIM(R4))=0</formula>
    </cfRule>
  </conditionalFormatting>
  <conditionalFormatting sqref="G24">
    <cfRule type="containsBlanks" dxfId="120" priority="186">
      <formula>LEN(TRIM(G24))=0</formula>
    </cfRule>
  </conditionalFormatting>
  <conditionalFormatting sqref="B24:F24">
    <cfRule type="containsText" dxfId="119" priority="11" operator="containsText" text="Inte aktuellt">
      <formula>NOT(ISERROR(SEARCH("Inte aktuellt",B24)))</formula>
    </cfRule>
  </conditionalFormatting>
  <conditionalFormatting sqref="C27:C29">
    <cfRule type="containsBlanks" dxfId="118" priority="10">
      <formula>LEN(TRIM(C27))=0</formula>
    </cfRule>
  </conditionalFormatting>
  <conditionalFormatting sqref="E33">
    <cfRule type="notContainsBlanks" dxfId="117" priority="7">
      <formula>LEN(TRIM(E33))&gt;0</formula>
    </cfRule>
  </conditionalFormatting>
  <conditionalFormatting sqref="E34">
    <cfRule type="notContainsBlanks" dxfId="116" priority="6">
      <formula>LEN(TRIM(E34))&gt;0</formula>
    </cfRule>
  </conditionalFormatting>
  <conditionalFormatting sqref="E35">
    <cfRule type="notContainsBlanks" dxfId="115" priority="5">
      <formula>LEN(TRIM(E35))&gt;0</formula>
    </cfRule>
  </conditionalFormatting>
  <conditionalFormatting sqref="E36">
    <cfRule type="notContainsBlanks" dxfId="114" priority="4">
      <formula>LEN(TRIM(E36))&gt;0</formula>
    </cfRule>
  </conditionalFormatting>
  <conditionalFormatting sqref="E37">
    <cfRule type="notContainsBlanks" dxfId="113" priority="3">
      <formula>LEN(TRIM(E37))&gt;0</formula>
    </cfRule>
  </conditionalFormatting>
  <conditionalFormatting sqref="J14:U17">
    <cfRule type="containsBlanks" dxfId="112" priority="192">
      <formula>LEN(TRIM(J14))=0</formula>
    </cfRule>
  </conditionalFormatting>
  <dataValidations xWindow="481" yWindow="410" count="6">
    <dataValidation type="whole" operator="greaterThanOrEqual" allowBlank="1" showInputMessage="1" showErrorMessage="1" error="Ange antal " sqref="C33:C40" xr:uid="{00000000-0002-0000-0000-000000000000}">
      <formula1>0</formula1>
    </dataValidation>
    <dataValidation type="list" allowBlank="1" showInputMessage="1" showErrorMessage="1" sqref="E34:E39" xr:uid="{00000000-0002-0000-0000-000001000000}">
      <formula1>"Ja,Nej"</formula1>
    </dataValidation>
    <dataValidation type="list" allowBlank="1" showInputMessage="1" showErrorMessage="1" promptTitle="Välj produkt" prompt=" " sqref="E33" xr:uid="{00000000-0002-0000-0000-000002000000}">
      <formula1>"Ja,Nej"</formula1>
    </dataValidation>
    <dataValidation type="decimal" allowBlank="1" showInputMessage="1" showErrorMessage="1" error="Ni har överskridit 500 000 kronor se ramavtalets vilkor" sqref="F42" xr:uid="{00000000-0002-0000-0000-000003000000}">
      <formula1>0</formula1>
      <formula2>500000</formula2>
    </dataValidation>
    <dataValidation type="list" allowBlank="1" showInputMessage="1" showErrorMessage="1" sqref="I53" xr:uid="{00000000-0002-0000-0000-000004000000}">
      <formula1>"1,2,3,4,5"</formula1>
    </dataValidation>
    <dataValidation type="list" allowBlank="1" showInputMessage="1" showErrorMessage="1" promptTitle="Välj OS" prompt=" Ange krav på kompatibilitet med operativsystem" sqref="C27:C29" xr:uid="{00000000-0002-0000-0000-000005000000}">
      <formula1>"Ja,Nej"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xWindow="481" yWindow="410" count="2">
        <x14:dataValidation type="list" allowBlank="1" showInputMessage="1" showErrorMessage="1" promptTitle="Välj utskriftshanteringsverktyg" prompt=" " xr:uid="{00000000-0002-0000-0000-000006000000}">
          <x14:formula1>
            <xm:f>Produktinformation!$D$20:$D$38</xm:f>
          </x14:formula1>
          <xm:sqref>J25:L25</xm:sqref>
        </x14:dataValidation>
        <x14:dataValidation type="list" allowBlank="1" showInputMessage="1" showErrorMessage="1" promptTitle="Välj utskriftshanteringsverktyg" prompt="Ange om nödvändigt krav på kompatibilitet med lösning för säker utskrift" xr:uid="{00000000-0002-0000-0000-000007000000}">
          <x14:formula1>
            <xm:f>Produktinformation!$D$20:$D$38</xm:f>
          </x14:formula1>
          <xm:sqref>G24:R24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D1:AO77"/>
  <sheetViews>
    <sheetView zoomScale="80" zoomScaleNormal="80" workbookViewId="0">
      <pane ySplit="5" topLeftCell="A9" activePane="bottomLeft" state="frozen"/>
      <selection activeCell="D1" sqref="D1"/>
      <selection pane="bottomLeft" activeCell="E16" sqref="E16"/>
    </sheetView>
  </sheetViews>
  <sheetFormatPr defaultRowHeight="14.4" x14ac:dyDescent="0.3"/>
  <cols>
    <col min="4" max="4" width="23.44140625" style="2" customWidth="1"/>
    <col min="5" max="5" width="12.88671875" style="2" customWidth="1"/>
    <col min="6" max="6" width="3" style="2" customWidth="1"/>
    <col min="7" max="11" width="19.44140625" style="2" customWidth="1"/>
    <col min="12" max="13" width="12.44140625" style="2" customWidth="1"/>
    <col min="14" max="16" width="12.44140625" customWidth="1"/>
    <col min="17" max="21" width="12" customWidth="1"/>
    <col min="22" max="26" width="11.6640625" customWidth="1"/>
    <col min="27" max="30" width="11.44140625" customWidth="1"/>
    <col min="31" max="31" width="12.88671875" customWidth="1"/>
    <col min="32" max="35" width="11.44140625" customWidth="1"/>
    <col min="36" max="36" width="13" customWidth="1"/>
    <col min="37" max="40" width="11.44140625" customWidth="1"/>
    <col min="41" max="41" width="10.6640625" customWidth="1"/>
  </cols>
  <sheetData>
    <row r="1" spans="4:41" x14ac:dyDescent="0.3">
      <c r="D1" s="16" t="s">
        <v>26</v>
      </c>
      <c r="G1" s="5" t="s">
        <v>74</v>
      </c>
      <c r="H1" s="5" t="s">
        <v>75</v>
      </c>
      <c r="I1" s="5" t="s">
        <v>121</v>
      </c>
      <c r="J1" s="5" t="s">
        <v>76</v>
      </c>
      <c r="K1" s="5" t="s">
        <v>77</v>
      </c>
      <c r="L1" s="2" t="str">
        <f>G1</f>
        <v>Office Sverige AB</v>
      </c>
      <c r="M1" s="2" t="str">
        <f>H1</f>
        <v>Ricoh Sverige AB</v>
      </c>
      <c r="N1" s="2" t="str">
        <f>I1</f>
        <v>Toshiba TEC Nordic AB</v>
      </c>
      <c r="O1" s="2" t="str">
        <f>J1</f>
        <v>Atea Sverige AB</v>
      </c>
      <c r="P1" s="2" t="str">
        <f>K1</f>
        <v>Dustin Sverige AB</v>
      </c>
      <c r="Q1" s="2" t="str">
        <f t="shared" ref="Q1:AO1" si="0">L1</f>
        <v>Office Sverige AB</v>
      </c>
      <c r="R1" s="2" t="str">
        <f t="shared" si="0"/>
        <v>Ricoh Sverige AB</v>
      </c>
      <c r="S1" s="2" t="str">
        <f t="shared" si="0"/>
        <v>Toshiba TEC Nordic AB</v>
      </c>
      <c r="T1" s="2" t="str">
        <f t="shared" si="0"/>
        <v>Atea Sverige AB</v>
      </c>
      <c r="U1" s="2" t="str">
        <f t="shared" si="0"/>
        <v>Dustin Sverige AB</v>
      </c>
      <c r="V1" s="2" t="str">
        <f t="shared" si="0"/>
        <v>Office Sverige AB</v>
      </c>
      <c r="W1" s="2" t="str">
        <f t="shared" si="0"/>
        <v>Ricoh Sverige AB</v>
      </c>
      <c r="X1" s="2" t="str">
        <f t="shared" si="0"/>
        <v>Toshiba TEC Nordic AB</v>
      </c>
      <c r="Y1" s="2" t="str">
        <f t="shared" si="0"/>
        <v>Atea Sverige AB</v>
      </c>
      <c r="Z1" s="2" t="str">
        <f t="shared" si="0"/>
        <v>Dustin Sverige AB</v>
      </c>
      <c r="AA1" s="2" t="str">
        <f t="shared" si="0"/>
        <v>Office Sverige AB</v>
      </c>
      <c r="AB1" s="2" t="str">
        <f t="shared" si="0"/>
        <v>Ricoh Sverige AB</v>
      </c>
      <c r="AC1" s="2" t="str">
        <f t="shared" si="0"/>
        <v>Toshiba TEC Nordic AB</v>
      </c>
      <c r="AD1" s="2" t="str">
        <f t="shared" si="0"/>
        <v>Atea Sverige AB</v>
      </c>
      <c r="AE1" s="2" t="str">
        <f t="shared" si="0"/>
        <v>Dustin Sverige AB</v>
      </c>
      <c r="AF1" s="10" t="str">
        <f t="shared" si="0"/>
        <v>Office Sverige AB</v>
      </c>
      <c r="AG1" s="10" t="str">
        <f t="shared" si="0"/>
        <v>Ricoh Sverige AB</v>
      </c>
      <c r="AH1" s="10" t="str">
        <f t="shared" si="0"/>
        <v>Toshiba TEC Nordic AB</v>
      </c>
      <c r="AI1" s="10" t="str">
        <f t="shared" si="0"/>
        <v>Atea Sverige AB</v>
      </c>
      <c r="AJ1" s="10" t="str">
        <f t="shared" si="0"/>
        <v>Dustin Sverige AB</v>
      </c>
      <c r="AK1" s="2" t="str">
        <f t="shared" si="0"/>
        <v>Office Sverige AB</v>
      </c>
      <c r="AL1" s="2" t="str">
        <f t="shared" si="0"/>
        <v>Ricoh Sverige AB</v>
      </c>
      <c r="AM1" s="2" t="str">
        <f t="shared" si="0"/>
        <v>Toshiba TEC Nordic AB</v>
      </c>
      <c r="AN1" s="2" t="str">
        <f t="shared" si="0"/>
        <v>Atea Sverige AB</v>
      </c>
      <c r="AO1" s="2" t="str">
        <f t="shared" si="0"/>
        <v>Dustin Sverige AB</v>
      </c>
    </row>
    <row r="2" spans="4:41" x14ac:dyDescent="0.3">
      <c r="D2" s="16" t="s">
        <v>28</v>
      </c>
      <c r="G2" s="5" t="s">
        <v>87</v>
      </c>
      <c r="H2" s="5" t="s">
        <v>86</v>
      </c>
      <c r="I2" s="5" t="s">
        <v>88</v>
      </c>
      <c r="J2" s="5" t="s">
        <v>84</v>
      </c>
      <c r="K2" s="5" t="s">
        <v>85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0"/>
      <c r="AH2" s="10"/>
      <c r="AI2" s="10"/>
      <c r="AJ2" s="10"/>
      <c r="AK2" s="2"/>
      <c r="AL2" s="2"/>
      <c r="AM2" s="2"/>
      <c r="AN2" s="2"/>
    </row>
    <row r="3" spans="4:41" x14ac:dyDescent="0.3">
      <c r="D3" s="16" t="s">
        <v>17</v>
      </c>
      <c r="G3" s="5" t="s">
        <v>109</v>
      </c>
      <c r="H3" s="5" t="s">
        <v>111</v>
      </c>
      <c r="I3" s="5" t="s">
        <v>118</v>
      </c>
      <c r="J3" s="5" t="s">
        <v>116</v>
      </c>
      <c r="K3" s="5" t="s">
        <v>107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0"/>
      <c r="AH3" s="10"/>
      <c r="AI3" s="10"/>
      <c r="AJ3" s="10"/>
      <c r="AK3" s="2"/>
      <c r="AL3" s="2"/>
      <c r="AM3" s="2"/>
      <c r="AN3" s="2"/>
    </row>
    <row r="4" spans="4:41" x14ac:dyDescent="0.3">
      <c r="D4" s="16" t="s">
        <v>18</v>
      </c>
      <c r="G4" s="5" t="s">
        <v>112</v>
      </c>
      <c r="H4" s="5" t="s">
        <v>113</v>
      </c>
      <c r="I4" s="5" t="s">
        <v>119</v>
      </c>
      <c r="J4" s="5" t="s">
        <v>117</v>
      </c>
      <c r="K4" s="5" t="s">
        <v>114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0"/>
      <c r="AH4" s="10"/>
      <c r="AI4" s="10"/>
      <c r="AJ4" s="10"/>
      <c r="AK4" s="2"/>
      <c r="AL4" s="2"/>
      <c r="AM4" s="2"/>
      <c r="AN4" s="2"/>
    </row>
    <row r="5" spans="4:41" x14ac:dyDescent="0.3">
      <c r="D5" s="16" t="s">
        <v>19</v>
      </c>
      <c r="G5" s="15" t="s">
        <v>110</v>
      </c>
      <c r="H5" s="15" t="s">
        <v>115</v>
      </c>
      <c r="I5" s="15" t="s">
        <v>120</v>
      </c>
      <c r="J5" s="15" t="s">
        <v>127</v>
      </c>
      <c r="K5" s="15" t="s">
        <v>108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0"/>
      <c r="AH5" s="10"/>
      <c r="AI5" s="10"/>
      <c r="AJ5" s="10"/>
      <c r="AK5" s="2"/>
      <c r="AL5" s="2"/>
      <c r="AM5" s="2"/>
      <c r="AN5" s="2"/>
    </row>
    <row r="6" spans="4:41" x14ac:dyDescent="0.3">
      <c r="G6" s="5"/>
      <c r="H6" s="5"/>
      <c r="I6" s="5"/>
      <c r="J6" s="5"/>
      <c r="K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0"/>
      <c r="AH6" s="10"/>
      <c r="AI6" s="10"/>
      <c r="AJ6" s="10"/>
      <c r="AK6" s="2"/>
      <c r="AL6" s="2"/>
      <c r="AM6" s="2"/>
      <c r="AN6" s="2"/>
    </row>
    <row r="7" spans="4:41" s="2" customFormat="1" ht="57.6" x14ac:dyDescent="0.3">
      <c r="D7" s="2" t="s">
        <v>65</v>
      </c>
      <c r="G7" s="57" t="s">
        <v>125</v>
      </c>
      <c r="H7" s="57" t="s">
        <v>135</v>
      </c>
      <c r="I7" s="57" t="s">
        <v>131</v>
      </c>
      <c r="J7" s="57" t="s">
        <v>128</v>
      </c>
      <c r="K7" s="57" t="s">
        <v>66</v>
      </c>
      <c r="L7" s="57" t="s">
        <v>124</v>
      </c>
      <c r="M7" s="57" t="s">
        <v>136</v>
      </c>
      <c r="N7" s="58" t="s">
        <v>132</v>
      </c>
      <c r="O7" s="58" t="s">
        <v>129</v>
      </c>
      <c r="P7" s="59" t="s">
        <v>78</v>
      </c>
      <c r="Q7" s="58" t="s">
        <v>125</v>
      </c>
      <c r="R7" s="57" t="s">
        <v>135</v>
      </c>
      <c r="S7" s="58" t="s">
        <v>131</v>
      </c>
      <c r="T7" s="58" t="s">
        <v>128</v>
      </c>
      <c r="U7" s="59" t="s">
        <v>78</v>
      </c>
      <c r="V7" s="58" t="s">
        <v>124</v>
      </c>
      <c r="W7" s="57" t="s">
        <v>136</v>
      </c>
      <c r="X7" s="58" t="s">
        <v>132</v>
      </c>
      <c r="Y7" s="58" t="s">
        <v>129</v>
      </c>
      <c r="Z7" s="59" t="s">
        <v>78</v>
      </c>
      <c r="AA7" s="58" t="s">
        <v>126</v>
      </c>
      <c r="AB7" s="57" t="s">
        <v>137</v>
      </c>
      <c r="AC7" s="58" t="s">
        <v>133</v>
      </c>
      <c r="AD7" s="58" t="s">
        <v>130</v>
      </c>
      <c r="AE7" s="58" t="s">
        <v>66</v>
      </c>
      <c r="AF7" s="57" t="s">
        <v>123</v>
      </c>
      <c r="AG7" s="57" t="s">
        <v>69</v>
      </c>
      <c r="AH7" s="57" t="s">
        <v>134</v>
      </c>
      <c r="AI7" s="57" t="s">
        <v>122</v>
      </c>
      <c r="AJ7" s="58" t="s">
        <v>67</v>
      </c>
      <c r="AK7" s="57" t="s">
        <v>138</v>
      </c>
      <c r="AL7" s="57" t="s">
        <v>69</v>
      </c>
      <c r="AM7" s="57" t="s">
        <v>70</v>
      </c>
      <c r="AN7" s="60" t="s">
        <v>79</v>
      </c>
      <c r="AO7" s="57" t="s">
        <v>68</v>
      </c>
    </row>
    <row r="8" spans="4:41" x14ac:dyDescent="0.3">
      <c r="G8" s="5"/>
      <c r="H8" s="5"/>
      <c r="I8" s="5"/>
      <c r="J8" s="5"/>
      <c r="K8" s="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0"/>
      <c r="AH8" s="10"/>
      <c r="AI8" s="10"/>
      <c r="AJ8" s="10"/>
      <c r="AK8" s="2"/>
      <c r="AL8" s="2"/>
      <c r="AM8" s="2"/>
      <c r="AN8" s="2"/>
    </row>
    <row r="9" spans="4:41" x14ac:dyDescent="0.3">
      <c r="G9" s="5" t="str">
        <f>IF(G18&gt;1,IF(G63=E67,IF(G59,G7,G61),IF(H63=E67,IF(H59,H7,H61),IF(I63=E67,IF(I59,I7,I61),IF(J63=E67,IF(J59,J7,J61),IF(K63=E67,IF(K59,K7,K61)," "))))), " ")</f>
        <v xml:space="preserve"> </v>
      </c>
      <c r="H9" s="5"/>
      <c r="I9" s="5"/>
      <c r="J9" s="5"/>
      <c r="K9" s="5"/>
      <c r="L9" s="2" t="str">
        <f>IF(L18&gt;1,IF(G63=E67,IF(G59,L7,G61),IF(H63=E67,IF(H59,M7,H61),IF(I63=E67,IF(I59,N7,I61),IF(J63=E67,IF(J59,O7,J61),IF(K63=E67,IF(K59,P7,K61)," "))))), " ")</f>
        <v xml:space="preserve"> </v>
      </c>
      <c r="N9" s="2"/>
      <c r="O9" s="2"/>
      <c r="P9" s="2"/>
      <c r="Q9" s="2" t="str">
        <f>IF(Q18&gt;1,IF(G63=E67,IF(G59,Q7,G61),IF(H63=E67,IF(H59,R7,H61),IF(I63=E67,IF(I59,S7,I61),IF(J63=E67,IF(J59,T7,J61),IF(K63=E67,IF(K59,U7,K61)," "))))), " ")</f>
        <v xml:space="preserve"> </v>
      </c>
      <c r="R9" s="2"/>
      <c r="S9" s="2"/>
      <c r="T9" s="2"/>
      <c r="U9" s="2"/>
      <c r="V9" s="2" t="str">
        <f>IF(V18&gt;1,IF(G63=E67,IF(G59,V7,G61),IF(H63=E67,IF(H59,W7,H61),IF(I63=E67,IF(I59,X7,I61),IF(J63=E67,IF(J59,Y7,J61),IF(K63=E67,IF(K59,Z7,K61)," "))))), " ")</f>
        <v xml:space="preserve"> </v>
      </c>
      <c r="W9" s="2"/>
      <c r="X9" s="2"/>
      <c r="Y9" s="2"/>
      <c r="Z9" s="2"/>
      <c r="AA9" s="2" t="str">
        <f>IF(AA18&gt;1,IF(G63=E67,IF(G59,AA7,G61),IF(H63=E67,IF(H59,AB7,H61),IF(I63=E67,IF(I59,AC7,I61),IF(J63=E67,IF(J59,AD7,J61),IF(K63=E67,IF(K59,AE7,K61)," "))))), " ")</f>
        <v xml:space="preserve"> </v>
      </c>
      <c r="AB9" s="2"/>
      <c r="AC9" s="2"/>
      <c r="AD9" s="2"/>
      <c r="AE9" s="2"/>
      <c r="AF9" s="10" t="str">
        <f>IF(AF18&gt;1,IF(G63=E67,IF(G59,AF7,G61),IF(H63=E67,IF(H59,AG7,H61),IF(I63=E67,IF(I59,AH7,I61),IF(J63=E67,IF(J59,AI7,J61),IF(K63=E67,IF(K59,AJ7,K61)," "))))), " ")</f>
        <v xml:space="preserve"> </v>
      </c>
      <c r="AG9" s="10"/>
      <c r="AH9" s="10"/>
      <c r="AI9" s="10"/>
      <c r="AJ9" s="10"/>
      <c r="AK9" s="2" t="str">
        <f>IF(AK18&gt;1,IF(G63=E67,IF(G59,AK7,G61),IF(H63=E67,IF(H59,AL7,H61),IF(I63=E67,IF(I59,AM7,I61),IF(J63=E67,IF(J59,AN7,J61),IF(K63=E67,IF(K59,AO7,K61)," "))))), " ")</f>
        <v xml:space="preserve"> </v>
      </c>
      <c r="AL9" s="2"/>
      <c r="AM9" s="2"/>
      <c r="AN9" s="2"/>
    </row>
    <row r="10" spans="4:41" x14ac:dyDescent="0.3">
      <c r="G10" s="5"/>
      <c r="H10" s="5"/>
      <c r="I10" s="5"/>
      <c r="J10" s="5"/>
      <c r="K10" s="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0"/>
      <c r="AH10" s="10"/>
      <c r="AI10" s="10"/>
      <c r="AJ10" s="10"/>
      <c r="AK10" s="2"/>
      <c r="AL10" s="2"/>
      <c r="AM10" s="2"/>
      <c r="AN10" s="2"/>
    </row>
    <row r="11" spans="4:41" x14ac:dyDescent="0.3">
      <c r="G11" s="7"/>
      <c r="H11" s="7"/>
      <c r="I11" s="7"/>
      <c r="J11" s="7"/>
      <c r="K11" s="7"/>
      <c r="Q11" s="6"/>
      <c r="R11" s="6"/>
      <c r="S11" s="6"/>
      <c r="T11" s="6"/>
      <c r="U11" s="6"/>
      <c r="AA11" s="6"/>
      <c r="AB11" s="6"/>
      <c r="AC11" s="6"/>
      <c r="AD11" s="6"/>
      <c r="AE11" s="6"/>
      <c r="AF11" s="4"/>
      <c r="AG11" s="4"/>
      <c r="AH11" s="4"/>
      <c r="AI11" s="4"/>
      <c r="AJ11" s="4"/>
      <c r="AK11" s="6"/>
      <c r="AL11" s="6"/>
      <c r="AM11" s="6"/>
      <c r="AN11" s="6"/>
      <c r="AO11" s="6"/>
    </row>
    <row r="12" spans="4:41" x14ac:dyDescent="0.3">
      <c r="G12" s="5" t="s">
        <v>5</v>
      </c>
      <c r="H12" s="7"/>
      <c r="I12" s="7"/>
      <c r="J12" s="7"/>
      <c r="K12" s="7"/>
      <c r="L12" s="2" t="s">
        <v>6</v>
      </c>
      <c r="M12"/>
      <c r="Q12" s="5" t="s">
        <v>7</v>
      </c>
      <c r="R12" s="6"/>
      <c r="S12" s="6"/>
      <c r="T12" s="6"/>
      <c r="U12" s="6"/>
      <c r="V12" s="2" t="s">
        <v>9</v>
      </c>
      <c r="AA12" s="5" t="s">
        <v>8</v>
      </c>
      <c r="AB12" s="6"/>
      <c r="AC12" s="6"/>
      <c r="AD12" s="6"/>
      <c r="AE12" s="6"/>
      <c r="AF12" s="10" t="s">
        <v>21</v>
      </c>
      <c r="AG12" s="4"/>
      <c r="AH12" s="4"/>
      <c r="AI12" s="4"/>
      <c r="AJ12" s="4"/>
      <c r="AK12" s="5" t="s">
        <v>22</v>
      </c>
      <c r="AL12" s="6"/>
      <c r="AM12" s="6"/>
      <c r="AN12" s="6"/>
      <c r="AO12" s="6"/>
    </row>
    <row r="13" spans="4:41" x14ac:dyDescent="0.3">
      <c r="G13" s="7" t="str">
        <f>'Avropsförfrågan med kontrakt'!B33</f>
        <v>MFP A3 Avancerad</v>
      </c>
      <c r="H13" s="7"/>
      <c r="I13" s="7"/>
      <c r="J13" s="7"/>
      <c r="K13" s="7"/>
      <c r="L13" t="str">
        <f>'Avropsförfrågan med kontrakt'!B34</f>
        <v>MFP A3 Enkel</v>
      </c>
      <c r="M13"/>
      <c r="Q13" s="6" t="str">
        <f>'Avropsförfrågan med kontrakt'!B35</f>
        <v>MFP A3 Arkivbeständig</v>
      </c>
      <c r="R13" s="6"/>
      <c r="S13" s="6"/>
      <c r="T13" s="6"/>
      <c r="U13" s="6"/>
      <c r="V13" t="str">
        <f>'Avropsförfrågan med kontrakt'!B36</f>
        <v>MFP A3 Säker</v>
      </c>
      <c r="AA13" s="6" t="str">
        <f>'Avropsförfrågan med kontrakt'!B37</f>
        <v>MFP A3 Snabb</v>
      </c>
      <c r="AB13" s="6"/>
      <c r="AC13" s="6"/>
      <c r="AD13" s="6"/>
      <c r="AE13" s="6"/>
      <c r="AF13" s="4" t="str">
        <f>'Avropsförfrågan med kontrakt'!B38</f>
        <v>MFP A4 Standard</v>
      </c>
      <c r="AG13" s="4"/>
      <c r="AH13" s="4"/>
      <c r="AI13" s="4"/>
      <c r="AJ13" s="4"/>
      <c r="AK13" s="6" t="str">
        <f>'Avropsförfrågan med kontrakt'!B39</f>
        <v>MFP A4 Miljö</v>
      </c>
      <c r="AL13" s="6"/>
      <c r="AM13" s="6"/>
      <c r="AN13" s="6"/>
      <c r="AO13" s="6"/>
    </row>
    <row r="14" spans="4:41" x14ac:dyDescent="0.3">
      <c r="D14" s="2" t="s">
        <v>4</v>
      </c>
      <c r="G14" s="61">
        <v>29496</v>
      </c>
      <c r="H14" s="61">
        <v>23063</v>
      </c>
      <c r="I14" s="61">
        <v>31731</v>
      </c>
      <c r="J14" s="61">
        <v>31443</v>
      </c>
      <c r="K14" s="61">
        <v>33626</v>
      </c>
      <c r="L14" s="61">
        <v>24646</v>
      </c>
      <c r="M14" s="61">
        <v>16480</v>
      </c>
      <c r="N14" s="61">
        <v>27445</v>
      </c>
      <c r="O14" s="61">
        <v>22567</v>
      </c>
      <c r="P14" s="61"/>
      <c r="Q14" s="61">
        <v>28963</v>
      </c>
      <c r="R14" s="61">
        <v>27492</v>
      </c>
      <c r="S14" s="61">
        <v>31938</v>
      </c>
      <c r="T14" s="61">
        <v>30108</v>
      </c>
      <c r="U14" s="61"/>
      <c r="V14" s="61">
        <v>28279</v>
      </c>
      <c r="W14" s="61">
        <v>26867</v>
      </c>
      <c r="X14" s="61">
        <v>30522</v>
      </c>
      <c r="Y14" s="61">
        <v>27899</v>
      </c>
      <c r="Z14" s="61"/>
      <c r="AA14" s="61">
        <v>30501</v>
      </c>
      <c r="AB14" s="61">
        <v>26986</v>
      </c>
      <c r="AC14" s="61">
        <v>33260</v>
      </c>
      <c r="AD14" s="61">
        <v>34874</v>
      </c>
      <c r="AE14" s="61">
        <v>33626</v>
      </c>
      <c r="AF14" s="61">
        <v>6347</v>
      </c>
      <c r="AG14" s="61">
        <v>10501</v>
      </c>
      <c r="AH14" s="61">
        <v>7953</v>
      </c>
      <c r="AI14" s="61">
        <v>9067</v>
      </c>
      <c r="AJ14" s="61">
        <v>9167</v>
      </c>
      <c r="AK14" s="61">
        <v>10680</v>
      </c>
      <c r="AL14" s="61">
        <v>10501</v>
      </c>
      <c r="AM14" s="61">
        <v>10471</v>
      </c>
      <c r="AN14" s="61"/>
      <c r="AO14" s="61">
        <v>11199</v>
      </c>
    </row>
    <row r="15" spans="4:41" x14ac:dyDescent="0.3">
      <c r="D15" s="2" t="s">
        <v>0</v>
      </c>
      <c r="G15" s="7">
        <v>1</v>
      </c>
      <c r="H15" s="7">
        <v>2160</v>
      </c>
      <c r="I15" s="7">
        <v>6480</v>
      </c>
      <c r="J15" s="7">
        <v>9518</v>
      </c>
      <c r="K15" s="7">
        <v>9600</v>
      </c>
      <c r="L15" s="3">
        <v>1</v>
      </c>
      <c r="M15" s="3">
        <v>4200</v>
      </c>
      <c r="N15" s="3">
        <v>5760</v>
      </c>
      <c r="O15" s="3">
        <v>7035</v>
      </c>
      <c r="P15" s="3"/>
      <c r="Q15" s="7">
        <v>1</v>
      </c>
      <c r="R15" s="7">
        <v>2160</v>
      </c>
      <c r="S15" s="7">
        <v>6480</v>
      </c>
      <c r="T15" s="7">
        <v>9518</v>
      </c>
      <c r="U15" s="7"/>
      <c r="V15" s="3">
        <v>1</v>
      </c>
      <c r="W15" s="3">
        <v>4200</v>
      </c>
      <c r="X15" s="3">
        <v>5760</v>
      </c>
      <c r="Y15" s="3">
        <v>7035</v>
      </c>
      <c r="Z15" s="3"/>
      <c r="AA15" s="7">
        <v>1</v>
      </c>
      <c r="AB15" s="7">
        <v>3600</v>
      </c>
      <c r="AC15" s="7">
        <v>14400</v>
      </c>
      <c r="AD15" s="7">
        <v>8632</v>
      </c>
      <c r="AE15" s="7">
        <v>14400</v>
      </c>
      <c r="AF15" s="11">
        <v>1</v>
      </c>
      <c r="AG15" s="11">
        <v>1872</v>
      </c>
      <c r="AH15" s="11">
        <v>2640</v>
      </c>
      <c r="AI15" s="11">
        <v>2299</v>
      </c>
      <c r="AJ15" s="11">
        <v>4800</v>
      </c>
      <c r="AK15" s="7">
        <v>1</v>
      </c>
      <c r="AL15" s="7">
        <v>1872</v>
      </c>
      <c r="AM15" s="7">
        <v>14400</v>
      </c>
      <c r="AN15" s="7"/>
      <c r="AO15" s="7">
        <v>1200</v>
      </c>
    </row>
    <row r="16" spans="4:41" x14ac:dyDescent="0.3">
      <c r="G16" s="7">
        <f>IF('Avropsförfrågan med kontrakt'!C33&lt;"0",G14*'Avropsförfrågan med kontrakt'!C33+IF('Avropsförfrågan med kontrakt'!E33="ja",G15*'Avropsförfrågan med kontrakt'!C33))</f>
        <v>0</v>
      </c>
      <c r="H16" s="7">
        <f>IF('Avropsförfrågan med kontrakt'!C33&lt;"0",H14*'Avropsförfrågan med kontrakt'!C33+IF('Avropsförfrågan med kontrakt'!E33="ja",H15*'Avropsförfrågan med kontrakt'!C33))</f>
        <v>0</v>
      </c>
      <c r="I16" s="7">
        <f>IF('Avropsförfrågan med kontrakt'!C33&lt;"0",I14*'Avropsförfrågan med kontrakt'!C33+IF('Avropsförfrågan med kontrakt'!E33="ja",I15*'Avropsförfrågan med kontrakt'!C33))</f>
        <v>0</v>
      </c>
      <c r="J16" s="7">
        <f>IF('Avropsförfrågan med kontrakt'!C33&lt;"0",J14*'Avropsförfrågan med kontrakt'!C33+IF('Avropsförfrågan med kontrakt'!E33="ja",J15*'Avropsförfrågan med kontrakt'!C33))</f>
        <v>0</v>
      </c>
      <c r="K16" s="7">
        <f>IF('Avropsförfrågan med kontrakt'!C33&lt;"0",K14*'Avropsförfrågan med kontrakt'!C33+IF('Avropsförfrågan med kontrakt'!E33="ja",K15*'Avropsförfrågan med kontrakt'!C33))</f>
        <v>0</v>
      </c>
      <c r="L16" s="7">
        <f>IF('Avropsförfrågan med kontrakt'!C34&lt;"0",L14*'Avropsförfrågan med kontrakt'!C34+IF('Avropsförfrågan med kontrakt'!E34="ja",L15*'Avropsförfrågan med kontrakt'!C34))</f>
        <v>0</v>
      </c>
      <c r="M16" s="7">
        <f>IF('Avropsförfrågan med kontrakt'!C34&lt;"0",M14*'Avropsförfrågan med kontrakt'!C34+IF('Avropsförfrågan med kontrakt'!E34="ja",M15*'Avropsförfrågan med kontrakt'!C34))</f>
        <v>0</v>
      </c>
      <c r="N16" s="7">
        <f>IF('Avropsförfrågan med kontrakt'!C34&lt;"0",N14*'Avropsförfrågan med kontrakt'!C34+IF('Avropsförfrågan med kontrakt'!E34="ja",N15*'Avropsförfrågan med kontrakt'!C34))</f>
        <v>0</v>
      </c>
      <c r="O16" s="7">
        <f>IF('Avropsförfrågan med kontrakt'!C34&lt;"0",O14*'Avropsförfrågan med kontrakt'!C34+IF('Avropsförfrågan med kontrakt'!E34="ja",O15*'Avropsförfrågan med kontrakt'!C34))</f>
        <v>0</v>
      </c>
      <c r="P16" s="7">
        <f>IF('Avropsförfrågan med kontrakt'!C34&lt;"0",P14*'Avropsförfrågan med kontrakt'!C34+IF('Avropsförfrågan med kontrakt'!E34="ja",P15*'Avropsförfrågan med kontrakt'!C34))</f>
        <v>0</v>
      </c>
      <c r="Q16" s="7">
        <f>IF('Avropsförfrågan med kontrakt'!C35&lt;"0",Q14*'Avropsförfrågan med kontrakt'!C35+IF('Avropsförfrågan med kontrakt'!E35="ja",Q15*'Avropsförfrågan med kontrakt'!C35))</f>
        <v>0</v>
      </c>
      <c r="R16" s="7">
        <f>IF('Avropsförfrågan med kontrakt'!C35&lt;"0",R14*'Avropsförfrågan med kontrakt'!C35+IF('Avropsförfrågan med kontrakt'!E35="ja",R15*'Avropsförfrågan med kontrakt'!C35))</f>
        <v>0</v>
      </c>
      <c r="S16" s="7">
        <f>IF('Avropsförfrågan med kontrakt'!C35&lt;"0",S14*'Avropsförfrågan med kontrakt'!C35+IF('Avropsförfrågan med kontrakt'!E35="ja",S15*'Avropsförfrågan med kontrakt'!C35))</f>
        <v>0</v>
      </c>
      <c r="T16" s="7">
        <f>IF('Avropsförfrågan med kontrakt'!C35&lt;"0",T14*'Avropsförfrågan med kontrakt'!C35+IF('Avropsförfrågan med kontrakt'!E35="ja",T15*'Avropsförfrågan med kontrakt'!C35))</f>
        <v>0</v>
      </c>
      <c r="U16" s="7">
        <f>IF('Avropsförfrågan med kontrakt'!C35&lt;"0",U14*'Avropsförfrågan med kontrakt'!C35+IF('Avropsförfrågan med kontrakt'!E35="ja",U15*'Avropsförfrågan med kontrakt'!C35))</f>
        <v>0</v>
      </c>
      <c r="V16" s="7">
        <f>IF('Avropsförfrågan med kontrakt'!C36&lt;"0",V14*'Avropsförfrågan med kontrakt'!C36+IF('Avropsförfrågan med kontrakt'!F36="ja",V15*'Avropsförfrågan med kontrakt'!C36))</f>
        <v>0</v>
      </c>
      <c r="W16" s="7">
        <f>IF('Avropsförfrågan med kontrakt'!C36&lt;"0",W14*'Avropsförfrågan med kontrakt'!C36+IF('Avropsförfrågan med kontrakt'!E36="ja",W15*'Avropsförfrågan med kontrakt'!C36))</f>
        <v>0</v>
      </c>
      <c r="X16" s="7">
        <f>IF('Avropsförfrågan med kontrakt'!C36&lt;"0",X14*'Avropsförfrågan med kontrakt'!C36+IF('Avropsförfrågan med kontrakt'!E36="ja",X15*'Avropsförfrågan med kontrakt'!C36))</f>
        <v>0</v>
      </c>
      <c r="Y16" s="7">
        <f>IF('Avropsförfrågan med kontrakt'!C36&lt;"0",Y14*'Avropsförfrågan med kontrakt'!C36+IF('Avropsförfrågan med kontrakt'!E36="ja",Y15*'Avropsförfrågan med kontrakt'!C36))</f>
        <v>0</v>
      </c>
      <c r="Z16" s="7">
        <f>IF('Avropsförfrågan med kontrakt'!C36&lt;"0",Z14*'Avropsförfrågan med kontrakt'!C36+IF('Avropsförfrågan med kontrakt'!E36="ja",Z15*'Avropsförfrågan med kontrakt'!C36))</f>
        <v>0</v>
      </c>
      <c r="AA16" s="7">
        <f>IF('Avropsförfrågan med kontrakt'!C37&lt;"0",AA14*'Avropsförfrågan med kontrakt'!C37+IF('Avropsförfrågan med kontrakt'!E37="ja",AA15*'Avropsförfrågan med kontrakt'!C37))</f>
        <v>0</v>
      </c>
      <c r="AB16" s="7">
        <f>IF('Avropsförfrågan med kontrakt'!C37&lt;"0",AB14*'Avropsförfrågan med kontrakt'!C37+IF('Avropsförfrågan med kontrakt'!E37="ja",AB15*'Avropsförfrågan med kontrakt'!C37))</f>
        <v>0</v>
      </c>
      <c r="AC16" s="7">
        <f>IF('Avropsförfrågan med kontrakt'!C37&lt;"0",AC14*'Avropsförfrågan med kontrakt'!C37+IF('Avropsförfrågan med kontrakt'!E37="ja",AC15*'Avropsförfrågan med kontrakt'!C37))</f>
        <v>0</v>
      </c>
      <c r="AD16" s="7">
        <f>IF('Avropsförfrågan med kontrakt'!C37&lt;"0",AD14*'Avropsförfrågan med kontrakt'!C37+IF('Avropsförfrågan med kontrakt'!E37="ja",AD15*'Avropsförfrågan med kontrakt'!C37))</f>
        <v>0</v>
      </c>
      <c r="AE16" s="7">
        <f>IF('Avropsförfrågan med kontrakt'!C37&lt;"0",AE14*'Avropsförfrågan med kontrakt'!C37+IF('Avropsförfrågan med kontrakt'!E37="ja",AE15*'Avropsförfrågan med kontrakt'!C37))</f>
        <v>0</v>
      </c>
      <c r="AF16" s="11">
        <f>IF('Avropsförfrågan med kontrakt'!C38&lt;"0",AF14*'Avropsförfrågan med kontrakt'!C38+IF('Avropsförfrågan med kontrakt'!E38="ja",AF15*'Avropsförfrågan med kontrakt'!C38))</f>
        <v>0</v>
      </c>
      <c r="AG16" s="11">
        <f>IF('Avropsförfrågan med kontrakt'!C38&lt;"0",AG14*'Avropsförfrågan med kontrakt'!C38+IF('Avropsförfrågan med kontrakt'!E38="ja",AG15*'Avropsförfrågan med kontrakt'!C38))</f>
        <v>0</v>
      </c>
      <c r="AH16" s="11">
        <f>IF('Avropsförfrågan med kontrakt'!C38&lt;"0",AH14*'Avropsförfrågan med kontrakt'!C38+IF('Avropsförfrågan med kontrakt'!E38="ja",AH15*'Avropsförfrågan med kontrakt'!C38))</f>
        <v>0</v>
      </c>
      <c r="AI16" s="11">
        <f>IF('Avropsförfrågan med kontrakt'!C38&lt;"0",AI14*'Avropsförfrågan med kontrakt'!C38+IF('Avropsförfrågan med kontrakt'!E38="ja",AI15*'Avropsförfrågan med kontrakt'!C38))</f>
        <v>0</v>
      </c>
      <c r="AJ16" s="11">
        <f>IF('Avropsförfrågan med kontrakt'!C38&lt;"0",AJ14*'Avropsförfrågan med kontrakt'!C38+IF('Avropsförfrågan med kontrakt'!E38="ja",AJ15*'Avropsförfrågan med kontrakt'!C38))</f>
        <v>0</v>
      </c>
      <c r="AK16" s="7">
        <f>IF('Avropsförfrågan med kontrakt'!C39&lt;"0",AK14*'Avropsförfrågan med kontrakt'!C39+IF('Avropsförfrågan med kontrakt'!E39="ja",AK15*'Avropsförfrågan med kontrakt'!C39))</f>
        <v>0</v>
      </c>
      <c r="AL16" s="7">
        <f>IF('Avropsförfrågan med kontrakt'!C39&lt;"0",AL14*'Avropsförfrågan med kontrakt'!C39+IF('Avropsförfrågan med kontrakt'!E39="ja",AL15*'Avropsförfrågan med kontrakt'!C39))</f>
        <v>0</v>
      </c>
      <c r="AM16" s="7">
        <f>IF('Avropsförfrågan med kontrakt'!C39&lt;"0",AM14*'Avropsförfrågan med kontrakt'!C39+IF('Avropsförfrågan med kontrakt'!E39="ja",AM15*'Avropsförfrågan med kontrakt'!C39))</f>
        <v>0</v>
      </c>
      <c r="AN16" s="7">
        <f>IF('Avropsförfrågan med kontrakt'!C39&lt;"0",AN14*'Avropsförfrågan med kontrakt'!C39+IF('Avropsförfrågan med kontrakt'!E39="ja",AN15*'Avropsförfrågan med kontrakt'!C39))</f>
        <v>0</v>
      </c>
      <c r="AO16" s="7">
        <f>IF('Avropsförfrågan med kontrakt'!C39&lt;"-1",AO14*'Avropsförfrågan med kontrakt'!C39+IF('Avropsförfrågan med kontrakt'!E39="ja",AO15*'Avropsförfrågan med kontrakt'!C39))</f>
        <v>0</v>
      </c>
    </row>
    <row r="17" spans="4:41" x14ac:dyDescent="0.3">
      <c r="G17" s="13">
        <f>G63</f>
        <v>1</v>
      </c>
      <c r="H17" s="13">
        <f>H63</f>
        <v>2</v>
      </c>
      <c r="I17" s="13">
        <f>I63</f>
        <v>3</v>
      </c>
      <c r="J17" s="13">
        <f>J63</f>
        <v>4</v>
      </c>
      <c r="K17" s="13">
        <f>K63</f>
        <v>5</v>
      </c>
      <c r="L17" s="13">
        <f>G63</f>
        <v>1</v>
      </c>
      <c r="M17" s="13">
        <f>H63</f>
        <v>2</v>
      </c>
      <c r="N17" s="13">
        <f>I63</f>
        <v>3</v>
      </c>
      <c r="O17" s="13">
        <f>J63</f>
        <v>4</v>
      </c>
      <c r="P17" s="13">
        <f>K63</f>
        <v>5</v>
      </c>
      <c r="Q17" s="13">
        <f>G63</f>
        <v>1</v>
      </c>
      <c r="R17" s="13">
        <f>H63</f>
        <v>2</v>
      </c>
      <c r="S17" s="13">
        <f>I63</f>
        <v>3</v>
      </c>
      <c r="T17" s="13">
        <f>J63</f>
        <v>4</v>
      </c>
      <c r="U17" s="13">
        <f>K63</f>
        <v>5</v>
      </c>
      <c r="V17" s="13">
        <f>G63</f>
        <v>1</v>
      </c>
      <c r="W17" s="13">
        <f>H63</f>
        <v>2</v>
      </c>
      <c r="X17" s="13">
        <f>I63</f>
        <v>3</v>
      </c>
      <c r="Y17" s="13">
        <f>J63</f>
        <v>4</v>
      </c>
      <c r="Z17" s="13">
        <f>K63</f>
        <v>5</v>
      </c>
      <c r="AA17" s="13">
        <f>G63</f>
        <v>1</v>
      </c>
      <c r="AB17" s="13">
        <f>H63</f>
        <v>2</v>
      </c>
      <c r="AC17" s="13">
        <f>I63</f>
        <v>3</v>
      </c>
      <c r="AD17" s="13">
        <f>J63</f>
        <v>4</v>
      </c>
      <c r="AE17" s="13">
        <f>K63</f>
        <v>5</v>
      </c>
      <c r="AF17" s="13">
        <f>G63</f>
        <v>1</v>
      </c>
      <c r="AG17" s="13">
        <f>H63</f>
        <v>2</v>
      </c>
      <c r="AH17" s="13">
        <v>3</v>
      </c>
      <c r="AI17" s="13">
        <f>J63</f>
        <v>4</v>
      </c>
      <c r="AJ17" s="13">
        <f>K63</f>
        <v>5</v>
      </c>
      <c r="AK17" s="13">
        <f>G63</f>
        <v>1</v>
      </c>
      <c r="AL17" s="13">
        <f>H63</f>
        <v>2</v>
      </c>
      <c r="AM17" s="13">
        <f>I63</f>
        <v>3</v>
      </c>
      <c r="AN17" s="13">
        <f>J63</f>
        <v>4</v>
      </c>
      <c r="AO17" s="13">
        <f>K63</f>
        <v>5</v>
      </c>
    </row>
    <row r="18" spans="4:41" x14ac:dyDescent="0.3">
      <c r="G18" s="7">
        <f>IF(G63=E67,G16,IF(H63=E67,H16,IF(I63=E67,I16,IF(J63=E67,J16,IF(K63=E67,K16,0)))))</f>
        <v>0</v>
      </c>
      <c r="H18" s="7"/>
      <c r="I18" s="7"/>
      <c r="J18" s="7"/>
      <c r="K18" s="7"/>
      <c r="L18" s="7">
        <f>IF(G63=E67,L16,IF(H63=E67,M16,IF(I63=E67,N16,IF(J63=E67,O16,IF(K63=E67,P16,0)))))</f>
        <v>0</v>
      </c>
      <c r="M18" s="7"/>
      <c r="N18" s="7"/>
      <c r="O18" s="7"/>
      <c r="P18" s="7"/>
      <c r="Q18" s="7">
        <f>IF(G63=E67,Q16,IF(H63=E67,R16,IF(I63=E67,S16,IF(J63=E67,T16,IF(K63=E67,U16,0)))))</f>
        <v>0</v>
      </c>
      <c r="R18" s="7"/>
      <c r="S18" s="7"/>
      <c r="T18" s="7"/>
      <c r="U18" s="7"/>
      <c r="V18" s="7">
        <f>IF(G63=E67,V16,IF(H63=E67,W16,IF(I63=E67,X16,IF(J63=E67,Y16,IF(K63=E67,Z16,0)))))</f>
        <v>0</v>
      </c>
      <c r="W18" s="7"/>
      <c r="X18" s="7"/>
      <c r="Y18" s="7"/>
      <c r="Z18" s="7"/>
      <c r="AA18" s="7">
        <f>IF(G63=E67,AA16,IF(H63=E67,AB16,IF(I63=E67,AC16,IF(J63=E67,AD16,IF(K63=E67,AE16,0)))))</f>
        <v>0</v>
      </c>
      <c r="AB18" s="7"/>
      <c r="AC18" s="7"/>
      <c r="AD18" s="7"/>
      <c r="AE18" s="7"/>
      <c r="AF18" s="7">
        <f>IF(G63=E67,AF16,IF(H63=E67,AG16,IF(I63=E67,AH16,IF(J63=E67,AI16,IF(K63=E67,AJ16,0)))))</f>
        <v>0</v>
      </c>
      <c r="AG18" s="7"/>
      <c r="AH18" s="7"/>
      <c r="AI18" s="7"/>
      <c r="AJ18" s="7"/>
      <c r="AK18" s="7">
        <f>IF(G63=E67,AK16,IF(H63=E67,AL16,IF(I63=E67,AM16,IF(J63=E67,AN16,IF(K63=E67,AO16,0)))))</f>
        <v>0</v>
      </c>
      <c r="AL18" s="7"/>
      <c r="AM18" s="7"/>
      <c r="AN18" s="7"/>
      <c r="AO18" s="7"/>
    </row>
    <row r="19" spans="4:41" x14ac:dyDescent="0.3">
      <c r="L19" s="3"/>
      <c r="M19" s="3"/>
      <c r="N19" s="3"/>
      <c r="O19" s="3"/>
      <c r="P19" s="3"/>
      <c r="Q19" s="7"/>
      <c r="R19" s="7"/>
      <c r="S19" s="7"/>
      <c r="T19" s="7"/>
      <c r="U19" s="7"/>
      <c r="V19" s="3"/>
      <c r="W19" s="3"/>
      <c r="X19" s="3"/>
      <c r="Y19" s="3"/>
      <c r="Z19" s="3"/>
      <c r="AA19" s="7"/>
      <c r="AB19" s="7"/>
      <c r="AC19" s="7"/>
      <c r="AD19" s="7"/>
      <c r="AE19" s="7"/>
      <c r="AF19" s="11"/>
      <c r="AG19" s="11"/>
      <c r="AH19" s="11"/>
      <c r="AI19" s="11"/>
      <c r="AJ19" s="11"/>
      <c r="AK19" s="7"/>
      <c r="AL19" s="7"/>
      <c r="AM19" s="7"/>
      <c r="AN19" s="7"/>
      <c r="AO19" s="7"/>
    </row>
    <row r="20" spans="4:41" x14ac:dyDescent="0.3">
      <c r="D20" s="2" t="s">
        <v>15</v>
      </c>
      <c r="G20" s="8" t="s">
        <v>13</v>
      </c>
      <c r="H20" s="8" t="s">
        <v>13</v>
      </c>
      <c r="I20" s="8" t="s">
        <v>13</v>
      </c>
      <c r="J20" s="8" t="s">
        <v>13</v>
      </c>
      <c r="K20" s="8" t="s">
        <v>13</v>
      </c>
      <c r="L20" s="8" t="s">
        <v>13</v>
      </c>
      <c r="M20" s="8" t="s">
        <v>13</v>
      </c>
      <c r="N20" s="8" t="s">
        <v>13</v>
      </c>
      <c r="O20" s="8" t="s">
        <v>13</v>
      </c>
      <c r="P20" s="8" t="s">
        <v>13</v>
      </c>
      <c r="Q20" s="8" t="s">
        <v>13</v>
      </c>
      <c r="R20" s="8" t="s">
        <v>13</v>
      </c>
      <c r="S20" s="8" t="s">
        <v>13</v>
      </c>
      <c r="T20" s="8" t="s">
        <v>13</v>
      </c>
      <c r="U20" s="8" t="s">
        <v>13</v>
      </c>
      <c r="V20" s="8" t="s">
        <v>13</v>
      </c>
      <c r="W20" s="8" t="s">
        <v>13</v>
      </c>
      <c r="X20" s="8" t="s">
        <v>13</v>
      </c>
      <c r="Y20" s="8" t="s">
        <v>13</v>
      </c>
      <c r="Z20" s="8" t="s">
        <v>13</v>
      </c>
      <c r="AA20" s="8" t="s">
        <v>13</v>
      </c>
      <c r="AB20" s="8" t="s">
        <v>13</v>
      </c>
      <c r="AC20" s="8" t="s">
        <v>13</v>
      </c>
      <c r="AD20" s="8" t="s">
        <v>13</v>
      </c>
      <c r="AE20" s="8" t="s">
        <v>13</v>
      </c>
      <c r="AF20" s="8" t="s">
        <v>13</v>
      </c>
      <c r="AG20" s="8" t="s">
        <v>13</v>
      </c>
      <c r="AH20" s="8" t="s">
        <v>13</v>
      </c>
      <c r="AI20" s="8" t="s">
        <v>13</v>
      </c>
      <c r="AJ20" s="8" t="s">
        <v>13</v>
      </c>
      <c r="AK20" s="8" t="s">
        <v>13</v>
      </c>
      <c r="AL20" s="8" t="s">
        <v>13</v>
      </c>
      <c r="AM20" s="8" t="s">
        <v>13</v>
      </c>
      <c r="AN20" s="8" t="s">
        <v>13</v>
      </c>
      <c r="AO20" s="8" t="s">
        <v>13</v>
      </c>
    </row>
    <row r="21" spans="4:41" x14ac:dyDescent="0.3">
      <c r="D21" s="2" t="s">
        <v>38</v>
      </c>
      <c r="G21" s="8" t="s">
        <v>12</v>
      </c>
      <c r="H21" s="8" t="s">
        <v>12</v>
      </c>
      <c r="I21" s="8" t="s">
        <v>12</v>
      </c>
      <c r="J21" s="8" t="s">
        <v>12</v>
      </c>
      <c r="K21" s="8" t="s">
        <v>13</v>
      </c>
      <c r="L21" s="8" t="s">
        <v>12</v>
      </c>
      <c r="M21" s="8" t="s">
        <v>12</v>
      </c>
      <c r="N21" s="8" t="s">
        <v>12</v>
      </c>
      <c r="O21" s="1" t="s">
        <v>12</v>
      </c>
      <c r="P21" s="8" t="s">
        <v>13</v>
      </c>
      <c r="Q21" s="8" t="s">
        <v>12</v>
      </c>
      <c r="R21" s="8" t="s">
        <v>12</v>
      </c>
      <c r="S21" s="8" t="s">
        <v>12</v>
      </c>
      <c r="T21" s="1" t="s">
        <v>12</v>
      </c>
      <c r="U21" s="8" t="s">
        <v>13</v>
      </c>
      <c r="V21" s="8" t="s">
        <v>12</v>
      </c>
      <c r="W21" s="8" t="s">
        <v>12</v>
      </c>
      <c r="X21" s="8" t="s">
        <v>12</v>
      </c>
      <c r="Y21" s="1" t="s">
        <v>12</v>
      </c>
      <c r="Z21" s="8" t="s">
        <v>13</v>
      </c>
      <c r="AA21" s="8" t="s">
        <v>12</v>
      </c>
      <c r="AB21" s="8" t="s">
        <v>12</v>
      </c>
      <c r="AC21" s="8" t="s">
        <v>12</v>
      </c>
      <c r="AD21" s="1" t="s">
        <v>12</v>
      </c>
      <c r="AE21" s="8" t="s">
        <v>13</v>
      </c>
      <c r="AF21" s="8" t="s">
        <v>12</v>
      </c>
      <c r="AG21" s="8" t="s">
        <v>12</v>
      </c>
      <c r="AH21" s="8" t="s">
        <v>12</v>
      </c>
      <c r="AI21" s="1" t="s">
        <v>12</v>
      </c>
      <c r="AJ21" s="8" t="s">
        <v>13</v>
      </c>
      <c r="AK21" s="8" t="s">
        <v>12</v>
      </c>
      <c r="AL21" s="8" t="s">
        <v>12</v>
      </c>
      <c r="AM21" s="8" t="s">
        <v>12</v>
      </c>
      <c r="AN21" s="1" t="s">
        <v>12</v>
      </c>
      <c r="AO21" s="8" t="s">
        <v>13</v>
      </c>
    </row>
    <row r="22" spans="4:41" x14ac:dyDescent="0.3">
      <c r="D22" s="2" t="s">
        <v>10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  <c r="L22" s="8" t="s">
        <v>13</v>
      </c>
      <c r="M22" s="8" t="s">
        <v>13</v>
      </c>
      <c r="N22" s="8" t="s">
        <v>13</v>
      </c>
      <c r="O22" s="1" t="s">
        <v>13</v>
      </c>
      <c r="P22" s="8" t="s">
        <v>13</v>
      </c>
      <c r="Q22" s="8" t="s">
        <v>13</v>
      </c>
      <c r="R22" s="8" t="s">
        <v>13</v>
      </c>
      <c r="S22" s="8" t="s">
        <v>13</v>
      </c>
      <c r="T22" s="1" t="s">
        <v>13</v>
      </c>
      <c r="U22" s="8" t="s">
        <v>13</v>
      </c>
      <c r="V22" s="8" t="s">
        <v>13</v>
      </c>
      <c r="W22" s="8" t="s">
        <v>13</v>
      </c>
      <c r="X22" s="8" t="s">
        <v>13</v>
      </c>
      <c r="Y22" s="1" t="s">
        <v>13</v>
      </c>
      <c r="Z22" s="8" t="s">
        <v>13</v>
      </c>
      <c r="AA22" s="8" t="s">
        <v>13</v>
      </c>
      <c r="AB22" s="8" t="s">
        <v>13</v>
      </c>
      <c r="AC22" s="8" t="s">
        <v>13</v>
      </c>
      <c r="AD22" s="1" t="s">
        <v>13</v>
      </c>
      <c r="AE22" s="8" t="s">
        <v>13</v>
      </c>
      <c r="AF22" s="8" t="s">
        <v>13</v>
      </c>
      <c r="AG22" s="8" t="s">
        <v>13</v>
      </c>
      <c r="AH22" s="8" t="s">
        <v>12</v>
      </c>
      <c r="AI22" s="1" t="s">
        <v>13</v>
      </c>
      <c r="AJ22" s="8" t="s">
        <v>13</v>
      </c>
      <c r="AK22" s="8" t="s">
        <v>13</v>
      </c>
      <c r="AL22" s="8" t="s">
        <v>13</v>
      </c>
      <c r="AM22" s="8" t="s">
        <v>12</v>
      </c>
      <c r="AN22" s="1" t="s">
        <v>13</v>
      </c>
      <c r="AO22" s="8" t="s">
        <v>13</v>
      </c>
    </row>
    <row r="23" spans="4:41" x14ac:dyDescent="0.3">
      <c r="D23" s="2" t="s">
        <v>39</v>
      </c>
      <c r="G23" s="8" t="s">
        <v>13</v>
      </c>
      <c r="H23" s="8" t="s">
        <v>13</v>
      </c>
      <c r="I23" s="8" t="s">
        <v>13</v>
      </c>
      <c r="J23" s="8" t="s">
        <v>13</v>
      </c>
      <c r="K23" s="8" t="s">
        <v>13</v>
      </c>
      <c r="L23" s="8" t="s">
        <v>13</v>
      </c>
      <c r="M23" s="8" t="s">
        <v>13</v>
      </c>
      <c r="N23" s="8" t="s">
        <v>13</v>
      </c>
      <c r="O23" s="1" t="s">
        <v>13</v>
      </c>
      <c r="P23" s="8" t="s">
        <v>13</v>
      </c>
      <c r="Q23" s="8" t="s">
        <v>13</v>
      </c>
      <c r="R23" s="8" t="s">
        <v>13</v>
      </c>
      <c r="S23" s="8" t="s">
        <v>13</v>
      </c>
      <c r="T23" s="1" t="s">
        <v>13</v>
      </c>
      <c r="U23" s="8" t="s">
        <v>13</v>
      </c>
      <c r="V23" s="8" t="s">
        <v>13</v>
      </c>
      <c r="W23" s="8" t="s">
        <v>13</v>
      </c>
      <c r="X23" s="8" t="s">
        <v>13</v>
      </c>
      <c r="Y23" s="1" t="s">
        <v>13</v>
      </c>
      <c r="Z23" s="8" t="s">
        <v>13</v>
      </c>
      <c r="AA23" s="8" t="s">
        <v>13</v>
      </c>
      <c r="AB23" s="8" t="s">
        <v>13</v>
      </c>
      <c r="AC23" s="8" t="s">
        <v>13</v>
      </c>
      <c r="AD23" s="1" t="s">
        <v>13</v>
      </c>
      <c r="AE23" s="8" t="s">
        <v>13</v>
      </c>
      <c r="AF23" s="8" t="s">
        <v>13</v>
      </c>
      <c r="AG23" s="8" t="s">
        <v>13</v>
      </c>
      <c r="AH23" s="8" t="s">
        <v>13</v>
      </c>
      <c r="AI23" s="1" t="s">
        <v>13</v>
      </c>
      <c r="AJ23" s="8" t="s">
        <v>13</v>
      </c>
      <c r="AK23" s="8" t="s">
        <v>13</v>
      </c>
      <c r="AL23" s="8" t="s">
        <v>13</v>
      </c>
      <c r="AM23" s="8" t="s">
        <v>13</v>
      </c>
      <c r="AN23" s="1" t="s">
        <v>13</v>
      </c>
      <c r="AO23" s="8" t="s">
        <v>13</v>
      </c>
    </row>
    <row r="24" spans="4:41" x14ac:dyDescent="0.3">
      <c r="D24" s="3" t="s">
        <v>40</v>
      </c>
      <c r="G24" s="8" t="s">
        <v>13</v>
      </c>
      <c r="H24" s="8" t="s">
        <v>13</v>
      </c>
      <c r="I24" s="8" t="s">
        <v>13</v>
      </c>
      <c r="J24" s="8" t="s">
        <v>13</v>
      </c>
      <c r="K24" s="8" t="s">
        <v>13</v>
      </c>
      <c r="L24" s="8" t="s">
        <v>13</v>
      </c>
      <c r="M24" s="8" t="s">
        <v>13</v>
      </c>
      <c r="N24" s="8" t="s">
        <v>13</v>
      </c>
      <c r="O24" s="1" t="s">
        <v>13</v>
      </c>
      <c r="P24" s="8" t="s">
        <v>13</v>
      </c>
      <c r="Q24" s="8" t="s">
        <v>13</v>
      </c>
      <c r="R24" s="8" t="s">
        <v>13</v>
      </c>
      <c r="S24" s="8" t="s">
        <v>13</v>
      </c>
      <c r="T24" s="1" t="s">
        <v>13</v>
      </c>
      <c r="U24" s="8" t="s">
        <v>13</v>
      </c>
      <c r="V24" s="8" t="s">
        <v>13</v>
      </c>
      <c r="W24" s="8" t="s">
        <v>13</v>
      </c>
      <c r="X24" s="8" t="s">
        <v>13</v>
      </c>
      <c r="Y24" s="1" t="s">
        <v>13</v>
      </c>
      <c r="Z24" s="8" t="s">
        <v>13</v>
      </c>
      <c r="AA24" s="8" t="s">
        <v>13</v>
      </c>
      <c r="AB24" s="8" t="s">
        <v>13</v>
      </c>
      <c r="AC24" s="8" t="s">
        <v>13</v>
      </c>
      <c r="AD24" s="1" t="s">
        <v>13</v>
      </c>
      <c r="AE24" s="8" t="s">
        <v>13</v>
      </c>
      <c r="AF24" s="8" t="s">
        <v>13</v>
      </c>
      <c r="AG24" s="8" t="s">
        <v>13</v>
      </c>
      <c r="AH24" s="8" t="s">
        <v>13</v>
      </c>
      <c r="AI24" s="1" t="s">
        <v>13</v>
      </c>
      <c r="AJ24" s="8" t="s">
        <v>13</v>
      </c>
      <c r="AK24" s="8" t="s">
        <v>13</v>
      </c>
      <c r="AL24" s="8" t="s">
        <v>13</v>
      </c>
      <c r="AM24" s="8" t="s">
        <v>13</v>
      </c>
      <c r="AN24" s="1" t="s">
        <v>13</v>
      </c>
      <c r="AO24" s="8" t="s">
        <v>13</v>
      </c>
    </row>
    <row r="25" spans="4:41" x14ac:dyDescent="0.3">
      <c r="D25" s="3" t="s">
        <v>41</v>
      </c>
      <c r="G25" s="8" t="s">
        <v>13</v>
      </c>
      <c r="H25" s="8" t="s">
        <v>13</v>
      </c>
      <c r="I25" s="8" t="s">
        <v>13</v>
      </c>
      <c r="J25" s="8" t="s">
        <v>13</v>
      </c>
      <c r="K25" s="8" t="s">
        <v>13</v>
      </c>
      <c r="L25" s="8" t="s">
        <v>13</v>
      </c>
      <c r="M25" s="8" t="s">
        <v>13</v>
      </c>
      <c r="N25" s="8" t="s">
        <v>13</v>
      </c>
      <c r="O25" s="1" t="s">
        <v>13</v>
      </c>
      <c r="P25" s="8" t="s">
        <v>13</v>
      </c>
      <c r="Q25" s="8" t="s">
        <v>13</v>
      </c>
      <c r="R25" s="8" t="s">
        <v>13</v>
      </c>
      <c r="S25" s="8" t="s">
        <v>13</v>
      </c>
      <c r="T25" s="1" t="s">
        <v>13</v>
      </c>
      <c r="U25" s="8" t="s">
        <v>13</v>
      </c>
      <c r="V25" s="8" t="s">
        <v>13</v>
      </c>
      <c r="W25" s="8" t="s">
        <v>13</v>
      </c>
      <c r="X25" s="8" t="s">
        <v>13</v>
      </c>
      <c r="Y25" s="1" t="s">
        <v>13</v>
      </c>
      <c r="Z25" s="8" t="s">
        <v>13</v>
      </c>
      <c r="AA25" s="8" t="s">
        <v>13</v>
      </c>
      <c r="AB25" s="8" t="s">
        <v>13</v>
      </c>
      <c r="AC25" s="8" t="s">
        <v>13</v>
      </c>
      <c r="AD25" s="1" t="s">
        <v>13</v>
      </c>
      <c r="AE25" s="8" t="s">
        <v>13</v>
      </c>
      <c r="AF25" s="8" t="s">
        <v>13</v>
      </c>
      <c r="AG25" s="8" t="s">
        <v>13</v>
      </c>
      <c r="AH25" s="8" t="s">
        <v>12</v>
      </c>
      <c r="AI25" s="1" t="s">
        <v>13</v>
      </c>
      <c r="AJ25" s="8" t="s">
        <v>13</v>
      </c>
      <c r="AK25" s="8" t="s">
        <v>13</v>
      </c>
      <c r="AL25" s="8" t="s">
        <v>13</v>
      </c>
      <c r="AM25" s="8" t="s">
        <v>12</v>
      </c>
      <c r="AN25" s="1" t="s">
        <v>13</v>
      </c>
      <c r="AO25" s="8" t="s">
        <v>13</v>
      </c>
    </row>
    <row r="26" spans="4:41" x14ac:dyDescent="0.3">
      <c r="D26" s="3" t="s">
        <v>42</v>
      </c>
      <c r="G26" s="8" t="s">
        <v>12</v>
      </c>
      <c r="H26" s="8" t="s">
        <v>13</v>
      </c>
      <c r="I26" s="8" t="s">
        <v>12</v>
      </c>
      <c r="J26" s="8" t="s">
        <v>12</v>
      </c>
      <c r="K26" s="8" t="s">
        <v>13</v>
      </c>
      <c r="L26" s="8" t="s">
        <v>12</v>
      </c>
      <c r="M26" s="8" t="s">
        <v>13</v>
      </c>
      <c r="N26" s="8" t="s">
        <v>12</v>
      </c>
      <c r="O26" s="1" t="s">
        <v>12</v>
      </c>
      <c r="P26" s="8" t="s">
        <v>13</v>
      </c>
      <c r="Q26" s="8" t="s">
        <v>12</v>
      </c>
      <c r="R26" s="8" t="s">
        <v>13</v>
      </c>
      <c r="S26" s="8" t="s">
        <v>12</v>
      </c>
      <c r="T26" s="1" t="s">
        <v>12</v>
      </c>
      <c r="U26" s="8" t="s">
        <v>13</v>
      </c>
      <c r="V26" s="8" t="s">
        <v>12</v>
      </c>
      <c r="W26" s="8" t="s">
        <v>13</v>
      </c>
      <c r="X26" s="8" t="s">
        <v>12</v>
      </c>
      <c r="Y26" s="1" t="s">
        <v>12</v>
      </c>
      <c r="Z26" s="8" t="s">
        <v>13</v>
      </c>
      <c r="AA26" s="8" t="s">
        <v>12</v>
      </c>
      <c r="AB26" s="8" t="s">
        <v>13</v>
      </c>
      <c r="AC26" s="8" t="s">
        <v>12</v>
      </c>
      <c r="AD26" s="1" t="s">
        <v>12</v>
      </c>
      <c r="AE26" s="8" t="s">
        <v>13</v>
      </c>
      <c r="AF26" s="8" t="s">
        <v>12</v>
      </c>
      <c r="AG26" s="8" t="s">
        <v>13</v>
      </c>
      <c r="AH26" s="8" t="s">
        <v>12</v>
      </c>
      <c r="AI26" s="1" t="s">
        <v>12</v>
      </c>
      <c r="AJ26" s="8" t="s">
        <v>13</v>
      </c>
      <c r="AK26" s="8" t="s">
        <v>12</v>
      </c>
      <c r="AL26" s="8" t="s">
        <v>13</v>
      </c>
      <c r="AM26" s="8" t="s">
        <v>12</v>
      </c>
      <c r="AN26" s="1" t="s">
        <v>12</v>
      </c>
      <c r="AO26" s="8" t="s">
        <v>13</v>
      </c>
    </row>
    <row r="27" spans="4:41" x14ac:dyDescent="0.3">
      <c r="D27" s="3" t="s">
        <v>43</v>
      </c>
      <c r="G27" s="8" t="s">
        <v>13</v>
      </c>
      <c r="H27" s="8" t="s">
        <v>12</v>
      </c>
      <c r="I27" s="8" t="s">
        <v>13</v>
      </c>
      <c r="J27" s="8" t="s">
        <v>13</v>
      </c>
      <c r="K27" s="8" t="s">
        <v>12</v>
      </c>
      <c r="L27" s="8" t="s">
        <v>13</v>
      </c>
      <c r="M27" s="8" t="s">
        <v>12</v>
      </c>
      <c r="N27" s="8" t="s">
        <v>13</v>
      </c>
      <c r="O27" s="1" t="s">
        <v>13</v>
      </c>
      <c r="P27" s="8" t="s">
        <v>12</v>
      </c>
      <c r="Q27" s="8" t="s">
        <v>13</v>
      </c>
      <c r="R27" s="8" t="s">
        <v>12</v>
      </c>
      <c r="S27" s="8" t="s">
        <v>13</v>
      </c>
      <c r="T27" s="1" t="s">
        <v>13</v>
      </c>
      <c r="U27" s="8" t="s">
        <v>12</v>
      </c>
      <c r="V27" s="8" t="s">
        <v>13</v>
      </c>
      <c r="W27" s="8" t="s">
        <v>12</v>
      </c>
      <c r="X27" s="8" t="s">
        <v>13</v>
      </c>
      <c r="Y27" s="1" t="s">
        <v>13</v>
      </c>
      <c r="Z27" s="8" t="s">
        <v>12</v>
      </c>
      <c r="AA27" s="8" t="s">
        <v>13</v>
      </c>
      <c r="AB27" s="8" t="s">
        <v>12</v>
      </c>
      <c r="AC27" s="8" t="s">
        <v>13</v>
      </c>
      <c r="AD27" s="1" t="s">
        <v>13</v>
      </c>
      <c r="AE27" s="8" t="s">
        <v>12</v>
      </c>
      <c r="AF27" s="8" t="s">
        <v>13</v>
      </c>
      <c r="AG27" s="8" t="s">
        <v>12</v>
      </c>
      <c r="AH27" s="8" t="s">
        <v>13</v>
      </c>
      <c r="AI27" s="1" t="s">
        <v>13</v>
      </c>
      <c r="AJ27" s="8" t="s">
        <v>12</v>
      </c>
      <c r="AK27" s="8" t="s">
        <v>13</v>
      </c>
      <c r="AL27" s="8" t="s">
        <v>12</v>
      </c>
      <c r="AM27" s="8" t="s">
        <v>12</v>
      </c>
      <c r="AN27" s="1" t="s">
        <v>13</v>
      </c>
      <c r="AO27" s="8" t="s">
        <v>12</v>
      </c>
    </row>
    <row r="28" spans="4:41" x14ac:dyDescent="0.3">
      <c r="D28" s="2" t="s">
        <v>44</v>
      </c>
      <c r="G28" s="8" t="s">
        <v>12</v>
      </c>
      <c r="H28" s="8" t="s">
        <v>13</v>
      </c>
      <c r="I28" s="8" t="s">
        <v>12</v>
      </c>
      <c r="J28" s="8" t="s">
        <v>13</v>
      </c>
      <c r="K28" s="8" t="s">
        <v>13</v>
      </c>
      <c r="L28" s="8" t="s">
        <v>12</v>
      </c>
      <c r="M28" s="8" t="s">
        <v>13</v>
      </c>
      <c r="N28" s="8" t="s">
        <v>12</v>
      </c>
      <c r="O28" s="1" t="s">
        <v>13</v>
      </c>
      <c r="P28" s="8" t="s">
        <v>13</v>
      </c>
      <c r="Q28" s="8" t="s">
        <v>12</v>
      </c>
      <c r="R28" s="8" t="s">
        <v>13</v>
      </c>
      <c r="S28" s="8" t="s">
        <v>12</v>
      </c>
      <c r="T28" s="1" t="s">
        <v>13</v>
      </c>
      <c r="U28" s="8" t="s">
        <v>13</v>
      </c>
      <c r="V28" s="8" t="s">
        <v>12</v>
      </c>
      <c r="W28" s="8" t="s">
        <v>13</v>
      </c>
      <c r="X28" s="8" t="s">
        <v>12</v>
      </c>
      <c r="Y28" s="1" t="s">
        <v>13</v>
      </c>
      <c r="Z28" s="8" t="s">
        <v>13</v>
      </c>
      <c r="AA28" s="8" t="s">
        <v>12</v>
      </c>
      <c r="AB28" s="8" t="s">
        <v>13</v>
      </c>
      <c r="AC28" s="8" t="s">
        <v>12</v>
      </c>
      <c r="AD28" s="1" t="s">
        <v>13</v>
      </c>
      <c r="AE28" s="8" t="s">
        <v>13</v>
      </c>
      <c r="AF28" s="8" t="s">
        <v>12</v>
      </c>
      <c r="AG28" s="8" t="s">
        <v>13</v>
      </c>
      <c r="AH28" s="8" t="s">
        <v>12</v>
      </c>
      <c r="AI28" s="1" t="s">
        <v>13</v>
      </c>
      <c r="AJ28" s="8" t="s">
        <v>13</v>
      </c>
      <c r="AK28" s="8" t="s">
        <v>12</v>
      </c>
      <c r="AL28" s="8" t="s">
        <v>13</v>
      </c>
      <c r="AM28" s="8" t="s">
        <v>12</v>
      </c>
      <c r="AN28" s="1" t="s">
        <v>13</v>
      </c>
      <c r="AO28" s="8" t="s">
        <v>13</v>
      </c>
    </row>
    <row r="29" spans="4:41" x14ac:dyDescent="0.3">
      <c r="D29" t="s">
        <v>45</v>
      </c>
      <c r="G29" s="8" t="s">
        <v>13</v>
      </c>
      <c r="H29" s="8" t="s">
        <v>12</v>
      </c>
      <c r="I29" s="8" t="s">
        <v>12</v>
      </c>
      <c r="J29" s="8" t="s">
        <v>12</v>
      </c>
      <c r="K29" s="8" t="s">
        <v>13</v>
      </c>
      <c r="L29" s="8" t="s">
        <v>13</v>
      </c>
      <c r="M29" s="8" t="s">
        <v>12</v>
      </c>
      <c r="N29" s="8" t="s">
        <v>12</v>
      </c>
      <c r="O29" s="1" t="s">
        <v>12</v>
      </c>
      <c r="P29" s="8" t="s">
        <v>13</v>
      </c>
      <c r="Q29" s="8" t="s">
        <v>13</v>
      </c>
      <c r="R29" s="8" t="s">
        <v>12</v>
      </c>
      <c r="S29" s="8" t="s">
        <v>12</v>
      </c>
      <c r="T29" s="1" t="s">
        <v>12</v>
      </c>
      <c r="U29" s="8" t="s">
        <v>13</v>
      </c>
      <c r="V29" s="8" t="s">
        <v>13</v>
      </c>
      <c r="W29" s="8" t="s">
        <v>12</v>
      </c>
      <c r="X29" s="8" t="s">
        <v>12</v>
      </c>
      <c r="Y29" s="1" t="s">
        <v>12</v>
      </c>
      <c r="Z29" s="8" t="s">
        <v>13</v>
      </c>
      <c r="AA29" s="8" t="s">
        <v>13</v>
      </c>
      <c r="AB29" s="8" t="s">
        <v>12</v>
      </c>
      <c r="AC29" s="8" t="s">
        <v>12</v>
      </c>
      <c r="AD29" s="1" t="s">
        <v>12</v>
      </c>
      <c r="AE29" s="8" t="s">
        <v>13</v>
      </c>
      <c r="AF29" s="8" t="s">
        <v>13</v>
      </c>
      <c r="AG29" s="8" t="s">
        <v>12</v>
      </c>
      <c r="AH29" s="8" t="s">
        <v>12</v>
      </c>
      <c r="AI29" s="1" t="s">
        <v>12</v>
      </c>
      <c r="AJ29" s="8" t="s">
        <v>13</v>
      </c>
      <c r="AK29" s="8" t="s">
        <v>13</v>
      </c>
      <c r="AL29" s="8" t="s">
        <v>12</v>
      </c>
      <c r="AM29" s="8" t="s">
        <v>12</v>
      </c>
      <c r="AN29" s="1" t="s">
        <v>12</v>
      </c>
      <c r="AO29" s="8" t="s">
        <v>13</v>
      </c>
    </row>
    <row r="30" spans="4:41" x14ac:dyDescent="0.3">
      <c r="D30" t="s">
        <v>46</v>
      </c>
      <c r="G30" s="8" t="s">
        <v>13</v>
      </c>
      <c r="H30" s="8" t="s">
        <v>13</v>
      </c>
      <c r="I30" s="8" t="s">
        <v>12</v>
      </c>
      <c r="J30" s="8" t="s">
        <v>13</v>
      </c>
      <c r="K30" s="8" t="s">
        <v>13</v>
      </c>
      <c r="L30" s="8" t="s">
        <v>13</v>
      </c>
      <c r="M30" s="8" t="s">
        <v>13</v>
      </c>
      <c r="N30" s="8" t="s">
        <v>12</v>
      </c>
      <c r="O30" s="1" t="s">
        <v>13</v>
      </c>
      <c r="P30" s="8" t="s">
        <v>13</v>
      </c>
      <c r="Q30" s="8" t="s">
        <v>13</v>
      </c>
      <c r="R30" s="8" t="s">
        <v>13</v>
      </c>
      <c r="S30" s="8" t="s">
        <v>12</v>
      </c>
      <c r="T30" s="1" t="s">
        <v>13</v>
      </c>
      <c r="U30" s="8" t="s">
        <v>13</v>
      </c>
      <c r="V30" s="8" t="s">
        <v>13</v>
      </c>
      <c r="W30" s="8" t="s">
        <v>13</v>
      </c>
      <c r="X30" s="8" t="s">
        <v>12</v>
      </c>
      <c r="Y30" s="1" t="s">
        <v>13</v>
      </c>
      <c r="Z30" s="8" t="s">
        <v>13</v>
      </c>
      <c r="AA30" s="8" t="s">
        <v>13</v>
      </c>
      <c r="AB30" s="8" t="s">
        <v>13</v>
      </c>
      <c r="AC30" s="8" t="s">
        <v>12</v>
      </c>
      <c r="AD30" s="1" t="s">
        <v>13</v>
      </c>
      <c r="AE30" s="8" t="s">
        <v>13</v>
      </c>
      <c r="AF30" s="8" t="s">
        <v>13</v>
      </c>
      <c r="AG30" s="8" t="s">
        <v>13</v>
      </c>
      <c r="AH30" s="8" t="s">
        <v>12</v>
      </c>
      <c r="AI30" s="1" t="s">
        <v>13</v>
      </c>
      <c r="AJ30" s="8" t="s">
        <v>13</v>
      </c>
      <c r="AK30" s="8" t="s">
        <v>13</v>
      </c>
      <c r="AL30" s="8" t="s">
        <v>13</v>
      </c>
      <c r="AM30" s="8" t="s">
        <v>12</v>
      </c>
      <c r="AN30" s="1" t="s">
        <v>13</v>
      </c>
      <c r="AO30" s="8" t="s">
        <v>13</v>
      </c>
    </row>
    <row r="31" spans="4:41" x14ac:dyDescent="0.3">
      <c r="D31" t="s">
        <v>47</v>
      </c>
      <c r="G31" s="8" t="s">
        <v>13</v>
      </c>
      <c r="H31" s="8" t="s">
        <v>13</v>
      </c>
      <c r="I31" s="8" t="s">
        <v>12</v>
      </c>
      <c r="J31" s="8" t="s">
        <v>12</v>
      </c>
      <c r="K31" s="8" t="s">
        <v>13</v>
      </c>
      <c r="L31" s="8" t="s">
        <v>13</v>
      </c>
      <c r="M31" s="8" t="s">
        <v>13</v>
      </c>
      <c r="N31" s="8" t="s">
        <v>12</v>
      </c>
      <c r="O31" s="1" t="s">
        <v>12</v>
      </c>
      <c r="P31" s="8" t="s">
        <v>13</v>
      </c>
      <c r="Q31" s="8" t="s">
        <v>13</v>
      </c>
      <c r="R31" s="8" t="s">
        <v>13</v>
      </c>
      <c r="S31" s="8" t="s">
        <v>12</v>
      </c>
      <c r="T31" s="1" t="s">
        <v>12</v>
      </c>
      <c r="U31" s="8" t="s">
        <v>13</v>
      </c>
      <c r="V31" s="8" t="s">
        <v>13</v>
      </c>
      <c r="W31" s="8" t="s">
        <v>13</v>
      </c>
      <c r="X31" s="8" t="s">
        <v>12</v>
      </c>
      <c r="Y31" s="1" t="s">
        <v>12</v>
      </c>
      <c r="Z31" s="8" t="s">
        <v>13</v>
      </c>
      <c r="AA31" s="8" t="s">
        <v>13</v>
      </c>
      <c r="AB31" s="8" t="s">
        <v>13</v>
      </c>
      <c r="AC31" s="8" t="s">
        <v>12</v>
      </c>
      <c r="AD31" s="1" t="s">
        <v>12</v>
      </c>
      <c r="AE31" s="8" t="s">
        <v>13</v>
      </c>
      <c r="AF31" s="8" t="s">
        <v>13</v>
      </c>
      <c r="AG31" s="8" t="s">
        <v>13</v>
      </c>
      <c r="AH31" s="8" t="s">
        <v>12</v>
      </c>
      <c r="AI31" s="1" t="s">
        <v>12</v>
      </c>
      <c r="AJ31" s="8" t="s">
        <v>13</v>
      </c>
      <c r="AK31" s="8" t="s">
        <v>13</v>
      </c>
      <c r="AL31" s="8" t="s">
        <v>13</v>
      </c>
      <c r="AM31" s="8" t="s">
        <v>12</v>
      </c>
      <c r="AN31" s="1" t="s">
        <v>12</v>
      </c>
      <c r="AO31" s="8" t="s">
        <v>13</v>
      </c>
    </row>
    <row r="32" spans="4:41" x14ac:dyDescent="0.3">
      <c r="D32" t="s">
        <v>48</v>
      </c>
      <c r="G32" s="8" t="s">
        <v>12</v>
      </c>
      <c r="H32" s="8" t="s">
        <v>13</v>
      </c>
      <c r="I32" s="8" t="s">
        <v>12</v>
      </c>
      <c r="J32" s="8" t="s">
        <v>12</v>
      </c>
      <c r="K32" s="8" t="s">
        <v>13</v>
      </c>
      <c r="L32" s="8" t="s">
        <v>12</v>
      </c>
      <c r="M32" s="8" t="s">
        <v>13</v>
      </c>
      <c r="N32" s="8" t="s">
        <v>12</v>
      </c>
      <c r="O32" s="1" t="s">
        <v>12</v>
      </c>
      <c r="P32" s="8" t="s">
        <v>13</v>
      </c>
      <c r="Q32" s="8" t="s">
        <v>12</v>
      </c>
      <c r="R32" s="8" t="s">
        <v>13</v>
      </c>
      <c r="S32" s="8" t="s">
        <v>12</v>
      </c>
      <c r="T32" s="1" t="s">
        <v>12</v>
      </c>
      <c r="U32" s="8" t="s">
        <v>13</v>
      </c>
      <c r="V32" s="8" t="s">
        <v>12</v>
      </c>
      <c r="W32" s="8" t="s">
        <v>13</v>
      </c>
      <c r="X32" s="8" t="s">
        <v>12</v>
      </c>
      <c r="Y32" s="1" t="s">
        <v>12</v>
      </c>
      <c r="Z32" s="8" t="s">
        <v>13</v>
      </c>
      <c r="AA32" s="8" t="s">
        <v>12</v>
      </c>
      <c r="AB32" s="8" t="s">
        <v>13</v>
      </c>
      <c r="AC32" s="8" t="s">
        <v>12</v>
      </c>
      <c r="AD32" s="1" t="s">
        <v>12</v>
      </c>
      <c r="AE32" s="8" t="s">
        <v>13</v>
      </c>
      <c r="AF32" s="8" t="s">
        <v>12</v>
      </c>
      <c r="AG32" s="8" t="s">
        <v>13</v>
      </c>
      <c r="AH32" s="8" t="s">
        <v>12</v>
      </c>
      <c r="AI32" s="1" t="s">
        <v>12</v>
      </c>
      <c r="AJ32" s="8" t="s">
        <v>13</v>
      </c>
      <c r="AK32" s="8" t="s">
        <v>12</v>
      </c>
      <c r="AL32" s="8" t="s">
        <v>13</v>
      </c>
      <c r="AM32" s="8" t="s">
        <v>12</v>
      </c>
      <c r="AN32" s="1" t="s">
        <v>12</v>
      </c>
      <c r="AO32" s="8" t="s">
        <v>13</v>
      </c>
    </row>
    <row r="33" spans="4:41" x14ac:dyDescent="0.3">
      <c r="D33" t="s">
        <v>49</v>
      </c>
      <c r="G33" s="8" t="s">
        <v>12</v>
      </c>
      <c r="H33" s="8" t="s">
        <v>12</v>
      </c>
      <c r="I33" s="8" t="s">
        <v>12</v>
      </c>
      <c r="J33" s="8" t="s">
        <v>12</v>
      </c>
      <c r="K33" s="8" t="s">
        <v>13</v>
      </c>
      <c r="L33" s="8" t="s">
        <v>12</v>
      </c>
      <c r="M33" s="8" t="s">
        <v>12</v>
      </c>
      <c r="N33" s="8" t="s">
        <v>12</v>
      </c>
      <c r="O33" s="1" t="s">
        <v>12</v>
      </c>
      <c r="P33" s="8" t="s">
        <v>13</v>
      </c>
      <c r="Q33" s="8" t="s">
        <v>12</v>
      </c>
      <c r="R33" s="8" t="s">
        <v>12</v>
      </c>
      <c r="S33" s="8" t="s">
        <v>12</v>
      </c>
      <c r="T33" s="1" t="s">
        <v>12</v>
      </c>
      <c r="U33" s="8" t="s">
        <v>13</v>
      </c>
      <c r="V33" s="8" t="s">
        <v>12</v>
      </c>
      <c r="W33" s="8" t="s">
        <v>12</v>
      </c>
      <c r="X33" s="8" t="s">
        <v>12</v>
      </c>
      <c r="Y33" s="1" t="s">
        <v>12</v>
      </c>
      <c r="Z33" s="8" t="s">
        <v>13</v>
      </c>
      <c r="AA33" s="8" t="s">
        <v>12</v>
      </c>
      <c r="AB33" s="8" t="s">
        <v>12</v>
      </c>
      <c r="AC33" s="8" t="s">
        <v>12</v>
      </c>
      <c r="AD33" s="1" t="s">
        <v>12</v>
      </c>
      <c r="AE33" s="8" t="s">
        <v>13</v>
      </c>
      <c r="AF33" s="8" t="s">
        <v>12</v>
      </c>
      <c r="AG33" s="8" t="s">
        <v>12</v>
      </c>
      <c r="AH33" s="8" t="s">
        <v>12</v>
      </c>
      <c r="AI33" s="1" t="s">
        <v>12</v>
      </c>
      <c r="AJ33" s="8" t="s">
        <v>13</v>
      </c>
      <c r="AK33" s="8" t="s">
        <v>12</v>
      </c>
      <c r="AL33" s="8" t="s">
        <v>12</v>
      </c>
      <c r="AM33" s="8" t="s">
        <v>12</v>
      </c>
      <c r="AN33" s="1" t="s">
        <v>12</v>
      </c>
      <c r="AO33" s="8" t="s">
        <v>13</v>
      </c>
    </row>
    <row r="34" spans="4:41" x14ac:dyDescent="0.3">
      <c r="D34" t="s">
        <v>50</v>
      </c>
      <c r="G34" s="8" t="s">
        <v>12</v>
      </c>
      <c r="H34" s="8" t="s">
        <v>12</v>
      </c>
      <c r="I34" s="8" t="s">
        <v>12</v>
      </c>
      <c r="J34" s="8" t="s">
        <v>12</v>
      </c>
      <c r="K34" s="8" t="s">
        <v>13</v>
      </c>
      <c r="L34" s="8" t="s">
        <v>12</v>
      </c>
      <c r="M34" s="8" t="s">
        <v>12</v>
      </c>
      <c r="N34" s="8" t="s">
        <v>12</v>
      </c>
      <c r="O34" s="1" t="s">
        <v>12</v>
      </c>
      <c r="P34" s="8" t="s">
        <v>13</v>
      </c>
      <c r="Q34" s="8" t="s">
        <v>12</v>
      </c>
      <c r="R34" s="8" t="s">
        <v>12</v>
      </c>
      <c r="S34" s="8" t="s">
        <v>12</v>
      </c>
      <c r="T34" s="1" t="s">
        <v>12</v>
      </c>
      <c r="U34" s="8" t="s">
        <v>13</v>
      </c>
      <c r="V34" s="8" t="s">
        <v>12</v>
      </c>
      <c r="W34" s="8" t="s">
        <v>12</v>
      </c>
      <c r="X34" s="8" t="s">
        <v>12</v>
      </c>
      <c r="Y34" s="1" t="s">
        <v>12</v>
      </c>
      <c r="Z34" s="8" t="s">
        <v>13</v>
      </c>
      <c r="AA34" s="8" t="s">
        <v>12</v>
      </c>
      <c r="AB34" s="8" t="s">
        <v>12</v>
      </c>
      <c r="AC34" s="8" t="s">
        <v>12</v>
      </c>
      <c r="AD34" s="1" t="s">
        <v>12</v>
      </c>
      <c r="AE34" s="8" t="s">
        <v>13</v>
      </c>
      <c r="AF34" s="8" t="s">
        <v>12</v>
      </c>
      <c r="AG34" s="8" t="s">
        <v>12</v>
      </c>
      <c r="AH34" s="8" t="s">
        <v>12</v>
      </c>
      <c r="AI34" s="1" t="s">
        <v>12</v>
      </c>
      <c r="AJ34" s="8" t="s">
        <v>13</v>
      </c>
      <c r="AK34" s="8" t="s">
        <v>12</v>
      </c>
      <c r="AL34" s="8" t="s">
        <v>12</v>
      </c>
      <c r="AM34" s="8" t="s">
        <v>12</v>
      </c>
      <c r="AN34" s="1" t="s">
        <v>12</v>
      </c>
      <c r="AO34" s="8" t="s">
        <v>13</v>
      </c>
    </row>
    <row r="35" spans="4:41" x14ac:dyDescent="0.3">
      <c r="D35" t="s">
        <v>51</v>
      </c>
      <c r="G35" s="8" t="s">
        <v>12</v>
      </c>
      <c r="H35" s="8" t="s">
        <v>12</v>
      </c>
      <c r="I35" s="8" t="s">
        <v>12</v>
      </c>
      <c r="J35" s="8" t="s">
        <v>13</v>
      </c>
      <c r="K35" s="8" t="s">
        <v>13</v>
      </c>
      <c r="L35" s="8" t="s">
        <v>12</v>
      </c>
      <c r="M35" s="8" t="s">
        <v>12</v>
      </c>
      <c r="N35" s="8" t="s">
        <v>12</v>
      </c>
      <c r="O35" s="8" t="s">
        <v>13</v>
      </c>
      <c r="P35" s="8" t="s">
        <v>13</v>
      </c>
      <c r="Q35" s="8" t="s">
        <v>12</v>
      </c>
      <c r="R35" s="8" t="s">
        <v>12</v>
      </c>
      <c r="S35" s="8" t="s">
        <v>12</v>
      </c>
      <c r="T35" s="8" t="s">
        <v>13</v>
      </c>
      <c r="U35" s="8" t="s">
        <v>13</v>
      </c>
      <c r="V35" s="8" t="s">
        <v>12</v>
      </c>
      <c r="W35" s="8" t="s">
        <v>12</v>
      </c>
      <c r="X35" s="8" t="s">
        <v>12</v>
      </c>
      <c r="Y35" s="8" t="s">
        <v>13</v>
      </c>
      <c r="Z35" s="8" t="s">
        <v>13</v>
      </c>
      <c r="AA35" s="8" t="s">
        <v>12</v>
      </c>
      <c r="AB35" s="8" t="s">
        <v>12</v>
      </c>
      <c r="AC35" s="8" t="s">
        <v>12</v>
      </c>
      <c r="AD35" s="8" t="s">
        <v>13</v>
      </c>
      <c r="AE35" s="8" t="s">
        <v>13</v>
      </c>
      <c r="AF35" s="8" t="s">
        <v>12</v>
      </c>
      <c r="AG35" s="8" t="s">
        <v>12</v>
      </c>
      <c r="AH35" s="8" t="s">
        <v>12</v>
      </c>
      <c r="AI35" s="8" t="s">
        <v>13</v>
      </c>
      <c r="AJ35" s="8" t="s">
        <v>13</v>
      </c>
      <c r="AK35" s="8" t="s">
        <v>12</v>
      </c>
      <c r="AL35" s="8" t="s">
        <v>12</v>
      </c>
      <c r="AM35" s="8" t="s">
        <v>12</v>
      </c>
      <c r="AN35" s="8" t="s">
        <v>13</v>
      </c>
      <c r="AO35" s="8" t="s">
        <v>13</v>
      </c>
    </row>
    <row r="36" spans="4:41" x14ac:dyDescent="0.3">
      <c r="D36" t="s">
        <v>52</v>
      </c>
      <c r="G36" s="8" t="s">
        <v>12</v>
      </c>
      <c r="H36" s="8" t="s">
        <v>12</v>
      </c>
      <c r="I36" s="8" t="s">
        <v>12</v>
      </c>
      <c r="J36" s="8" t="s">
        <v>12</v>
      </c>
      <c r="K36" s="8" t="s">
        <v>13</v>
      </c>
      <c r="L36" s="8" t="s">
        <v>12</v>
      </c>
      <c r="M36" s="8" t="s">
        <v>12</v>
      </c>
      <c r="N36" s="8" t="s">
        <v>12</v>
      </c>
      <c r="O36" s="8" t="s">
        <v>12</v>
      </c>
      <c r="P36" s="8" t="s">
        <v>13</v>
      </c>
      <c r="Q36" s="8" t="s">
        <v>12</v>
      </c>
      <c r="R36" s="8" t="s">
        <v>12</v>
      </c>
      <c r="S36" s="8" t="s">
        <v>12</v>
      </c>
      <c r="T36" s="8" t="s">
        <v>12</v>
      </c>
      <c r="U36" s="8" t="s">
        <v>13</v>
      </c>
      <c r="V36" s="8" t="s">
        <v>12</v>
      </c>
      <c r="W36" s="8" t="s">
        <v>12</v>
      </c>
      <c r="X36" s="8" t="s">
        <v>12</v>
      </c>
      <c r="Y36" s="8" t="s">
        <v>12</v>
      </c>
      <c r="Z36" s="8" t="s">
        <v>13</v>
      </c>
      <c r="AA36" s="8" t="s">
        <v>12</v>
      </c>
      <c r="AB36" s="8" t="s">
        <v>12</v>
      </c>
      <c r="AC36" s="8" t="s">
        <v>12</v>
      </c>
      <c r="AD36" s="8" t="s">
        <v>12</v>
      </c>
      <c r="AE36" s="8" t="s">
        <v>13</v>
      </c>
      <c r="AF36" s="8" t="s">
        <v>12</v>
      </c>
      <c r="AG36" s="8" t="s">
        <v>12</v>
      </c>
      <c r="AH36" s="8" t="s">
        <v>12</v>
      </c>
      <c r="AI36" s="8" t="s">
        <v>12</v>
      </c>
      <c r="AJ36" s="8" t="s">
        <v>13</v>
      </c>
      <c r="AK36" s="8" t="s">
        <v>12</v>
      </c>
      <c r="AL36" s="8" t="s">
        <v>12</v>
      </c>
      <c r="AM36" s="8" t="s">
        <v>12</v>
      </c>
      <c r="AN36" s="8" t="s">
        <v>12</v>
      </c>
      <c r="AO36" s="8" t="s">
        <v>13</v>
      </c>
    </row>
    <row r="37" spans="4:41" x14ac:dyDescent="0.3">
      <c r="D37" t="s">
        <v>53</v>
      </c>
      <c r="G37" s="8" t="s">
        <v>13</v>
      </c>
      <c r="H37" s="8" t="s">
        <v>12</v>
      </c>
      <c r="I37" s="8" t="s">
        <v>12</v>
      </c>
      <c r="J37" s="8" t="s">
        <v>12</v>
      </c>
      <c r="K37" s="8" t="s">
        <v>13</v>
      </c>
      <c r="L37" s="8" t="s">
        <v>13</v>
      </c>
      <c r="M37" s="8" t="s">
        <v>12</v>
      </c>
      <c r="N37" s="8" t="s">
        <v>12</v>
      </c>
      <c r="O37" s="8" t="s">
        <v>12</v>
      </c>
      <c r="P37" s="8" t="s">
        <v>13</v>
      </c>
      <c r="Q37" s="8" t="s">
        <v>13</v>
      </c>
      <c r="R37" s="8" t="s">
        <v>12</v>
      </c>
      <c r="S37" s="8" t="s">
        <v>12</v>
      </c>
      <c r="T37" s="8" t="s">
        <v>12</v>
      </c>
      <c r="U37" s="8" t="s">
        <v>13</v>
      </c>
      <c r="V37" s="8" t="s">
        <v>13</v>
      </c>
      <c r="W37" s="8" t="s">
        <v>12</v>
      </c>
      <c r="X37" s="8" t="s">
        <v>12</v>
      </c>
      <c r="Y37" s="8" t="s">
        <v>12</v>
      </c>
      <c r="Z37" s="8" t="s">
        <v>13</v>
      </c>
      <c r="AA37" s="8" t="s">
        <v>13</v>
      </c>
      <c r="AB37" s="8" t="s">
        <v>12</v>
      </c>
      <c r="AC37" s="8" t="s">
        <v>12</v>
      </c>
      <c r="AD37" s="8" t="s">
        <v>12</v>
      </c>
      <c r="AE37" s="8" t="s">
        <v>13</v>
      </c>
      <c r="AF37" s="8" t="s">
        <v>13</v>
      </c>
      <c r="AG37" s="8" t="s">
        <v>12</v>
      </c>
      <c r="AH37" s="8" t="s">
        <v>12</v>
      </c>
      <c r="AI37" s="8" t="s">
        <v>12</v>
      </c>
      <c r="AJ37" s="8" t="s">
        <v>13</v>
      </c>
      <c r="AK37" s="8" t="s">
        <v>13</v>
      </c>
      <c r="AL37" s="8" t="s">
        <v>12</v>
      </c>
      <c r="AM37" s="8" t="s">
        <v>12</v>
      </c>
      <c r="AN37" s="8" t="s">
        <v>12</v>
      </c>
      <c r="AO37" s="8" t="s">
        <v>13</v>
      </c>
    </row>
    <row r="38" spans="4:41" x14ac:dyDescent="0.3">
      <c r="D38" t="s">
        <v>54</v>
      </c>
      <c r="G38" s="8" t="s">
        <v>13</v>
      </c>
      <c r="H38" s="8" t="s">
        <v>12</v>
      </c>
      <c r="I38" s="8" t="s">
        <v>12</v>
      </c>
      <c r="J38" s="8" t="s">
        <v>12</v>
      </c>
      <c r="K38" s="8" t="s">
        <v>13</v>
      </c>
      <c r="L38" s="8" t="s">
        <v>13</v>
      </c>
      <c r="M38" s="8" t="s">
        <v>12</v>
      </c>
      <c r="N38" s="8" t="s">
        <v>12</v>
      </c>
      <c r="O38" s="1" t="s">
        <v>12</v>
      </c>
      <c r="P38" s="8" t="s">
        <v>13</v>
      </c>
      <c r="Q38" s="8" t="s">
        <v>13</v>
      </c>
      <c r="R38" s="8" t="s">
        <v>12</v>
      </c>
      <c r="S38" s="8" t="s">
        <v>12</v>
      </c>
      <c r="T38" s="1" t="s">
        <v>12</v>
      </c>
      <c r="U38" s="8" t="s">
        <v>13</v>
      </c>
      <c r="V38" s="8" t="s">
        <v>13</v>
      </c>
      <c r="W38" s="8" t="s">
        <v>12</v>
      </c>
      <c r="X38" s="8" t="s">
        <v>12</v>
      </c>
      <c r="Y38" s="1" t="s">
        <v>12</v>
      </c>
      <c r="Z38" s="8" t="s">
        <v>13</v>
      </c>
      <c r="AA38" s="8" t="s">
        <v>13</v>
      </c>
      <c r="AB38" s="8" t="s">
        <v>12</v>
      </c>
      <c r="AC38" s="8" t="s">
        <v>12</v>
      </c>
      <c r="AD38" s="1" t="s">
        <v>12</v>
      </c>
      <c r="AE38" s="8" t="s">
        <v>13</v>
      </c>
      <c r="AF38" s="8" t="s">
        <v>13</v>
      </c>
      <c r="AG38" s="8" t="s">
        <v>12</v>
      </c>
      <c r="AH38" s="8" t="s">
        <v>12</v>
      </c>
      <c r="AI38" s="1" t="s">
        <v>12</v>
      </c>
      <c r="AJ38" s="8" t="s">
        <v>13</v>
      </c>
      <c r="AK38" s="8" t="s">
        <v>13</v>
      </c>
      <c r="AL38" s="8" t="s">
        <v>12</v>
      </c>
      <c r="AM38" s="8" t="s">
        <v>12</v>
      </c>
      <c r="AN38" s="1" t="s">
        <v>12</v>
      </c>
      <c r="AO38" s="8" t="s">
        <v>13</v>
      </c>
    </row>
    <row r="39" spans="4:41" x14ac:dyDescent="0.3">
      <c r="G39" s="5" t="b">
        <f>AND(NOT(AND(D20='Avropsförfrågan med kontrakt'!G24,G20="NEJ")),(NOT(AND(D21='Avropsförfrågan med kontrakt'!G24,G21="NEJ"))),(NOT(AND(D22='Avropsförfrågan med kontrakt'!G24,G22="NEJ"))),(NOT(AND(D23='Avropsförfrågan med kontrakt'!G24,G23="NEJ"))),(NOT(AND(D24='Avropsförfrågan med kontrakt'!G24,G24="NEJ"))),(NOT(AND(D25='Avropsförfrågan med kontrakt'!G24,G25="NEJ"))),(NOT(AND(D26='Avropsförfrågan med kontrakt'!G24,G26="NEJ"))),(NOT(AND(D27='Avropsförfrågan med kontrakt'!G24,G27="NEJ"))),(NOT(AND(D28='Avropsförfrågan med kontrakt'!G24,G28="NEJ"))),(NOT(AND(D29='Avropsförfrågan med kontrakt'!G24,G29="NEJ"))),(NOT(AND(D30='Avropsförfrågan med kontrakt'!G24,G30="NEJ"))),(NOT(AND(D31='Avropsförfrågan med kontrakt'!G24,G31="NEJ"))),(NOT(AND(D32='Avropsförfrågan med kontrakt'!G24,G32="NEJ"))),(NOT(AND(D33='Avropsförfrågan med kontrakt'!G24,G33="NEJ"))),(NOT(AND(D34='Avropsförfrågan med kontrakt'!G24,G34="NEJ"))),(NOT(AND(D35='Avropsförfrågan med kontrakt'!G24,G35="NEJ"))),(NOT(AND(D36='Avropsförfrågan med kontrakt'!G24,G36="NEJ"))),(NOT(AND(D37='Avropsförfrågan med kontrakt'!G24,G37="NEJ"))),(NOT(AND(D38='Avropsförfrågan med kontrakt'!G24,G38="NEJ"))))</f>
        <v>1</v>
      </c>
      <c r="H39" s="5" t="b">
        <f>AND(NOT(AND(D20='Avropsförfrågan med kontrakt'!G24,H20="NEJ")),(NOT(AND(D21='Avropsförfrågan med kontrakt'!G24,H21="NEJ"))),(NOT(AND(D22='Avropsförfrågan med kontrakt'!G24,H22="NEJ"))),(NOT(AND(D23='Avropsförfrågan med kontrakt'!G24,H23="NEJ"))),(NOT(AND(D24='Avropsförfrågan med kontrakt'!G24,H24="NEJ"))),(NOT(AND(D25='Avropsförfrågan med kontrakt'!G24,H25="NEJ"))),(NOT(AND(D26='Avropsförfrågan med kontrakt'!G24,H26="NEJ"))),(NOT(AND(D27='Avropsförfrågan med kontrakt'!G24,H27="NEJ"))),(NOT(AND(D28='Avropsförfrågan med kontrakt'!G24,H28="NEJ"))),(NOT(AND(D29='Avropsförfrågan med kontrakt'!G24,H29="NEJ"))),(NOT(AND(D30='Avropsförfrågan med kontrakt'!G24,H30="NEJ"))),(NOT(AND(D31='Avropsförfrågan med kontrakt'!G24,H31="NEJ"))),(NOT(AND(D32='Avropsförfrågan med kontrakt'!G24,H32="NEJ"))),(NOT(AND(D33='Avropsförfrågan med kontrakt'!G24,H33="NEJ"))),(NOT(AND(D34='Avropsförfrågan med kontrakt'!G24,H34="NEJ"))),(NOT(AND(D35='Avropsförfrågan med kontrakt'!G24,H35="NEJ"))),(NOT(AND(D36='Avropsförfrågan med kontrakt'!G24,H36="NEJ"))),(NOT(AND(D37='Avropsförfrågan med kontrakt'!G24,H37="NEJ"))),(NOT(AND(D38='Avropsförfrågan med kontrakt'!G24,H38="NEJ"))))</f>
        <v>1</v>
      </c>
      <c r="I39" s="5" t="b">
        <f>AND(NOT(AND(D20='Avropsförfrågan med kontrakt'!G24,I20="NEJ")),(NOT(AND(D21='Avropsförfrågan med kontrakt'!G24,I21="NEJ"))),(NOT(AND(D22='Avropsförfrågan med kontrakt'!G24,I22="NEJ"))),(NOT(AND(D23='Avropsförfrågan med kontrakt'!G24,I23="NEJ"))),(NOT(AND(D24='Avropsförfrågan med kontrakt'!G24,I24="NEJ"))),(NOT(AND(D25='Avropsförfrågan med kontrakt'!G24,I25="NEJ"))),(NOT(AND(D26='Avropsförfrågan med kontrakt'!G24,I26="NEJ"))),(NOT(AND(D27='Avropsförfrågan med kontrakt'!G24,I27="NEJ"))),(NOT(AND(D28='Avropsförfrågan med kontrakt'!G24,I28="NEJ"))),(NOT(AND(D29='Avropsförfrågan med kontrakt'!G24,I29="NEJ"))),(NOT(AND(D30='Avropsförfrågan med kontrakt'!G24,I30="NEJ"))),(NOT(AND(D31='Avropsförfrågan med kontrakt'!G24,I31="NEJ"))),(NOT(AND(D32='Avropsförfrågan med kontrakt'!G24,I32="NEJ"))),(NOT(AND(D33='Avropsförfrågan med kontrakt'!G24,I33="NEJ"))),(NOT(AND(D34='Avropsförfrågan med kontrakt'!G24,I34="NEJ"))),(NOT(AND(D35='Avropsförfrågan med kontrakt'!G24,I35="NEJ"))),(NOT(AND(D36='Avropsförfrågan med kontrakt'!G24,I36="NEJ"))),(NOT(AND(D37='Avropsförfrågan med kontrakt'!G24,I37="NEJ"))),(NOT(AND(D38='Avropsförfrågan med kontrakt'!G24,I38="NEJ"))))</f>
        <v>1</v>
      </c>
      <c r="J39" s="5" t="b">
        <f>AND(NOT(AND(D20='Avropsförfrågan med kontrakt'!G24,J20="NEJ")),(NOT(AND(D21='Avropsförfrågan med kontrakt'!G24,J21="NEJ"))),(NOT(AND(D22='Avropsförfrågan med kontrakt'!G24,J22="NEJ"))),(NOT(AND(D23='Avropsförfrågan med kontrakt'!G24,J23="NEJ"))),(NOT(AND(D24='Avropsförfrågan med kontrakt'!G24,J24="NEJ"))),(NOT(AND(D25='Avropsförfrågan med kontrakt'!G24,J25="NEJ"))),(NOT(AND(D26='Avropsförfrågan med kontrakt'!G24,J26="NEJ"))),(NOT(AND(D27='Avropsförfrågan med kontrakt'!G24,J27="NEJ"))),(NOT(AND(D28='Avropsförfrågan med kontrakt'!G24,J28="NEJ"))),(NOT(AND(D29='Avropsförfrågan med kontrakt'!G24,J29="NEJ"))),(NOT(AND(D30='Avropsförfrågan med kontrakt'!G24,J30="NEJ"))),(NOT(AND(D31='Avropsförfrågan med kontrakt'!G24,J31="NEJ"))),(NOT(AND(D32='Avropsförfrågan med kontrakt'!G24,J32="NEJ"))),(NOT(AND(D33='Avropsförfrågan med kontrakt'!G24,J33="NEJ"))),(NOT(AND(D34='Avropsförfrågan med kontrakt'!G24,J34="NEJ"))),(NOT(AND(D35='Avropsförfrågan med kontrakt'!G24,J35="NEJ"))),(NOT(AND(D36='Avropsförfrågan med kontrakt'!G24,J36="NEJ"))),(NOT(AND(D37='Avropsförfrågan med kontrakt'!G24,J37="NEJ"))),(NOT(AND(D38='Avropsförfrågan med kontrakt'!G24,J38="NEJ"))))</f>
        <v>1</v>
      </c>
      <c r="K39" s="5" t="b">
        <f>AND(NOT(AND(D20='Avropsförfrågan med kontrakt'!G24,K20="NEJ")),(NOT(AND(D21='Avropsförfrågan med kontrakt'!G24,K21="NEJ"))),(NOT(AND(D22='Avropsförfrågan med kontrakt'!G24,K22="NEJ"))),(NOT(AND(D23='Avropsförfrågan med kontrakt'!G24,K23="NEJ"))),(NOT(AND(D24='Avropsförfrågan med kontrakt'!G24,K24="NEJ"))),(NOT(AND(D25='Avropsförfrågan med kontrakt'!G24,K25="NEJ"))),(NOT(AND(D26='Avropsförfrågan med kontrakt'!G24,K26="NEJ"))),(NOT(AND(D27='Avropsförfrågan med kontrakt'!G24,K27="NEJ"))),(NOT(AND(D28='Avropsförfrågan med kontrakt'!G24,K28="NEJ"))),(NOT(AND(D29='Avropsförfrågan med kontrakt'!G24,K29="NEJ"))),(NOT(AND(D30='Avropsförfrågan med kontrakt'!G24,K30="NEJ"))),(NOT(AND(D31='Avropsförfrågan med kontrakt'!G24,K31="NEJ"))),(NOT(AND(D32='Avropsförfrågan med kontrakt'!G24,K32="NEJ"))),(NOT(AND(D33='Avropsförfrågan med kontrakt'!G24,K33="NEJ"))),(NOT(AND(D34='Avropsförfrågan med kontrakt'!G24,K34="NEJ"))),(NOT(AND(D35='Avropsförfrågan med kontrakt'!G24,K35="NEJ"))),(NOT(AND(D36='Avropsförfrågan med kontrakt'!G24,K36="NEJ"))),(NOT(AND(D37='Avropsförfrågan med kontrakt'!G24,K37="NEJ"))),(NOT(AND(D38='Avropsförfrågan med kontrakt'!G24,K38="NEJ"))))</f>
        <v>1</v>
      </c>
      <c r="L39" s="2" t="b">
        <f>AND(NOT(AND(D20='Avropsförfrågan med kontrakt'!G24,L20="NEJ")),(NOT(AND(D21='Avropsförfrågan med kontrakt'!G24,L21="NEJ"))),(NOT(AND(D22='Avropsförfrågan med kontrakt'!G24,L22="NEJ"))),(NOT(AND(D23='Avropsförfrågan med kontrakt'!G24,L23="NEJ"))),(NOT(AND(D24='Avropsförfrågan med kontrakt'!G24,L24="NEJ"))),(NOT(AND(D25='Avropsförfrågan med kontrakt'!G24,L25="NEJ"))),(NOT(AND(D26='Avropsförfrågan med kontrakt'!G24,L26="NEJ"))),(NOT(AND(D27='Avropsförfrågan med kontrakt'!G24,L27="NEJ"))),(NOT(AND(D28='Avropsförfrågan med kontrakt'!G24,L28="NEJ"))),(NOT(AND(D29='Avropsförfrågan med kontrakt'!G24,L29="NEJ"))),(NOT(AND(D30='Avropsförfrågan med kontrakt'!G24,L30="NEJ"))),(NOT(AND(D31='Avropsförfrågan med kontrakt'!G24,L31="NEJ"))),(NOT(AND(D32='Avropsförfrågan med kontrakt'!G24,L32="NEJ"))),(NOT(AND(D33='Avropsförfrågan med kontrakt'!G24,L33="NEJ"))),(NOT(AND(D34='Avropsförfrågan med kontrakt'!G24,L34="NEJ"))),(NOT(AND(D35='Avropsförfrågan med kontrakt'!G24,L35="NEJ"))),(NOT(AND(D36='Avropsförfrågan med kontrakt'!G24,L36="NEJ"))),(NOT(AND(D37='Avropsförfrågan med kontrakt'!G24,L37="NEJ"))),(NOT(AND(D38='Avropsförfrågan med kontrakt'!G24,L38="NEJ"))))</f>
        <v>1</v>
      </c>
      <c r="M39" s="2" t="b">
        <f>AND(NOT(AND(D20='Avropsförfrågan med kontrakt'!G24,M20="NEJ")),(NOT(AND(D21='Avropsförfrågan med kontrakt'!G24,M21="NEJ"))),(NOT(AND(D22='Avropsförfrågan med kontrakt'!G24,M22="NEJ"))),(NOT(AND(D23='Avropsförfrågan med kontrakt'!G24,M23="NEJ"))),(NOT(AND(D24='Avropsförfrågan med kontrakt'!G24,M24="NEJ"))),(NOT(AND(D25='Avropsförfrågan med kontrakt'!G24,M25="NEJ"))),(NOT(AND(D26='Avropsförfrågan med kontrakt'!G24,M26="NEJ"))),(NOT(AND(D27='Avropsförfrågan med kontrakt'!G24,M27="NEJ"))),(NOT(AND(D28='Avropsförfrågan med kontrakt'!G24,M28="NEJ"))),(NOT(AND(D29='Avropsförfrågan med kontrakt'!G24,M29="NEJ"))),(NOT(AND(D30='Avropsförfrågan med kontrakt'!G24,M30="NEJ"))),(NOT(AND(D31='Avropsförfrågan med kontrakt'!G24,M31="NEJ"))),(NOT(AND(D32='Avropsförfrågan med kontrakt'!G24,M32="NEJ"))),(NOT(AND(D33='Avropsförfrågan med kontrakt'!G24,M33="NEJ"))),(NOT(AND(D34='Avropsförfrågan med kontrakt'!G24,M34="NEJ"))),(NOT(AND(D35='Avropsförfrågan med kontrakt'!G24,M35="NEJ"))),(NOT(AND(D36='Avropsförfrågan med kontrakt'!G24,M36="NEJ"))),(NOT(AND(D37='Avropsförfrågan med kontrakt'!G24,M37="NEJ"))),(NOT(AND(D38='Avropsförfrågan med kontrakt'!G24,M38="NEJ"))))</f>
        <v>1</v>
      </c>
      <c r="N39" t="b">
        <f>AND(NOT(AND(D20='Avropsförfrågan med kontrakt'!G24,N20="NEJ")),(NOT(AND(D21='Avropsförfrågan med kontrakt'!G24,N21="NEJ"))),(NOT(AND(D22='Avropsförfrågan med kontrakt'!G24,N22="NEJ"))),(NOT(AND(D23='Avropsförfrågan med kontrakt'!G24,N23="NEJ"))),(NOT(AND(D24='Avropsförfrågan med kontrakt'!G24,N24="NEJ"))),(NOT(AND(D25='Avropsförfrågan med kontrakt'!G24,N25="NEJ"))),(NOT(AND(D26='Avropsförfrågan med kontrakt'!G24,N26="NEJ"))),(NOT(AND(D27='Avropsförfrågan med kontrakt'!G24,N27="NEJ"))),(NOT(AND(D28='Avropsförfrågan med kontrakt'!G24,N28="NEJ"))),(NOT(AND(D29='Avropsförfrågan med kontrakt'!G24,N29="NEJ"))),(NOT(AND(D30='Avropsförfrågan med kontrakt'!G24,N30="NEJ"))),(NOT(AND(D31='Avropsförfrågan med kontrakt'!G24,N31="NEJ"))),(NOT(AND(D32='Avropsförfrågan med kontrakt'!G24,N32="NEJ"))),(NOT(AND(D33='Avropsförfrågan med kontrakt'!G24,N33="NEJ"))),(NOT(AND(D34='Avropsförfrågan med kontrakt'!G24,N34="NEJ"))),(NOT(AND(D35='Avropsförfrågan med kontrakt'!G24,N35="NEJ"))),(NOT(AND(D36='Avropsförfrågan med kontrakt'!G24,N36="NEJ"))),(NOT(AND(D37='Avropsförfrågan med kontrakt'!G24,N37="NEJ"))),(NOT(AND(D38='Avropsförfrågan med kontrakt'!G24,N38="NEJ"))))</f>
        <v>1</v>
      </c>
      <c r="O39" t="b">
        <f>AND(NOT(AND(D20='Avropsförfrågan med kontrakt'!G24,O20="NEJ")),(NOT(AND(D21='Avropsförfrågan med kontrakt'!G24,O21="NEJ"))),(NOT(AND(D22='Avropsförfrågan med kontrakt'!G24,O22="NEJ"))),(NOT(AND(D23='Avropsförfrågan med kontrakt'!G24,O23="NEJ"))),(NOT(AND(D24='Avropsförfrågan med kontrakt'!G24,O24="NEJ"))),(NOT(AND(D25='Avropsförfrågan med kontrakt'!G24,O25="NEJ"))),(NOT(AND(D26='Avropsförfrågan med kontrakt'!G24,O26="NEJ"))),(NOT(AND(D27='Avropsförfrågan med kontrakt'!G24,O27="NEJ"))),(NOT(AND(D28='Avropsförfrågan med kontrakt'!G24,O28="NEJ"))),(NOT(AND(D29='Avropsförfrågan med kontrakt'!G24,O29="NEJ"))),(NOT(AND(D30='Avropsförfrågan med kontrakt'!G24,O30="NEJ"))),(NOT(AND(D31='Avropsförfrågan med kontrakt'!G24,O31="NEJ"))),(NOT(AND(D32='Avropsförfrågan med kontrakt'!G24,O32="NEJ"))),(NOT(AND(D33='Avropsförfrågan med kontrakt'!G24,O33="NEJ"))),(NOT(AND(D34='Avropsförfrågan med kontrakt'!G24,O34="NEJ"))),(NOT(AND(D35='Avropsförfrågan med kontrakt'!G24,O35="NEJ"))),(NOT(AND(D36='Avropsförfrågan med kontrakt'!G24,O36="NEJ"))),(NOT(AND(D37='Avropsförfrågan med kontrakt'!G24,O37="NEJ"))),(NOT(AND(D38='Avropsförfrågan med kontrakt'!G24,O38="NEJ"))))</f>
        <v>1</v>
      </c>
      <c r="P39" t="b">
        <f>AND(NOT(AND(D20='Avropsförfrågan med kontrakt'!G24,P20="NEJ")),(NOT(AND(D21='Avropsförfrågan med kontrakt'!G24,P21="NEJ"))),(NOT(AND(D22='Avropsförfrågan med kontrakt'!G24,P22="NEJ"))),(NOT(AND(D23='Avropsförfrågan med kontrakt'!G24,P23="NEJ"))),(NOT(AND(D24='Avropsförfrågan med kontrakt'!G24,P24="NEJ"))),(NOT(AND(D25='Avropsförfrågan med kontrakt'!G24,P25="NEJ"))),(NOT(AND(D26='Avropsförfrågan med kontrakt'!G24,P26="NEJ"))),(NOT(AND(D27='Avropsförfrågan med kontrakt'!G24,P27="NEJ"))),(NOT(AND(D28='Avropsförfrågan med kontrakt'!G24,P28="NEJ"))),(NOT(AND(D29='Avropsförfrågan med kontrakt'!G24,P29="NEJ"))),(NOT(AND(D30='Avropsförfrågan med kontrakt'!G24,P30="NEJ"))),(NOT(AND(D31='Avropsförfrågan med kontrakt'!G24,P31="NEJ"))),(NOT(AND(D32='Avropsförfrågan med kontrakt'!G24,P32="NEJ"))),(NOT(AND(D33='Avropsförfrågan med kontrakt'!G24,P33="NEJ"))),(NOT(AND(D34='Avropsförfrågan med kontrakt'!G24,P34="NEJ"))),(NOT(AND(D35='Avropsförfrågan med kontrakt'!G24,P35="NEJ"))),(NOT(AND(D36='Avropsförfrågan med kontrakt'!G24,P36="NEJ"))),(NOT(AND(D37='Avropsförfrågan med kontrakt'!G24,P37="NEJ"))),(NOT(AND(D38='Avropsförfrågan med kontrakt'!G24,P38="NEJ"))))</f>
        <v>1</v>
      </c>
      <c r="Q39" s="6" t="b">
        <f>AND(NOT(AND(D20='Avropsförfrågan med kontrakt'!G24,Q20="NEJ")),(NOT(AND(D21='Avropsförfrågan med kontrakt'!G24,Q21="NEJ"))),(NOT(AND(D22='Avropsförfrågan med kontrakt'!G24,Q22="NEJ"))),(NOT(AND(D23='Avropsförfrågan med kontrakt'!G24,Q23="NEJ"))),(NOT(AND(D24='Avropsförfrågan med kontrakt'!G24,Q24="NEJ"))),(NOT(AND(D25='Avropsförfrågan med kontrakt'!G24,Q25="NEJ"))),(NOT(AND(D26='Avropsförfrågan med kontrakt'!G24,Q26="NEJ"))),(NOT(AND(D27='Avropsförfrågan med kontrakt'!G24,Q27="NEJ"))),(NOT(AND(D28='Avropsförfrågan med kontrakt'!G24,Q28="NEJ"))),(NOT(AND(D29='Avropsförfrågan med kontrakt'!G24,Q29="NEJ"))),(NOT(AND(D30='Avropsförfrågan med kontrakt'!G24,Q30="NEJ"))),(NOT(AND(D31='Avropsförfrågan med kontrakt'!G24,Q31="NEJ"))),(NOT(AND(D32='Avropsförfrågan med kontrakt'!G24,Q32="NEJ"))),(NOT(AND(D33='Avropsförfrågan med kontrakt'!G24,Q33="NEJ"))),(NOT(AND(D34='Avropsförfrågan med kontrakt'!G24,Q34="NEJ"))),(NOT(AND(D35='Avropsförfrågan med kontrakt'!G24,Q35="NEJ"))),(NOT(AND(D36='Avropsförfrågan med kontrakt'!G24,Q36="NEJ"))),(NOT(AND(D37='Avropsförfrågan med kontrakt'!G24,Q37="NEJ"))),(NOT(AND(D38='Avropsförfrågan med kontrakt'!G24,Q38="NEJ"))))</f>
        <v>1</v>
      </c>
      <c r="R39" s="6" t="b">
        <f>AND(NOT(AND(D20='Avropsförfrågan med kontrakt'!G24,R20="NEJ")),(NOT(AND(D21='Avropsförfrågan med kontrakt'!G24,R21="NEJ"))),(NOT(AND(D22='Avropsförfrågan med kontrakt'!G24,R22="NEJ"))),(NOT(AND(D23='Avropsförfrågan med kontrakt'!G24,R23="NEJ"))),(NOT(AND(D24='Avropsförfrågan med kontrakt'!G24,R24="NEJ"))),(NOT(AND(D25='Avropsförfrågan med kontrakt'!G24,R25="NEJ"))),(NOT(AND(D26='Avropsförfrågan med kontrakt'!G24,R26="NEJ"))),(NOT(AND(D27='Avropsförfrågan med kontrakt'!G24,R27="NEJ"))),(NOT(AND(D28='Avropsförfrågan med kontrakt'!G24,R28="NEJ"))),(NOT(AND(D29='Avropsförfrågan med kontrakt'!G24,R29="NEJ"))),(NOT(AND(D30='Avropsförfrågan med kontrakt'!G24,R30="NEJ"))),(NOT(AND(D31='Avropsförfrågan med kontrakt'!G24,R31="NEJ"))),(NOT(AND(D32='Avropsförfrågan med kontrakt'!G24,R32="NEJ"))),(NOT(AND(D33='Avropsförfrågan med kontrakt'!G24,R33="NEJ"))),(NOT(AND(D34='Avropsförfrågan med kontrakt'!G24,R34="NEJ"))),(NOT(AND(D35='Avropsförfrågan med kontrakt'!G24,R35="NEJ"))),(NOT(AND(D36='Avropsförfrågan med kontrakt'!G24,R36="NEJ"))),(NOT(AND(D37='Avropsförfrågan med kontrakt'!G24,R37="NEJ"))),(NOT(AND(D38='Avropsförfrågan med kontrakt'!G24,R38="NEJ"))))</f>
        <v>1</v>
      </c>
      <c r="S39" s="6" t="b">
        <f>AND(NOT(AND(D20='Avropsförfrågan med kontrakt'!G24,S20="NEJ")),(NOT(AND(D21='Avropsförfrågan med kontrakt'!G24,S21="NEJ"))),(NOT(AND(D22='Avropsförfrågan med kontrakt'!G24,S22="NEJ"))),(NOT(AND(D23='Avropsförfrågan med kontrakt'!G24,S23="NEJ"))),(NOT(AND(D24='Avropsförfrågan med kontrakt'!G24,S24="NEJ"))),(NOT(AND(D25='Avropsförfrågan med kontrakt'!G24,S25="NEJ"))),(NOT(AND(D26='Avropsförfrågan med kontrakt'!G24,S26="NEJ"))),(NOT(AND(D27='Avropsförfrågan med kontrakt'!G24,S27="NEJ"))),(NOT(AND(D28='Avropsförfrågan med kontrakt'!G24,S28="NEJ"))),(NOT(AND(D29='Avropsförfrågan med kontrakt'!G24,S29="NEJ"))),(NOT(AND(D30='Avropsförfrågan med kontrakt'!G24,S30="NEJ"))),(NOT(AND(D31='Avropsförfrågan med kontrakt'!G24,S31="NEJ"))),(NOT(AND(D32='Avropsförfrågan med kontrakt'!G24,S32="NEJ"))),(NOT(AND(D33='Avropsförfrågan med kontrakt'!G24,S33="NEJ"))),(NOT(AND(D34='Avropsförfrågan med kontrakt'!G24,S34="NEJ"))),(NOT(AND(D35='Avropsförfrågan med kontrakt'!G24,S35="NEJ"))),(NOT(AND(D36='Avropsförfrågan med kontrakt'!G24,S36="NEJ"))),(NOT(AND(D37='Avropsförfrågan med kontrakt'!G24,S37="NEJ"))),(NOT(AND(D38='Avropsförfrågan med kontrakt'!G24,S38="NEJ"))))</f>
        <v>1</v>
      </c>
      <c r="T39" s="6" t="b">
        <f>AND(NOT(AND(D20='Avropsförfrågan med kontrakt'!G24,T20="NEJ")),(NOT(AND(D21='Avropsförfrågan med kontrakt'!G24,T21="NEJ"))),(NOT(AND(D22='Avropsförfrågan med kontrakt'!G24,T22="NEJ"))),(NOT(AND(D23='Avropsförfrågan med kontrakt'!G24,T23="NEJ"))),(NOT(AND(D24='Avropsförfrågan med kontrakt'!G24,T24="NEJ"))),(NOT(AND(D25='Avropsförfrågan med kontrakt'!G24,T25="NEJ"))),(NOT(AND(D26='Avropsförfrågan med kontrakt'!G24,T26="NEJ"))),(NOT(AND(D27='Avropsförfrågan med kontrakt'!G24,T27="NEJ"))),(NOT(AND(D28='Avropsförfrågan med kontrakt'!G24,T28="NEJ"))),(NOT(AND(D29='Avropsförfrågan med kontrakt'!G24,T29="NEJ"))),(NOT(AND(D30='Avropsförfrågan med kontrakt'!G24,T30="NEJ"))),(NOT(AND(D31='Avropsförfrågan med kontrakt'!G24,T31="NEJ"))),(NOT(AND(D32='Avropsförfrågan med kontrakt'!G24,T32="NEJ"))),(NOT(AND(D33='Avropsförfrågan med kontrakt'!G24,T33="NEJ"))),(NOT(AND(D34='Avropsförfrågan med kontrakt'!G24,T34="NEJ"))),(NOT(AND(D35='Avropsförfrågan med kontrakt'!G24,T35="NEJ"))),(NOT(AND(D36='Avropsförfrågan med kontrakt'!G24,T36="NEJ"))),(NOT(AND(D37='Avropsförfrågan med kontrakt'!G24,T37="NEJ"))),(NOT(AND(D38='Avropsförfrågan med kontrakt'!G24,T38="NEJ"))))</f>
        <v>1</v>
      </c>
      <c r="U39" s="6" t="b">
        <f>AND(NOT(AND(D20='Avropsförfrågan med kontrakt'!G24,U20="NEJ")),(NOT(AND(D21='Avropsförfrågan med kontrakt'!G24,U21="NEJ"))),(NOT(AND(D22='Avropsförfrågan med kontrakt'!G24,U22="NEJ"))),(NOT(AND(D23='Avropsförfrågan med kontrakt'!G24,U23="NEJ"))),(NOT(AND(D24='Avropsförfrågan med kontrakt'!G24,U24="NEJ"))),(NOT(AND(D25='Avropsförfrågan med kontrakt'!G24,U25="NEJ"))),(NOT(AND(D26='Avropsförfrågan med kontrakt'!G24,U26="NEJ"))),(NOT(AND(D27='Avropsförfrågan med kontrakt'!G24,U27="NEJ"))),(NOT(AND(D28='Avropsförfrågan med kontrakt'!G24,U28="NEJ"))),(NOT(AND(D29='Avropsförfrågan med kontrakt'!G24,U29="NEJ"))),(NOT(AND(D30='Avropsförfrågan med kontrakt'!G24,U30="NEJ"))),(NOT(AND(D31='Avropsförfrågan med kontrakt'!G24,U31="NEJ"))),(NOT(AND(D32='Avropsförfrågan med kontrakt'!G24,U32="NEJ"))),(NOT(AND(D33='Avropsförfrågan med kontrakt'!G24,U33="NEJ"))),(NOT(AND(D34='Avropsförfrågan med kontrakt'!G24,U34="NEJ"))),(NOT(AND(D35='Avropsförfrågan med kontrakt'!G24,U35="NEJ"))),(NOT(AND(D36='Avropsförfrågan med kontrakt'!G24,U36="NEJ"))),(NOT(AND(D37='Avropsförfrågan med kontrakt'!G24,U37="NEJ"))),(NOT(AND(D38='Avropsförfrågan med kontrakt'!G24,U38="NEJ"))))</f>
        <v>1</v>
      </c>
      <c r="V39" t="b">
        <f>AND(NOT(AND(D20='Avropsförfrågan med kontrakt'!G24,V20="NEJ")),(NOT(AND(D21='Avropsförfrågan med kontrakt'!G24,V21="NEJ"))),(NOT(AND(D22='Avropsförfrågan med kontrakt'!G24,V22="NEJ"))),(NOT(AND(D23='Avropsförfrågan med kontrakt'!G24,V23="NEJ"))),(NOT(AND(D24='Avropsförfrågan med kontrakt'!G24,V24="NEJ"))),(NOT(AND(D25='Avropsförfrågan med kontrakt'!G24,V25="NEJ"))),(NOT(AND(D26='Avropsförfrågan med kontrakt'!G24,V26="NEJ"))),(NOT(AND(D27='Avropsförfrågan med kontrakt'!G24,V27="NEJ"))),(NOT(AND(D28='Avropsförfrågan med kontrakt'!G24,V28="NEJ"))),(NOT(AND(D29='Avropsförfrågan med kontrakt'!G24,V29="NEJ"))),(NOT(AND(D30='Avropsförfrågan med kontrakt'!G24,V30="NEJ"))),(NOT(AND(D31='Avropsförfrågan med kontrakt'!G24,V31="NEJ"))),(NOT(AND(D32='Avropsförfrågan med kontrakt'!G24,V32="NEJ"))),(NOT(AND(D33='Avropsförfrågan med kontrakt'!G24,V33="NEJ"))),(NOT(AND(D34='Avropsförfrågan med kontrakt'!G24,V34="NEJ"))),(NOT(AND(D35='Avropsförfrågan med kontrakt'!G24,V35="NEJ"))),(NOT(AND(D36='Avropsförfrågan med kontrakt'!G24,V36="NEJ"))),(NOT(AND(D37='Avropsförfrågan med kontrakt'!G24,V37="NEJ"))),(NOT(AND(D38='Avropsförfrågan med kontrakt'!G24,V38="NEJ"))))</f>
        <v>1</v>
      </c>
      <c r="W39" t="b">
        <f>AND(NOT(AND(D20='Avropsförfrågan med kontrakt'!G24,W20="NEJ")),(NOT(AND(D21='Avropsförfrågan med kontrakt'!G24,W21="NEJ"))),(NOT(AND(D22='Avropsförfrågan med kontrakt'!G24,W22="NEJ"))),(NOT(AND(D23='Avropsförfrågan med kontrakt'!G24,W23="NEJ"))),(NOT(AND(D24='Avropsförfrågan med kontrakt'!G24,W24="NEJ"))),(NOT(AND(D25='Avropsförfrågan med kontrakt'!G24,W25="NEJ"))),(NOT(AND(D26='Avropsförfrågan med kontrakt'!G24,W26="NEJ"))),(NOT(AND(D27='Avropsförfrågan med kontrakt'!G24,W27="NEJ"))),(NOT(AND(D28='Avropsförfrågan med kontrakt'!G24,W28="NEJ"))),(NOT(AND(D29='Avropsförfrågan med kontrakt'!G24,W29="NEJ"))),(NOT(AND(D30='Avropsförfrågan med kontrakt'!G24,W30="NEJ"))),(NOT(AND(D31='Avropsförfrågan med kontrakt'!G24,W31="NEJ"))),(NOT(AND(D32='Avropsförfrågan med kontrakt'!G24,W32="NEJ"))),(NOT(AND(D33='Avropsförfrågan med kontrakt'!G24,W33="NEJ"))),(NOT(AND(D34='Avropsförfrågan med kontrakt'!G24,W34="NEJ"))),(NOT(AND(D35='Avropsförfrågan med kontrakt'!G24,W35="NEJ"))),(NOT(AND(D36='Avropsförfrågan med kontrakt'!G24,W36="NEJ"))),(NOT(AND(D37='Avropsförfrågan med kontrakt'!G24,W37="NEJ"))),(NOT(AND(D38='Avropsförfrågan med kontrakt'!G24,W38="NEJ"))))</f>
        <v>1</v>
      </c>
      <c r="X39" t="b">
        <f>AND(NOT(AND(D20='Avropsförfrågan med kontrakt'!G24,X20="NEJ")),(NOT(AND(D21='Avropsförfrågan med kontrakt'!G24,X21="NEJ"))),(NOT(AND(D22='Avropsförfrågan med kontrakt'!G24,X22="NEJ"))),(NOT(AND(D23='Avropsförfrågan med kontrakt'!G24,X23="NEJ"))),(NOT(AND(D24='Avropsförfrågan med kontrakt'!G24,X24="NEJ"))),(NOT(AND(D25='Avropsförfrågan med kontrakt'!G24,X25="NEJ"))),(NOT(AND(D26='Avropsförfrågan med kontrakt'!G24,X26="NEJ"))),(NOT(AND(D27='Avropsförfrågan med kontrakt'!G24,X27="NEJ"))),(NOT(AND(D28='Avropsförfrågan med kontrakt'!G24,X28="NEJ"))),(NOT(AND(D29='Avropsförfrågan med kontrakt'!G24,X29="NEJ"))),(NOT(AND(D30='Avropsförfrågan med kontrakt'!G24,X30="NEJ"))),(NOT(AND(D31='Avropsförfrågan med kontrakt'!G24,X31="NEJ"))),(NOT(AND(D32='Avropsförfrågan med kontrakt'!G24,X32="NEJ"))),(NOT(AND(D33='Avropsförfrågan med kontrakt'!G24,X33="NEJ"))),(NOT(AND(D34='Avropsförfrågan med kontrakt'!G24,X34="NEJ"))),(NOT(AND(D35='Avropsförfrågan med kontrakt'!G24,X35="NEJ"))),(NOT(AND(D36='Avropsförfrågan med kontrakt'!G24,X36="NEJ"))),(NOT(AND(D37='Avropsförfrågan med kontrakt'!G24,X37="NEJ"))),(NOT(AND(D38='Avropsförfrågan med kontrakt'!G24,X38="NEJ"))))</f>
        <v>1</v>
      </c>
      <c r="Y39" t="b">
        <f>AND(NOT(AND(D20='Avropsförfrågan med kontrakt'!G24,Y20="NEJ")),(NOT(AND(D21='Avropsförfrågan med kontrakt'!G24,Y21="NEJ"))),(NOT(AND(D22='Avropsförfrågan med kontrakt'!G24,Y22="NEJ"))),(NOT(AND(D23='Avropsförfrågan med kontrakt'!G24,Y23="NEJ"))),(NOT(AND(D24='Avropsförfrågan med kontrakt'!G24,Y24="NEJ"))),(NOT(AND(D25='Avropsförfrågan med kontrakt'!G24,Y25="NEJ"))),(NOT(AND(D26='Avropsförfrågan med kontrakt'!G24,Y26="NEJ"))),(NOT(AND(D27='Avropsförfrågan med kontrakt'!G24,Y27="NEJ"))),(NOT(AND(D28='Avropsförfrågan med kontrakt'!G24,Y28="NEJ"))),(NOT(AND(D29='Avropsförfrågan med kontrakt'!G24,Y29="NEJ"))),(NOT(AND(D30='Avropsförfrågan med kontrakt'!G24,Y30="NEJ"))),(NOT(AND(D31='Avropsförfrågan med kontrakt'!G24,Y31="NEJ"))),(NOT(AND(D32='Avropsförfrågan med kontrakt'!G24,Y32="NEJ"))),(NOT(AND(D33='Avropsförfrågan med kontrakt'!G24,Y33="NEJ"))),(NOT(AND(D34='Avropsförfrågan med kontrakt'!G24,Y34="NEJ"))),(NOT(AND(D35='Avropsförfrågan med kontrakt'!G24,Y35="NEJ"))),(NOT(AND(D36='Avropsförfrågan med kontrakt'!G24,Y36="NEJ"))),(NOT(AND(D37='Avropsförfrågan med kontrakt'!G24,Y37="NEJ"))),(NOT(AND(D38='Avropsförfrågan med kontrakt'!G24,Y38="NEJ"))))</f>
        <v>1</v>
      </c>
      <c r="Z39" t="b">
        <f>AND(NOT(AND(D20='Avropsförfrågan med kontrakt'!G24,Z20="NEJ")),(NOT(AND(D21='Avropsförfrågan med kontrakt'!G24,Z21="NEJ"))),(NOT(AND(D22='Avropsförfrågan med kontrakt'!G24,Z22="NEJ"))),(NOT(AND(D23='Avropsförfrågan med kontrakt'!G24,Z23="NEJ"))),(NOT(AND(D24='Avropsförfrågan med kontrakt'!G24,Z24="NEJ"))),(NOT(AND(D25='Avropsförfrågan med kontrakt'!G24,Z25="NEJ"))),(NOT(AND(D26='Avropsförfrågan med kontrakt'!G24,Z26="NEJ"))),(NOT(AND(D27='Avropsförfrågan med kontrakt'!G24,Z27="NEJ"))),(NOT(AND(D28='Avropsförfrågan med kontrakt'!G24,Z28="NEJ"))),(NOT(AND(D29='Avropsförfrågan med kontrakt'!G24,Z29="NEJ"))),(NOT(AND(D30='Avropsförfrågan med kontrakt'!G24,Z30="NEJ"))),(NOT(AND(D31='Avropsförfrågan med kontrakt'!G24,Z31="NEJ"))),(NOT(AND(D32='Avropsförfrågan med kontrakt'!G24,Z32="NEJ"))),(NOT(AND(D33='Avropsförfrågan med kontrakt'!G24,Z33="NEJ"))),(NOT(AND(D34='Avropsförfrågan med kontrakt'!G24,Z34="NEJ"))),(NOT(AND(D35='Avropsförfrågan med kontrakt'!G24,Z35="NEJ"))),(NOT(AND(D36='Avropsförfrågan med kontrakt'!G24,Z36="NEJ"))),(NOT(AND(D37='Avropsförfrågan med kontrakt'!G24,Z37="NEJ"))),(NOT(AND(D38='Avropsförfrågan med kontrakt'!G24,Z38="NEJ"))))</f>
        <v>1</v>
      </c>
      <c r="AA39" s="6" t="b">
        <f>AND(NOT(AND(D20='Avropsförfrågan med kontrakt'!G24,AA20="NEJ")),(NOT(AND(D21='Avropsförfrågan med kontrakt'!G24,AA21="NEJ"))),(NOT(AND(D22='Avropsförfrågan med kontrakt'!G24,AA22="NEJ"))),(NOT(AND(D23='Avropsförfrågan med kontrakt'!G24,AA23="NEJ"))),(NOT(AND(D24='Avropsförfrågan med kontrakt'!G24,AA24="NEJ"))),(NOT(AND(D25='Avropsförfrågan med kontrakt'!G24,AA25="NEJ"))),(NOT(AND(D26='Avropsförfrågan med kontrakt'!G24,AA26="NEJ"))),(NOT(AND(D27='Avropsförfrågan med kontrakt'!G24,AA27="NEJ"))),(NOT(AND(D28='Avropsförfrågan med kontrakt'!G24,AA28="NEJ"))),(NOT(AND(D29='Avropsförfrågan med kontrakt'!G24,AA29="NEJ"))),(NOT(AND(D30='Avropsförfrågan med kontrakt'!G24,AA30="NEJ"))),(NOT(AND(D31='Avropsförfrågan med kontrakt'!G24,AA31="NEJ"))),(NOT(AND(D32='Avropsförfrågan med kontrakt'!G24,AA32="NEJ"))),(NOT(AND(D33='Avropsförfrågan med kontrakt'!G24,AA33="NEJ"))),(NOT(AND(D34='Avropsförfrågan med kontrakt'!G24,AA34="NEJ"))),(NOT(AND(D35='Avropsförfrågan med kontrakt'!G24,AA35="NEJ"))),(NOT(AND(D36='Avropsförfrågan med kontrakt'!G24,AA36="NEJ"))),(NOT(AND(D37='Avropsförfrågan med kontrakt'!G24,AA37="NEJ"))),(NOT(AND(D38='Avropsförfrågan med kontrakt'!G24,AA38="NEJ"))))</f>
        <v>1</v>
      </c>
      <c r="AB39" s="6" t="b">
        <f>AND(NOT(AND(D20='Avropsförfrågan med kontrakt'!G24,AB20="NEJ")),(NOT(AND(D21='Avropsförfrågan med kontrakt'!G24,AB21="NEJ"))),(NOT(AND(D22='Avropsförfrågan med kontrakt'!G24,AB22="NEJ"))),(NOT(AND(D23='Avropsförfrågan med kontrakt'!G24,AB23="NEJ"))),(NOT(AND(D24='Avropsförfrågan med kontrakt'!G24,AB24="NEJ"))),(NOT(AND(D25='Avropsförfrågan med kontrakt'!G24,AB25="NEJ"))),(NOT(AND(D26='Avropsförfrågan med kontrakt'!G24,AB26="NEJ"))),(NOT(AND(D27='Avropsförfrågan med kontrakt'!G24,AB27="NEJ"))),(NOT(AND(D28='Avropsförfrågan med kontrakt'!G24,AB28="NEJ"))),(NOT(AND(D29='Avropsförfrågan med kontrakt'!G24,AB29="NEJ"))),(NOT(AND(D30='Avropsförfrågan med kontrakt'!G24,AB30="NEJ"))),(NOT(AND(D31='Avropsförfrågan med kontrakt'!G24,AB31="NEJ"))),(NOT(AND(D32='Avropsförfrågan med kontrakt'!G24,AB32="NEJ"))),(NOT(AND(D33='Avropsförfrågan med kontrakt'!G24,AB33="NEJ"))),(NOT(AND(D34='Avropsförfrågan med kontrakt'!G24,AB34="NEJ"))),(NOT(AND(D35='Avropsförfrågan med kontrakt'!G24,AB35="NEJ"))),(NOT(AND(D36='Avropsförfrågan med kontrakt'!G24,AB36="NEJ"))),(NOT(AND(D37='Avropsförfrågan med kontrakt'!G24,AB37="NEJ"))),(NOT(AND(D38='Avropsförfrågan med kontrakt'!G24,AB38="NEJ"))))</f>
        <v>1</v>
      </c>
      <c r="AC39" s="6" t="b">
        <f>AND(NOT(AND(D20='Avropsförfrågan med kontrakt'!G24,AC20="NEJ")),(NOT(AND(D21='Avropsförfrågan med kontrakt'!G24,AC21="NEJ"))),(NOT(AND(D22='Avropsförfrågan med kontrakt'!G24,AC22="NEJ"))),(NOT(AND(D23='Avropsförfrågan med kontrakt'!G24,AC23="NEJ"))),(NOT(AND(D24='Avropsförfrågan med kontrakt'!G24,AC24="NEJ"))),(NOT(AND(D25='Avropsförfrågan med kontrakt'!G24,AC25="NEJ"))),(NOT(AND(D26='Avropsförfrågan med kontrakt'!G24,AC26="NEJ"))),(NOT(AND(D27='Avropsförfrågan med kontrakt'!G24,AC27="NEJ"))),(NOT(AND(D28='Avropsförfrågan med kontrakt'!G24,AC28="NEJ"))),(NOT(AND(D29='Avropsförfrågan med kontrakt'!G24,AC29="NEJ"))),(NOT(AND(D30='Avropsförfrågan med kontrakt'!G24,AC30="NEJ"))),(NOT(AND(D31='Avropsförfrågan med kontrakt'!G24,AC31="NEJ"))),(NOT(AND(D32='Avropsförfrågan med kontrakt'!G24,AC32="NEJ"))),(NOT(AND(D33='Avropsförfrågan med kontrakt'!G24,AC33="NEJ"))),(NOT(AND(D34='Avropsförfrågan med kontrakt'!G24,AC34="NEJ"))),(NOT(AND(D35='Avropsförfrågan med kontrakt'!G24,AC35="NEJ"))),(NOT(AND(D36='Avropsförfrågan med kontrakt'!G24,AC36="NEJ"))),(NOT(AND(D37='Avropsförfrågan med kontrakt'!G24,AC37="NEJ"))),(NOT(AND(D38='Avropsförfrågan med kontrakt'!G24,AC38="NEJ"))))</f>
        <v>1</v>
      </c>
      <c r="AD39" s="6" t="b">
        <f>AND(NOT(AND(D20='Avropsförfrågan med kontrakt'!G24,AD20="NEJ")),(NOT(AND(D21='Avropsförfrågan med kontrakt'!G24,AD21="NEJ"))),(NOT(AND(D22='Avropsförfrågan med kontrakt'!G24,AD22="NEJ"))),(NOT(AND(D23='Avropsförfrågan med kontrakt'!G24,AD23="NEJ"))),(NOT(AND(D24='Avropsförfrågan med kontrakt'!G24,AD24="NEJ"))),(NOT(AND(D25='Avropsförfrågan med kontrakt'!G24,AD25="NEJ"))),(NOT(AND(D26='Avropsförfrågan med kontrakt'!G24,AD26="NEJ"))),(NOT(AND(D27='Avropsförfrågan med kontrakt'!G24,AD27="NEJ"))),(NOT(AND(D28='Avropsförfrågan med kontrakt'!G24,AD28="NEJ"))),(NOT(AND(D29='Avropsförfrågan med kontrakt'!G24,AD29="NEJ"))),(NOT(AND(D30='Avropsförfrågan med kontrakt'!G24,AD30="NEJ"))),(NOT(AND(D31='Avropsförfrågan med kontrakt'!G24,AD31="NEJ"))),(NOT(AND(D32='Avropsförfrågan med kontrakt'!G24,AD32="NEJ"))),(NOT(AND(D33='Avropsförfrågan med kontrakt'!G24,AD33="NEJ"))),(NOT(AND(D34='Avropsförfrågan med kontrakt'!G24,AD34="NEJ"))),(NOT(AND(D35='Avropsförfrågan med kontrakt'!G24,AD35="NEJ"))),(NOT(AND(D36='Avropsförfrågan med kontrakt'!G24,AD36="NEJ"))),(NOT(AND(D37='Avropsförfrågan med kontrakt'!G24,AD37="NEJ"))),(NOT(AND(D38='Avropsförfrågan med kontrakt'!G24,AD38="NEJ"))))</f>
        <v>1</v>
      </c>
      <c r="AE39" s="6" t="b">
        <f>AND(NOT(AND(D20='Avropsförfrågan med kontrakt'!G24,AE20="NEJ")),(NOT(AND(D21='Avropsförfrågan med kontrakt'!G24,AE21="NEJ"))),(NOT(AND(D22='Avropsförfrågan med kontrakt'!G24,AE22="NEJ"))),(NOT(AND(D23='Avropsförfrågan med kontrakt'!G24,AE23="NEJ"))),(NOT(AND(D24='Avropsförfrågan med kontrakt'!G24,AE24="NEJ"))),(NOT(AND(D25='Avropsförfrågan med kontrakt'!G24,AE25="NEJ"))),(NOT(AND(D26='Avropsförfrågan med kontrakt'!G24,AE26="NEJ"))),(NOT(AND(D27='Avropsförfrågan med kontrakt'!G24,AE27="NEJ"))),(NOT(AND(D28='Avropsförfrågan med kontrakt'!G24,AE28="NEJ"))),(NOT(AND(D29='Avropsförfrågan med kontrakt'!G24,AE29="NEJ"))),(NOT(AND(D30='Avropsförfrågan med kontrakt'!G24,AE30="NEJ"))),(NOT(AND(D31='Avropsförfrågan med kontrakt'!G24,AE31="NEJ"))),(NOT(AND(D32='Avropsförfrågan med kontrakt'!G24,AE32="NEJ"))),(NOT(AND(D33='Avropsförfrågan med kontrakt'!G24,AE33="NEJ"))),(NOT(AND(D34='Avropsförfrågan med kontrakt'!G24,AE34="NEJ"))),(NOT(AND(D35='Avropsförfrågan med kontrakt'!G24,AE35="NEJ"))),(NOT(AND(D36='Avropsförfrågan med kontrakt'!G24,AE36="NEJ"))),(NOT(AND(D37='Avropsförfrågan med kontrakt'!G24,AE37="NEJ"))),(NOT(AND(D38='Avropsförfrågan med kontrakt'!G24,AE38="NEJ"))))</f>
        <v>1</v>
      </c>
      <c r="AF39" s="4" t="b">
        <f>AND(NOT(AND(D20='Avropsförfrågan med kontrakt'!G24,AF20="NEJ")),(NOT(AND(D21='Avropsförfrågan med kontrakt'!G24,AF21="NEJ"))),(NOT(AND(D22='Avropsförfrågan med kontrakt'!G24,AF22="NEJ"))),(NOT(AND(D23='Avropsförfrågan med kontrakt'!G24,AF23="NEJ"))),(NOT(AND(D24='Avropsförfrågan med kontrakt'!G24,AF24="NEJ"))),(NOT(AND(D25='Avropsförfrågan med kontrakt'!G24,AF25="NEJ"))),(NOT(AND(D26='Avropsförfrågan med kontrakt'!G24,AF26="NEJ"))),(NOT(AND(D27='Avropsförfrågan med kontrakt'!G24,AF27="NEJ"))),(NOT(AND(D28='Avropsförfrågan med kontrakt'!G24,AF28="NEJ"))),(NOT(AND(D29='Avropsförfrågan med kontrakt'!G24,AF29="NEJ"))),(NOT(AND(D30='Avropsförfrågan med kontrakt'!G24,AF30="NEJ"))),(NOT(AND(D31='Avropsförfrågan med kontrakt'!G24,AF31="NEJ"))),(NOT(AND(D32='Avropsförfrågan med kontrakt'!G24,AF32="NEJ"))),(NOT(AND(D33='Avropsförfrågan med kontrakt'!G24,AF33="NEJ"))),(NOT(AND(D34='Avropsförfrågan med kontrakt'!G24,AF34="NEJ"))),(NOT(AND(D35='Avropsförfrågan med kontrakt'!G24,AF35="NEJ"))),(NOT(AND(D36='Avropsförfrågan med kontrakt'!G24,AF36="NEJ"))),(NOT(AND(D37='Avropsförfrågan med kontrakt'!G24,AF37="NEJ"))),(NOT(AND(D38='Avropsförfrågan med kontrakt'!G24,AF38="NEJ"))))</f>
        <v>1</v>
      </c>
      <c r="AG39" s="4" t="b">
        <f>AND(NOT(AND(D20='Avropsförfrågan med kontrakt'!G24,AG20="NEJ")),(NOT(AND(D21='Avropsförfrågan med kontrakt'!G24,AG21="NEJ"))),(NOT(AND(D22='Avropsförfrågan med kontrakt'!G24,AG22="NEJ"))),(NOT(AND(D23='Avropsförfrågan med kontrakt'!G24,AG23="NEJ"))),(NOT(AND(D24='Avropsförfrågan med kontrakt'!G24,AG24="NEJ"))),(NOT(AND(D25='Avropsförfrågan med kontrakt'!G24,AG25="NEJ"))),(NOT(AND(D26='Avropsförfrågan med kontrakt'!G24,AG26="NEJ"))),(NOT(AND(D27='Avropsförfrågan med kontrakt'!G24,AG27="NEJ"))),(NOT(AND(D28='Avropsförfrågan med kontrakt'!G24,AG28="NEJ"))),(NOT(AND(D29='Avropsförfrågan med kontrakt'!G24,AG29="NEJ"))),(NOT(AND(D30='Avropsförfrågan med kontrakt'!G24,AG30="NEJ"))),(NOT(AND(D31='Avropsförfrågan med kontrakt'!G24,AG31="NEJ"))),(NOT(AND(D32='Avropsförfrågan med kontrakt'!G24,AG32="NEJ"))),(NOT(AND(D33='Avropsförfrågan med kontrakt'!G24,AG33="NEJ"))),(NOT(AND(D34='Avropsförfrågan med kontrakt'!G24,AG34="NEJ"))),(NOT(AND(D35='Avropsförfrågan med kontrakt'!G24,AG35="NEJ"))),(NOT(AND(D36='Avropsförfrågan med kontrakt'!G24,AG36="NEJ"))),(NOT(AND(D37='Avropsförfrågan med kontrakt'!G24,AG37="NEJ"))),(NOT(AND(D38='Avropsförfrågan med kontrakt'!G24,AG38="NEJ"))))</f>
        <v>1</v>
      </c>
      <c r="AH39" s="4" t="b">
        <f>AND(NOT(AND(D20='Avropsförfrågan med kontrakt'!G24,AH20="NEJ")),(NOT(AND(D21='Avropsförfrågan med kontrakt'!G24,AH21="NEJ"))),(NOT(AND(D22='Avropsförfrågan med kontrakt'!G24,AH22="NEJ"))),(NOT(AND(D23='Avropsförfrågan med kontrakt'!G24,AH23="NEJ"))),(NOT(AND(D24='Avropsförfrågan med kontrakt'!G24,AH24="NEJ"))),(NOT(AND(D25='Avropsförfrågan med kontrakt'!G24,AH25="NEJ"))),(NOT(AND(D26='Avropsförfrågan med kontrakt'!G24,AH26="NEJ"))),(NOT(AND(D27='Avropsförfrågan med kontrakt'!G24,AH27="NEJ"))),(NOT(AND(D28='Avropsförfrågan med kontrakt'!G24,AH28="NEJ"))),(NOT(AND(D29='Avropsförfrågan med kontrakt'!G24,AH29="NEJ"))),(NOT(AND(D30='Avropsförfrågan med kontrakt'!G24,AH30="NEJ"))),(NOT(AND(D31='Avropsförfrågan med kontrakt'!G24,AH31="NEJ"))),(NOT(AND(D32='Avropsförfrågan med kontrakt'!G24,AH32="NEJ"))),(NOT(AND(D33='Avropsförfrågan med kontrakt'!G24,AH33="NEJ"))),(NOT(AND(D34='Avropsförfrågan med kontrakt'!G24,AH34="NEJ"))),(NOT(AND(D35='Avropsförfrågan med kontrakt'!G24,AH35="NEJ"))),(NOT(AND(D36='Avropsförfrågan med kontrakt'!G24,AH36="NEJ"))),(NOT(AND(D37='Avropsförfrågan med kontrakt'!G24,AH37="NEJ"))),(NOT(AND(D38='Avropsförfrågan med kontrakt'!G24,AH38="NEJ"))))</f>
        <v>1</v>
      </c>
      <c r="AI39" s="4" t="b">
        <f>AND(NOT(AND(D20='Avropsförfrågan med kontrakt'!G24,AI20="NEJ")),(NOT(AND(D21='Avropsförfrågan med kontrakt'!G24,AI21="NEJ"))),(NOT(AND(D22='Avropsförfrågan med kontrakt'!G24,AI22="NEJ"))),(NOT(AND(D23='Avropsförfrågan med kontrakt'!G24,AI23="NEJ"))),(NOT(AND(D24='Avropsförfrågan med kontrakt'!G24,AI24="NEJ"))),(NOT(AND(D25='Avropsförfrågan med kontrakt'!G24,AI25="NEJ"))),(NOT(AND(D26='Avropsförfrågan med kontrakt'!G24,AI26="NEJ"))),(NOT(AND(D27='Avropsförfrågan med kontrakt'!G24,AI27="NEJ"))),(NOT(AND(D28='Avropsförfrågan med kontrakt'!G24,AI28="NEJ"))),(NOT(AND(D29='Avropsförfrågan med kontrakt'!G24,AI29="NEJ"))),(NOT(AND(D30='Avropsförfrågan med kontrakt'!G24,AI30="NEJ"))),(NOT(AND(D31='Avropsförfrågan med kontrakt'!G24,AI31="NEJ"))),(NOT(AND(D32='Avropsförfrågan med kontrakt'!G24,AI32="NEJ"))),(NOT(AND(D33='Avropsförfrågan med kontrakt'!G24,AI33="NEJ"))),(NOT(AND(D34='Avropsförfrågan med kontrakt'!G24,AI34="NEJ"))),(NOT(AND(D35='Avropsförfrågan med kontrakt'!G24,AI35="NEJ"))),(NOT(AND(D36='Avropsförfrågan med kontrakt'!G24,AI36="NEJ"))),(NOT(AND(D37='Avropsförfrågan med kontrakt'!G24,AI37="NEJ"))),(NOT(AND(D38='Avropsförfrågan med kontrakt'!G24,AI38="NEJ"))))</f>
        <v>1</v>
      </c>
      <c r="AJ39" s="4" t="b">
        <f>AND(NOT(AND(D20='Avropsförfrågan med kontrakt'!G24,AJ20="NEJ")),(NOT(AND(D21='Avropsförfrågan med kontrakt'!G24,AJ21="NEJ"))),(NOT(AND(D22='Avropsförfrågan med kontrakt'!G24,AJ22="NEJ"))),(NOT(AND(D23='Avropsförfrågan med kontrakt'!G24,AJ23="NEJ"))),(NOT(AND(D24='Avropsförfrågan med kontrakt'!G24,AJ24="NEJ"))),(NOT(AND(D25='Avropsförfrågan med kontrakt'!G24,AJ25="NEJ"))),(NOT(AND(D26='Avropsförfrågan med kontrakt'!G24,AJ26="NEJ"))),(NOT(AND(D27='Avropsförfrågan med kontrakt'!G24,AJ27="NEJ"))),(NOT(AND(D28='Avropsförfrågan med kontrakt'!G24,AJ28="NEJ"))),(NOT(AND(D29='Avropsförfrågan med kontrakt'!G24,AJ29="NEJ"))),(NOT(AND(D30='Avropsförfrågan med kontrakt'!G24,AJ30="NEJ"))),(NOT(AND(D31='Avropsförfrågan med kontrakt'!G24,AJ31="NEJ"))),(NOT(AND(D32='Avropsförfrågan med kontrakt'!G24,AJ32="NEJ"))),(NOT(AND(D33='Avropsförfrågan med kontrakt'!G24,AJ33="NEJ"))),(NOT(AND(D34='Avropsförfrågan med kontrakt'!G24,AJ34="NEJ"))),(NOT(AND(D35='Avropsförfrågan med kontrakt'!G24,AJ35="NEJ"))),(NOT(AND(D36='Avropsförfrågan med kontrakt'!G24,AJ36="NEJ"))),(NOT(AND(D37='Avropsförfrågan med kontrakt'!G24,AJ37="NEJ"))),(NOT(AND(D38='Avropsförfrågan med kontrakt'!G24,AJ38="NEJ"))))</f>
        <v>1</v>
      </c>
      <c r="AK39" s="6" t="b">
        <f>AND(NOT(AND(D20='Avropsförfrågan med kontrakt'!G24,AK20="NEJ")),(NOT(AND(D21='Avropsförfrågan med kontrakt'!G24,AK21="NEJ"))),(NOT(AND(D22='Avropsförfrågan med kontrakt'!G24,AK22="NEJ"))),(NOT(AND(D23='Avropsförfrågan med kontrakt'!G24,AK23="NEJ"))),(NOT(AND(D24='Avropsförfrågan med kontrakt'!G24,AK24="NEJ"))),(NOT(AND(D25='Avropsförfrågan med kontrakt'!G24,AK25="NEJ"))),(NOT(AND(D26='Avropsförfrågan med kontrakt'!G24,AK26="NEJ"))),(NOT(AND(D27='Avropsförfrågan med kontrakt'!G24,AK27="NEJ"))),(NOT(AND(D28='Avropsförfrågan med kontrakt'!G24,AK28="NEJ"))),(NOT(AND(D29='Avropsförfrågan med kontrakt'!G24,AK29="NEJ"))),(NOT(AND(D30='Avropsförfrågan med kontrakt'!G24,AK30="NEJ"))),(NOT(AND(D31='Avropsförfrågan med kontrakt'!G24,AK31="NEJ"))),(NOT(AND(D32='Avropsförfrågan med kontrakt'!G24,AK32="NEJ"))),(NOT(AND(D33='Avropsförfrågan med kontrakt'!G24,AK33="NEJ"))),(NOT(AND(D34='Avropsförfrågan med kontrakt'!G24,AK34="NEJ"))),(NOT(AND(D35='Avropsförfrågan med kontrakt'!G24,AK35="NEJ"))),(NOT(AND(D36='Avropsförfrågan med kontrakt'!G24,AK36="NEJ"))),(NOT(AND(D37='Avropsförfrågan med kontrakt'!G24,AK37="NEJ"))),(NOT(AND(D38='Avropsförfrågan med kontrakt'!G24,AK38="NEJ"))))</f>
        <v>1</v>
      </c>
      <c r="AL39" s="6" t="b">
        <f>AND(NOT(AND(D20='Avropsförfrågan med kontrakt'!G24,AL20="NEJ")),(NOT(AND(D21='Avropsförfrågan med kontrakt'!G24,AL21="NEJ"))),(NOT(AND(D22='Avropsförfrågan med kontrakt'!G24,AL22="NEJ"))),(NOT(AND(D23='Avropsförfrågan med kontrakt'!G24,AL23="NEJ"))),(NOT(AND(D24='Avropsförfrågan med kontrakt'!G24,AL24="NEJ"))),(NOT(AND(D25='Avropsförfrågan med kontrakt'!G24,AL25="NEJ"))),(NOT(AND(D26='Avropsförfrågan med kontrakt'!G24,AL26="NEJ"))),(NOT(AND(D27='Avropsförfrågan med kontrakt'!G24,AL27="NEJ"))),(NOT(AND(D28='Avropsförfrågan med kontrakt'!G24,AL28="NEJ"))),(NOT(AND(D29='Avropsförfrågan med kontrakt'!G24,AL29="NEJ"))),(NOT(AND(D30='Avropsförfrågan med kontrakt'!G24,AL30="NEJ"))),(NOT(AND(D31='Avropsförfrågan med kontrakt'!G24,AL31="NEJ"))),(NOT(AND(D32='Avropsförfrågan med kontrakt'!G24,AL32="NEJ"))),(NOT(AND(D33='Avropsförfrågan med kontrakt'!G24,AL33="NEJ"))),(NOT(AND(D34='Avropsförfrågan med kontrakt'!G24,AL34="NEJ"))),(NOT(AND(D35='Avropsförfrågan med kontrakt'!G24,AL35="NEJ"))),(NOT(AND(D36='Avropsförfrågan med kontrakt'!G24,AL36="NEJ"))),(NOT(AND(D37='Avropsförfrågan med kontrakt'!G24,AL37="NEJ"))),(NOT(AND(D38='Avropsförfrågan med kontrakt'!G24,AL38="NEJ"))))</f>
        <v>1</v>
      </c>
      <c r="AM39" s="6" t="b">
        <f>AND(NOT(AND(D20='Avropsförfrågan med kontrakt'!G24,AM20="NEJ")),(NOT(AND(D21='Avropsförfrågan med kontrakt'!G24,AM21="NEJ"))),(NOT(AND(D22='Avropsförfrågan med kontrakt'!G24,AM22="NEJ"))),(NOT(AND(D23='Avropsförfrågan med kontrakt'!G24,AM23="NEJ"))),(NOT(AND(D24='Avropsförfrågan med kontrakt'!G24,AM24="NEJ"))),(NOT(AND(D25='Avropsförfrågan med kontrakt'!G24,AM25="NEJ"))),(NOT(AND(D26='Avropsförfrågan med kontrakt'!G24,AM26="NEJ"))),(NOT(AND(D27='Avropsförfrågan med kontrakt'!G24,AM27="NEJ"))),(NOT(AND(D28='Avropsförfrågan med kontrakt'!G24,AM28="NEJ"))),(NOT(AND(D29='Avropsförfrågan med kontrakt'!G24,AM29="NEJ"))),(NOT(AND(D30='Avropsförfrågan med kontrakt'!G24,AM30="NEJ"))),(NOT(AND(D31='Avropsförfrågan med kontrakt'!G24,AM31="NEJ"))),(NOT(AND(D32='Avropsförfrågan med kontrakt'!G24,AM32="NEJ"))),(NOT(AND(D33='Avropsförfrågan med kontrakt'!G24,AM33="NEJ"))),(NOT(AND(D34='Avropsförfrågan med kontrakt'!G24,AM34="NEJ"))),(NOT(AND(D35='Avropsförfrågan med kontrakt'!G24,AM35="NEJ"))),(NOT(AND(D36='Avropsförfrågan med kontrakt'!G24,AM36="NEJ"))),(NOT(AND(D37='Avropsförfrågan med kontrakt'!G24,AM37="NEJ"))),(NOT(AND(D38='Avropsförfrågan med kontrakt'!G24,AM38="NEJ"))))</f>
        <v>1</v>
      </c>
      <c r="AN39" s="6" t="b">
        <f>AND(NOT(AND(D20='Avropsförfrågan med kontrakt'!G24,AN20="NEJ")),(NOT(AND(D21='Avropsförfrågan med kontrakt'!G24,AN21="NEJ"))),(NOT(AND(D22='Avropsförfrågan med kontrakt'!G24,AN22="NEJ"))),(NOT(AND(D23='Avropsförfrågan med kontrakt'!G24,AN23="NEJ"))),(NOT(AND(D24='Avropsförfrågan med kontrakt'!G24,AN24="NEJ"))),(NOT(AND(D25='Avropsförfrågan med kontrakt'!G24,AN25="NEJ"))),(NOT(AND(D26='Avropsförfrågan med kontrakt'!G24,AN26="NEJ"))),(NOT(AND(D27='Avropsförfrågan med kontrakt'!G24,AN27="NEJ"))),(NOT(AND(D28='Avropsförfrågan med kontrakt'!G24,AN28="NEJ"))),(NOT(AND(D29='Avropsförfrågan med kontrakt'!G24,AN29="NEJ"))),(NOT(AND(D30='Avropsförfrågan med kontrakt'!G24,AN30="NEJ"))),(NOT(AND(D31='Avropsförfrågan med kontrakt'!G24,AN31="NEJ"))),(NOT(AND(D32='Avropsförfrågan med kontrakt'!G24,AN32="NEJ"))),(NOT(AND(D33='Avropsförfrågan med kontrakt'!G24,AN33="NEJ"))),(NOT(AND(D34='Avropsförfrågan med kontrakt'!G24,AN34="NEJ"))),(NOT(AND(D35='Avropsförfrågan med kontrakt'!G24,AN35="NEJ"))),(NOT(AND(D36='Avropsförfrågan med kontrakt'!G24,AN36="NEJ"))),(NOT(AND(D37='Avropsförfrågan med kontrakt'!G24,AN37="NEJ"))),(NOT(AND(D38='Avropsförfrågan med kontrakt'!G24,AN38="NEJ"))))</f>
        <v>1</v>
      </c>
      <c r="AO39" s="6" t="b">
        <f>AND(NOT(AND(D20='Avropsförfrågan med kontrakt'!G24,AO20="NEJ")),(NOT(AND(D21='Avropsförfrågan med kontrakt'!G24,AO21="NEJ"))),(NOT(AND(D22='Avropsförfrågan med kontrakt'!G24,AO22="NEJ"))),(NOT(AND(D23='Avropsförfrågan med kontrakt'!G24,AO23="NEJ"))),(NOT(AND(D24='Avropsförfrågan med kontrakt'!G24,AO24="NEJ"))),(NOT(AND(D25='Avropsförfrågan med kontrakt'!G24,AO25="NEJ"))),(NOT(AND(D26='Avropsförfrågan med kontrakt'!G24,AO26="NEJ"))),(NOT(AND(D27='Avropsförfrågan med kontrakt'!G24,AO27="NEJ"))),(NOT(AND(D28='Avropsförfrågan med kontrakt'!G24,AO28="NEJ"))),(NOT(AND(D29='Avropsförfrågan med kontrakt'!G24,AO29="NEJ"))),(NOT(AND(D30='Avropsförfrågan med kontrakt'!G24,AO30="NEJ"))),(NOT(AND(D31='Avropsförfrågan med kontrakt'!G24,AO31="NEJ"))),(NOT(AND(D32='Avropsförfrågan med kontrakt'!G24,AO32="NEJ"))),(NOT(AND(D33='Avropsförfrågan med kontrakt'!G24,AO33="NEJ"))),(NOT(AND(D34='Avropsförfrågan med kontrakt'!G24,AO34="NEJ"))),(NOT(AND(D35='Avropsförfrågan med kontrakt'!G24,AO35="NEJ"))),(NOT(AND(D36='Avropsförfrågan med kontrakt'!G24,AO36="NEJ"))),(NOT(AND(D37='Avropsförfrågan med kontrakt'!G24,AO37="NEJ"))),(NOT(AND(D38='Avropsförfrågan med kontrakt'!G24,AO38="NEJ"))))</f>
        <v>1</v>
      </c>
    </row>
    <row r="40" spans="4:41" x14ac:dyDescent="0.3">
      <c r="G40" s="5"/>
      <c r="H40" s="5"/>
      <c r="I40" s="5"/>
      <c r="J40" s="5"/>
      <c r="K40" s="5"/>
      <c r="Q40" s="6"/>
      <c r="R40" s="6"/>
      <c r="S40" s="6"/>
      <c r="T40" s="6"/>
      <c r="U40" s="6"/>
      <c r="AA40" s="6"/>
      <c r="AB40" s="6"/>
      <c r="AC40" s="6"/>
      <c r="AD40" s="6"/>
      <c r="AE40" s="6"/>
      <c r="AF40" s="4"/>
      <c r="AG40" s="4"/>
      <c r="AH40" s="4"/>
      <c r="AI40" s="4"/>
      <c r="AJ40" s="4"/>
      <c r="AK40" s="6"/>
      <c r="AL40" s="6"/>
      <c r="AM40" s="6"/>
      <c r="AN40" s="6"/>
      <c r="AO40" s="6"/>
    </row>
    <row r="41" spans="4:41" x14ac:dyDescent="0.3">
      <c r="G41" s="5"/>
      <c r="H41" s="5"/>
      <c r="I41" s="5"/>
      <c r="J41" s="5"/>
      <c r="K41" s="5"/>
      <c r="Q41" s="6"/>
      <c r="R41" s="6"/>
      <c r="S41" s="6"/>
      <c r="T41" s="6"/>
      <c r="U41" s="6"/>
      <c r="AA41" s="6"/>
      <c r="AB41" s="6"/>
      <c r="AC41" s="6"/>
      <c r="AD41" s="6"/>
      <c r="AE41" s="6"/>
      <c r="AF41" s="4"/>
      <c r="AG41" s="4"/>
      <c r="AH41" s="4"/>
      <c r="AI41" s="4"/>
      <c r="AJ41" s="4"/>
      <c r="AK41" s="6"/>
      <c r="AL41" s="6"/>
      <c r="AM41" s="6"/>
      <c r="AN41" s="6"/>
      <c r="AO41" s="6"/>
    </row>
    <row r="42" spans="4:41" x14ac:dyDescent="0.3">
      <c r="G42" s="5"/>
      <c r="H42" s="5"/>
      <c r="I42" s="5"/>
      <c r="J42" s="5"/>
      <c r="K42" s="5"/>
      <c r="Q42" s="6"/>
      <c r="R42" s="6"/>
      <c r="S42" s="6"/>
      <c r="T42" s="6"/>
      <c r="U42" s="6"/>
      <c r="AA42" s="6"/>
      <c r="AB42" s="6"/>
      <c r="AC42" s="6"/>
      <c r="AD42" s="6"/>
      <c r="AE42" s="6"/>
      <c r="AF42" s="4"/>
      <c r="AG42" s="4"/>
      <c r="AH42" s="4"/>
      <c r="AI42" s="4"/>
      <c r="AJ42" s="4"/>
      <c r="AK42" s="6"/>
      <c r="AL42" s="6"/>
      <c r="AM42" s="6"/>
      <c r="AN42" s="6"/>
      <c r="AO42" s="6"/>
    </row>
    <row r="43" spans="4:41" x14ac:dyDescent="0.3">
      <c r="G43" s="5"/>
      <c r="H43" s="5"/>
      <c r="I43" s="5"/>
      <c r="J43" s="5"/>
      <c r="K43" s="5"/>
      <c r="Q43" s="6"/>
      <c r="R43" s="6"/>
      <c r="S43" s="6"/>
      <c r="T43" s="6"/>
      <c r="U43" s="6"/>
      <c r="AA43" s="6"/>
      <c r="AB43" s="6"/>
      <c r="AC43" s="6"/>
      <c r="AD43" s="6"/>
      <c r="AE43" s="6"/>
      <c r="AF43" s="4"/>
      <c r="AG43" s="4"/>
      <c r="AH43" s="4"/>
      <c r="AI43" s="4"/>
      <c r="AJ43" s="4"/>
      <c r="AK43" s="6"/>
      <c r="AL43" s="6"/>
      <c r="AM43" s="6"/>
      <c r="AN43" s="6"/>
      <c r="AO43" s="6"/>
    </row>
    <row r="44" spans="4:41" x14ac:dyDescent="0.3">
      <c r="D44" s="4" t="str">
        <f>'Avropsförfrågan med kontrakt'!B27</f>
        <v>Windows</v>
      </c>
      <c r="G44" s="1" t="s">
        <v>13</v>
      </c>
      <c r="H44" s="1" t="s">
        <v>13</v>
      </c>
      <c r="I44" s="1" t="s">
        <v>13</v>
      </c>
      <c r="J44" s="1" t="s">
        <v>13</v>
      </c>
      <c r="K44" s="1" t="s">
        <v>13</v>
      </c>
      <c r="L44" s="1" t="s">
        <v>13</v>
      </c>
      <c r="M44" s="1" t="s">
        <v>13</v>
      </c>
      <c r="N44" s="1" t="s">
        <v>13</v>
      </c>
      <c r="O44" s="1" t="s">
        <v>13</v>
      </c>
      <c r="P44" s="1" t="s">
        <v>13</v>
      </c>
      <c r="Q44" s="8" t="s">
        <v>13</v>
      </c>
      <c r="R44" s="8" t="s">
        <v>13</v>
      </c>
      <c r="S44" s="8" t="s">
        <v>13</v>
      </c>
      <c r="T44" s="8" t="s">
        <v>13</v>
      </c>
      <c r="U44" s="8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8" t="s">
        <v>13</v>
      </c>
      <c r="AB44" s="8" t="s">
        <v>13</v>
      </c>
      <c r="AC44" s="8" t="s">
        <v>13</v>
      </c>
      <c r="AD44" s="8" t="s">
        <v>13</v>
      </c>
      <c r="AE44" s="8" t="s">
        <v>13</v>
      </c>
      <c r="AF44" s="8" t="s">
        <v>13</v>
      </c>
      <c r="AG44" s="8" t="s">
        <v>13</v>
      </c>
      <c r="AH44" s="8" t="s">
        <v>13</v>
      </c>
      <c r="AI44" s="8" t="s">
        <v>13</v>
      </c>
      <c r="AJ44" s="8" t="s">
        <v>13</v>
      </c>
      <c r="AK44" s="8" t="s">
        <v>13</v>
      </c>
      <c r="AL44" s="8" t="s">
        <v>13</v>
      </c>
      <c r="AM44" s="8" t="s">
        <v>13</v>
      </c>
      <c r="AN44" s="8" t="s">
        <v>13</v>
      </c>
      <c r="AO44" s="8" t="s">
        <v>13</v>
      </c>
    </row>
    <row r="45" spans="4:41" x14ac:dyDescent="0.3">
      <c r="D45" s="4" t="str">
        <f>'Avropsförfrågan med kontrakt'!B28</f>
        <v>Linux</v>
      </c>
      <c r="G45" s="1" t="s">
        <v>13</v>
      </c>
      <c r="H45" s="1" t="s">
        <v>13</v>
      </c>
      <c r="I45" s="1" t="s">
        <v>13</v>
      </c>
      <c r="J45" s="1" t="s">
        <v>13</v>
      </c>
      <c r="K45" s="1" t="s">
        <v>13</v>
      </c>
      <c r="L45" s="1" t="s">
        <v>13</v>
      </c>
      <c r="M45" s="8" t="s">
        <v>13</v>
      </c>
      <c r="N45" s="8" t="s">
        <v>13</v>
      </c>
      <c r="O45" s="8" t="s">
        <v>13</v>
      </c>
      <c r="P45" s="8" t="s">
        <v>13</v>
      </c>
      <c r="Q45" s="8" t="s">
        <v>13</v>
      </c>
      <c r="R45" s="8" t="s">
        <v>13</v>
      </c>
      <c r="S45" s="8" t="s">
        <v>13</v>
      </c>
      <c r="T45" s="8" t="s">
        <v>13</v>
      </c>
      <c r="U45" s="8" t="s">
        <v>13</v>
      </c>
      <c r="V45" s="8" t="s">
        <v>13</v>
      </c>
      <c r="W45" s="8" t="s">
        <v>13</v>
      </c>
      <c r="X45" s="8" t="s">
        <v>13</v>
      </c>
      <c r="Y45" s="8" t="s">
        <v>13</v>
      </c>
      <c r="Z45" s="8" t="s">
        <v>13</v>
      </c>
      <c r="AA45" s="8" t="s">
        <v>13</v>
      </c>
      <c r="AB45" s="8" t="s">
        <v>13</v>
      </c>
      <c r="AC45" s="8" t="s">
        <v>13</v>
      </c>
      <c r="AD45" s="8" t="s">
        <v>13</v>
      </c>
      <c r="AE45" s="8" t="s">
        <v>13</v>
      </c>
      <c r="AF45" s="8" t="s">
        <v>13</v>
      </c>
      <c r="AG45" s="8" t="s">
        <v>13</v>
      </c>
      <c r="AH45" s="8" t="s">
        <v>13</v>
      </c>
      <c r="AI45" s="8" t="s">
        <v>13</v>
      </c>
      <c r="AJ45" s="8" t="s">
        <v>13</v>
      </c>
      <c r="AK45" s="8" t="s">
        <v>13</v>
      </c>
      <c r="AL45" s="8" t="s">
        <v>13</v>
      </c>
      <c r="AM45" s="8" t="s">
        <v>12</v>
      </c>
      <c r="AN45" s="8" t="s">
        <v>13</v>
      </c>
      <c r="AO45" s="8" t="s">
        <v>13</v>
      </c>
    </row>
    <row r="46" spans="4:41" x14ac:dyDescent="0.3">
      <c r="D46" s="4" t="str">
        <f>'Avropsförfrågan med kontrakt'!B29</f>
        <v>OS X/macOS</v>
      </c>
      <c r="G46" s="1" t="s">
        <v>13</v>
      </c>
      <c r="H46" s="1" t="s">
        <v>13</v>
      </c>
      <c r="I46" s="1" t="s">
        <v>13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P46" s="1" t="s">
        <v>13</v>
      </c>
      <c r="Q46" s="8" t="s">
        <v>13</v>
      </c>
      <c r="R46" s="8" t="s">
        <v>13</v>
      </c>
      <c r="S46" s="8" t="s">
        <v>13</v>
      </c>
      <c r="T46" s="8" t="s">
        <v>13</v>
      </c>
      <c r="U46" s="8" t="s">
        <v>13</v>
      </c>
      <c r="V46" s="1" t="s">
        <v>13</v>
      </c>
      <c r="W46" s="1" t="s">
        <v>13</v>
      </c>
      <c r="X46" s="1" t="s">
        <v>13</v>
      </c>
      <c r="Y46" s="1" t="s">
        <v>13</v>
      </c>
      <c r="Z46" s="1" t="s">
        <v>13</v>
      </c>
      <c r="AA46" s="8" t="s">
        <v>13</v>
      </c>
      <c r="AB46" s="8" t="s">
        <v>13</v>
      </c>
      <c r="AC46" s="8" t="s">
        <v>13</v>
      </c>
      <c r="AD46" s="8" t="s">
        <v>13</v>
      </c>
      <c r="AE46" s="8" t="s">
        <v>13</v>
      </c>
      <c r="AF46" s="8" t="s">
        <v>13</v>
      </c>
      <c r="AG46" s="8" t="s">
        <v>13</v>
      </c>
      <c r="AH46" s="8" t="s">
        <v>13</v>
      </c>
      <c r="AI46" s="8" t="s">
        <v>13</v>
      </c>
      <c r="AJ46" s="8" t="s">
        <v>13</v>
      </c>
      <c r="AK46" s="8" t="s">
        <v>13</v>
      </c>
      <c r="AL46" s="8" t="s">
        <v>13</v>
      </c>
      <c r="AM46" s="8" t="s">
        <v>13</v>
      </c>
      <c r="AN46" s="8" t="s">
        <v>13</v>
      </c>
      <c r="AO46" s="8" t="s">
        <v>13</v>
      </c>
    </row>
    <row r="47" spans="4:41" x14ac:dyDescent="0.3">
      <c r="G47" s="5" t="b">
        <f>NOT(OR(AND(G44="nej",'Avropsförfrågan med kontrakt'!C27="ja"),AND(G45="nej",'Avropsförfrågan med kontrakt'!C28="ja"),AND(G46="nej",'Avropsförfrågan med kontrakt'!C29="ja")))</f>
        <v>1</v>
      </c>
      <c r="H47" s="5" t="b">
        <f>NOT(OR(AND(H44="nej",'Avropsförfrågan med kontrakt'!C27="ja"),AND(H45="nej",'Avropsförfrågan med kontrakt'!C28="ja"),AND(H46="nej",'Avropsförfrågan med kontrakt'!C29="ja")))</f>
        <v>1</v>
      </c>
      <c r="I47" s="5" t="b">
        <f>NOT(OR(AND(I44="nej",'Avropsförfrågan med kontrakt'!C27="ja"),AND(I45="nej",'Avropsförfrågan med kontrakt'!C28="ja"),AND(I46="nej",'Avropsförfrågan med kontrakt'!C29="ja")))</f>
        <v>1</v>
      </c>
      <c r="J47" s="5" t="b">
        <f>NOT(OR(AND(J44="nej",'Avropsförfrågan med kontrakt'!C27="ja"),AND(J45="nej",'Avropsförfrågan med kontrakt'!C28="ja"),AND(J46="nej",'Avropsförfrågan med kontrakt'!C29="ja")))</f>
        <v>1</v>
      </c>
      <c r="K47" s="5" t="b">
        <f>NOT(OR(AND(K44="nej",'Avropsförfrågan med kontrakt'!C27="ja"),AND(K45="nej",'Avropsförfrågan med kontrakt'!C28="ja"),AND(K46="nej",'Avropsförfrågan med kontrakt'!C29="ja")))</f>
        <v>1</v>
      </c>
      <c r="L47" s="2" t="b">
        <f>NOT(OR(AND(L44="nej",'Avropsförfrågan med kontrakt'!C27="ja"),AND(L45="nej",'Avropsförfrågan med kontrakt'!C28="ja"),AND(L46="nej",'Avropsförfrågan med kontrakt'!C29="ja")))</f>
        <v>1</v>
      </c>
      <c r="M47" s="2" t="b">
        <f>NOT(OR(AND(M44="nej",'Avropsförfrågan med kontrakt'!C27="ja"),AND(M45="nej",'Avropsförfrågan med kontrakt'!C28="ja"),AND(M46="nej",'Avropsförfrågan med kontrakt'!C29="ja")))</f>
        <v>1</v>
      </c>
      <c r="N47" s="2" t="b">
        <f>NOT(OR(AND(N44="nej",'Avropsförfrågan med kontrakt'!C27="ja"),AND(N45="nej",'Avropsförfrågan med kontrakt'!C28="ja"),AND(N46="nej",'Avropsförfrågan med kontrakt'!C29="ja")))</f>
        <v>1</v>
      </c>
      <c r="O47" s="2" t="b">
        <f>NOT(OR(AND(O44="nej",'Avropsförfrågan med kontrakt'!C27="ja"),AND(O45="nej",'Avropsförfrågan med kontrakt'!C28="ja"),AND(O46="nej",'Avropsförfrågan med kontrakt'!C29="ja")))</f>
        <v>1</v>
      </c>
      <c r="P47" s="2" t="b">
        <f>NOT(OR(AND(P44="nej",'Avropsförfrågan med kontrakt'!C27="ja"),AND(P45="nej",'Avropsförfrågan med kontrakt'!C28="ja"),AND(P46="nej",'Avropsförfrågan med kontrakt'!C29="ja")))</f>
        <v>1</v>
      </c>
      <c r="Q47" s="5" t="b">
        <f>NOT(OR(AND(Q44="nej",'Avropsförfrågan med kontrakt'!C27="ja"),AND(Q45="nej",'Avropsförfrågan med kontrakt'!C28="ja"),AND(Q46="nej",'Avropsförfrågan med kontrakt'!C29="ja")))</f>
        <v>1</v>
      </c>
      <c r="R47" s="5" t="b">
        <f>NOT(OR(AND(R44="nej",'Avropsförfrågan med kontrakt'!C27="ja"),AND(R45="nej",'Avropsförfrågan med kontrakt'!C28="ja"),AND(R46="nej",'Avropsförfrågan med kontrakt'!C29="ja")))</f>
        <v>1</v>
      </c>
      <c r="S47" s="5" t="b">
        <f>NOT(OR(AND(S44="nej",'Avropsförfrågan med kontrakt'!C27="ja"),AND(S45="nej",'Avropsförfrågan med kontrakt'!C28="ja"),AND(S46="nej",'Avropsförfrågan med kontrakt'!C29="ja")))</f>
        <v>1</v>
      </c>
      <c r="T47" s="5" t="b">
        <f>NOT(OR(AND(T44="nej",'Avropsförfrågan med kontrakt'!C27="ja"),AND(T45="nej",'Avropsförfrågan med kontrakt'!C28="ja"),AND(T46="nej",'Avropsförfrågan med kontrakt'!C29="ja")))</f>
        <v>1</v>
      </c>
      <c r="U47" s="5" t="b">
        <f>NOT(OR(AND(U44="nej",'Avropsförfrågan med kontrakt'!C27="ja"),AND(U45="nej",'Avropsförfrågan med kontrakt'!C28="ja"),AND(U46="nej",'Avropsförfrågan med kontrakt'!C29="ja")))</f>
        <v>1</v>
      </c>
      <c r="V47" s="2" t="b">
        <f>NOT(OR(AND(V44="nej",'Avropsförfrågan med kontrakt'!C27="ja"),AND(V45="nej",'Avropsförfrågan med kontrakt'!C28="ja"),AND(V46="nej",'Avropsförfrågan med kontrakt'!C29="ja")))</f>
        <v>1</v>
      </c>
      <c r="W47" s="2" t="b">
        <f>NOT(OR(AND(W44="nej",'Avropsförfrågan med kontrakt'!C27="ja"),AND(W45="nej",'Avropsförfrågan med kontrakt'!C28="ja"),AND(W46="nej",'Avropsförfrågan med kontrakt'!C29="ja")))</f>
        <v>1</v>
      </c>
      <c r="X47" s="2" t="b">
        <f>NOT(OR(AND(X44="nej",'Avropsförfrågan med kontrakt'!C27="ja"),AND(X45="nej",'Avropsförfrågan med kontrakt'!C28="ja"),AND(X46="nej",'Avropsförfrågan med kontrakt'!C29="ja")))</f>
        <v>1</v>
      </c>
      <c r="Y47" s="2" t="b">
        <f>NOT(OR(AND(Y44="nej",'Avropsförfrågan med kontrakt'!C27="ja"),AND(Y45="nej",'Avropsförfrågan med kontrakt'!C28="ja"),AND(Y46="nej",'Avropsförfrågan med kontrakt'!C29="ja")))</f>
        <v>1</v>
      </c>
      <c r="Z47" s="2" t="b">
        <f>NOT(OR(AND(Z44="nej",'Avropsförfrågan med kontrakt'!C27="ja"),AND(Z45="nej",'Avropsförfrågan med kontrakt'!C28="ja"),AND(Z46="nej",'Avropsförfrågan med kontrakt'!C29="ja")))</f>
        <v>1</v>
      </c>
      <c r="AA47" s="5" t="b">
        <f>NOT(OR(AND(AA44="nej",'Avropsförfrågan med kontrakt'!C27="ja"),AND(AA45="nej",'Avropsförfrågan med kontrakt'!C28="ja"),AND(AA46="nej",'Avropsförfrågan med kontrakt'!C29="ja")))</f>
        <v>1</v>
      </c>
      <c r="AB47" s="5" t="b">
        <f>NOT(OR(AND(AB44="nej",'Avropsförfrågan med kontrakt'!C27="ja"),AND(AB45="nej",'Avropsförfrågan med kontrakt'!C28="ja"),AND(AB46="nej",'Avropsförfrågan med kontrakt'!C29="ja")))</f>
        <v>1</v>
      </c>
      <c r="AC47" s="5" t="b">
        <f>NOT(OR(AND(AC44="nej",'Avropsförfrågan med kontrakt'!C27="ja"),AND(AC45="nej",'Avropsförfrågan med kontrakt'!C28="ja"),AND(AC46="nej",'Avropsförfrågan med kontrakt'!C29="ja")))</f>
        <v>1</v>
      </c>
      <c r="AD47" s="5" t="b">
        <f>NOT(OR(AND(AD44="nej",'Avropsförfrågan med kontrakt'!C27="ja"),AND(AD45="nej",'Avropsförfrågan med kontrakt'!C28="ja"),AND(AD46="nej",'Avropsförfrågan med kontrakt'!C29="ja")))</f>
        <v>1</v>
      </c>
      <c r="AE47" s="5" t="b">
        <f>NOT(OR(AND(AE44="nej",'Avropsförfrågan med kontrakt'!C27="ja"),AND(AE45="nej",'Avropsförfrågan med kontrakt'!C28="ja"),AND(AE46="nej",'Avropsförfrågan med kontrakt'!C29="ja")))</f>
        <v>1</v>
      </c>
      <c r="AF47" s="10" t="b">
        <f>NOT(OR(AND(AF44="nej",'Avropsförfrågan med kontrakt'!C27="ja"),AND(AF45="nej",'Avropsförfrågan med kontrakt'!C28="ja"),AND(AF46="nej",'Avropsförfrågan med kontrakt'!C29="ja")))</f>
        <v>1</v>
      </c>
      <c r="AG47" s="10" t="b">
        <f>NOT(OR(AND(AG44="nej",'Avropsförfrågan med kontrakt'!C27="ja"),AND(AG45="nej",'Avropsförfrågan med kontrakt'!C28="ja"),AND(AG46="nej",'Avropsförfrågan med kontrakt'!C29="ja")))</f>
        <v>1</v>
      </c>
      <c r="AH47" s="10" t="b">
        <f>NOT(OR(AND(AH44="nej",'Avropsförfrågan med kontrakt'!C27="ja"),AND(AH45="nej",'Avropsförfrågan med kontrakt'!C28="ja"),AND(AH46="nej",'Avropsförfrågan med kontrakt'!C29="ja")))</f>
        <v>1</v>
      </c>
      <c r="AI47" s="10" t="b">
        <f>NOT(OR(AND(AI44="nej",'Avropsförfrågan med kontrakt'!C27="ja"),AND(AI45="nej",'Avropsförfrågan med kontrakt'!C28="ja"),AND(AI46="nej",'Avropsförfrågan med kontrakt'!C29="ja")))</f>
        <v>1</v>
      </c>
      <c r="AJ47" s="10" t="b">
        <f>NOT(OR(AND(AJ44="nej",'Avropsförfrågan med kontrakt'!C27="ja"),AND(AJ45="nej",'Avropsförfrågan med kontrakt'!C28="ja"),AND(AJ46="nej",'Avropsförfrågan med kontrakt'!C29="ja")))</f>
        <v>1</v>
      </c>
      <c r="AK47" s="5" t="b">
        <f>NOT(OR(AND(AK44="nej",'Avropsförfrågan med kontrakt'!C27="ja"),AND(AK45="nej",'Avropsförfrågan med kontrakt'!C28="ja"),AND(AK46="nej",'Avropsförfrågan med kontrakt'!C29="ja")))</f>
        <v>1</v>
      </c>
      <c r="AL47" s="5" t="b">
        <f>NOT(OR(AND(AL44="nej",'Avropsförfrågan med kontrakt'!C27="ja"),AND(AL45="nej",'Avropsförfrågan med kontrakt'!C28="ja"),AND(AL46="nej",'Avropsförfrågan med kontrakt'!C29="ja")))</f>
        <v>1</v>
      </c>
      <c r="AM47" s="5" t="b">
        <f>NOT(OR(AND(AM44="nej",'Avropsförfrågan med kontrakt'!C27="ja"),AND(AM45="nej",'Avropsförfrågan med kontrakt'!C28="ja"),AND(AM46="nej",'Avropsförfrågan med kontrakt'!C29="ja")))</f>
        <v>1</v>
      </c>
      <c r="AN47" s="5" t="b">
        <f>NOT(OR(AND(AN44="nej",'Avropsförfrågan med kontrakt'!C27="ja"),AND(AN45="nej",'Avropsförfrågan med kontrakt'!C28="ja"),AND(AN46="nej",'Avropsförfrågan med kontrakt'!C29="ja")))</f>
        <v>1</v>
      </c>
      <c r="AO47" s="5" t="b">
        <f>NOT(OR(AND(AO44="nej",'Avropsförfrågan med kontrakt'!C27="ja"),AND(AO45="nej",'Avropsförfrågan med kontrakt'!C28="ja"),AND(AO46="nej",'Avropsförfrågan med kontrakt'!C29="ja")))</f>
        <v>1</v>
      </c>
    </row>
    <row r="48" spans="4:41" x14ac:dyDescent="0.3">
      <c r="G48" s="5"/>
      <c r="H48" s="5"/>
      <c r="I48" s="5"/>
      <c r="J48" s="5"/>
      <c r="K48" s="5"/>
      <c r="Q48" s="6"/>
      <c r="R48" s="6"/>
      <c r="S48" s="6"/>
      <c r="T48" s="6"/>
      <c r="U48" s="6"/>
      <c r="AA48" s="6"/>
      <c r="AB48" s="6"/>
      <c r="AC48" s="6"/>
      <c r="AD48" s="6"/>
      <c r="AE48" s="6"/>
      <c r="AF48" s="4"/>
      <c r="AG48" s="4"/>
      <c r="AH48" s="4"/>
      <c r="AI48" s="4"/>
      <c r="AJ48" s="4"/>
      <c r="AK48" s="6"/>
      <c r="AL48" s="6"/>
      <c r="AM48" s="6"/>
      <c r="AN48" s="6"/>
      <c r="AO48" s="6"/>
    </row>
    <row r="49" spans="4:41" x14ac:dyDescent="0.3">
      <c r="G49" s="5" t="b">
        <f>AND(G39,G47)</f>
        <v>1</v>
      </c>
      <c r="H49" s="5" t="b">
        <f t="shared" ref="H49:AD49" si="1">AND(H39,H47)</f>
        <v>1</v>
      </c>
      <c r="I49" s="5" t="b">
        <f t="shared" si="1"/>
        <v>1</v>
      </c>
      <c r="J49" s="5" t="b">
        <f t="shared" si="1"/>
        <v>1</v>
      </c>
      <c r="K49" s="5" t="b">
        <f>AND(K39,K47)</f>
        <v>1</v>
      </c>
      <c r="L49" s="2" t="b">
        <f t="shared" si="1"/>
        <v>1</v>
      </c>
      <c r="M49" s="2" t="b">
        <f t="shared" si="1"/>
        <v>1</v>
      </c>
      <c r="N49" s="2" t="b">
        <f t="shared" si="1"/>
        <v>1</v>
      </c>
      <c r="O49" s="2" t="b">
        <f t="shared" si="1"/>
        <v>1</v>
      </c>
      <c r="P49" s="2" t="b">
        <f>AND(P39,P47,(IF(P16&gt;1,TRUE,FALSE)))</f>
        <v>0</v>
      </c>
      <c r="Q49" s="5" t="b">
        <f t="shared" si="1"/>
        <v>1</v>
      </c>
      <c r="R49" s="5" t="b">
        <f t="shared" si="1"/>
        <v>1</v>
      </c>
      <c r="S49" s="5" t="b">
        <f t="shared" si="1"/>
        <v>1</v>
      </c>
      <c r="T49" s="5" t="b">
        <f t="shared" si="1"/>
        <v>1</v>
      </c>
      <c r="U49" s="5" t="b">
        <f>AND(U39,U47,(IF(U16&gt;1,TRUE,FALSE)))</f>
        <v>0</v>
      </c>
      <c r="V49" s="2" t="b">
        <f t="shared" si="1"/>
        <v>1</v>
      </c>
      <c r="W49" s="2" t="b">
        <f t="shared" si="1"/>
        <v>1</v>
      </c>
      <c r="X49" s="2" t="b">
        <f t="shared" si="1"/>
        <v>1</v>
      </c>
      <c r="Y49" s="2" t="b">
        <f t="shared" si="1"/>
        <v>1</v>
      </c>
      <c r="Z49" s="2" t="b">
        <f>AND(Z39,Z47,(IF(Z16&gt;1,TRUE,FALSE)))</f>
        <v>0</v>
      </c>
      <c r="AA49" s="5" t="b">
        <f t="shared" si="1"/>
        <v>1</v>
      </c>
      <c r="AB49" s="5" t="b">
        <f t="shared" si="1"/>
        <v>1</v>
      </c>
      <c r="AC49" s="5" t="b">
        <f t="shared" si="1"/>
        <v>1</v>
      </c>
      <c r="AD49" s="5" t="b">
        <f t="shared" si="1"/>
        <v>1</v>
      </c>
      <c r="AE49" s="5" t="b">
        <f>AND(AE39,AE47)</f>
        <v>1</v>
      </c>
      <c r="AF49" s="10" t="b">
        <f t="shared" ref="AF49:AL49" si="2">AND(AF39,AF47)</f>
        <v>1</v>
      </c>
      <c r="AG49" s="10" t="b">
        <f t="shared" si="2"/>
        <v>1</v>
      </c>
      <c r="AH49" s="10" t="b">
        <f t="shared" si="2"/>
        <v>1</v>
      </c>
      <c r="AI49" s="10" t="b">
        <f t="shared" si="2"/>
        <v>1</v>
      </c>
      <c r="AJ49" s="10" t="b">
        <f>AND(AJ39,AJ47)</f>
        <v>1</v>
      </c>
      <c r="AK49" s="5" t="b">
        <f t="shared" si="2"/>
        <v>1</v>
      </c>
      <c r="AL49" s="5" t="b">
        <f t="shared" si="2"/>
        <v>1</v>
      </c>
      <c r="AM49" s="5" t="b">
        <f>AND(AM39,AM47)</f>
        <v>1</v>
      </c>
      <c r="AN49" s="5" t="b">
        <f>AND(AN39,AN47,(IF(AN16&gt;1,TRUE,FALSE)))</f>
        <v>0</v>
      </c>
      <c r="AO49" s="5" t="b">
        <f>AND(AO39,AO47)</f>
        <v>1</v>
      </c>
    </row>
    <row r="50" spans="4:41" x14ac:dyDescent="0.3">
      <c r="G50" s="5"/>
      <c r="H50" s="5"/>
      <c r="I50" s="5"/>
      <c r="J50" s="5"/>
      <c r="K50" s="5"/>
      <c r="N50" s="2"/>
      <c r="O50" s="2"/>
      <c r="P50" s="2"/>
      <c r="Q50" s="5"/>
      <c r="R50" s="5"/>
      <c r="S50" s="5"/>
      <c r="T50" s="5"/>
      <c r="U50" s="5"/>
      <c r="V50" s="2"/>
      <c r="W50" s="2"/>
      <c r="X50" s="2"/>
      <c r="Y50" s="2"/>
      <c r="Z50" s="2"/>
      <c r="AA50" s="5"/>
      <c r="AB50" s="5"/>
      <c r="AC50" s="5"/>
      <c r="AD50" s="5"/>
      <c r="AE50" s="5"/>
      <c r="AF50" s="10"/>
      <c r="AG50" s="10"/>
      <c r="AH50" s="10"/>
      <c r="AI50" s="10"/>
      <c r="AJ50" s="10"/>
      <c r="AK50" s="5"/>
      <c r="AL50" s="5"/>
      <c r="AM50" s="5"/>
      <c r="AN50" s="5"/>
      <c r="AO50" s="5"/>
    </row>
    <row r="51" spans="4:41" x14ac:dyDescent="0.3">
      <c r="G51" s="5" t="b">
        <f>OR(G49,NOT(IF('Avropsförfrågan med kontrakt'!C33&gt;0,TRUE,FALSE)))</f>
        <v>1</v>
      </c>
      <c r="H51" s="5" t="b">
        <f>OR(H49,NOT(IF('Avropsförfrågan med kontrakt'!C33&gt;0,TRUE,FALSE)))</f>
        <v>1</v>
      </c>
      <c r="I51" s="5" t="b">
        <f>OR(I49,NOT(IF('Avropsförfrågan med kontrakt'!C33&gt;0,TRUE,FALSE)))</f>
        <v>1</v>
      </c>
      <c r="J51" s="5" t="b">
        <f>OR(J49,NOT(IF('Avropsförfrågan med kontrakt'!C33&gt;0,TRUE,FALSE)))</f>
        <v>1</v>
      </c>
      <c r="K51" s="5" t="b">
        <f>OR(K49,NOT(IF('Avropsförfrågan med kontrakt'!C33&gt;0,TRUE,FALSE)))</f>
        <v>1</v>
      </c>
      <c r="L51" s="2" t="b">
        <f>OR(L49,NOT(IF('Avropsförfrågan med kontrakt'!C34&gt;0,TRUE,FALSE)))</f>
        <v>1</v>
      </c>
      <c r="M51" s="2" t="b">
        <f>OR(M49,NOT(IF('Avropsförfrågan med kontrakt'!C34&gt;0,TRUE,FALSE)))</f>
        <v>1</v>
      </c>
      <c r="N51" s="2" t="b">
        <f>OR(N49,NOT(IF('Avropsförfrågan med kontrakt'!C34&gt;0,TRUE,FALSE)))</f>
        <v>1</v>
      </c>
      <c r="O51" s="2" t="b">
        <f>OR(O49,NOT(IF('Avropsförfrågan med kontrakt'!C34&gt;0,TRUE,FALSE)))</f>
        <v>1</v>
      </c>
      <c r="P51" s="2" t="b">
        <f>OR(P49,NOT(IF('Avropsförfrågan med kontrakt'!C34&gt;0,TRUE,FALSE)))</f>
        <v>1</v>
      </c>
      <c r="Q51" s="5" t="b">
        <f>OR(Q49,NOT(IF('Avropsförfrågan med kontrakt'!C35&gt;0,TRUE,FALSE)))</f>
        <v>1</v>
      </c>
      <c r="R51" s="5" t="b">
        <f>OR(R49,NOT(IF('Avropsförfrågan med kontrakt'!C35&gt;0,TRUE,FALSE)))</f>
        <v>1</v>
      </c>
      <c r="S51" s="5" t="b">
        <f>OR(S49,NOT(IF('Avropsförfrågan med kontrakt'!C35&gt;0,TRUE,FALSE)))</f>
        <v>1</v>
      </c>
      <c r="T51" s="5" t="b">
        <f>OR(T49,NOT(IF('Avropsförfrågan med kontrakt'!C35&gt;0,TRUE,FALSE)))</f>
        <v>1</v>
      </c>
      <c r="U51" s="5" t="b">
        <f>OR(U49,NOT(IF('Avropsförfrågan med kontrakt'!C35&gt;0,TRUE,FALSE)))</f>
        <v>1</v>
      </c>
      <c r="V51" s="2" t="b">
        <f>OR(V49,NOT(IF('Avropsförfrågan med kontrakt'!C36&gt;0,TRUE,FALSE)))</f>
        <v>1</v>
      </c>
      <c r="W51" s="2" t="b">
        <f>OR(W49,NOT(IF('Avropsförfrågan med kontrakt'!C36&gt;0,TRUE,FALSE)))</f>
        <v>1</v>
      </c>
      <c r="X51" s="2" t="b">
        <f>OR(X49,NOT(IF('Avropsförfrågan med kontrakt'!C36&gt;0,TRUE,FALSE)))</f>
        <v>1</v>
      </c>
      <c r="Y51" s="2" t="b">
        <f>OR(Y49,NOT(IF('Avropsförfrågan med kontrakt'!C36&gt;0,TRUE,FALSE)))</f>
        <v>1</v>
      </c>
      <c r="Z51" s="2" t="b">
        <f>OR(Z49,NOT(IF('Avropsförfrågan med kontrakt'!C36&gt;0,TRUE,FALSE)))</f>
        <v>1</v>
      </c>
      <c r="AA51" s="5" t="b">
        <f>OR(AA49,NOT(IF('Avropsförfrågan med kontrakt'!C37&gt;0,TRUE,FALSE)))</f>
        <v>1</v>
      </c>
      <c r="AB51" s="5" t="b">
        <f>OR(AB49,NOT(IF('Avropsförfrågan med kontrakt'!C37&gt;0,TRUE,FALSE)))</f>
        <v>1</v>
      </c>
      <c r="AC51" s="5" t="b">
        <f>OR(AC49,NOT(IF('Avropsförfrågan med kontrakt'!C37&gt;0,TRUE,FALSE)))</f>
        <v>1</v>
      </c>
      <c r="AD51" s="5" t="b">
        <f>OR(AD49,NOT(IF('Avropsförfrågan med kontrakt'!C37&gt;0,TRUE,FALSE)))</f>
        <v>1</v>
      </c>
      <c r="AE51" s="5" t="b">
        <f>OR(AE49,NOT(IF('Avropsförfrågan med kontrakt'!C37&gt;0,TRUE,FALSE)))</f>
        <v>1</v>
      </c>
      <c r="AF51" s="10" t="b">
        <f>OR(AF49,NOT(IF('Avropsförfrågan med kontrakt'!C38&gt;0,TRUE,FALSE)))</f>
        <v>1</v>
      </c>
      <c r="AG51" s="10" t="b">
        <f>OR(AG49,NOT(IF('Avropsförfrågan med kontrakt'!C38&gt;0,TRUE,FALSE)))</f>
        <v>1</v>
      </c>
      <c r="AH51" s="10" t="b">
        <f>OR(AH49,NOT(IF('Avropsförfrågan med kontrakt'!C38&gt;0,TRUE,FALSE)))</f>
        <v>1</v>
      </c>
      <c r="AI51" s="10" t="b">
        <f>OR(AI49,NOT(IF('Avropsförfrågan med kontrakt'!C38&gt;0,TRUE,FALSE)))</f>
        <v>1</v>
      </c>
      <c r="AJ51" s="10" t="b">
        <f>OR(AJ49,NOT(IF('Avropsförfrågan med kontrakt'!IU38&gt;0,TRUE,FALSE)))</f>
        <v>1</v>
      </c>
      <c r="AK51" s="5" t="b">
        <f>OR(AK49,NOT(IF('Avropsförfrågan med kontrakt'!C39&gt;0,TRUE,FALSE)))</f>
        <v>1</v>
      </c>
      <c r="AL51" s="5" t="b">
        <f>OR(AL49,NOT(IF('Avropsförfrågan med kontrakt'!C39&gt;0,TRUE,FALSE)))</f>
        <v>1</v>
      </c>
      <c r="AM51" s="5" t="b">
        <f>OR(AM49,NOT(IF('Avropsförfrågan med kontrakt'!C39&gt;0,TRUE,FALSE)))</f>
        <v>1</v>
      </c>
      <c r="AN51" s="5" t="b">
        <f>OR(AN49,NOT(IF('Avropsförfrågan med kontrakt'!C39&gt;0,TRUE,FALSE)))</f>
        <v>1</v>
      </c>
      <c r="AO51" s="5" t="b">
        <f>OR(AO49,NOT(IF('Avropsförfrågan med kontrakt'!C39&gt;0,TRUE,FALSE)))</f>
        <v>1</v>
      </c>
    </row>
    <row r="52" spans="4:41" x14ac:dyDescent="0.3">
      <c r="G52" s="5"/>
      <c r="H52" s="5"/>
      <c r="I52" s="5"/>
      <c r="J52" s="5"/>
      <c r="K52" s="5"/>
      <c r="N52" s="2"/>
      <c r="O52" s="2"/>
      <c r="P52" s="2"/>
      <c r="Q52" s="5"/>
      <c r="R52" s="5"/>
      <c r="S52" s="5"/>
      <c r="T52" s="5"/>
      <c r="U52" s="5"/>
      <c r="V52" s="2"/>
      <c r="W52" s="2"/>
      <c r="X52" s="2"/>
      <c r="Y52" s="2"/>
      <c r="Z52" s="2"/>
      <c r="AA52" s="5"/>
      <c r="AB52" s="5"/>
      <c r="AC52" s="5"/>
      <c r="AD52" s="5"/>
      <c r="AE52" s="5"/>
      <c r="AF52" s="10"/>
      <c r="AG52" s="10"/>
      <c r="AH52" s="10"/>
      <c r="AI52" s="10"/>
      <c r="AJ52" s="10"/>
      <c r="AK52" s="5"/>
      <c r="AL52" s="5"/>
      <c r="AM52" s="5"/>
      <c r="AN52" s="5"/>
      <c r="AO52" s="5"/>
    </row>
    <row r="53" spans="4:41" x14ac:dyDescent="0.3">
      <c r="G53" s="5"/>
      <c r="H53" s="5"/>
      <c r="I53" s="5"/>
      <c r="J53" s="5"/>
      <c r="K53" s="5"/>
      <c r="Q53" s="6"/>
      <c r="R53" s="6"/>
      <c r="S53" s="6"/>
      <c r="T53" s="6"/>
      <c r="U53" s="6"/>
      <c r="AA53" s="6"/>
      <c r="AB53" s="6"/>
      <c r="AC53" s="6"/>
      <c r="AD53" s="6"/>
      <c r="AE53" s="6"/>
      <c r="AF53" s="4"/>
      <c r="AG53" s="4"/>
      <c r="AH53" s="4"/>
      <c r="AI53" s="4"/>
      <c r="AJ53" s="4"/>
      <c r="AK53" s="6"/>
      <c r="AL53" s="6"/>
      <c r="AM53" s="6"/>
      <c r="AN53" s="6"/>
      <c r="AO53" s="6"/>
    </row>
    <row r="54" spans="4:41" x14ac:dyDescent="0.3">
      <c r="D54" s="2" t="s">
        <v>3</v>
      </c>
      <c r="G54" s="5">
        <f t="shared" ref="G54:X54" si="3">IF(G49,G16," ")</f>
        <v>0</v>
      </c>
      <c r="H54" s="5">
        <f t="shared" si="3"/>
        <v>0</v>
      </c>
      <c r="I54" s="5">
        <f t="shared" si="3"/>
        <v>0</v>
      </c>
      <c r="J54" s="5">
        <f t="shared" si="3"/>
        <v>0</v>
      </c>
      <c r="K54" s="5">
        <f t="shared" si="3"/>
        <v>0</v>
      </c>
      <c r="L54" s="5">
        <f t="shared" si="3"/>
        <v>0</v>
      </c>
      <c r="M54" s="5">
        <f t="shared" si="3"/>
        <v>0</v>
      </c>
      <c r="N54" s="5">
        <f t="shared" si="3"/>
        <v>0</v>
      </c>
      <c r="O54" s="5">
        <f t="shared" si="3"/>
        <v>0</v>
      </c>
      <c r="P54" s="5" t="str">
        <f t="shared" si="3"/>
        <v xml:space="preserve"> </v>
      </c>
      <c r="Q54" s="5">
        <f t="shared" si="3"/>
        <v>0</v>
      </c>
      <c r="R54" s="5">
        <f t="shared" si="3"/>
        <v>0</v>
      </c>
      <c r="S54" s="5">
        <f t="shared" si="3"/>
        <v>0</v>
      </c>
      <c r="T54" s="5">
        <f t="shared" si="3"/>
        <v>0</v>
      </c>
      <c r="U54" s="5" t="str">
        <f t="shared" si="3"/>
        <v xml:space="preserve"> </v>
      </c>
      <c r="V54" s="5">
        <f t="shared" si="3"/>
        <v>0</v>
      </c>
      <c r="W54" s="5">
        <f t="shared" si="3"/>
        <v>0</v>
      </c>
      <c r="X54" s="5">
        <f t="shared" si="3"/>
        <v>0</v>
      </c>
      <c r="Y54" s="5">
        <f>IF(Y49,Y16," ")</f>
        <v>0</v>
      </c>
      <c r="Z54" s="5"/>
      <c r="AA54" s="5">
        <f t="shared" ref="AA54:AN54" si="4">IF(AA49,AA16," ")</f>
        <v>0</v>
      </c>
      <c r="AB54" s="5">
        <f t="shared" si="4"/>
        <v>0</v>
      </c>
      <c r="AC54" s="5">
        <f t="shared" si="4"/>
        <v>0</v>
      </c>
      <c r="AD54" s="5">
        <f t="shared" si="4"/>
        <v>0</v>
      </c>
      <c r="AE54" s="5">
        <f t="shared" si="4"/>
        <v>0</v>
      </c>
      <c r="AF54" s="5">
        <f t="shared" si="4"/>
        <v>0</v>
      </c>
      <c r="AG54" s="5">
        <f t="shared" si="4"/>
        <v>0</v>
      </c>
      <c r="AH54" s="5">
        <f t="shared" si="4"/>
        <v>0</v>
      </c>
      <c r="AI54" s="5">
        <f t="shared" si="4"/>
        <v>0</v>
      </c>
      <c r="AJ54" s="5">
        <f t="shared" si="4"/>
        <v>0</v>
      </c>
      <c r="AK54" s="5">
        <f t="shared" si="4"/>
        <v>0</v>
      </c>
      <c r="AL54" s="5">
        <f t="shared" si="4"/>
        <v>0</v>
      </c>
      <c r="AM54" s="5">
        <f t="shared" si="4"/>
        <v>0</v>
      </c>
      <c r="AN54" s="5" t="str">
        <f t="shared" si="4"/>
        <v xml:space="preserve"> </v>
      </c>
      <c r="AO54" s="5">
        <f>IF(AO49,AO16," ")</f>
        <v>0</v>
      </c>
    </row>
    <row r="55" spans="4:41" x14ac:dyDescent="0.3">
      <c r="G55" s="5"/>
      <c r="H55" s="5"/>
      <c r="I55" s="5"/>
      <c r="J55" s="5"/>
      <c r="K55" s="5"/>
      <c r="N55" s="2"/>
      <c r="O55" s="2"/>
      <c r="P55" s="2"/>
      <c r="Q55" s="5"/>
      <c r="R55" s="5"/>
      <c r="S55" s="5"/>
      <c r="T55" s="5"/>
      <c r="U55" s="5"/>
      <c r="V55" s="2"/>
      <c r="W55" s="2"/>
      <c r="X55" s="2"/>
      <c r="Y55" s="2"/>
      <c r="Z55" s="2"/>
      <c r="AA55" s="5"/>
      <c r="AB55" s="5"/>
      <c r="AC55" s="5"/>
      <c r="AD55" s="5"/>
      <c r="AE55" s="5"/>
      <c r="AF55" s="10"/>
      <c r="AG55" s="10"/>
      <c r="AH55" s="10"/>
      <c r="AI55" s="10"/>
      <c r="AJ55" s="10"/>
      <c r="AK55" s="5"/>
      <c r="AL55" s="5"/>
      <c r="AM55" s="5"/>
      <c r="AN55" s="5"/>
      <c r="AO55" s="5"/>
    </row>
    <row r="56" spans="4:41" x14ac:dyDescent="0.3">
      <c r="G56" s="5"/>
      <c r="H56" s="5"/>
      <c r="I56" s="5"/>
      <c r="J56" s="5"/>
      <c r="K56" s="5"/>
      <c r="N56" s="2"/>
      <c r="O56" s="2"/>
      <c r="P56" s="2"/>
      <c r="Q56" s="5"/>
      <c r="R56" s="5"/>
      <c r="S56" s="5"/>
      <c r="T56" s="5"/>
      <c r="U56" s="5"/>
      <c r="V56" s="2"/>
      <c r="W56" s="2"/>
      <c r="X56" s="2"/>
      <c r="Y56" s="2"/>
      <c r="Z56" s="2"/>
      <c r="AA56" s="5"/>
      <c r="AB56" s="5"/>
      <c r="AC56" s="5"/>
      <c r="AD56" s="5"/>
      <c r="AE56" s="5"/>
      <c r="AF56" s="10"/>
      <c r="AG56" s="10"/>
      <c r="AH56" s="10"/>
      <c r="AI56" s="10"/>
      <c r="AJ56" s="10"/>
      <c r="AK56" s="5"/>
      <c r="AL56" s="5"/>
      <c r="AM56" s="5"/>
      <c r="AN56" s="5"/>
      <c r="AO56" s="5"/>
    </row>
    <row r="57" spans="4:41" x14ac:dyDescent="0.3">
      <c r="D57" s="12">
        <v>999999999999</v>
      </c>
      <c r="G57" s="5"/>
      <c r="H57" s="5"/>
      <c r="I57" s="5"/>
      <c r="J57" s="5"/>
      <c r="K57" s="5"/>
      <c r="Q57" s="6"/>
      <c r="R57" s="6"/>
      <c r="S57" s="6"/>
      <c r="T57" s="6"/>
      <c r="U57" s="6"/>
      <c r="AA57" s="6"/>
      <c r="AB57" s="6"/>
      <c r="AC57" s="6"/>
      <c r="AD57" s="6"/>
      <c r="AE57" s="6"/>
      <c r="AF57" s="4"/>
      <c r="AG57" s="4"/>
      <c r="AH57" s="4"/>
      <c r="AI57" s="4"/>
      <c r="AJ57" s="4"/>
      <c r="AK57" s="6"/>
      <c r="AL57" s="6"/>
      <c r="AM57" s="6"/>
      <c r="AN57" s="6"/>
      <c r="AO57" s="6"/>
    </row>
    <row r="58" spans="4:41" x14ac:dyDescent="0.3">
      <c r="G58" s="5" t="str">
        <f>G1</f>
        <v>Office Sverige AB</v>
      </c>
      <c r="H58" s="5" t="str">
        <f>H1</f>
        <v>Ricoh Sverige AB</v>
      </c>
      <c r="I58" s="5" t="str">
        <f>I1</f>
        <v>Toshiba TEC Nordic AB</v>
      </c>
      <c r="J58" s="5" t="str">
        <f>J1</f>
        <v>Atea Sverige AB</v>
      </c>
      <c r="K58" s="5" t="str">
        <f>K1</f>
        <v>Dustin Sverige AB</v>
      </c>
      <c r="Q58" s="6"/>
      <c r="R58" s="6"/>
      <c r="S58" s="6"/>
      <c r="T58" s="6"/>
      <c r="U58" s="6"/>
      <c r="AA58" s="6"/>
      <c r="AB58" s="6"/>
      <c r="AC58" s="6"/>
      <c r="AD58" s="6"/>
      <c r="AE58" s="6"/>
      <c r="AF58" s="4"/>
      <c r="AG58" s="4"/>
      <c r="AH58" s="4"/>
      <c r="AI58" s="4"/>
      <c r="AJ58" s="4"/>
      <c r="AK58" s="6"/>
      <c r="AL58" s="6"/>
      <c r="AM58" s="6"/>
      <c r="AN58" s="6"/>
      <c r="AO58" s="6"/>
    </row>
    <row r="59" spans="4:41" x14ac:dyDescent="0.3">
      <c r="G59" s="5" t="b">
        <f>AND(G51,L51,Q51,V51,AA51,AF51,AK51)</f>
        <v>1</v>
      </c>
      <c r="H59" s="5" t="b">
        <f>AND(H51,M51,R51,W51,AB51,AG51,AL51)</f>
        <v>1</v>
      </c>
      <c r="I59" s="5" t="b">
        <f>AND(I51,N51,S51,X51,AC51,AH51,AM51)</f>
        <v>1</v>
      </c>
      <c r="J59" s="5" t="b">
        <f>AND(J51,O51,T51,Y51,AD51,AI51,AN51)</f>
        <v>1</v>
      </c>
      <c r="K59" s="5" t="b">
        <f>AND(K51,P51,U51,Z51,AE51,AJ51,AO51)</f>
        <v>1</v>
      </c>
      <c r="Q59" s="6"/>
      <c r="R59" s="6"/>
      <c r="S59" s="6"/>
      <c r="T59" s="6"/>
      <c r="U59" s="6"/>
      <c r="AA59" s="6"/>
      <c r="AB59" s="6"/>
      <c r="AC59" s="6"/>
      <c r="AD59" s="6"/>
      <c r="AE59" s="6"/>
      <c r="AF59" s="4"/>
      <c r="AG59" s="4"/>
      <c r="AH59" s="4"/>
      <c r="AI59" s="4"/>
      <c r="AJ59" s="4"/>
      <c r="AK59" s="6"/>
      <c r="AL59" s="6"/>
      <c r="AM59" s="6"/>
      <c r="AN59" s="6"/>
      <c r="AO59" s="6"/>
    </row>
    <row r="60" spans="4:41" x14ac:dyDescent="0.3">
      <c r="D60" s="2" t="s">
        <v>11</v>
      </c>
      <c r="G60" s="5">
        <f>SUM(G54,L54,Q54,V54,AA54,AF54,AK54,0.001)</f>
        <v>1E-3</v>
      </c>
      <c r="H60" s="5">
        <f>SUM(H54,M54,R54,W54,AB54,AG54,AL54,0.002)</f>
        <v>2E-3</v>
      </c>
      <c r="I60" s="5">
        <f>SUM(I54,N54,S54,X54,AC54,AH54,AM54,0.003)</f>
        <v>3.0000000000000001E-3</v>
      </c>
      <c r="J60" s="5">
        <f>SUM(J54,O54,T54,Y54,AD54,AI54,AN54,0.004)</f>
        <v>4.0000000000000001E-3</v>
      </c>
      <c r="K60" s="5">
        <f>SUM(K54,P54,U54,Z54,AE54,AJ54,AO54,0.005)</f>
        <v>5.0000000000000001E-3</v>
      </c>
      <c r="Q60" s="6"/>
      <c r="R60" s="6"/>
      <c r="S60" s="6"/>
      <c r="T60" s="6"/>
      <c r="U60" s="6"/>
      <c r="AA60" s="6"/>
      <c r="AB60" s="6"/>
      <c r="AC60" s="6"/>
      <c r="AD60" s="6"/>
      <c r="AE60" s="6"/>
      <c r="AF60" s="4"/>
      <c r="AG60" s="4"/>
      <c r="AH60" s="4"/>
      <c r="AI60" s="4"/>
      <c r="AJ60" s="4"/>
      <c r="AK60" s="6"/>
      <c r="AL60" s="6"/>
      <c r="AM60" s="6"/>
      <c r="AN60" s="6"/>
      <c r="AO60" s="6"/>
    </row>
    <row r="61" spans="4:41" x14ac:dyDescent="0.3">
      <c r="G61" s="5">
        <f>IF(G59,G60,"Kan ej leverera")</f>
        <v>1E-3</v>
      </c>
      <c r="H61" s="5">
        <f>IF(H59,H60,"Kan ej leverera")</f>
        <v>2E-3</v>
      </c>
      <c r="I61" s="5">
        <f>IF(I59,I60,"Kan ej leverera")</f>
        <v>3.0000000000000001E-3</v>
      </c>
      <c r="J61" s="5">
        <f>IF(J59,J60,"Kan ej leverera")</f>
        <v>4.0000000000000001E-3</v>
      </c>
      <c r="K61" s="5">
        <f>IF(K59,K60,"Kan ej leverera")</f>
        <v>5.0000000000000001E-3</v>
      </c>
      <c r="Q61" s="6"/>
      <c r="R61" s="6"/>
      <c r="S61" s="6"/>
      <c r="T61" s="6"/>
      <c r="U61" s="6"/>
      <c r="AA61" s="6"/>
      <c r="AB61" s="6"/>
      <c r="AC61" s="6"/>
      <c r="AD61" s="6"/>
      <c r="AE61" s="6"/>
      <c r="AF61" s="4"/>
      <c r="AG61" s="4"/>
      <c r="AH61" s="4"/>
      <c r="AI61" s="4"/>
      <c r="AJ61" s="4"/>
      <c r="AK61" s="6"/>
      <c r="AL61" s="6"/>
      <c r="AM61" s="6"/>
      <c r="AN61" s="6"/>
      <c r="AO61" s="6"/>
    </row>
    <row r="62" spans="4:41" x14ac:dyDescent="0.3">
      <c r="D62" s="2" t="s">
        <v>2</v>
      </c>
      <c r="G62" s="7">
        <f>IF(G59,G60,D57+0.1)</f>
        <v>1E-3</v>
      </c>
      <c r="H62" s="7">
        <f>IF(H59,H60,D57+0.2)</f>
        <v>2E-3</v>
      </c>
      <c r="I62" s="7">
        <f>IF(I59,I60,D57+0.3)</f>
        <v>3.0000000000000001E-3</v>
      </c>
      <c r="J62" s="7">
        <f>IF(J59,J60,D57+0.4)</f>
        <v>4.0000000000000001E-3</v>
      </c>
      <c r="K62" s="7">
        <f>IF(K59,K60,D57+0.5)</f>
        <v>5.0000000000000001E-3</v>
      </c>
      <c r="Q62" s="6"/>
      <c r="R62" s="6"/>
      <c r="S62" s="6"/>
      <c r="T62" s="6"/>
      <c r="U62" s="6"/>
      <c r="AA62" s="6"/>
      <c r="AB62" s="6"/>
      <c r="AC62" s="6"/>
      <c r="AD62" s="6"/>
      <c r="AE62" s="6"/>
      <c r="AF62" s="4"/>
      <c r="AG62" s="4"/>
      <c r="AH62" s="4"/>
      <c r="AI62" s="4"/>
      <c r="AJ62" s="4"/>
      <c r="AK62" s="6"/>
      <c r="AL62" s="6"/>
      <c r="AM62" s="6"/>
      <c r="AN62" s="6"/>
      <c r="AO62" s="6"/>
    </row>
    <row r="63" spans="4:41" x14ac:dyDescent="0.3">
      <c r="D63" s="2" t="s">
        <v>20</v>
      </c>
      <c r="G63" s="2">
        <f>_xlfn.RANK.EQ(G62,G62:K62,2)</f>
        <v>1</v>
      </c>
      <c r="H63" s="2">
        <f>_xlfn.RANK.EQ(H62,G62:K62,2)</f>
        <v>2</v>
      </c>
      <c r="I63" s="2">
        <f>_xlfn.RANK.EQ(I62,G62:K62,2)</f>
        <v>3</v>
      </c>
      <c r="J63" s="2">
        <f>_xlfn.RANK.EQ(J62,G62:K62,2)</f>
        <v>4</v>
      </c>
      <c r="K63" s="2">
        <f>_xlfn.RANK.EQ(K62,G62:K62,2)</f>
        <v>5</v>
      </c>
      <c r="Q63" s="6"/>
      <c r="R63" s="6"/>
      <c r="S63" s="6"/>
      <c r="T63" s="6"/>
      <c r="U63" s="6"/>
      <c r="AA63" s="6"/>
      <c r="AB63" s="6"/>
      <c r="AC63" s="6"/>
      <c r="AD63" s="6"/>
      <c r="AE63" s="6"/>
      <c r="AF63" s="4"/>
      <c r="AG63" s="4"/>
      <c r="AH63" s="4"/>
      <c r="AI63" s="4"/>
      <c r="AJ63" s="4"/>
      <c r="AK63" s="6"/>
      <c r="AL63" s="6"/>
      <c r="AM63" s="6"/>
      <c r="AN63" s="6"/>
      <c r="AO63" s="6"/>
    </row>
    <row r="64" spans="4:41" x14ac:dyDescent="0.3">
      <c r="G64" s="5"/>
      <c r="H64" s="5"/>
      <c r="I64" s="5"/>
      <c r="J64" s="5"/>
      <c r="K64" s="5"/>
      <c r="Q64" s="6"/>
      <c r="R64" s="6"/>
      <c r="S64" s="6"/>
      <c r="T64" s="6"/>
      <c r="U64" s="6"/>
      <c r="AA64" s="6"/>
      <c r="AB64" s="6"/>
      <c r="AC64" s="6"/>
      <c r="AD64" s="6"/>
      <c r="AE64" s="6"/>
      <c r="AF64" s="4"/>
      <c r="AG64" s="4"/>
      <c r="AH64" s="4"/>
      <c r="AI64" s="4"/>
      <c r="AJ64" s="4"/>
      <c r="AK64" s="6"/>
      <c r="AL64" s="6"/>
      <c r="AM64" s="6"/>
      <c r="AN64" s="6"/>
      <c r="AO64" s="6"/>
    </row>
    <row r="65" spans="4:41" x14ac:dyDescent="0.3">
      <c r="G65" s="5"/>
      <c r="H65" s="5"/>
      <c r="I65" s="5"/>
      <c r="J65" s="5"/>
      <c r="K65" s="5"/>
      <c r="Q65" s="6"/>
      <c r="R65" s="6"/>
      <c r="S65" s="6"/>
      <c r="T65" s="6"/>
      <c r="U65" s="6"/>
      <c r="AA65" s="6"/>
      <c r="AB65" s="6"/>
      <c r="AC65" s="6"/>
      <c r="AD65" s="6"/>
      <c r="AE65" s="6"/>
      <c r="AF65" s="4"/>
      <c r="AG65" s="4"/>
      <c r="AH65" s="4"/>
      <c r="AI65" s="4"/>
      <c r="AJ65" s="4"/>
      <c r="AK65" s="6"/>
      <c r="AL65" s="6"/>
      <c r="AM65" s="6"/>
      <c r="AN65" s="6"/>
      <c r="AO65" s="6"/>
    </row>
    <row r="66" spans="4:41" x14ac:dyDescent="0.3">
      <c r="G66" s="5"/>
      <c r="H66" s="5"/>
      <c r="I66" s="5"/>
      <c r="J66" s="5"/>
      <c r="K66" s="5"/>
      <c r="L66" s="2" t="s">
        <v>55</v>
      </c>
      <c r="M66" s="2" t="s">
        <v>61</v>
      </c>
      <c r="Q66" s="6"/>
      <c r="R66" s="6"/>
      <c r="S66" s="6"/>
      <c r="T66" s="6"/>
      <c r="U66" s="6"/>
      <c r="AA66" s="6"/>
      <c r="AB66" s="6"/>
      <c r="AC66" s="6"/>
      <c r="AD66" s="6"/>
      <c r="AE66" s="6"/>
      <c r="AF66" s="4"/>
      <c r="AG66" s="4"/>
      <c r="AH66" s="4"/>
      <c r="AI66" s="4"/>
      <c r="AJ66" s="4"/>
      <c r="AK66" s="6"/>
      <c r="AL66" s="6"/>
      <c r="AM66" s="6"/>
      <c r="AN66" s="6"/>
      <c r="AO66" s="6"/>
    </row>
    <row r="67" spans="4:41" x14ac:dyDescent="0.3">
      <c r="D67" s="2" t="s">
        <v>62</v>
      </c>
      <c r="E67" s="2">
        <f>'Avropsförfrågan med kontrakt'!I53</f>
        <v>1</v>
      </c>
      <c r="G67" s="9" t="str">
        <f>IF('Avropsförfrågan med kontrakt'!F42&gt;1,IF(G63=1,G1,IF(H63=1,H1,IF(I63=1,I1,IF(J63=1,J1,IF(K63=1,K1,"1:a Ramavtalsleverantör")))))," ")</f>
        <v xml:space="preserve"> </v>
      </c>
      <c r="H67" s="119">
        <f>IF(G63=1,G61,IF(H63=1,H61,IF(I63=1,I61,IF(J63=1,J61,IF(K63=1,K61,"Ramavtalsleverantör1")))))</f>
        <v>1E-3</v>
      </c>
      <c r="I67" s="120"/>
      <c r="J67" s="120"/>
      <c r="K67" s="14"/>
      <c r="L67" s="2" t="str">
        <f>IF('Avropsförfrågan med kontrakt'!F42&gt;1,IF(G63=1,G5,IF(H63=1,H5,IF(I63=1,I5,IF(J63=1,J5,IF(K63=1,K5,"1:a Ramavtalsleverantör")))))," ")</f>
        <v xml:space="preserve"> </v>
      </c>
      <c r="M67" s="16" t="s">
        <v>26</v>
      </c>
      <c r="O67" t="str">
        <f>IF('Avropsförfrågan med kontrakt'!F42&gt;1,IF(G63=E67,G1,IF(H63=E67,H1,IF(I63=E67,I1,IF(J63=E67,J1,IF(K63=E67,K1,"1:a Ramavtalsleverantör")))))," ")</f>
        <v xml:space="preserve"> </v>
      </c>
      <c r="Q67" s="6"/>
      <c r="R67" s="6"/>
      <c r="S67" s="6"/>
      <c r="T67" s="6"/>
      <c r="U67" s="6"/>
      <c r="AA67" s="6"/>
      <c r="AB67" s="6"/>
      <c r="AC67" s="6"/>
      <c r="AD67" s="6"/>
      <c r="AE67" s="6"/>
      <c r="AF67" s="4"/>
      <c r="AG67" s="4"/>
      <c r="AH67" s="4"/>
      <c r="AI67" s="4"/>
      <c r="AJ67" s="4"/>
      <c r="AK67" s="6"/>
      <c r="AL67" s="6"/>
      <c r="AM67" s="6"/>
      <c r="AN67" s="6"/>
      <c r="AO67" s="6"/>
    </row>
    <row r="68" spans="4:41" x14ac:dyDescent="0.3">
      <c r="G68" s="9" t="str">
        <f>IF('Avropsförfrågan med kontrakt'!F42&gt;1,IF(G63=2,G1,IF(H63=2,H1,IF(I63=2,I1,IF(J63=2,J1,IF(K63=2,K1,"2:a Ramavtalsleverantör")))))," ")</f>
        <v xml:space="preserve"> </v>
      </c>
      <c r="H68" s="119">
        <f>IF(G63=2,G61,IF(H63=2,H61,IF(I63=2,I61,IF(J63=2,J61,IF(K63=2,K61,"Ramavtalsleverantör2")))))</f>
        <v>2E-3</v>
      </c>
      <c r="I68" s="120"/>
      <c r="J68" s="120"/>
      <c r="K68" s="14"/>
      <c r="M68" s="16" t="s">
        <v>28</v>
      </c>
      <c r="O68" t="str">
        <f>IF('Avropsförfrågan med kontrakt'!F42&gt;1,IF(G63=E67,G2,IF(H63=E67,H2,IF(I63=E67,I2,IF(J63=E67,J2,IF(K63=E67,K2,"1:a Ramavtalsleverantör")))))," ")</f>
        <v xml:space="preserve"> </v>
      </c>
      <c r="Q68" s="6"/>
      <c r="R68" s="6"/>
      <c r="S68" s="6"/>
      <c r="T68" s="6"/>
      <c r="U68" s="6"/>
      <c r="AA68" s="6"/>
      <c r="AB68" s="6"/>
      <c r="AC68" s="6"/>
      <c r="AD68" s="6"/>
      <c r="AE68" s="6"/>
      <c r="AF68" s="4"/>
      <c r="AG68" s="4"/>
      <c r="AH68" s="4"/>
      <c r="AI68" s="4"/>
      <c r="AJ68" s="4"/>
      <c r="AK68" s="6"/>
      <c r="AL68" s="6"/>
      <c r="AM68" s="6"/>
      <c r="AN68" s="6"/>
      <c r="AO68" s="6"/>
    </row>
    <row r="69" spans="4:41" x14ac:dyDescent="0.3">
      <c r="G69" s="9" t="str">
        <f>IF('Avropsförfrågan med kontrakt'!F42&gt;1,IF(G63=3,G1,IF(H63=3,H1,IF(I63=3,I1,IF(J63=3,J1,IF(K63=3,K1,"3:a Ramavtalsleverantör")))))," ")</f>
        <v xml:space="preserve"> </v>
      </c>
      <c r="H69" s="119">
        <f>IF(G63=3,G61,IF(H63=3,H61,IF(I63=3,I61,IF(J63=3,J61,IF(K63=3,K61,"Ramavtalsleverantör3")))))</f>
        <v>3.0000000000000001E-3</v>
      </c>
      <c r="I69" s="120"/>
      <c r="J69" s="120"/>
      <c r="K69" s="14"/>
      <c r="M69" s="16" t="s">
        <v>17</v>
      </c>
      <c r="O69" t="str">
        <f>IF('Avropsförfrågan med kontrakt'!F42&gt;1,IF(G63=E67,G3,IF(H63=E67,H3,IF(I63=E67,I3,IF(J63=E67,J3,IF(K63=E67,K3,"1:a Ramavtalsleverantör")))))," ")</f>
        <v xml:space="preserve"> </v>
      </c>
      <c r="Q69" s="6"/>
      <c r="R69" s="6"/>
      <c r="S69" s="6"/>
      <c r="T69" s="6"/>
      <c r="U69" s="6"/>
      <c r="AA69" s="6"/>
      <c r="AB69" s="6"/>
      <c r="AC69" s="6"/>
      <c r="AD69" s="6"/>
      <c r="AE69" s="6"/>
      <c r="AF69" s="4"/>
      <c r="AG69" s="4"/>
      <c r="AH69" s="4"/>
      <c r="AI69" s="4"/>
      <c r="AJ69" s="4"/>
      <c r="AK69" s="6"/>
      <c r="AL69" s="6"/>
      <c r="AM69" s="6"/>
      <c r="AN69" s="6"/>
      <c r="AO69" s="6"/>
    </row>
    <row r="70" spans="4:41" x14ac:dyDescent="0.3">
      <c r="G70" s="9" t="str">
        <f>IF('Avropsförfrågan med kontrakt'!F42&gt;1,IF(G63=4,G1,IF(H63=4,H1,IF(I63=4,I1,IF(J63=4,J1,IF(K63=4,K1,"4:a Ramavtalsleverantör")))))," ")</f>
        <v xml:space="preserve"> </v>
      </c>
      <c r="H70" s="119">
        <f>IF(G63=4,G61,IF(H63=4,H61,IF(I63=4,I61,IF(J63=4,J61,IF(K63=4,K61,"Ramavtalsleverantör 4")))))</f>
        <v>4.0000000000000001E-3</v>
      </c>
      <c r="I70" s="120"/>
      <c r="J70" s="120"/>
      <c r="K70" s="14"/>
      <c r="M70" s="16" t="s">
        <v>18</v>
      </c>
      <c r="O70" t="str">
        <f>IF('Avropsförfrågan med kontrakt'!F42&gt;1,IF(G63=E67,G4,IF(H63=E67,H4,IF(I63=E67,I4,IF(J63=E67,J4,IF(K63=E67,K4,"1:a Ramavtalsleverantör")))))," ")</f>
        <v xml:space="preserve"> </v>
      </c>
    </row>
    <row r="71" spans="4:41" x14ac:dyDescent="0.3">
      <c r="G71" s="9" t="str">
        <f>IF('Avropsförfrågan med kontrakt'!F42&gt;1,IF(G63=5,G1,IF(H63=5,H1,IF(I63=5,I1,IF(J63=5,J1,IF(K63=5,K1,"5:a Ramavtalsleverantör")))))," ")</f>
        <v xml:space="preserve"> </v>
      </c>
      <c r="H71" s="119">
        <f>IF(G63=5,G61,IF(H63=5,H61,IF(I63=5,I61,IF(J63=5,J61,IF(K63=5,K61,"Ramavtalsleverantör 5")))))</f>
        <v>5.0000000000000001E-3</v>
      </c>
      <c r="I71" s="120"/>
      <c r="J71" s="120"/>
      <c r="K71" s="3"/>
      <c r="M71" s="16" t="s">
        <v>19</v>
      </c>
      <c r="O71" t="str">
        <f>IF('Avropsförfrågan med kontrakt'!F42&gt;1,IF(G63=E67,G5,IF(H63=E67,H5,IF(I63=E67,I5,IF(J63=E67,J5,IF(K63=E67,K5,"1:a Ramavtalsleverantör")))))," ")</f>
        <v xml:space="preserve"> </v>
      </c>
    </row>
    <row r="72" spans="4:41" x14ac:dyDescent="0.3">
      <c r="G72" s="3"/>
      <c r="H72" s="3"/>
      <c r="I72" s="3"/>
      <c r="J72" s="3"/>
      <c r="K72" s="3"/>
      <c r="M72" s="2" t="s">
        <v>63</v>
      </c>
      <c r="O72" t="str">
        <f>IF(IF('Avropsförfrågan med kontrakt'!F42&gt;-1,IF(G63=E67,G59,IF(H63=E67,H59,IF(I63=E67,I59,IF(J63=E67,J59,IF(K63=E67,K59,"Ramavtalsleverantör")))))," ")," ","Kan ej Leverera")</f>
        <v xml:space="preserve"> </v>
      </c>
    </row>
    <row r="73" spans="4:41" x14ac:dyDescent="0.3">
      <c r="G73" s="3"/>
      <c r="H73" s="3"/>
      <c r="I73" s="3"/>
      <c r="J73" s="3"/>
      <c r="K73" s="3"/>
    </row>
    <row r="74" spans="4:41" x14ac:dyDescent="0.3">
      <c r="G74" s="3"/>
      <c r="H74" s="3"/>
      <c r="I74" s="3"/>
      <c r="J74" s="3"/>
      <c r="K74" s="3"/>
    </row>
    <row r="75" spans="4:41" ht="34.5" customHeight="1" x14ac:dyDescent="0.3">
      <c r="D75" s="118" t="s">
        <v>71</v>
      </c>
      <c r="E75" s="105"/>
      <c r="F75" s="105"/>
      <c r="G75" s="105"/>
      <c r="H75" s="105"/>
      <c r="I75" s="105"/>
      <c r="J75" s="105"/>
    </row>
    <row r="76" spans="4:41" ht="32.25" customHeight="1" x14ac:dyDescent="0.3">
      <c r="D76" s="118" t="s">
        <v>72</v>
      </c>
      <c r="E76" s="105"/>
      <c r="F76" s="105"/>
      <c r="G76" s="105"/>
      <c r="H76" s="105"/>
      <c r="I76" s="105"/>
      <c r="J76" s="105"/>
      <c r="K76" s="3"/>
    </row>
    <row r="77" spans="4:41" x14ac:dyDescent="0.3">
      <c r="G77" s="3"/>
      <c r="H77" s="3"/>
      <c r="I77" s="3"/>
      <c r="J77" s="3"/>
      <c r="K77" s="3"/>
    </row>
  </sheetData>
  <sheetProtection algorithmName="SHA-512" hashValue="cO868DQr8pr025aRyxvkafOC0FG+ehbHlnZBUay5V4Sa41gW2ZpgfSxm1Qz3I5t+QvhK83a6EGBrorLvMsrgUA==" saltValue="HND2pb2jkbaDqB+EgRbkYA==" spinCount="100000" sheet="1" objects="1" scenarios="1"/>
  <mergeCells count="7">
    <mergeCell ref="D75:J75"/>
    <mergeCell ref="D76:J76"/>
    <mergeCell ref="H67:J67"/>
    <mergeCell ref="H68:J68"/>
    <mergeCell ref="H69:J69"/>
    <mergeCell ref="H70:J70"/>
    <mergeCell ref="H71:J71"/>
  </mergeCells>
  <conditionalFormatting sqref="G44:AE46 O21:O38 G21:J38">
    <cfRule type="containsText" dxfId="111" priority="119" operator="containsText" text="Nej">
      <formula>NOT(ISERROR(SEARCH("Nej",G21)))</formula>
    </cfRule>
    <cfRule type="containsText" dxfId="110" priority="120" operator="containsText" text="Ja">
      <formula>NOT(ISERROR(SEARCH("Ja",G21)))</formula>
    </cfRule>
  </conditionalFormatting>
  <conditionalFormatting sqref="AF44:AJ46">
    <cfRule type="containsText" dxfId="109" priority="113" operator="containsText" text="Nej">
      <formula>NOT(ISERROR(SEARCH("Nej",AF44)))</formula>
    </cfRule>
    <cfRule type="containsText" dxfId="108" priority="114" operator="containsText" text="Ja">
      <formula>NOT(ISERROR(SEARCH("Ja",AF44)))</formula>
    </cfRule>
  </conditionalFormatting>
  <conditionalFormatting sqref="AK44:AO46">
    <cfRule type="containsText" dxfId="107" priority="111" operator="containsText" text="Nej">
      <formula>NOT(ISERROR(SEARCH("Nej",AK44)))</formula>
    </cfRule>
    <cfRule type="containsText" dxfId="106" priority="112" operator="containsText" text="Ja">
      <formula>NOT(ISERROR(SEARCH("Ja",AK44)))</formula>
    </cfRule>
  </conditionalFormatting>
  <conditionalFormatting sqref="AH20">
    <cfRule type="containsText" dxfId="105" priority="5" operator="containsText" text="Nej">
      <formula>NOT(ISERROR(SEARCH("Nej",AH20)))</formula>
    </cfRule>
    <cfRule type="containsText" dxfId="104" priority="6" operator="containsText" text="Ja">
      <formula>NOT(ISERROR(SEARCH("Ja",AH20)))</formula>
    </cfRule>
  </conditionalFormatting>
  <conditionalFormatting sqref="AM21:AM38">
    <cfRule type="containsText" dxfId="103" priority="3" operator="containsText" text="Nej">
      <formula>NOT(ISERROR(SEARCH("Nej",AM21)))</formula>
    </cfRule>
    <cfRule type="containsText" dxfId="102" priority="4" operator="containsText" text="Ja">
      <formula>NOT(ISERROR(SEARCH("Ja",AM21)))</formula>
    </cfRule>
  </conditionalFormatting>
  <conditionalFormatting sqref="G20:K20 K21:K38 O20">
    <cfRule type="containsText" dxfId="101" priority="105" operator="containsText" text="Nej">
      <formula>NOT(ISERROR(SEARCH("Nej",G20)))</formula>
    </cfRule>
    <cfRule type="containsText" dxfId="100" priority="106" operator="containsText" text="Ja">
      <formula>NOT(ISERROR(SEARCH("Ja",G20)))</formula>
    </cfRule>
  </conditionalFormatting>
  <conditionalFormatting sqref="T21:T38">
    <cfRule type="containsText" dxfId="99" priority="103" operator="containsText" text="Nej">
      <formula>NOT(ISERROR(SEARCH("Nej",T21)))</formula>
    </cfRule>
    <cfRule type="containsText" dxfId="98" priority="104" operator="containsText" text="Ja">
      <formula>NOT(ISERROR(SEARCH("Ja",T21)))</formula>
    </cfRule>
  </conditionalFormatting>
  <conditionalFormatting sqref="T20">
    <cfRule type="containsText" dxfId="97" priority="101" operator="containsText" text="Nej">
      <formula>NOT(ISERROR(SEARCH("Nej",T20)))</formula>
    </cfRule>
    <cfRule type="containsText" dxfId="96" priority="102" operator="containsText" text="Ja">
      <formula>NOT(ISERROR(SEARCH("Ja",T20)))</formula>
    </cfRule>
  </conditionalFormatting>
  <conditionalFormatting sqref="Y21:Y38">
    <cfRule type="containsText" dxfId="95" priority="99" operator="containsText" text="Nej">
      <formula>NOT(ISERROR(SEARCH("Nej",Y21)))</formula>
    </cfRule>
    <cfRule type="containsText" dxfId="94" priority="100" operator="containsText" text="Ja">
      <formula>NOT(ISERROR(SEARCH("Ja",Y21)))</formula>
    </cfRule>
  </conditionalFormatting>
  <conditionalFormatting sqref="Y20">
    <cfRule type="containsText" dxfId="93" priority="97" operator="containsText" text="Nej">
      <formula>NOT(ISERROR(SEARCH("Nej",Y20)))</formula>
    </cfRule>
    <cfRule type="containsText" dxfId="92" priority="98" operator="containsText" text="Ja">
      <formula>NOT(ISERROR(SEARCH("Ja",Y20)))</formula>
    </cfRule>
  </conditionalFormatting>
  <conditionalFormatting sqref="AD21:AD38">
    <cfRule type="containsText" dxfId="91" priority="95" operator="containsText" text="Nej">
      <formula>NOT(ISERROR(SEARCH("Nej",AD21)))</formula>
    </cfRule>
    <cfRule type="containsText" dxfId="90" priority="96" operator="containsText" text="Ja">
      <formula>NOT(ISERROR(SEARCH("Ja",AD21)))</formula>
    </cfRule>
  </conditionalFormatting>
  <conditionalFormatting sqref="AD20">
    <cfRule type="containsText" dxfId="89" priority="93" operator="containsText" text="Nej">
      <formula>NOT(ISERROR(SEARCH("Nej",AD20)))</formula>
    </cfRule>
    <cfRule type="containsText" dxfId="88" priority="94" operator="containsText" text="Ja">
      <formula>NOT(ISERROR(SEARCH("Ja",AD20)))</formula>
    </cfRule>
  </conditionalFormatting>
  <conditionalFormatting sqref="AI21:AI38">
    <cfRule type="containsText" dxfId="87" priority="91" operator="containsText" text="Nej">
      <formula>NOT(ISERROR(SEARCH("Nej",AI21)))</formula>
    </cfRule>
    <cfRule type="containsText" dxfId="86" priority="92" operator="containsText" text="Ja">
      <formula>NOT(ISERROR(SEARCH("Ja",AI21)))</formula>
    </cfRule>
  </conditionalFormatting>
  <conditionalFormatting sqref="AI20">
    <cfRule type="containsText" dxfId="85" priority="89" operator="containsText" text="Nej">
      <formula>NOT(ISERROR(SEARCH("Nej",AI20)))</formula>
    </cfRule>
    <cfRule type="containsText" dxfId="84" priority="90" operator="containsText" text="Ja">
      <formula>NOT(ISERROR(SEARCH("Ja",AI20)))</formula>
    </cfRule>
  </conditionalFormatting>
  <conditionalFormatting sqref="AN21:AN38">
    <cfRule type="containsText" dxfId="83" priority="87" operator="containsText" text="Nej">
      <formula>NOT(ISERROR(SEARCH("Nej",AN21)))</formula>
    </cfRule>
    <cfRule type="containsText" dxfId="82" priority="88" operator="containsText" text="Ja">
      <formula>NOT(ISERROR(SEARCH("Ja",AN21)))</formula>
    </cfRule>
  </conditionalFormatting>
  <conditionalFormatting sqref="AN20">
    <cfRule type="containsText" dxfId="81" priority="85" operator="containsText" text="Nej">
      <formula>NOT(ISERROR(SEARCH("Nej",AN20)))</formula>
    </cfRule>
    <cfRule type="containsText" dxfId="80" priority="86" operator="containsText" text="Ja">
      <formula>NOT(ISERROR(SEARCH("Ja",AN20)))</formula>
    </cfRule>
  </conditionalFormatting>
  <conditionalFormatting sqref="P20:P38">
    <cfRule type="containsText" dxfId="79" priority="83" operator="containsText" text="Nej">
      <formula>NOT(ISERROR(SEARCH("Nej",P20)))</formula>
    </cfRule>
    <cfRule type="containsText" dxfId="78" priority="84" operator="containsText" text="Ja">
      <formula>NOT(ISERROR(SEARCH("Ja",P20)))</formula>
    </cfRule>
  </conditionalFormatting>
  <conditionalFormatting sqref="U20:U38">
    <cfRule type="containsText" dxfId="77" priority="81" operator="containsText" text="Nej">
      <formula>NOT(ISERROR(SEARCH("Nej",U20)))</formula>
    </cfRule>
    <cfRule type="containsText" dxfId="76" priority="82" operator="containsText" text="Ja">
      <formula>NOT(ISERROR(SEARCH("Ja",U20)))</formula>
    </cfRule>
  </conditionalFormatting>
  <conditionalFormatting sqref="Z20:Z38">
    <cfRule type="containsText" dxfId="75" priority="79" operator="containsText" text="Nej">
      <formula>NOT(ISERROR(SEARCH("Nej",Z20)))</formula>
    </cfRule>
    <cfRule type="containsText" dxfId="74" priority="80" operator="containsText" text="Ja">
      <formula>NOT(ISERROR(SEARCH("Ja",Z20)))</formula>
    </cfRule>
  </conditionalFormatting>
  <conditionalFormatting sqref="AE20:AE38">
    <cfRule type="containsText" dxfId="73" priority="77" operator="containsText" text="Nej">
      <formula>NOT(ISERROR(SEARCH("Nej",AE20)))</formula>
    </cfRule>
    <cfRule type="containsText" dxfId="72" priority="78" operator="containsText" text="Ja">
      <formula>NOT(ISERROR(SEARCH("Ja",AE20)))</formula>
    </cfRule>
  </conditionalFormatting>
  <conditionalFormatting sqref="AJ20:AJ38">
    <cfRule type="containsText" dxfId="71" priority="75" operator="containsText" text="Nej">
      <formula>NOT(ISERROR(SEARCH("Nej",AJ20)))</formula>
    </cfRule>
    <cfRule type="containsText" dxfId="70" priority="76" operator="containsText" text="Ja">
      <formula>NOT(ISERROR(SEARCH("Ja",AJ20)))</formula>
    </cfRule>
  </conditionalFormatting>
  <conditionalFormatting sqref="AO20:AO38">
    <cfRule type="containsText" dxfId="69" priority="73" operator="containsText" text="Nej">
      <formula>NOT(ISERROR(SEARCH("Nej",AO20)))</formula>
    </cfRule>
    <cfRule type="containsText" dxfId="68" priority="74" operator="containsText" text="Ja">
      <formula>NOT(ISERROR(SEARCH("Ja",AO20)))</formula>
    </cfRule>
  </conditionalFormatting>
  <conditionalFormatting sqref="L21:L38">
    <cfRule type="containsText" dxfId="67" priority="71" operator="containsText" text="Nej">
      <formula>NOT(ISERROR(SEARCH("Nej",L21)))</formula>
    </cfRule>
    <cfRule type="containsText" dxfId="66" priority="72" operator="containsText" text="Ja">
      <formula>NOT(ISERROR(SEARCH("Ja",L21)))</formula>
    </cfRule>
  </conditionalFormatting>
  <conditionalFormatting sqref="L20">
    <cfRule type="containsText" dxfId="65" priority="69" operator="containsText" text="Nej">
      <formula>NOT(ISERROR(SEARCH("Nej",L20)))</formula>
    </cfRule>
    <cfRule type="containsText" dxfId="64" priority="70" operator="containsText" text="Ja">
      <formula>NOT(ISERROR(SEARCH("Ja",L20)))</formula>
    </cfRule>
  </conditionalFormatting>
  <conditionalFormatting sqref="Q21:Q38">
    <cfRule type="containsText" dxfId="63" priority="67" operator="containsText" text="Nej">
      <formula>NOT(ISERROR(SEARCH("Nej",Q21)))</formula>
    </cfRule>
    <cfRule type="containsText" dxfId="62" priority="68" operator="containsText" text="Ja">
      <formula>NOT(ISERROR(SEARCH("Ja",Q21)))</formula>
    </cfRule>
  </conditionalFormatting>
  <conditionalFormatting sqref="Q20">
    <cfRule type="containsText" dxfId="61" priority="65" operator="containsText" text="Nej">
      <formula>NOT(ISERROR(SEARCH("Nej",Q20)))</formula>
    </cfRule>
    <cfRule type="containsText" dxfId="60" priority="66" operator="containsText" text="Ja">
      <formula>NOT(ISERROR(SEARCH("Ja",Q20)))</formula>
    </cfRule>
  </conditionalFormatting>
  <conditionalFormatting sqref="V21:V38">
    <cfRule type="containsText" dxfId="59" priority="63" operator="containsText" text="Nej">
      <formula>NOT(ISERROR(SEARCH("Nej",V21)))</formula>
    </cfRule>
    <cfRule type="containsText" dxfId="58" priority="64" operator="containsText" text="Ja">
      <formula>NOT(ISERROR(SEARCH("Ja",V21)))</formula>
    </cfRule>
  </conditionalFormatting>
  <conditionalFormatting sqref="V20">
    <cfRule type="containsText" dxfId="57" priority="61" operator="containsText" text="Nej">
      <formula>NOT(ISERROR(SEARCH("Nej",V20)))</formula>
    </cfRule>
    <cfRule type="containsText" dxfId="56" priority="62" operator="containsText" text="Ja">
      <formula>NOT(ISERROR(SEARCH("Ja",V20)))</formula>
    </cfRule>
  </conditionalFormatting>
  <conditionalFormatting sqref="AA21:AA38">
    <cfRule type="containsText" dxfId="55" priority="59" operator="containsText" text="Nej">
      <formula>NOT(ISERROR(SEARCH("Nej",AA21)))</formula>
    </cfRule>
    <cfRule type="containsText" dxfId="54" priority="60" operator="containsText" text="Ja">
      <formula>NOT(ISERROR(SEARCH("Ja",AA21)))</formula>
    </cfRule>
  </conditionalFormatting>
  <conditionalFormatting sqref="AA20">
    <cfRule type="containsText" dxfId="53" priority="57" operator="containsText" text="Nej">
      <formula>NOT(ISERROR(SEARCH("Nej",AA20)))</formula>
    </cfRule>
    <cfRule type="containsText" dxfId="52" priority="58" operator="containsText" text="Ja">
      <formula>NOT(ISERROR(SEARCH("Ja",AA20)))</formula>
    </cfRule>
  </conditionalFormatting>
  <conditionalFormatting sqref="AF21:AF38">
    <cfRule type="containsText" dxfId="51" priority="55" operator="containsText" text="Nej">
      <formula>NOT(ISERROR(SEARCH("Nej",AF21)))</formula>
    </cfRule>
    <cfRule type="containsText" dxfId="50" priority="56" operator="containsText" text="Ja">
      <formula>NOT(ISERROR(SEARCH("Ja",AF21)))</formula>
    </cfRule>
  </conditionalFormatting>
  <conditionalFormatting sqref="AF20">
    <cfRule type="containsText" dxfId="49" priority="53" operator="containsText" text="Nej">
      <formula>NOT(ISERROR(SEARCH("Nej",AF20)))</formula>
    </cfRule>
    <cfRule type="containsText" dxfId="48" priority="54" operator="containsText" text="Ja">
      <formula>NOT(ISERROR(SEARCH("Ja",AF20)))</formula>
    </cfRule>
  </conditionalFormatting>
  <conditionalFormatting sqref="AK21:AK38">
    <cfRule type="containsText" dxfId="47" priority="51" operator="containsText" text="Nej">
      <formula>NOT(ISERROR(SEARCH("Nej",AK21)))</formula>
    </cfRule>
    <cfRule type="containsText" dxfId="46" priority="52" operator="containsText" text="Ja">
      <formula>NOT(ISERROR(SEARCH("Ja",AK21)))</formula>
    </cfRule>
  </conditionalFormatting>
  <conditionalFormatting sqref="AK20">
    <cfRule type="containsText" dxfId="45" priority="49" operator="containsText" text="Nej">
      <formula>NOT(ISERROR(SEARCH("Nej",AK20)))</formula>
    </cfRule>
    <cfRule type="containsText" dxfId="44" priority="50" operator="containsText" text="Ja">
      <formula>NOT(ISERROR(SEARCH("Ja",AK20)))</formula>
    </cfRule>
  </conditionalFormatting>
  <conditionalFormatting sqref="M21:M38">
    <cfRule type="containsText" dxfId="43" priority="47" operator="containsText" text="Nej">
      <formula>NOT(ISERROR(SEARCH("Nej",M21)))</formula>
    </cfRule>
    <cfRule type="containsText" dxfId="42" priority="48" operator="containsText" text="Ja">
      <formula>NOT(ISERROR(SEARCH("Ja",M21)))</formula>
    </cfRule>
  </conditionalFormatting>
  <conditionalFormatting sqref="M20">
    <cfRule type="containsText" dxfId="41" priority="45" operator="containsText" text="Nej">
      <formula>NOT(ISERROR(SEARCH("Nej",M20)))</formula>
    </cfRule>
    <cfRule type="containsText" dxfId="40" priority="46" operator="containsText" text="Ja">
      <formula>NOT(ISERROR(SEARCH("Ja",M20)))</formula>
    </cfRule>
  </conditionalFormatting>
  <conditionalFormatting sqref="R21:R38">
    <cfRule type="containsText" dxfId="39" priority="43" operator="containsText" text="Nej">
      <formula>NOT(ISERROR(SEARCH("Nej",R21)))</formula>
    </cfRule>
    <cfRule type="containsText" dxfId="38" priority="44" operator="containsText" text="Ja">
      <formula>NOT(ISERROR(SEARCH("Ja",R21)))</formula>
    </cfRule>
  </conditionalFormatting>
  <conditionalFormatting sqref="R20">
    <cfRule type="containsText" dxfId="37" priority="41" operator="containsText" text="Nej">
      <formula>NOT(ISERROR(SEARCH("Nej",R20)))</formula>
    </cfRule>
    <cfRule type="containsText" dxfId="36" priority="42" operator="containsText" text="Ja">
      <formula>NOT(ISERROR(SEARCH("Ja",R20)))</formula>
    </cfRule>
  </conditionalFormatting>
  <conditionalFormatting sqref="W21:W38">
    <cfRule type="containsText" dxfId="35" priority="39" operator="containsText" text="Nej">
      <formula>NOT(ISERROR(SEARCH("Nej",W21)))</formula>
    </cfRule>
    <cfRule type="containsText" dxfId="34" priority="40" operator="containsText" text="Ja">
      <formula>NOT(ISERROR(SEARCH("Ja",W21)))</formula>
    </cfRule>
  </conditionalFormatting>
  <conditionalFormatting sqref="W20">
    <cfRule type="containsText" dxfId="33" priority="37" operator="containsText" text="Nej">
      <formula>NOT(ISERROR(SEARCH("Nej",W20)))</formula>
    </cfRule>
    <cfRule type="containsText" dxfId="32" priority="38" operator="containsText" text="Ja">
      <formula>NOT(ISERROR(SEARCH("Ja",W20)))</formula>
    </cfRule>
  </conditionalFormatting>
  <conditionalFormatting sqref="AB21:AB38">
    <cfRule type="containsText" dxfId="31" priority="35" operator="containsText" text="Nej">
      <formula>NOT(ISERROR(SEARCH("Nej",AB21)))</formula>
    </cfRule>
    <cfRule type="containsText" dxfId="30" priority="36" operator="containsText" text="Ja">
      <formula>NOT(ISERROR(SEARCH("Ja",AB21)))</formula>
    </cfRule>
  </conditionalFormatting>
  <conditionalFormatting sqref="AB20">
    <cfRule type="containsText" dxfId="29" priority="33" operator="containsText" text="Nej">
      <formula>NOT(ISERROR(SEARCH("Nej",AB20)))</formula>
    </cfRule>
    <cfRule type="containsText" dxfId="28" priority="34" operator="containsText" text="Ja">
      <formula>NOT(ISERROR(SEARCH("Ja",AB20)))</formula>
    </cfRule>
  </conditionalFormatting>
  <conditionalFormatting sqref="AG21:AG38">
    <cfRule type="containsText" dxfId="27" priority="31" operator="containsText" text="Nej">
      <formula>NOT(ISERROR(SEARCH("Nej",AG21)))</formula>
    </cfRule>
    <cfRule type="containsText" dxfId="26" priority="32" operator="containsText" text="Ja">
      <formula>NOT(ISERROR(SEARCH("Ja",AG21)))</formula>
    </cfRule>
  </conditionalFormatting>
  <conditionalFormatting sqref="AG20">
    <cfRule type="containsText" dxfId="25" priority="29" operator="containsText" text="Nej">
      <formula>NOT(ISERROR(SEARCH("Nej",AG20)))</formula>
    </cfRule>
    <cfRule type="containsText" dxfId="24" priority="30" operator="containsText" text="Ja">
      <formula>NOT(ISERROR(SEARCH("Ja",AG20)))</formula>
    </cfRule>
  </conditionalFormatting>
  <conditionalFormatting sqref="AL21:AL38">
    <cfRule type="containsText" dxfId="23" priority="27" operator="containsText" text="Nej">
      <formula>NOT(ISERROR(SEARCH("Nej",AL21)))</formula>
    </cfRule>
    <cfRule type="containsText" dxfId="22" priority="28" operator="containsText" text="Ja">
      <formula>NOT(ISERROR(SEARCH("Ja",AL21)))</formula>
    </cfRule>
  </conditionalFormatting>
  <conditionalFormatting sqref="AL20">
    <cfRule type="containsText" dxfId="21" priority="25" operator="containsText" text="Nej">
      <formula>NOT(ISERROR(SEARCH("Nej",AL20)))</formula>
    </cfRule>
    <cfRule type="containsText" dxfId="20" priority="26" operator="containsText" text="Ja">
      <formula>NOT(ISERROR(SEARCH("Ja",AL20)))</formula>
    </cfRule>
  </conditionalFormatting>
  <conditionalFormatting sqref="N21:N38">
    <cfRule type="containsText" dxfId="19" priority="23" operator="containsText" text="Nej">
      <formula>NOT(ISERROR(SEARCH("Nej",N21)))</formula>
    </cfRule>
    <cfRule type="containsText" dxfId="18" priority="24" operator="containsText" text="Ja">
      <formula>NOT(ISERROR(SEARCH("Ja",N21)))</formula>
    </cfRule>
  </conditionalFormatting>
  <conditionalFormatting sqref="N20">
    <cfRule type="containsText" dxfId="17" priority="21" operator="containsText" text="Nej">
      <formula>NOT(ISERROR(SEARCH("Nej",N20)))</formula>
    </cfRule>
    <cfRule type="containsText" dxfId="16" priority="22" operator="containsText" text="Ja">
      <formula>NOT(ISERROR(SEARCH("Ja",N20)))</formula>
    </cfRule>
  </conditionalFormatting>
  <conditionalFormatting sqref="S21:S38">
    <cfRule type="containsText" dxfId="15" priority="19" operator="containsText" text="Nej">
      <formula>NOT(ISERROR(SEARCH("Nej",S21)))</formula>
    </cfRule>
    <cfRule type="containsText" dxfId="14" priority="20" operator="containsText" text="Ja">
      <formula>NOT(ISERROR(SEARCH("Ja",S21)))</formula>
    </cfRule>
  </conditionalFormatting>
  <conditionalFormatting sqref="S20">
    <cfRule type="containsText" dxfId="13" priority="17" operator="containsText" text="Nej">
      <formula>NOT(ISERROR(SEARCH("Nej",S20)))</formula>
    </cfRule>
    <cfRule type="containsText" dxfId="12" priority="18" operator="containsText" text="Ja">
      <formula>NOT(ISERROR(SEARCH("Ja",S20)))</formula>
    </cfRule>
  </conditionalFormatting>
  <conditionalFormatting sqref="X21:X38">
    <cfRule type="containsText" dxfId="11" priority="15" operator="containsText" text="Nej">
      <formula>NOT(ISERROR(SEARCH("Nej",X21)))</formula>
    </cfRule>
    <cfRule type="containsText" dxfId="10" priority="16" operator="containsText" text="Ja">
      <formula>NOT(ISERROR(SEARCH("Ja",X21)))</formula>
    </cfRule>
  </conditionalFormatting>
  <conditionalFormatting sqref="X20">
    <cfRule type="containsText" dxfId="9" priority="13" operator="containsText" text="Nej">
      <formula>NOT(ISERROR(SEARCH("Nej",X20)))</formula>
    </cfRule>
    <cfRule type="containsText" dxfId="8" priority="14" operator="containsText" text="Ja">
      <formula>NOT(ISERROR(SEARCH("Ja",X20)))</formula>
    </cfRule>
  </conditionalFormatting>
  <conditionalFormatting sqref="AC21:AC38">
    <cfRule type="containsText" dxfId="7" priority="11" operator="containsText" text="Nej">
      <formula>NOT(ISERROR(SEARCH("Nej",AC21)))</formula>
    </cfRule>
    <cfRule type="containsText" dxfId="6" priority="12" operator="containsText" text="Ja">
      <formula>NOT(ISERROR(SEARCH("Ja",AC21)))</formula>
    </cfRule>
  </conditionalFormatting>
  <conditionalFormatting sqref="AC20">
    <cfRule type="containsText" dxfId="5" priority="9" operator="containsText" text="Nej">
      <formula>NOT(ISERROR(SEARCH("Nej",AC20)))</formula>
    </cfRule>
    <cfRule type="containsText" dxfId="4" priority="10" operator="containsText" text="Ja">
      <formula>NOT(ISERROR(SEARCH("Ja",AC20)))</formula>
    </cfRule>
  </conditionalFormatting>
  <conditionalFormatting sqref="AH21:AH38">
    <cfRule type="containsText" dxfId="3" priority="7" operator="containsText" text="Nej">
      <formula>NOT(ISERROR(SEARCH("Nej",AH21)))</formula>
    </cfRule>
    <cfRule type="containsText" dxfId="2" priority="8" operator="containsText" text="Ja">
      <formula>NOT(ISERROR(SEARCH("Ja",AH21)))</formula>
    </cfRule>
  </conditionalFormatting>
  <conditionalFormatting sqref="AM20">
    <cfRule type="containsText" dxfId="1" priority="1" operator="containsText" text="Nej">
      <formula>NOT(ISERROR(SEARCH("Nej",AM20)))</formula>
    </cfRule>
    <cfRule type="containsText" dxfId="0" priority="2" operator="containsText" text="Ja">
      <formula>NOT(ISERROR(SEARCH("Ja",AM20)))</formula>
    </cfRule>
  </conditionalFormatting>
  <dataValidations count="1">
    <dataValidation type="list" allowBlank="1" showInputMessage="1" showErrorMessage="1" sqref="G44:AO46 G20:AO38" xr:uid="{00000000-0002-0000-0100-000000000000}">
      <formula1>"Ja,Nej"</formula1>
    </dataValidation>
  </dataValidations>
  <hyperlinks>
    <hyperlink ref="G5" r:id="rId1" xr:uid="{00000000-0004-0000-0100-000000000000}"/>
    <hyperlink ref="H5" r:id="rId2" xr:uid="{00000000-0004-0000-0100-000001000000}"/>
    <hyperlink ref="K5" r:id="rId3" xr:uid="{00000000-0004-0000-0100-000002000000}"/>
    <hyperlink ref="J5" r:id="rId4" xr:uid="{00000000-0004-0000-0100-000003000000}"/>
  </hyperlinks>
  <pageMargins left="0.7" right="0.7" top="0.75" bottom="0.75" header="0.3" footer="0.3"/>
  <pageSetup paperSize="9" scale="45" fitToWidth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Avropsförfrågan med kontrakt</vt:lpstr>
      <vt:lpstr>Produktinformation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KJDahlgr</dc:creator>
  <cp:lastModifiedBy>Mats Rihed</cp:lastModifiedBy>
  <cp:lastPrinted>2018-06-01T06:25:10Z</cp:lastPrinted>
  <dcterms:created xsi:type="dcterms:W3CDTF">2016-05-12T12:23:08Z</dcterms:created>
  <dcterms:modified xsi:type="dcterms:W3CDTF">2021-06-01T11:22:47Z</dcterms:modified>
</cp:coreProperties>
</file>