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U:\Kommunikationstjänster data och telekom\3 Förvaltning\12 StöddokumentÖvrigt\Avropsblanketter Särskild fördelningsnyckel\"/>
    </mc:Choice>
  </mc:AlternateContent>
  <xr:revisionPtr revIDLastSave="0" documentId="13_ncr:1_{16486C6E-7BCB-4186-9632-B9A373D2A176}" xr6:coauthVersionLast="45" xr6:coauthVersionMax="45" xr10:uidLastSave="{00000000-0000-0000-0000-000000000000}"/>
  <bookViews>
    <workbookView xWindow="50" yWindow="20" windowWidth="19140" windowHeight="9770" xr2:uid="{00000000-000D-0000-FFFF-FFFF00000000}"/>
  </bookViews>
  <sheets>
    <sheet name="Avropsblankett 4 Sammarbetslösn" sheetId="7" r:id="rId1"/>
    <sheet name="Prismatris 4 Samarbetslösning" sheetId="4" r:id="rId2"/>
  </sheets>
  <definedNames>
    <definedName name="_GoBack" localSheetId="1">'Prismatris 4 Samarbetslösning'!#REF!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7" l="1"/>
  <c r="B90" i="4" l="1"/>
  <c r="D114" i="4" l="1"/>
  <c r="G53" i="4"/>
  <c r="G52" i="4"/>
  <c r="G51" i="4"/>
  <c r="G50" i="4"/>
  <c r="G42" i="4"/>
  <c r="G43" i="4"/>
  <c r="G41" i="4"/>
  <c r="G40" i="4"/>
  <c r="G80" i="4"/>
  <c r="G79" i="4"/>
  <c r="G78" i="4"/>
  <c r="G77" i="4"/>
  <c r="G76" i="4"/>
  <c r="G75" i="4"/>
  <c r="G69" i="4"/>
  <c r="G68" i="4"/>
  <c r="G65" i="4"/>
  <c r="B50" i="7"/>
  <c r="G64" i="4"/>
  <c r="G63" i="4"/>
  <c r="G59" i="4"/>
  <c r="G62" i="4"/>
  <c r="G61" i="4"/>
  <c r="G60" i="4"/>
  <c r="G8" i="4"/>
  <c r="G33" i="4"/>
  <c r="G32" i="4"/>
  <c r="G31" i="4"/>
  <c r="G30" i="4"/>
  <c r="G29" i="4"/>
  <c r="G28" i="4"/>
  <c r="G27" i="4"/>
  <c r="G22" i="4"/>
  <c r="G16" i="4"/>
  <c r="G15" i="4"/>
  <c r="G14" i="4"/>
  <c r="G13" i="4"/>
  <c r="G12" i="4"/>
  <c r="G11" i="4"/>
  <c r="G10" i="4"/>
  <c r="G9" i="4"/>
  <c r="H62" i="4" l="1"/>
  <c r="E71" i="4"/>
  <c r="D71" i="4"/>
  <c r="C71" i="4"/>
  <c r="F71" i="4"/>
  <c r="B71" i="4"/>
  <c r="F35" i="4"/>
  <c r="E35" i="4"/>
  <c r="C35" i="4"/>
  <c r="B35" i="4"/>
  <c r="D35" i="4"/>
  <c r="B45" i="4"/>
  <c r="E55" i="4"/>
  <c r="B55" i="4"/>
  <c r="B82" i="4"/>
  <c r="C45" i="4"/>
  <c r="E45" i="4"/>
  <c r="C55" i="4"/>
  <c r="F55" i="4"/>
  <c r="D55" i="4"/>
  <c r="F82" i="4"/>
  <c r="C82" i="4"/>
  <c r="F45" i="4"/>
  <c r="D82" i="4"/>
  <c r="E82" i="4"/>
  <c r="D45" i="4"/>
  <c r="D69" i="7" l="1"/>
  <c r="B18" i="4" l="1"/>
  <c r="F18" i="4"/>
  <c r="E18" i="4"/>
  <c r="D18" i="4"/>
  <c r="C18" i="4"/>
  <c r="B84" i="4" l="1"/>
  <c r="B85" i="4" s="1"/>
  <c r="D84" i="4"/>
  <c r="D85" i="4" s="1"/>
  <c r="C84" i="4"/>
  <c r="C85" i="4" s="1"/>
  <c r="E84" i="4"/>
  <c r="E85" i="4" s="1"/>
  <c r="F84" i="4"/>
  <c r="F85" i="4" s="1"/>
  <c r="B88" i="4" l="1"/>
  <c r="G84" i="4"/>
  <c r="D86" i="4"/>
  <c r="D88" i="4"/>
  <c r="C88" i="4"/>
  <c r="F88" i="4"/>
  <c r="E88" i="4"/>
  <c r="B89" i="4" l="1"/>
  <c r="B86" i="4"/>
  <c r="F86" i="4"/>
  <c r="C86" i="4"/>
  <c r="E86" i="4"/>
  <c r="D109" i="4" l="1"/>
  <c r="H75" i="7" s="1"/>
  <c r="B110" i="4"/>
  <c r="D112" i="4"/>
  <c r="H78" i="7" s="1"/>
  <c r="D108" i="4"/>
  <c r="H74" i="7" s="1"/>
  <c r="B109" i="4"/>
  <c r="D111" i="4"/>
  <c r="H77" i="7" s="1"/>
  <c r="B112" i="4"/>
  <c r="B108" i="4"/>
  <c r="D110" i="4"/>
  <c r="H76" i="7" s="1"/>
  <c r="B111" i="4"/>
  <c r="L31" i="7"/>
  <c r="L36" i="7"/>
  <c r="L55" i="7"/>
  <c r="L56" i="7" s="1"/>
  <c r="L41" i="7"/>
  <c r="L26" i="7"/>
  <c r="C101" i="4"/>
  <c r="L46" i="7"/>
  <c r="B95" i="4" l="1"/>
  <c r="I10" i="7" s="1"/>
  <c r="B98" i="4"/>
  <c r="I13" i="7" s="1"/>
  <c r="B94" i="4"/>
  <c r="I9" i="7" s="1"/>
  <c r="B97" i="4"/>
  <c r="I12" i="7" s="1"/>
  <c r="B96" i="4"/>
  <c r="I11" i="7" s="1"/>
  <c r="E74" i="7"/>
  <c r="E78" i="7"/>
  <c r="E77" i="7"/>
  <c r="E75" i="7"/>
  <c r="E76" i="7"/>
  <c r="L37" i="7" l="1"/>
  <c r="L32" i="7"/>
  <c r="L51" i="7"/>
  <c r="L27" i="7"/>
  <c r="L42" i="7" l="1"/>
  <c r="L61" i="7" s="1"/>
  <c r="F70" i="7" l="1"/>
  <c r="E6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KJSkiver</author>
  </authors>
  <commentList>
    <comment ref="I5" authorId="0" shapeId="0" xr:uid="{00000000-0006-0000-0000-000001000000}">
      <text>
        <r>
          <rPr>
            <b/>
            <sz val="9"/>
            <color indexed="81"/>
            <rFont val="Tahoma"/>
            <family val="2"/>
          </rPr>
          <t>KJSkiver:</t>
        </r>
        <r>
          <rPr>
            <sz val="9"/>
            <color indexed="81"/>
            <rFont val="Tahoma"/>
            <family val="2"/>
          </rPr>
          <t xml:space="preserve">
Kontraktsperioden med förlängning kan totalt vara upp till 4 år.Enskilda abonnemang och bastjänster kan sägas upp enligt ramavtalet. Se Upphandlingsdokumentet uppsägningstider. </t>
        </r>
      </text>
    </comment>
    <comment ref="D17" authorId="0" shapeId="0" xr:uid="{00000000-0006-0000-0000-000002000000}">
      <text>
        <r>
          <rPr>
            <b/>
            <sz val="9"/>
            <color indexed="81"/>
            <rFont val="Tahoma"/>
            <family val="2"/>
          </rPr>
          <t>KJSkiver:</t>
        </r>
        <r>
          <rPr>
            <sz val="9"/>
            <color indexed="81"/>
            <rFont val="Tahoma"/>
            <family val="2"/>
          </rPr>
          <t xml:space="preserve">
Leveranstiden för tjänster såsom Telefonisttjänst, Kontaktcentertjänst, Växeltjänst i molnet, MDM och liknande är 30 arbetsdagar från och med beställning från kund eller enligt överenskommelse</t>
        </r>
      </text>
    </comment>
    <comment ref="B24" authorId="0" shapeId="0" xr:uid="{00000000-0006-0000-0000-000003000000}">
      <text>
        <r>
          <rPr>
            <b/>
            <sz val="9"/>
            <color indexed="81"/>
            <rFont val="Tahoma"/>
            <family val="2"/>
          </rPr>
          <t>KJSkiver:</t>
        </r>
        <r>
          <rPr>
            <sz val="9"/>
            <color indexed="81"/>
            <rFont val="Tahoma"/>
            <family val="2"/>
          </rPr>
          <t xml:space="preserve">
Minst följande funktioner och innehåll ingår:
• Funktion för att kunna hantera och koppla samtal, fasta och mobila växelanknytningar, förmedling med eller utan avisering av samtal.
• Telefonistgränssnitt via klient
• Parkering av samtal och påkoppling samt överflyttning av samtal
• Väntkoppling av samtal vid upptaget och övervakning vid upptagen användare samt återanrop till samma telefonist vid ej svar, med information om användaren.
• Köhantering, prioritera samtal i kö, samtalskö mot telefonist och/eller talsvar vid kö mot telefonist, med valmöjlighet om förväntad kötid eller antal samtal före i kön.
• Hänvisning genomförd av telefonist och användare från webbgränssnitt och mobiltelefon med möjlighet till vidarekoppling till annat nummer.
• Lägga in hänvisningsbesked för valfri användare utan att anknytningen stängs. Möjlighet att välja om anknytningen ska vara öppen eller stängd. Lägga in regelbunden frånvaro med löpande hänvisning för en eller flera användare. Lägga in gemensamt hänvisningsbesked för en grupp av användare samtidigt.
• Telefonkatalogtjänst gemensam för hela organisationen med sökfunktionalitet på hela eller delvisa sökbegrepp i valfria kombinationer så som: förnamn, efternamn, anknytning, mail, mobilnummer, organisation, placering och arbetsuppgift, fonetisk sökning.
• Valmöjlighet för telefonist med autosvar eller manuellt svar, svarshjälp (välkommen till "myndigheten" du pratar med "telefonist")
• Från telefonistgränssnittet kunna registrera meddelanden till användaren direkt i hänvisningsbilden och förmedla mottagna meddelande via mail och SMS.
• Telefonisten ska kunna koppla in flerpartssamtal
• Lavinmeddelande
• Se närvarostatus, automatisk presentation på skärm av uppgifter så som namn, anknytningsnummer, hänvisningsbesked, linjestatus.
• Nattkoppling av växel med tillhörande talbesked samt eventuell vidarekoppling till journummer.
• Kalenderstyrning av fördefinierade nattkopplingsmeddelanden (t ex. högtider)
• Administratörsgränssnitt
• Uppsägningstiden är 3 månader.
</t>
        </r>
      </text>
    </comment>
    <comment ref="G25" authorId="0" shapeId="0" xr:uid="{00000000-0006-0000-0000-000004000000}">
      <text>
        <r>
          <rPr>
            <b/>
            <sz val="9"/>
            <color indexed="81"/>
            <rFont val="Tahoma"/>
            <family val="2"/>
          </rPr>
          <t>KJSkiver:</t>
        </r>
        <r>
          <rPr>
            <sz val="9"/>
            <color indexed="81"/>
            <rFont val="Tahoma"/>
            <family val="2"/>
          </rPr>
          <t xml:space="preserve">
• Tilläggspris för möjlighet till inspelning av samtal med möjlighet till meddelande och godkännande av den inringande att samtal kan komma att spelas in. Det ska vara valbart om ett visst samtal, alla samtal, en konfigurerbar delmängd eller slumpvis utvalda samtal spelas in med möjlighet att spara ett samtal i efterhand. Om en telefonist under pågående samtal väljer att spela in samtalet ska hela samtalet spelas in (sparas).</t>
        </r>
      </text>
    </comment>
    <comment ref="I25" authorId="0" shapeId="0" xr:uid="{00000000-0006-0000-0000-000005000000}">
      <text>
        <r>
          <rPr>
            <b/>
            <sz val="9"/>
            <color indexed="81"/>
            <rFont val="Tahoma"/>
            <family val="2"/>
          </rPr>
          <t>KJSkiver:</t>
        </r>
        <r>
          <rPr>
            <sz val="9"/>
            <color indexed="81"/>
            <rFont val="Tahoma"/>
            <family val="2"/>
          </rPr>
          <t xml:space="preserve">
• Tilläggspris för möjlighet till besökssystem, systemet ska omfatta tillgång till databas med besöksmottagare, möjlighet att föranmäla besök, avisering av besöksmottagare per SMS eller mail, samt gränssnitt mot terminal för besökaren att registrera sitt besök.</t>
        </r>
      </text>
    </comment>
    <comment ref="K25" authorId="0" shapeId="0" xr:uid="{00000000-0006-0000-0000-000006000000}">
      <text>
        <r>
          <rPr>
            <b/>
            <sz val="9"/>
            <color indexed="81"/>
            <rFont val="Tahoma"/>
            <family val="2"/>
          </rPr>
          <t>KJSkiver:</t>
        </r>
        <r>
          <rPr>
            <sz val="9"/>
            <color indexed="81"/>
            <rFont val="Tahoma"/>
            <family val="2"/>
          </rPr>
          <t xml:space="preserve">
• Tilläggspris för automatisk telefonist: Tjänsten prissättas per månad per två samtidiga samtal/kanaler och ska kunna utökas av kund. Tjänsten ska vidare minst innehålla röstigenkänning på svenska, valbart välkomstbesked och minst följande funktioner:
o Genom att säga namnet kan inringande bli kopplad till eftersökt person, om personen är hänvisad läses hänvisningsbesked upp. Automatisk telefonist ska ha stöd för att läsa upp fast- och mobil-nummer.
o Möjlighet att rätta namn som uttalats felaktigt
o Stöd för att hantera namnkrockar där två eller fler personer har både samma förnamn och efternamn
o Möjlighet att avbryta uppläsning och rätta eller direkt säga sitt ärende
o Möjlighet att uppdatera med information från andra databaser (AD), möjlighet att undanta vissa namn och nummer i databasen från uppläsning.
o Möjlighet att lägga till och ta bort hänvisningsuppgifter samt kunna få dessa upplästa för egen anknytning.
</t>
        </r>
      </text>
    </comment>
    <comment ref="B29" authorId="0" shapeId="0" xr:uid="{00000000-0006-0000-0000-000007000000}">
      <text>
        <r>
          <rPr>
            <b/>
            <sz val="9"/>
            <color indexed="81"/>
            <rFont val="Tahoma"/>
            <family val="2"/>
          </rPr>
          <t>KJSkiver:</t>
        </r>
        <r>
          <rPr>
            <sz val="9"/>
            <color indexed="81"/>
            <rFont val="Tahoma"/>
            <family val="2"/>
          </rPr>
          <t xml:space="preserve">
Minst följande funktioner och innehåll ingår:
• Funktion med möjlighet att kunna hantera inkommande och utgående talkommunikation. Handläggare kan sitta på olika orter i Sverige och kunna ha ett mobilt arbetssätt och exempelvis kunna hantera inkommande och utgående samtal via webbläsare i mobil device.
• Menysystem och framkoppling av samtal beroende på knappval, dvs. möjlighet till identifiering av inringande via A-nummer, inmatad identifiering/autentisering t.ex. personnummer, PIN-kod och annat inmatat nummer.
• Möjlighet till parallella menyval på olika språk
• Kompetensstyrning baserat på handläggarens profil i kombination med identifiering av den inringande eller dennes val i menyn
• Möjlighet till meddelande om antal agenter som besvarar samtalen
• Möjlighet till elektronisk anslagstavla med en konfigurerbar samlad bild över exempelvis kösituation och servicegrad
• Se köstatus på hela kön med kötider och servicenivå, kunna prioritera och eskalera samtal i kö samt plocka eller flytta valda samtal. Köhantering, användargränssnitt. Agenten ska via ett grafiskt användargränssnitt på sin dator kunna se realtidsinformation om den aktuella situationen:
o Hur många samtal/ärenden som står i kö på de köer som betjänas av agent/gruppen.
o Status för inloggade agenter i den egna gruppen samt köinformation även från andra grupper.
o Kötid för det samtal/ärenden som väntat längst.
o Kötid för det samtal/ärenden som kopplas fram
o Köstatus för övriga inkommande kanaler
o Den inringandes A-nummer
• Möjlighet för agent att sätta samtal på vänt på personlig kö när agent har samtal på tjänst/kö. Det ska vara möjligt att prioritera mellan personlig kö och tjänstens kö
• Talsvar vid kö mot handläggare, med valmöjlighet om upprepad information om förväntad kötid eller antal samtal före i kön
• Möjlighet till ackumulerad kötid dvs. inringande som stått i kö och blir omdirigerad till annan kö kan tillgodogöra sig tidigare kötid
• Möjlighet för den inringande att välja att bli uppringd när det är dennes tur i kö. Vid uppringning sedan ska möjlighet finnas att skicka SMS till den som tidigare ringde in om denne inte går att nå
• Stöd för efterbehandlingstid
• Möjlighet att kontakta kontaktcenter via kundens webb och via kontaktformulär
• Handläggaren sätts automatiskt i paus då samtal inte kan besvaras i tid och samtal omdirigeras.
• Handläggare kan flytta över samtal både inom och utanför företagskatalogen
• Möjlighet att schemalägga öppettider per ingång till tjänsten
• Möjlighet att konfigurera vad som ska hända vid inga inloggade agenter
• Statistik ska innefatta ett antal standardrapporter som ger en god bild av verksamheten i kontaktcenter gällande team/agenters leverans och utifrån inkommande ärenden. T.ex. tidsåtgång och handläggningstid för olika uppgifter/status, ärendevolymer och uppnådda servicenivåer för helheten nerbrutet till per kö, ärendetider för helheten nerbrutet till per kö, tappade samtal, samtalsfördelning per kvart, per inkommande kanal, svarstid i olika tidsintervaller.
• Statistik över agenter: Systemet ska kunna ta fram statistik över agenternas tillgängliga tid för inkommande ärenden, per agent och kvart. Med tillgänglig tid menas tid i samtal eller annan kanal, tid i efterarbete samt tid i Systemet kan presentera individuell statistik för innevarande dag, för respektive agent. Exempel på sådan statistik är antal besvarade samtal, samtalstid och antal ej besvarade samtal som kopplats fram. Det går även att få fram motsvarande statistik över ärenden som inte är samtal. 
• Kömonitor. Det ska vara möjligt att realtidsövervaka verksamheten via gränssnitt i dator eller skärm. Det går att i detta gränssnitt välja vilken information man vill se (t.ex. antal samtal i kö, samtal med längst kötid, inloggade agenter, status för agenter, status för övriga kanaler m.m.). Detta ska kunna anpassas för olika typer av medarbetare (t.ex. agenter, gruppledare, kundservicechef eller grupprum). 
• Uppsägningstiden är 3 månader.
</t>
        </r>
      </text>
    </comment>
    <comment ref="G30" authorId="0" shapeId="0" xr:uid="{00000000-0006-0000-0000-000008000000}">
      <text>
        <r>
          <rPr>
            <b/>
            <sz val="9"/>
            <color indexed="81"/>
            <rFont val="Tahoma"/>
            <family val="2"/>
          </rPr>
          <t>KJSkiver:</t>
        </r>
        <r>
          <rPr>
            <sz val="9"/>
            <color indexed="81"/>
            <rFont val="Tahoma"/>
            <family val="2"/>
          </rPr>
          <t xml:space="preserve">
• Tilläggspris för möjlighet att den inringande muntligt kan beskriva ärende och komma fram i stället för att via menystyrning knappa sig fram.</t>
        </r>
      </text>
    </comment>
    <comment ref="H30" authorId="0" shapeId="0" xr:uid="{00000000-0006-0000-0000-000009000000}">
      <text>
        <r>
          <rPr>
            <b/>
            <sz val="9"/>
            <color indexed="81"/>
            <rFont val="Tahoma"/>
            <family val="2"/>
          </rPr>
          <t>KJSkiver:</t>
        </r>
        <r>
          <rPr>
            <sz val="9"/>
            <color indexed="81"/>
            <rFont val="Tahoma"/>
            <family val="2"/>
          </rPr>
          <t xml:space="preserve">
• Tilläggspris för möjlighet inspelning av samtal på anknytningsnivå med möjlighet till meddelande och godkännande av den inringande att samtal kan komma att spelas in. Det ska vara valbart om alla samtal, en konfigurerbar delmängd eller slumpvis utvalda samtal spelas in. Om agent under pågående samtal väljer att spela in samtalet ska hela samtalet spelas in (sparas). Det ska finnas en funktion för märkning av samtal som också blir åtkomlig och sökbar. Det ska vara möjligt att spara och arkivera ett samtal i efterhand samt möjlighet att kunna spara och arkivera chattar. Inspelade samtal ska kunna sparas och på begäran av kund lämnas över i uppspelningsbart standardiserat format.</t>
        </r>
      </text>
    </comment>
    <comment ref="I30" authorId="0" shapeId="0" xr:uid="{00000000-0006-0000-0000-00000A000000}">
      <text>
        <r>
          <rPr>
            <b/>
            <sz val="9"/>
            <color indexed="81"/>
            <rFont val="Tahoma"/>
            <family val="2"/>
          </rPr>
          <t>KJSkiver:</t>
        </r>
        <r>
          <rPr>
            <sz val="9"/>
            <color indexed="81"/>
            <rFont val="Tahoma"/>
            <family val="2"/>
          </rPr>
          <t xml:space="preserve">
• Tilläggspris för telefonistgränssnitt, där handläggaren har uppgifter om hänvisnings och linjestatus för kollegor med växelanslutna anknytningar. Handläggare har möjlighet att koppla, sätta på vänt och återta samtal</t>
        </r>
      </text>
    </comment>
    <comment ref="B34" authorId="0" shapeId="0" xr:uid="{00000000-0006-0000-0000-00000B000000}">
      <text>
        <r>
          <rPr>
            <b/>
            <sz val="9"/>
            <color indexed="81"/>
            <rFont val="Tahoma"/>
            <family val="2"/>
          </rPr>
          <t>KJSkiver:</t>
        </r>
        <r>
          <rPr>
            <sz val="9"/>
            <color indexed="81"/>
            <rFont val="Tahoma"/>
            <family val="2"/>
          </rPr>
          <t xml:space="preserve">
En period om ca 30 sekunder per samtal ingår som grund i bastjänsten. Ramavtalsleverantören ansvarar för att bemanna tjänsten med kompetent personal. Återanrop vid ej svar ses som ett nytt samtal. Minst följande funktioner och innehåll ingår:
• Tjänsten ska avlasta och eller ersätta kundens telefonister med att ta emot och koppla samtal samt ta emot meddelanden som vidarebefordras till användaren via e-post eller SMS. Tjänsten avser distansbemanning.
• Tjänsten ska kunna kopplas av/på genom tidsstyrning och genom manuell vidarekoppling
• Tjänsten ska vara tillgänglig minst arbetsdagar kl. 8:00-17:00 och ska vid behov kunna utökas till kvällar och helger
• Extern telefonist ska kunna ha tillgång till hänvisning-, närvaro- och linje-status för kundens medarbetare.
• Garanterad svarstid: minst 90 % av samtalen ska vara besvarade inom 30 sekunder från och med första signalen
• Uppsägningstiden är 3 månader.
</t>
        </r>
      </text>
    </comment>
    <comment ref="E35" authorId="0" shapeId="0" xr:uid="{00000000-0006-0000-0000-00000C000000}">
      <text>
        <r>
          <rPr>
            <b/>
            <sz val="9"/>
            <color indexed="81"/>
            <rFont val="Tahoma"/>
            <family val="2"/>
          </rPr>
          <t>KJSkiver:</t>
        </r>
        <r>
          <rPr>
            <sz val="9"/>
            <color indexed="81"/>
            <rFont val="Tahoma"/>
            <family val="2"/>
          </rPr>
          <t xml:space="preserve">
• Av kund beställda utökade uppgifter för telefonist, priset anges som ett tillägg per månad per 30 sekunders extra arbetsinsats för telefonist. Hur mycket tid som ska gå åt i snitt ska mätas och stämmas av mellan parterna. Tillägget avser en utökning av den genomsnittliga samtalstiden per samtal med 30 sekunder. Detta är tänkt i de fall avropande kund vill lägga på ytterligare arbetsmoment på telefonisterna utöver att svara och koppla samtal enligt kravet. Priset är ett tillägg per månad per 30 sekunders extra arbetsinsats i samtalen. </t>
        </r>
      </text>
    </comment>
    <comment ref="D36" authorId="0" shapeId="0" xr:uid="{00000000-0006-0000-0000-00000D000000}">
      <text>
        <r>
          <rPr>
            <b/>
            <sz val="9"/>
            <color indexed="81"/>
            <rFont val="Tahoma"/>
            <family val="2"/>
          </rPr>
          <t>KJSkiver:</t>
        </r>
        <r>
          <rPr>
            <sz val="9"/>
            <color indexed="81"/>
            <rFont val="Tahoma"/>
            <family val="2"/>
          </rPr>
          <t xml:space="preserve">
Ange antal timmar 
I övrig information vilka tider som tillgängligheten ska gälla.</t>
        </r>
      </text>
    </comment>
    <comment ref="E36" authorId="0" shapeId="0" xr:uid="{00000000-0006-0000-0000-00000E000000}">
      <text>
        <r>
          <rPr>
            <b/>
            <sz val="9"/>
            <color indexed="81"/>
            <rFont val="Tahoma"/>
            <family val="2"/>
          </rPr>
          <t>KJSkiver:</t>
        </r>
        <r>
          <rPr>
            <sz val="9"/>
            <color indexed="81"/>
            <rFont val="Tahoma"/>
            <family val="2"/>
          </rPr>
          <t xml:space="preserve">
I månadspriset ingår genomsnitlig samtalstid på 30 sek. Utökning sker i steg om 30 sekunder genomsnitlig samtalstid per samtal. Ange antal steg.</t>
        </r>
      </text>
    </comment>
    <comment ref="B39" authorId="0" shapeId="0" xr:uid="{00000000-0006-0000-0000-00000F000000}">
      <text>
        <r>
          <rPr>
            <b/>
            <sz val="9"/>
            <color indexed="81"/>
            <rFont val="Tahoma"/>
            <family val="2"/>
          </rPr>
          <t>KJSkiver:</t>
        </r>
        <r>
          <rPr>
            <sz val="9"/>
            <color indexed="81"/>
            <rFont val="Tahoma"/>
            <family val="2"/>
          </rPr>
          <t xml:space="preserve">
Minst följande funktioner och innehåll ingår:
• Virituell konferensbrygga med videokonferenser för minst 20 interna och/eller externa deltagare via webbläsare, videokonferens, klient, telefon eller mobil device (deltagarna kan vara uppdelade på en eller flera virituella konferenser).
• Möjlighet med inloggning med unik PIN-kod för varje konferens och konferensledare.
• SMS eller mail med inloggningsuppgifter inför aktuell konferens.
• Möjlighet till flera virtuella konferensrum och val av virtuellt konferens rum kan ske via PIN-kod eller telefon nummer.
• Konferensledare ska kunna slå av och på mikrofonen för deltagare samt lägga till och avsluta deltagare.
• Se alla anslutna deltagare med namn.
• Möjlighet att visa presentation eller dokument
• Möjlighet till inspelning och uppspelning av konferens
• Uppsägningstiden är 3 månader.
</t>
        </r>
      </text>
    </comment>
    <comment ref="B41" authorId="0" shapeId="0" xr:uid="{00000000-0006-0000-0000-000010000000}">
      <text>
        <r>
          <rPr>
            <b/>
            <sz val="9"/>
            <color indexed="81"/>
            <rFont val="Tahoma"/>
            <family val="2"/>
          </rPr>
          <t>KJSkiver:</t>
        </r>
        <r>
          <rPr>
            <sz val="9"/>
            <color indexed="81"/>
            <rFont val="Tahoma"/>
            <family val="2"/>
          </rPr>
          <t xml:space="preserve">
I grundpriset ingår 20 deltagare. Extra deltagare utöver 20 deltagare kan läggas till. Ange totalt antal deltagare konferensbryggan ska klara.</t>
        </r>
      </text>
    </comment>
    <comment ref="B44" authorId="0" shapeId="0" xr:uid="{00000000-0006-0000-0000-000011000000}">
      <text>
        <r>
          <rPr>
            <b/>
            <sz val="9"/>
            <color indexed="81"/>
            <rFont val="Tahoma"/>
            <family val="2"/>
          </rPr>
          <t>KJSkiver:</t>
        </r>
        <r>
          <rPr>
            <sz val="9"/>
            <color indexed="81"/>
            <rFont val="Tahoma"/>
            <family val="2"/>
          </rPr>
          <t xml:space="preserve">
Minst följande funktioner och innehåll ingår:
• Funktion för talkommunikation med möjlighet till anslutning mot kundens operatörstjänster för anslutning mot det publika telenätet. Möjlighet till fasta och mobila växelanknytningar samt Softphone-anknytningar. Ljudkvalitet ska minst motsvara ett MOS-värde om 3,7 oavsett fast, mobil eller Softphoneanknytning
• Kortnummer
• Gruppnummer. Gruppnummer där gruppmedlem enkelt kan logga in eller ut sig. Gruppnumret ska ha funktioner för att ringa till alla gruppmedlemmar samtidigt (broadcast), en i taget (linjär) och längst ledig
• Kunna koppla samtal, parkera samtal och pendling mellan samtal
• Flytt av samtal mellan egna devices, dvs. mellan egen mobil och Softphone
• Vidarekoppling av egen anknytning internt och externt
• Stöd för delad anknytning där en eller flera personer kan hänvisas utan att anknytningen stängs samt att flera personer på samma anknytning är sökbara i webb-och mobilapplikation
• Möjlighet att transportera samtal till annan anknytning med eller utan avisering
• Anknytning kan ställa samtal på vänt internt.
• Valbar nummerpresentation med minst eget nummer, växelnummer och dolt nummer
• Hänvisning från webbgränssnitt och/eller applikation i mobiltelefon
• Telefonkatalogsfunktion gemensam för hela organisationen sökbar via webbgränssnitt och via applikation i mobiltelefon samt med hänvisnings- och linjestatus.
• Röstbrevlådor med avisering till mail och mobiltelefon, talad hänvisning, samt avlyssningsfunktion både i webbklient och mobiltelefon
• Nummerserier
• Återuppringning
• Flerpartssamtal med minst tre parter
• Menysystem för gruppnummerfunktion och köhantering
• Telefonistgränssnitt via exempelvis dator
• Växeltjänsten ska stödja följande gränssnitt:
o analogt gränssnitt
o fast anknytning, med fast telefon eller Softphone
o mobil anknytning.
o telefonist anknytning
• Uppsägningstiden är 3 månader.
</t>
        </r>
      </text>
    </comment>
    <comment ref="F45" authorId="0" shapeId="0" xr:uid="{00000000-0006-0000-0000-000012000000}">
      <text>
        <r>
          <rPr>
            <b/>
            <sz val="9"/>
            <color indexed="81"/>
            <rFont val="Tahoma"/>
            <family val="2"/>
          </rPr>
          <t>KJSkiver:</t>
        </r>
        <r>
          <rPr>
            <sz val="9"/>
            <color indexed="81"/>
            <rFont val="Tahoma"/>
            <family val="2"/>
          </rPr>
          <t xml:space="preserve">
• Tilläggspris för möjlighet till inspelning av samtal med möjlighet till meddelande och godkännande av den inringande att samtal kan komma att spelas in. Det ska vara valbart om ett visst samtal, alla samtal, en konfigurerbar delmängd eller slumpvis utvalda samtal spelas in med möjlighet att spara ett samtal i efterhand. Om en telefonist under pågående samtal väljer att spela in samtalet ska hela samtalet spelas in (sparas). Inspelade samtal ska kunna sparas och på begäran av kund lämnas över i uppspelningsbart standardiserat format.</t>
        </r>
      </text>
    </comment>
    <comment ref="H45" authorId="0" shapeId="0" xr:uid="{00000000-0006-0000-0000-000013000000}">
      <text>
        <r>
          <rPr>
            <b/>
            <sz val="9"/>
            <color indexed="81"/>
            <rFont val="Tahoma"/>
            <family val="2"/>
          </rPr>
          <t>KJSkiver:</t>
        </r>
        <r>
          <rPr>
            <sz val="9"/>
            <color indexed="81"/>
            <rFont val="Tahoma"/>
            <family val="2"/>
          </rPr>
          <t xml:space="preserve">
• Tilläggspris för möjlighet till besökssystem, systemet ska omfatta tillgång till databas med besöksmottagare, möjlighet att föranmäla besök, avisering av besöksmottagare per SMS eller epost, samt gränssnitt mot terminal för besökaren att registrera sitt besök.</t>
        </r>
      </text>
    </comment>
    <comment ref="I45" authorId="0" shapeId="0" xr:uid="{00000000-0006-0000-0000-000014000000}">
      <text>
        <r>
          <rPr>
            <b/>
            <sz val="9"/>
            <color indexed="81"/>
            <rFont val="Tahoma"/>
            <family val="2"/>
          </rPr>
          <t>KJSkiver:</t>
        </r>
        <r>
          <rPr>
            <sz val="9"/>
            <color indexed="81"/>
            <rFont val="Tahoma"/>
            <family val="2"/>
          </rPr>
          <t xml:space="preserve">
• Tilläggspris för automatisk telefonist: Tjänsten prissättas per månad per två samtidiga samtal/kanaler och ska kunna utökas av kund. Tjänsten ska vidare minst innehålla röstigenkänning på svenska, valbart välkomstbesked och minst följande funktioner:
o Genom att säga namnet kan inringande bli kopplad till eftersökt person, om personen är hänvisad läses hänvisningsbesked upp.
o Automatisk telefonist ska ha stöd för att läsa upp fast- och mobil-nummer.
o Möjlighet att rätta namn som uttalats felaktigt
o Stöd för att hantera namnkrockar där två eller fler personer har både samma förnamn och efternamn
o Möjlighet att avbryta uppläsning och rätta eller direkt säga sitt ärende
o Möjlighet att uppdatera med information från andra databaser (AD), möjlighet att undanta vissa namn och nummer i databasen från uppläsning.
o Möjlighet att lägga till och ta bort hänvisningsuppgifter samt kunna få dessa upplästa för egen anknytning.
</t>
        </r>
      </text>
    </comment>
    <comment ref="F46" authorId="0" shapeId="0" xr:uid="{00000000-0006-0000-0000-000015000000}">
      <text>
        <r>
          <rPr>
            <b/>
            <sz val="9"/>
            <color indexed="81"/>
            <rFont val="Tahoma"/>
            <family val="2"/>
          </rPr>
          <t>KJSkiver:</t>
        </r>
        <r>
          <rPr>
            <sz val="9"/>
            <color indexed="81"/>
            <rFont val="Tahoma"/>
            <family val="2"/>
          </rPr>
          <t xml:space="preserve">
Ange antal anknytningar som inspelning ska vara möjlig på</t>
        </r>
      </text>
    </comment>
    <comment ref="B53" authorId="0" shapeId="0" xr:uid="{00000000-0006-0000-0000-000016000000}">
      <text>
        <r>
          <rPr>
            <b/>
            <sz val="9"/>
            <color indexed="81"/>
            <rFont val="Tahoma"/>
            <family val="2"/>
          </rPr>
          <t>KJSkiver:</t>
        </r>
        <r>
          <rPr>
            <sz val="9"/>
            <color indexed="81"/>
            <rFont val="Tahoma"/>
            <family val="2"/>
          </rPr>
          <t xml:space="preserve">
Priset gäller oavsett operativsystem (t .ex. Andriod, iOS och Windows). Minst följande funktioner och innehåll ingår:
•  Se överblick över devices och dess innehåll
• Integration med kundens Active Directory (AD)
• Fjärrdrift av devices med möjlighet till konfiguration och programvarudistribution samt kunna spärra enheter och radera data.
• Central styrning av grundläggande inställningar och säkerhetsparametrar
• Användarstöd med utbildning och självservice. Användaren ska kunna administrera sina personliga användarinställningar via ett webbgränssnitt.
• Administrationsgrässnittet ska minst fungera på datorer med Windows 10 och Mac OS
• Informationsutbyte samt kommunikation mellan den mobila enheten och systemet ska skyddas mot manipulering (krypteras) (t ex vid fjärradministration av den mobila enheten).
• Systemet ska tillåta eller begränsa slutanvändare, baserat på profiler, att installera nya program på den mobila enheten .
• Systemet ska kunna tilldela en användare olika rättigheter beroende på enhetens status, vilken app som används, eller hur enheten ansluter mot Internet.
• Systemet ska kunna återställa enhetslåsets PIN-kod i Admin verktyget.
• Systemet ska kunna ställa lösenordskrav (t.ex. antal siffror, syntax).
• Systemet ska kunna verifiera och kontrollera att den hanterade enheten matchar en definierad policy (t ex kontrollera att Antivirus, enhetslåset är kryptering aktiverad).
• Systemet ska stödja automatiserad utrullning, användning, förnyelse och återkallande av enhets och användarcertifikat.
• Uppsägningstiden är 3 månader.
</t>
        </r>
      </text>
    </comment>
    <comment ref="D55" authorId="0" shapeId="0" xr:uid="{00000000-0006-0000-0000-000017000000}">
      <text>
        <r>
          <rPr>
            <b/>
            <sz val="9"/>
            <color indexed="81"/>
            <rFont val="Tahoma"/>
            <family val="2"/>
          </rPr>
          <t>KJSkiver:</t>
        </r>
        <r>
          <rPr>
            <sz val="9"/>
            <color indexed="81"/>
            <rFont val="Tahoma"/>
            <family val="2"/>
          </rPr>
          <t xml:space="preserve">
Ange antal device som tjänsten ska finnas på</t>
        </r>
      </text>
    </comment>
    <comment ref="F55" authorId="0" shapeId="0" xr:uid="{00000000-0006-0000-0000-000018000000}">
      <text>
        <r>
          <rPr>
            <b/>
            <sz val="9"/>
            <color indexed="81"/>
            <rFont val="Tahoma"/>
            <family val="2"/>
          </rPr>
          <t>KJSkiver:</t>
        </r>
        <r>
          <rPr>
            <sz val="9"/>
            <color indexed="81"/>
            <rFont val="Tahoma"/>
            <family val="2"/>
          </rPr>
          <t xml:space="preserve">
Ange antal device som tjänsten ska finnas på</t>
        </r>
      </text>
    </comment>
    <comment ref="G55" authorId="0" shapeId="0" xr:uid="{00000000-0006-0000-0000-000019000000}">
      <text>
        <r>
          <rPr>
            <b/>
            <sz val="9"/>
            <color indexed="81"/>
            <rFont val="Tahoma"/>
            <family val="2"/>
          </rPr>
          <t>KJSkiver:
Ange antal device som tjänsten ska finnas på</t>
        </r>
      </text>
    </comment>
    <comment ref="H55" authorId="0" shapeId="0" xr:uid="{00000000-0006-0000-0000-00001A000000}">
      <text>
        <r>
          <rPr>
            <b/>
            <sz val="9"/>
            <color indexed="81"/>
            <rFont val="Tahoma"/>
            <family val="2"/>
          </rPr>
          <t>KJSkiver:
Ange antal device som tjänsten ska finnas på</t>
        </r>
      </text>
    </comment>
  </commentList>
</comments>
</file>

<file path=xl/sharedStrings.xml><?xml version="1.0" encoding="utf-8"?>
<sst xmlns="http://schemas.openxmlformats.org/spreadsheetml/2006/main" count="202" uniqueCount="173">
  <si>
    <t>Anbudsgivare 1</t>
  </si>
  <si>
    <t>Anbudsgivare 2</t>
  </si>
  <si>
    <t>Anbudsgivare 3</t>
  </si>
  <si>
    <t>Anbudsgivare 4</t>
  </si>
  <si>
    <t>Anbudsgivare 5</t>
  </si>
  <si>
    <t>Företag</t>
  </si>
  <si>
    <t>Pris per SMS för massutskick av SMS</t>
  </si>
  <si>
    <t>Tilläggspris per månad för inspelning av samtal</t>
  </si>
  <si>
    <t>Tilläggspris per månad för flerpartssamtal med upp till 50 parter</t>
  </si>
  <si>
    <t>Tilläggspris per månad för besökssystem</t>
  </si>
  <si>
    <t>Tilläggspris per månad för automatisk telefonist</t>
  </si>
  <si>
    <t>Pris per månad per mobil anknytning</t>
  </si>
  <si>
    <t>Pris per månad per decive för bastjänst F</t>
  </si>
  <si>
    <t>Tilläggspris per månad för applikationshantering</t>
  </si>
  <si>
    <t>Tilläggspris per månad för upp till 50 samtidigt inloggade agenter</t>
  </si>
  <si>
    <t>Tilläggspris per månad för autentisering av medborgare</t>
  </si>
  <si>
    <t>Tilläggspris per månad inspelning och arkivering av samtal och chatt</t>
  </si>
  <si>
    <t>Pris per månad per analog anknytning</t>
  </si>
  <si>
    <t>Pris per månad per fast anknytning</t>
  </si>
  <si>
    <t>Pris per månad per telefonist anknytning</t>
  </si>
  <si>
    <t>Pris per månad bastjänst B</t>
  </si>
  <si>
    <t>6.4.1 Bastjänst A Telefonisttjänst</t>
  </si>
  <si>
    <t>Pris per månad för bastjänst A per möjlig inloggad telefonist</t>
  </si>
  <si>
    <t>Tilläggspris för möjlighet till massutskick av SMS</t>
  </si>
  <si>
    <t>Tilläggspris för möjlighet till chattfunktion</t>
  </si>
  <si>
    <t>Tilläggspris för möjlighet till enkelriktad kalenderkoppling</t>
  </si>
  <si>
    <t>Tilläggspris för möjlighet till inspelning av samtal</t>
  </si>
  <si>
    <t>Tilläggspris för möjlighet till elektronisk anslagstavla</t>
  </si>
  <si>
    <t>Tilläggspris för möjlighet till besökssystem,</t>
  </si>
  <si>
    <t>Tilläggspris för möjlighet till Text-to-speach</t>
  </si>
  <si>
    <t>Tilläggspris för automatisk telefonist</t>
  </si>
  <si>
    <t>6.4.2 Bastjänst B Kontaktcentertjänst</t>
  </si>
  <si>
    <t>Tilläggspris per månad för upp till 25 samtidigt inloggade agenter</t>
  </si>
  <si>
    <t xml:space="preserve">Tilläggspris per månad per ytterligare möjlig inloggad agent över 50 st </t>
  </si>
  <si>
    <t>Tilläggspris per månad för upp till 10 samtidigt inloggade agenter</t>
  </si>
  <si>
    <t>Tilläggspris för möjlighet för systemet att kunna köa och hantera inkommande och utgående mail, fax och SMS (enligt kunds val) med stavningskontroll, mallar, automatsvar etc</t>
  </si>
  <si>
    <t>Tilläggspris för möjlighet för systemet att kunna köa och hantera inkommande och utgående chatt med indikation när meddelande skrivs</t>
  </si>
  <si>
    <t>Tilläggspris för möjlighet för systemet att kunna köa och hantera sociala medier såsom Facebook och Twitter</t>
  </si>
  <si>
    <t>Tilläggspris för möjlighet att den inringande muntligt kan beskriva ärende och komma fram i stället för att via menystyrning knappa sig fram.</t>
  </si>
  <si>
    <t>Tilläggspris för telefonistgränssnitt</t>
  </si>
  <si>
    <t>6.4.3 Bastjänst C Telefonistbemanning</t>
  </si>
  <si>
    <t>Pris per månad för bastjänst B per agent (upp till 5 samtidigt inloggade agenter)</t>
  </si>
  <si>
    <t>Pris per månad för tillgång till bastjänst C</t>
  </si>
  <si>
    <t>Pris per mottaget samtal</t>
  </si>
  <si>
    <t>Tilläggspris per utökad timme tillgänglighet</t>
  </si>
  <si>
    <t>Tilläggspris per månad utökade uppgifter för telefonist</t>
  </si>
  <si>
    <t>Tilläggspris per månad utökad garanterad svarstid, minst 95 % besvarade inom 20 sekunder</t>
  </si>
  <si>
    <t>6.4.4 Bastjänst D Konferensbrygga</t>
  </si>
  <si>
    <t>Pris per månad för tillgång till bastjänst D</t>
  </si>
  <si>
    <t>Tilläggspris per extra deltagare</t>
  </si>
  <si>
    <t>Tilläggspris för möjlighet att dela dokument</t>
  </si>
  <si>
    <t>Tilläggspris för möjlighet att deltagare kan ställa sig i talarkö och få ordet av konferensledaren</t>
  </si>
  <si>
    <t>Tilläggspris för möjlighet till krypterade konferenser (förbindelser)</t>
  </si>
  <si>
    <t>6.4.5 Bastjänst E Växeltjänst i molnet</t>
  </si>
  <si>
    <t>Tilläggspris per månad för flerpartssamtal med upp till 10 parter</t>
  </si>
  <si>
    <t>Tilläggspris per månad för flerpartssamtal med upp till 20 parter</t>
  </si>
  <si>
    <t>6.4.6 Bastjänst F Fjärrhantering mobil device</t>
  </si>
  <si>
    <t>Tilläggspris per månad per device för krypterad sandbox</t>
  </si>
  <si>
    <t>Tilläggspris per månad för möjlighet att separera privat och företagsdata</t>
  </si>
  <si>
    <t>Tilläggspris per månad för enhetshantering Samsung Knox och Apple DEP</t>
  </si>
  <si>
    <t>Tilläggspris per månad för stöd för Apple school manager</t>
  </si>
  <si>
    <t>Tele 2 Sverige AB</t>
  </si>
  <si>
    <t>Telenor Sverige AB</t>
  </si>
  <si>
    <t>Telia Sverige AB</t>
  </si>
  <si>
    <t>Connectel AB</t>
  </si>
  <si>
    <t>Summa</t>
  </si>
  <si>
    <t>Rangordning</t>
  </si>
  <si>
    <t>Totalsumman kr/månad</t>
  </si>
  <si>
    <t>Totalpris:</t>
  </si>
  <si>
    <t>Rangordning för avropet</t>
  </si>
  <si>
    <t xml:space="preserve">Rangordnad 1:a </t>
  </si>
  <si>
    <t xml:space="preserve">Rangordnad 2:a </t>
  </si>
  <si>
    <t xml:space="preserve">Rangordnad 3:a </t>
  </si>
  <si>
    <t xml:space="preserve">Rangordnad 4:a </t>
  </si>
  <si>
    <t xml:space="preserve">Rangordnad 5:a </t>
  </si>
  <si>
    <t>Om vinnnande ramavtalsleverantör inte kan leverera, visa nästa ramavtalsleverantör i rangordningen för avropet</t>
  </si>
  <si>
    <t>Underskrift kund</t>
  </si>
  <si>
    <t>Underskrift ramavtalsleverantör</t>
  </si>
  <si>
    <t>Datum</t>
  </si>
  <si>
    <t>Pris</t>
  </si>
  <si>
    <t>Leverantör</t>
  </si>
  <si>
    <t>Antal</t>
  </si>
  <si>
    <t>Anknytningar</t>
  </si>
  <si>
    <t>Antal mottagna samtal</t>
  </si>
  <si>
    <t>20 deltagare</t>
  </si>
  <si>
    <t xml:space="preserve">Fast anknytning (Digital) </t>
  </si>
  <si>
    <t>Mobil Anknytning</t>
  </si>
  <si>
    <t>Analog anknytning</t>
  </si>
  <si>
    <t>Telefonist anknytning</t>
  </si>
  <si>
    <t>Massutskick av SMS</t>
  </si>
  <si>
    <t>Antal agenter</t>
  </si>
  <si>
    <t>antal 30 sekunders pålägg per samtal månadspriset ökar</t>
  </si>
  <si>
    <t>Avropsförfrågan inklusive Kontrakt</t>
  </si>
  <si>
    <t>Kundens diarienummer</t>
  </si>
  <si>
    <t>Kundens uppgifter</t>
  </si>
  <si>
    <t>Ramavtalsleverantörens uppgifter</t>
  </si>
  <si>
    <t>Avropsberättigad</t>
  </si>
  <si>
    <t>Ramavtalslev</t>
  </si>
  <si>
    <t>Organisationsnr</t>
  </si>
  <si>
    <t>Kontaktperson</t>
  </si>
  <si>
    <t>Telefonnummer</t>
  </si>
  <si>
    <t>E-postadress</t>
  </si>
  <si>
    <t>Fakturaadress</t>
  </si>
  <si>
    <t>Standard för e-faktura</t>
  </si>
  <si>
    <t>Fakturareferens</t>
  </si>
  <si>
    <t xml:space="preserve">Leveransadress </t>
  </si>
  <si>
    <t>Organisations nr</t>
  </si>
  <si>
    <t>Information till leverantör</t>
  </si>
  <si>
    <t>Leveransdag</t>
  </si>
  <si>
    <t>Datum ÅÅÅÅ-MM-DD</t>
  </si>
  <si>
    <t>Servicenivå, viten, leveransvillkor mm se allmänna vilkor</t>
  </si>
  <si>
    <t>Totalt antal deltagare i konferensbryggan.</t>
  </si>
  <si>
    <t>Övrig information</t>
  </si>
  <si>
    <t>Vinnande anbud</t>
  </si>
  <si>
    <t>Område Samarbetslösningar</t>
  </si>
  <si>
    <t>556755-6559</t>
  </si>
  <si>
    <t>556267-5164</t>
  </si>
  <si>
    <t>556421-0309</t>
  </si>
  <si>
    <t>556430-0142</t>
  </si>
  <si>
    <t>Tillägg för möjlighet till massutskick av SMS</t>
  </si>
  <si>
    <t>Tillägg för möjlighet till chattfunktion</t>
  </si>
  <si>
    <t>Tillägg för möjlighet till enkelriktad kalenderkoppling</t>
  </si>
  <si>
    <t>Tillägg för möjlighet till inspelning av samtal</t>
  </si>
  <si>
    <t>Tillägg för möjlighet till elektronisk anslagstavla</t>
  </si>
  <si>
    <t>Tillägg för möjlighet till besökssystem,</t>
  </si>
  <si>
    <t>Tillägg för möjlighet till Text-to-speach</t>
  </si>
  <si>
    <t>Tillägg för automatisk telefonist</t>
  </si>
  <si>
    <t>Tillägg för möjlighet för systemet att kunna köa och hantera inkommande och utgående mail, fax och SMS (enligt kunds val) med stavningskontroll, mallar, automatsvar etc</t>
  </si>
  <si>
    <t>Tillägg för möjlighet för systemet att kunna köa och hantera inkommande och utgående chatt med indikation när meddelande skrivs</t>
  </si>
  <si>
    <t>Tillägg för möjlighet för systemet att kunna köa och hantera sociala medier såsom Facebook och Twitter</t>
  </si>
  <si>
    <t>Tillägg för möjlighet att den inringande muntligt kan beskriva ärende och komma fram i stället för att via menystyrning knappa sig fram.</t>
  </si>
  <si>
    <t>Tillägg per månad inspelning och arkivering av samtal och chatt</t>
  </si>
  <si>
    <t>Tillägg för telefonistgränssnitt</t>
  </si>
  <si>
    <t>Tillägg per månad för autentisering av medborgare</t>
  </si>
  <si>
    <t>Pris per månad för bastjänst A</t>
  </si>
  <si>
    <t>Tillägg per månad utökad garanterad svarstid, minst 95 % besvarade inom 20 sekunder</t>
  </si>
  <si>
    <t>Tillägg per månad utökade uppgifter för telefonist, antal 30 sekunders pålägg per samtal månadspriset ökar</t>
  </si>
  <si>
    <t>Tillägg per utökad timme tillgänglighet utöver arbetsdagar 08.00-17.00</t>
  </si>
  <si>
    <t>Tillägg för möjlighet att dela dokument</t>
  </si>
  <si>
    <t>Tillägg för möjlighet att deltagare kan ställa sig i talarkö och få ordet av konferensledaren</t>
  </si>
  <si>
    <t>Tillägg för möjlighet till krypterade konferenser (förbindelser)</t>
  </si>
  <si>
    <t>Pris per månad</t>
  </si>
  <si>
    <t>Tillägg per månad för automatisk telefonist</t>
  </si>
  <si>
    <t>Tillägg per månad för besökssystem</t>
  </si>
  <si>
    <t xml:space="preserve">Tillägg per månad för flerpartssamtal med upp till </t>
  </si>
  <si>
    <t>Tillägg per månad för inspelning av samtal</t>
  </si>
  <si>
    <t>Tillägg per månad per device för krypterad sandbox</t>
  </si>
  <si>
    <t>Tillägg per månad för möjlighet att separera privat och företagsdata</t>
  </si>
  <si>
    <t>Tillägg per månad för enhetshantering Samsung Knox och Apple DEP</t>
  </si>
  <si>
    <t xml:space="preserve">Tillägg per månad för applikationshantering </t>
  </si>
  <si>
    <t>Pris per månad för bastjänst F</t>
  </si>
  <si>
    <t>Kommunikationstjänster Samtliga villkor fastställda 23.3-3081-2017</t>
  </si>
  <si>
    <t>Tillägg per månad för stöd för Apple school manager och likvärdigt</t>
  </si>
  <si>
    <t>E-postadress för avrop</t>
  </si>
  <si>
    <t>avrop@connectel.se </t>
  </si>
  <si>
    <t>Henrik Lundberg </t>
  </si>
  <si>
    <t>0736-632020</t>
  </si>
  <si>
    <t>Gabriel Guiance</t>
  </si>
  <si>
    <t>0735-34 05 82</t>
  </si>
  <si>
    <t>Johan Malm</t>
  </si>
  <si>
    <t>010-176 02 97</t>
  </si>
  <si>
    <t>upphandling@tele2.com</t>
  </si>
  <si>
    <t>public@telenor.se</t>
  </si>
  <si>
    <t>Nathalie Strömnes</t>
  </si>
  <si>
    <t>0734-417188</t>
  </si>
  <si>
    <t>Mikael Campbell</t>
  </si>
  <si>
    <t>0705-595562</t>
  </si>
  <si>
    <t>upphandlingsenheten@teliacompany.com</t>
  </si>
  <si>
    <t>556597-6122</t>
  </si>
  <si>
    <t>Kontraktslängd</t>
  </si>
  <si>
    <t>Förlängningsoption antal månader</t>
  </si>
  <si>
    <t>GlobalConnect AB</t>
  </si>
  <si>
    <t xml:space="preserve">bidsweden@globalconnect.se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</si>
</sst>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r&quot;"/>
    <numFmt numFmtId="165" formatCode="#,##0\ &quot;kr&quot;"/>
    <numFmt numFmtId="166" formatCode="yyyy/mm/dd;@"/>
  </numFmts>
  <fonts count="24">
    <font>
      <sz val="10"/>
      <color theme="1"/>
      <name val="Franklin Gothic Book"/>
      <family val="2"/>
      <scheme val="minor"/>
    </font>
    <font>
      <sz val="11"/>
      <color theme="1"/>
      <name val="Franklin Gothic Book"/>
      <family val="2"/>
      <scheme val="minor"/>
    </font>
    <font>
      <b/>
      <sz val="10"/>
      <color theme="1"/>
      <name val="Franklin Gothic Book"/>
      <family val="2"/>
      <scheme val="minor"/>
    </font>
    <font>
      <sz val="10"/>
      <color theme="1"/>
      <name val="ArialMT"/>
    </font>
    <font>
      <sz val="9"/>
      <color indexed="81"/>
      <name val="Tahoma"/>
      <family val="2"/>
    </font>
    <font>
      <b/>
      <sz val="9"/>
      <color indexed="81"/>
      <name val="Tahoma"/>
      <family val="2"/>
    </font>
    <font>
      <sz val="10"/>
      <color theme="5" tint="0.79998168889431442"/>
      <name val="Franklin Gothic Book"/>
      <family val="2"/>
      <scheme val="minor"/>
    </font>
    <font>
      <b/>
      <sz val="10"/>
      <color theme="5" tint="0.79998168889431442"/>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3"/>
      <color theme="1"/>
      <name val="Franklin Gothic Book"/>
      <family val="2"/>
      <scheme val="minor"/>
    </font>
    <font>
      <sz val="11"/>
      <color theme="0"/>
      <name val="Franklin Gothic Book"/>
      <family val="2"/>
      <scheme val="minor"/>
    </font>
    <font>
      <b/>
      <sz val="18"/>
      <color theme="1"/>
      <name val="Franklin Gothic Book"/>
      <family val="2"/>
      <scheme val="minor"/>
    </font>
    <font>
      <sz val="14"/>
      <color theme="1"/>
      <name val="Franklin Gothic Book"/>
      <family val="2"/>
      <scheme val="minor"/>
    </font>
    <font>
      <sz val="10"/>
      <color theme="1"/>
      <name val="Franklin Gothic Book"/>
      <family val="2"/>
      <scheme val="minor"/>
    </font>
    <font>
      <b/>
      <sz val="11"/>
      <color theme="1"/>
      <name val="Franklin Gothic Book"/>
      <family val="2"/>
      <scheme val="minor"/>
    </font>
    <font>
      <sz val="10"/>
      <color theme="0"/>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10"/>
      <name val="Franklin Gothic Book"/>
      <family val="2"/>
      <scheme val="minor"/>
    </font>
    <font>
      <b/>
      <sz val="10"/>
      <name val="Franklin Gothic Book"/>
      <family val="2"/>
      <scheme val="minor"/>
    </font>
    <font>
      <sz val="10"/>
      <color rgb="FF000000"/>
      <name val="Franklin Gothic Book"/>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140">
    <xf numFmtId="0" fontId="0" fillId="0" borderId="0" xfId="0"/>
    <xf numFmtId="0" fontId="0" fillId="0" borderId="1" xfId="0" applyFont="1" applyBorder="1" applyAlignment="1">
      <alignment wrapText="1"/>
    </xf>
    <xf numFmtId="0" fontId="0" fillId="0" borderId="1" xfId="0" applyFont="1" applyBorder="1" applyAlignment="1">
      <alignment vertical="top" wrapText="1"/>
    </xf>
    <xf numFmtId="0" fontId="0" fillId="2" borderId="1" xfId="0" applyFont="1" applyFill="1" applyBorder="1"/>
    <xf numFmtId="0" fontId="0" fillId="2" borderId="1" xfId="0" applyFont="1" applyFill="1" applyBorder="1" applyAlignment="1">
      <alignment wrapText="1"/>
    </xf>
    <xf numFmtId="0" fontId="0" fillId="2" borderId="1" xfId="0" applyFont="1" applyFill="1" applyBorder="1" applyAlignment="1">
      <alignment horizontal="center"/>
    </xf>
    <xf numFmtId="0" fontId="0" fillId="2" borderId="0" xfId="0" applyFill="1"/>
    <xf numFmtId="0" fontId="0" fillId="2" borderId="0" xfId="0" applyFill="1" applyAlignment="1">
      <alignment horizontal="center"/>
    </xf>
    <xf numFmtId="0" fontId="2" fillId="2" borderId="1" xfId="0" applyFont="1" applyFill="1" applyBorder="1" applyAlignment="1">
      <alignment wrapText="1"/>
    </xf>
    <xf numFmtId="0" fontId="2" fillId="2" borderId="1" xfId="0" applyFont="1" applyFill="1" applyBorder="1"/>
    <xf numFmtId="0" fontId="0" fillId="2" borderId="0" xfId="0" applyFont="1" applyFill="1"/>
    <xf numFmtId="0" fontId="0" fillId="2" borderId="1" xfId="0" applyFill="1" applyBorder="1"/>
    <xf numFmtId="0" fontId="0" fillId="2" borderId="0" xfId="0" applyFont="1" applyFill="1" applyBorder="1" applyAlignment="1">
      <alignment wrapText="1"/>
    </xf>
    <xf numFmtId="0" fontId="0" fillId="2" borderId="0" xfId="0" applyFill="1" applyBorder="1"/>
    <xf numFmtId="164" fontId="0" fillId="2" borderId="1" xfId="0" applyNumberFormat="1" applyFont="1" applyFill="1" applyBorder="1"/>
    <xf numFmtId="0" fontId="2" fillId="2" borderId="0" xfId="0" applyFont="1" applyFill="1"/>
    <xf numFmtId="0" fontId="0" fillId="2" borderId="0" xfId="0" applyFont="1" applyFill="1" applyAlignment="1">
      <alignment wrapText="1"/>
    </xf>
    <xf numFmtId="0" fontId="0" fillId="2" borderId="1" xfId="0" applyFont="1" applyFill="1" applyBorder="1" applyAlignment="1">
      <alignment horizontal="center" wrapText="1"/>
    </xf>
    <xf numFmtId="0" fontId="0" fillId="2" borderId="0" xfId="0" applyFont="1" applyFill="1" applyBorder="1"/>
    <xf numFmtId="0" fontId="2" fillId="2" borderId="0" xfId="0" applyFont="1" applyFill="1" applyBorder="1" applyAlignment="1">
      <alignment wrapText="1"/>
    </xf>
    <xf numFmtId="0" fontId="2" fillId="2" borderId="0" xfId="0" applyFont="1" applyFill="1" applyBorder="1"/>
    <xf numFmtId="0" fontId="2" fillId="2" borderId="0" xfId="0" applyFont="1" applyFill="1" applyBorder="1" applyAlignment="1">
      <alignment horizontal="center"/>
    </xf>
    <xf numFmtId="0" fontId="6" fillId="2" borderId="0" xfId="0" applyFont="1" applyFill="1" applyBorder="1" applyAlignment="1">
      <alignment wrapText="1"/>
    </xf>
    <xf numFmtId="0" fontId="6" fillId="2" borderId="0" xfId="0" applyFont="1" applyFill="1" applyBorder="1"/>
    <xf numFmtId="0" fontId="7" fillId="2" borderId="0" xfId="0" applyFont="1" applyFill="1" applyBorder="1"/>
    <xf numFmtId="0" fontId="10" fillId="2" borderId="0" xfId="0" applyFont="1" applyFill="1" applyBorder="1" applyAlignment="1">
      <alignment vertical="top" wrapText="1"/>
    </xf>
    <xf numFmtId="0" fontId="0" fillId="2" borderId="0" xfId="0" applyFill="1" applyBorder="1" applyAlignment="1"/>
    <xf numFmtId="0" fontId="0" fillId="2" borderId="0" xfId="0" applyFill="1" applyAlignment="1"/>
    <xf numFmtId="0" fontId="8" fillId="2" borderId="0" xfId="0" applyFont="1" applyFill="1"/>
    <xf numFmtId="165" fontId="9" fillId="2" borderId="1" xfId="0" applyNumberFormat="1" applyFont="1" applyFill="1" applyBorder="1" applyAlignment="1"/>
    <xf numFmtId="0" fontId="11" fillId="2" borderId="0" xfId="0" applyFont="1" applyFill="1" applyBorder="1" applyAlignment="1"/>
    <xf numFmtId="0" fontId="0" fillId="2" borderId="2" xfId="0" applyFill="1" applyBorder="1"/>
    <xf numFmtId="0" fontId="0" fillId="2" borderId="5" xfId="0" applyFill="1" applyBorder="1"/>
    <xf numFmtId="0" fontId="0" fillId="3" borderId="1" xfId="0" applyFont="1" applyFill="1" applyBorder="1"/>
    <xf numFmtId="0" fontId="12" fillId="2" borderId="0" xfId="0" applyFont="1" applyFill="1"/>
    <xf numFmtId="0" fontId="11" fillId="2" borderId="3" xfId="0" applyFont="1" applyFill="1" applyBorder="1" applyAlignment="1"/>
    <xf numFmtId="165" fontId="9" fillId="2" borderId="0" xfId="0" applyNumberFormat="1" applyFont="1" applyFill="1" applyBorder="1" applyAlignment="1"/>
    <xf numFmtId="0" fontId="14" fillId="2" borderId="0" xfId="0" applyFont="1" applyFill="1" applyAlignment="1"/>
    <xf numFmtId="0" fontId="0" fillId="2" borderId="0" xfId="0" applyFont="1" applyFill="1" applyAlignment="1"/>
    <xf numFmtId="0" fontId="8" fillId="2" borderId="0" xfId="0" applyFont="1" applyFill="1" applyAlignment="1"/>
    <xf numFmtId="0" fontId="0" fillId="2" borderId="11" xfId="0" applyFill="1" applyBorder="1" applyAlignment="1"/>
    <xf numFmtId="165" fontId="0" fillId="2" borderId="0" xfId="0" applyNumberFormat="1" applyFill="1" applyBorder="1" applyAlignment="1"/>
    <xf numFmtId="164" fontId="0" fillId="2" borderId="0" xfId="0" applyNumberFormat="1" applyFont="1" applyFill="1"/>
    <xf numFmtId="164" fontId="2" fillId="2" borderId="0" xfId="0" applyNumberFormat="1" applyFont="1" applyFill="1"/>
    <xf numFmtId="0" fontId="0" fillId="3" borderId="1" xfId="0" applyFill="1" applyBorder="1" applyAlignment="1"/>
    <xf numFmtId="164" fontId="0" fillId="2" borderId="0" xfId="0" applyNumberFormat="1" applyFont="1" applyFill="1" applyAlignment="1">
      <alignment vertical="center"/>
    </xf>
    <xf numFmtId="0" fontId="0" fillId="2" borderId="0" xfId="0" applyFont="1" applyFill="1" applyBorder="1" applyAlignment="1">
      <alignment horizontal="center" wrapText="1"/>
    </xf>
    <xf numFmtId="164" fontId="0" fillId="2" borderId="0" xfId="0" applyNumberFormat="1" applyFont="1" applyFill="1" applyBorder="1"/>
    <xf numFmtId="0" fontId="0" fillId="2" borderId="0" xfId="0" applyFill="1" applyAlignment="1">
      <alignment wrapText="1"/>
    </xf>
    <xf numFmtId="0" fontId="0" fillId="2" borderId="1" xfId="0" applyFont="1" applyFill="1" applyBorder="1" applyAlignment="1">
      <alignment horizontal="center" vertical="center"/>
    </xf>
    <xf numFmtId="0" fontId="0" fillId="2" borderId="1" xfId="0" applyFill="1" applyBorder="1" applyAlignment="1"/>
    <xf numFmtId="0" fontId="17" fillId="2" borderId="0" xfId="0" applyFont="1" applyFill="1" applyBorder="1"/>
    <xf numFmtId="0" fontId="0" fillId="2" borderId="5" xfId="0" applyFont="1" applyFill="1" applyBorder="1" applyAlignment="1">
      <alignment horizontal="center"/>
    </xf>
    <xf numFmtId="0" fontId="18" fillId="2" borderId="0" xfId="1" applyFill="1"/>
    <xf numFmtId="0" fontId="19" fillId="2" borderId="0" xfId="0" applyFont="1" applyFill="1"/>
    <xf numFmtId="0" fontId="20" fillId="2" borderId="0" xfId="0" applyFont="1" applyFill="1"/>
    <xf numFmtId="0" fontId="10" fillId="2" borderId="0" xfId="0" applyFont="1" applyFill="1"/>
    <xf numFmtId="0" fontId="15" fillId="2" borderId="0" xfId="0" applyFont="1" applyFill="1"/>
    <xf numFmtId="0" fontId="16" fillId="2" borderId="0" xfId="0" applyFont="1" applyFill="1"/>
    <xf numFmtId="0" fontId="16" fillId="2" borderId="0" xfId="0" applyFont="1" applyFill="1" applyAlignment="1"/>
    <xf numFmtId="0" fontId="0" fillId="2" borderId="0" xfId="0" applyFill="1" applyAlignment="1">
      <alignment vertical="top"/>
    </xf>
    <xf numFmtId="0" fontId="19" fillId="2" borderId="0" xfId="0" applyFont="1" applyFill="1" applyBorder="1" applyAlignment="1">
      <alignment wrapText="1"/>
    </xf>
    <xf numFmtId="0" fontId="0" fillId="2" borderId="0" xfId="0" applyFill="1" applyBorder="1" applyAlignment="1">
      <alignment wrapText="1"/>
    </xf>
    <xf numFmtId="0" fontId="0" fillId="2" borderId="0" xfId="0" applyNumberFormat="1" applyFill="1" applyBorder="1" applyAlignment="1">
      <alignment wrapText="1"/>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0" fillId="2" borderId="1" xfId="0" applyFont="1" applyFill="1" applyBorder="1" applyAlignment="1">
      <alignment vertical="top" wrapText="1"/>
    </xf>
    <xf numFmtId="0" fontId="0" fillId="2" borderId="1" xfId="0" applyFont="1" applyFill="1" applyBorder="1" applyAlignment="1">
      <alignment horizontal="center" vertical="center"/>
    </xf>
    <xf numFmtId="0" fontId="0" fillId="2" borderId="3" xfId="0" applyFont="1" applyFill="1" applyBorder="1"/>
    <xf numFmtId="166" fontId="0" fillId="2" borderId="1" xfId="0" applyNumberFormat="1" applyFill="1" applyBorder="1" applyAlignment="1"/>
    <xf numFmtId="164" fontId="0" fillId="2" borderId="1" xfId="0" applyNumberFormat="1" applyFill="1" applyBorder="1" applyAlignment="1"/>
    <xf numFmtId="0" fontId="0" fillId="2" borderId="4" xfId="0" applyFill="1" applyBorder="1" applyAlignment="1">
      <alignment vertical="center"/>
    </xf>
    <xf numFmtId="0" fontId="0" fillId="3" borderId="1" xfId="0" applyFont="1" applyFill="1" applyBorder="1" applyAlignment="1">
      <alignment horizontal="right"/>
    </xf>
    <xf numFmtId="0" fontId="0" fillId="3" borderId="1" xfId="0" applyFont="1" applyFill="1" applyBorder="1" applyAlignment="1">
      <alignment horizontal="right" vertical="center"/>
    </xf>
    <xf numFmtId="0" fontId="21" fillId="2" borderId="0" xfId="0" applyFont="1" applyFill="1" applyBorder="1"/>
    <xf numFmtId="0" fontId="22" fillId="2" borderId="0" xfId="0" applyFont="1" applyFill="1" applyBorder="1"/>
    <xf numFmtId="164" fontId="9" fillId="2" borderId="0" xfId="0" applyNumberFormat="1" applyFont="1" applyFill="1" applyBorder="1" applyAlignment="1"/>
    <xf numFmtId="0" fontId="0" fillId="2" borderId="3" xfId="0" applyFont="1" applyFill="1" applyBorder="1" applyAlignment="1">
      <alignment wrapText="1"/>
    </xf>
    <xf numFmtId="0" fontId="23" fillId="0" borderId="1" xfId="0" applyFont="1" applyBorder="1"/>
    <xf numFmtId="0" fontId="0" fillId="2" borderId="0" xfId="0" applyFont="1" applyFill="1" applyAlignment="1">
      <alignment vertical="center"/>
    </xf>
    <xf numFmtId="0" fontId="0" fillId="2" borderId="0" xfId="0" applyFont="1" applyFill="1" applyAlignment="1">
      <alignment vertical="center" wrapText="1"/>
    </xf>
    <xf numFmtId="0" fontId="0" fillId="2" borderId="1" xfId="0" applyNumberFormat="1" applyFill="1" applyBorder="1" applyAlignment="1"/>
    <xf numFmtId="0" fontId="0" fillId="2" borderId="13" xfId="0" applyFill="1" applyBorder="1" applyAlignment="1">
      <alignment horizontal="center"/>
    </xf>
    <xf numFmtId="0" fontId="18" fillId="0" borderId="1" xfId="1" applyBorder="1"/>
    <xf numFmtId="0" fontId="0" fillId="2" borderId="1" xfId="0" applyFont="1" applyFill="1" applyBorder="1" applyAlignment="1">
      <alignment horizontal="center" vertical="center"/>
    </xf>
    <xf numFmtId="0" fontId="0" fillId="2" borderId="1" xfId="0" applyFill="1" applyBorder="1" applyAlignment="1">
      <alignment vertical="center"/>
    </xf>
    <xf numFmtId="0" fontId="18" fillId="2" borderId="3" xfId="1" applyFill="1" applyBorder="1" applyAlignment="1">
      <alignment horizontal="left" vertical="top" wrapText="1"/>
    </xf>
    <xf numFmtId="0" fontId="1" fillId="0" borderId="6" xfId="0" applyFont="1" applyBorder="1" applyAlignment="1">
      <alignment wrapText="1"/>
    </xf>
    <xf numFmtId="0" fontId="19" fillId="2" borderId="1" xfId="0" applyFont="1" applyFill="1" applyBorder="1" applyAlignment="1">
      <alignment horizontal="left" vertical="top" wrapText="1"/>
    </xf>
    <xf numFmtId="0" fontId="0" fillId="0" borderId="1" xfId="0" applyBorder="1" applyAlignment="1">
      <alignment horizontal="left" vertical="top" wrapText="1"/>
    </xf>
    <xf numFmtId="0" fontId="0" fillId="2" borderId="12" xfId="0" applyFont="1" applyFill="1"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17" xfId="0" applyBorder="1" applyAlignment="1">
      <alignment horizontal="left" vertical="top" wrapText="1"/>
    </xf>
    <xf numFmtId="0" fontId="0" fillId="0" borderId="14"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19" fillId="2" borderId="12" xfId="0" applyFont="1" applyFill="1" applyBorder="1" applyAlignment="1">
      <alignment horizontal="left" vertical="top" wrapText="1"/>
    </xf>
    <xf numFmtId="0" fontId="0" fillId="0" borderId="0" xfId="0" applyAlignment="1">
      <alignment horizontal="left" vertical="top" wrapText="1"/>
    </xf>
    <xf numFmtId="14" fontId="19" fillId="2" borderId="1" xfId="0" applyNumberFormat="1" applyFont="1" applyFill="1" applyBorder="1" applyAlignment="1">
      <alignment horizontal="left" vertical="top" wrapText="1"/>
    </xf>
    <xf numFmtId="0" fontId="2" fillId="2" borderId="18" xfId="0" applyFont="1" applyFill="1" applyBorder="1" applyAlignment="1"/>
    <xf numFmtId="0" fontId="0" fillId="0" borderId="18" xfId="0" applyBorder="1" applyAlignment="1"/>
    <xf numFmtId="0" fontId="0" fillId="2" borderId="3" xfId="0" applyFont="1" applyFill="1" applyBorder="1" applyAlignment="1"/>
    <xf numFmtId="0" fontId="0" fillId="0" borderId="6" xfId="0" applyBorder="1" applyAlignment="1"/>
    <xf numFmtId="0" fontId="0" fillId="2" borderId="3" xfId="0" applyFont="1" applyFill="1" applyBorder="1" applyAlignment="1">
      <alignment wrapText="1"/>
    </xf>
    <xf numFmtId="0" fontId="0" fillId="0" borderId="6" xfId="0" applyBorder="1" applyAlignment="1">
      <alignment wrapText="1"/>
    </xf>
    <xf numFmtId="0" fontId="0" fillId="2" borderId="3" xfId="0" applyFill="1" applyBorder="1" applyAlignment="1"/>
    <xf numFmtId="0" fontId="1" fillId="2" borderId="3" xfId="0" applyFont="1" applyFill="1" applyBorder="1" applyAlignment="1">
      <alignment horizontal="left" vertical="top" wrapText="1"/>
    </xf>
    <xf numFmtId="0" fontId="19" fillId="2" borderId="3" xfId="0" applyFont="1" applyFill="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2" borderId="1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2" xfId="0" applyFont="1" applyFill="1" applyBorder="1" applyAlignment="1">
      <alignment horizontal="center" vertical="center" wrapText="1"/>
    </xf>
    <xf numFmtId="0" fontId="0" fillId="0" borderId="16" xfId="0" applyBorder="1" applyAlignment="1">
      <alignment vertical="center"/>
    </xf>
    <xf numFmtId="0" fontId="0" fillId="0" borderId="4" xfId="0" applyBorder="1" applyAlignment="1">
      <alignment vertical="center"/>
    </xf>
    <xf numFmtId="0" fontId="0" fillId="0" borderId="17" xfId="0" applyBorder="1" applyAlignment="1">
      <alignment vertical="center"/>
    </xf>
    <xf numFmtId="0" fontId="0" fillId="0" borderId="14" xfId="0" applyBorder="1" applyAlignment="1">
      <alignment vertical="center"/>
    </xf>
    <xf numFmtId="0" fontId="0" fillId="0" borderId="19" xfId="0" applyBorder="1" applyAlignment="1">
      <alignment vertical="center"/>
    </xf>
    <xf numFmtId="0" fontId="0" fillId="2" borderId="12" xfId="0" applyFont="1" applyFill="1" applyBorder="1" applyAlignment="1"/>
    <xf numFmtId="0" fontId="0" fillId="2" borderId="15" xfId="0" applyFont="1" applyFill="1" applyBorder="1" applyAlignment="1"/>
    <xf numFmtId="0" fontId="0" fillId="2" borderId="15" xfId="0" applyFill="1" applyBorder="1" applyAlignment="1"/>
    <xf numFmtId="0" fontId="0" fillId="2" borderId="16"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0" fillId="2" borderId="14" xfId="0" applyFill="1" applyBorder="1" applyAlignment="1"/>
    <xf numFmtId="0" fontId="0" fillId="2" borderId="18" xfId="0" applyFill="1" applyBorder="1" applyAlignment="1"/>
    <xf numFmtId="0" fontId="0" fillId="2" borderId="19" xfId="0" applyFill="1" applyBorder="1" applyAlignment="1"/>
    <xf numFmtId="0" fontId="0" fillId="2" borderId="6" xfId="0" applyFill="1" applyBorder="1" applyAlignment="1">
      <alignment wrapText="1"/>
    </xf>
    <xf numFmtId="164" fontId="2" fillId="2" borderId="4" xfId="0" applyNumberFormat="1" applyFont="1" applyFill="1" applyBorder="1" applyAlignment="1"/>
    <xf numFmtId="0" fontId="0" fillId="0" borderId="0" xfId="0" applyAlignment="1"/>
    <xf numFmtId="0" fontId="13" fillId="2" borderId="8" xfId="0" applyFont="1" applyFill="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2" borderId="0" xfId="0" applyFill="1" applyAlignment="1">
      <alignment wrapText="1"/>
    </xf>
    <xf numFmtId="0" fontId="0" fillId="0" borderId="0" xfId="0" applyAlignment="1">
      <alignment wrapText="1"/>
    </xf>
  </cellXfs>
  <cellStyles count="2">
    <cellStyle name="Hyperlänk" xfId="1" builtinId="8"/>
    <cellStyle name="Normal" xfId="0" builtinId="0" customBuiltin="1"/>
  </cellStyles>
  <dxfs count="12">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bidsweden@globalconnect.se" TargetMode="External"/><Relationship Id="rId2" Type="http://schemas.openxmlformats.org/officeDocument/2006/relationships/hyperlink" Target="mailto:upphandlingsenheten@teliacompany.com" TargetMode="External"/><Relationship Id="rId1" Type="http://schemas.openxmlformats.org/officeDocument/2006/relationships/hyperlink" Target="mailto:avrop@connectel.s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95"/>
  <sheetViews>
    <sheetView tabSelected="1" topLeftCell="A4" zoomScale="90" zoomScaleNormal="90" workbookViewId="0">
      <selection activeCell="D5" sqref="D5"/>
    </sheetView>
  </sheetViews>
  <sheetFormatPr defaultColWidth="9" defaultRowHeight="13.5"/>
  <cols>
    <col min="1" max="1" width="6.33203125" style="10" customWidth="1"/>
    <col min="2" max="2" width="10.75" style="10" customWidth="1"/>
    <col min="3" max="3" width="5.33203125" style="10" customWidth="1"/>
    <col min="4" max="4" width="26.08203125" style="10" customWidth="1"/>
    <col min="5" max="5" width="26.83203125" style="10" customWidth="1"/>
    <col min="6" max="6" width="20.5" style="10" customWidth="1"/>
    <col min="7" max="7" width="17.75" style="10" customWidth="1"/>
    <col min="8" max="11" width="20.5" style="10" customWidth="1"/>
    <col min="12" max="12" width="13.25" style="10" customWidth="1"/>
    <col min="13" max="16384" width="9" style="10"/>
  </cols>
  <sheetData>
    <row r="1" spans="2:11">
      <c r="B1" s="6"/>
      <c r="C1" s="6"/>
      <c r="D1" s="6"/>
      <c r="E1" s="6"/>
      <c r="F1" s="6"/>
      <c r="G1" s="6"/>
      <c r="H1" s="53" t="str">
        <f>HYPERLINK("https://www.avropa.se/","Uppdaterad 2018-12-13. Kontrollera alltid inför avrop senaste versionen på avropa.se.")</f>
        <v>Uppdaterad 2018-12-13. Kontrollera alltid inför avrop senaste versionen på avropa.se.</v>
      </c>
      <c r="I1" s="54"/>
      <c r="J1" s="6"/>
      <c r="K1" s="6"/>
    </row>
    <row r="2" spans="2:11" ht="37">
      <c r="B2" s="55" t="s">
        <v>92</v>
      </c>
      <c r="C2" s="55"/>
      <c r="D2" s="6"/>
      <c r="E2" s="6"/>
      <c r="F2" s="6"/>
      <c r="G2" s="6"/>
      <c r="H2" s="6"/>
      <c r="I2" s="6"/>
      <c r="J2" s="6"/>
      <c r="K2" s="6"/>
    </row>
    <row r="3" spans="2:11" ht="22.5">
      <c r="B3" s="56" t="s">
        <v>151</v>
      </c>
      <c r="C3" s="56"/>
      <c r="D3" s="6"/>
      <c r="E3" s="6"/>
      <c r="F3" s="6"/>
      <c r="G3" s="6"/>
      <c r="H3" s="6"/>
      <c r="I3" s="57" t="s">
        <v>93</v>
      </c>
      <c r="J3" s="50"/>
      <c r="K3" s="6"/>
    </row>
    <row r="4" spans="2:11" ht="22.5">
      <c r="B4" s="56" t="s">
        <v>114</v>
      </c>
      <c r="C4" s="56"/>
      <c r="D4" s="6"/>
      <c r="E4" s="6"/>
      <c r="F4" s="6"/>
      <c r="G4" s="6"/>
      <c r="H4" s="6"/>
      <c r="I4" s="10" t="s">
        <v>109</v>
      </c>
      <c r="J4" s="69"/>
      <c r="K4" s="6"/>
    </row>
    <row r="5" spans="2:11" ht="22.5">
      <c r="B5" s="56"/>
      <c r="C5" s="56"/>
      <c r="D5" s="6"/>
      <c r="E5" s="6"/>
      <c r="F5" s="6"/>
      <c r="G5" s="6"/>
      <c r="H5" s="6"/>
      <c r="I5" s="79" t="s">
        <v>169</v>
      </c>
      <c r="J5" s="69"/>
      <c r="K5" s="6"/>
    </row>
    <row r="6" spans="2:11" ht="27">
      <c r="B6" s="56"/>
      <c r="C6" s="56"/>
      <c r="D6" s="6"/>
      <c r="E6" s="6"/>
      <c r="F6" s="6"/>
      <c r="G6" s="6"/>
      <c r="H6" s="6"/>
      <c r="I6" s="80" t="s">
        <v>170</v>
      </c>
      <c r="J6" s="81"/>
      <c r="K6" s="6"/>
    </row>
    <row r="7" spans="2:11">
      <c r="B7" s="6"/>
      <c r="C7" s="6"/>
      <c r="D7" s="6"/>
      <c r="E7" s="6"/>
      <c r="F7" s="6"/>
      <c r="G7" s="6"/>
      <c r="H7" s="6"/>
      <c r="I7" s="6"/>
      <c r="J7" s="6"/>
      <c r="K7" s="6"/>
    </row>
    <row r="8" spans="2:11" ht="15">
      <c r="B8" s="58" t="s">
        <v>94</v>
      </c>
      <c r="C8" s="58"/>
      <c r="D8" s="6"/>
      <c r="E8" s="6"/>
      <c r="H8" s="59" t="s">
        <v>95</v>
      </c>
      <c r="J8" s="6"/>
      <c r="K8" s="6"/>
    </row>
    <row r="9" spans="2:11" ht="15">
      <c r="B9" s="6" t="s">
        <v>96</v>
      </c>
      <c r="C9" s="6"/>
      <c r="D9" s="88"/>
      <c r="E9" s="89"/>
      <c r="F9" s="89"/>
      <c r="H9" s="27" t="s">
        <v>97</v>
      </c>
      <c r="I9" s="109" t="str">
        <f>'Prismatris 4 Samarbetslösning'!B94</f>
        <v xml:space="preserve">Ange vilken/vilka bastjänster och antal samt </v>
      </c>
      <c r="J9" s="87"/>
      <c r="K9" s="62"/>
    </row>
    <row r="10" spans="2:11" ht="15">
      <c r="B10" s="6" t="s">
        <v>98</v>
      </c>
      <c r="C10" s="6"/>
      <c r="D10" s="88"/>
      <c r="E10" s="89"/>
      <c r="F10" s="89"/>
      <c r="H10" s="27" t="s">
        <v>98</v>
      </c>
      <c r="I10" s="109" t="str">
        <f>'Prismatris 4 Samarbetslösning'!B95</f>
        <v>eventuella tillägg i de ljusgula rutorna som</v>
      </c>
      <c r="J10" s="87"/>
      <c r="K10" s="62"/>
    </row>
    <row r="11" spans="2:11" ht="15">
      <c r="B11" s="6" t="s">
        <v>99</v>
      </c>
      <c r="C11" s="6"/>
      <c r="D11" s="110"/>
      <c r="E11" s="111"/>
      <c r="F11" s="112"/>
      <c r="H11" s="27" t="s">
        <v>99</v>
      </c>
      <c r="I11" s="109" t="str">
        <f>'Prismatris 4 Samarbetslösning'!B96</f>
        <v>önskas avropas.</v>
      </c>
      <c r="J11" s="87"/>
      <c r="K11" s="62"/>
    </row>
    <row r="12" spans="2:11" ht="15">
      <c r="B12" s="6" t="s">
        <v>100</v>
      </c>
      <c r="C12" s="6"/>
      <c r="D12" s="88"/>
      <c r="E12" s="89"/>
      <c r="F12" s="89"/>
      <c r="H12" s="27" t="s">
        <v>100</v>
      </c>
      <c r="I12" s="109" t="str">
        <f>'Prismatris 4 Samarbetslösning'!B97</f>
        <v/>
      </c>
      <c r="J12" s="87"/>
      <c r="K12" s="61"/>
    </row>
    <row r="13" spans="2:11" ht="15">
      <c r="B13" s="6" t="s">
        <v>101</v>
      </c>
      <c r="C13" s="6"/>
      <c r="D13" s="88"/>
      <c r="E13" s="89"/>
      <c r="F13" s="89"/>
      <c r="H13" s="27" t="s">
        <v>153</v>
      </c>
      <c r="I13" s="86" t="str">
        <f>HYPERLINK("mailto:"&amp;'Prismatris 4 Samarbetslösning'!B98)</f>
        <v>mailto:</v>
      </c>
      <c r="J13" s="87"/>
      <c r="K13" s="63"/>
    </row>
    <row r="14" spans="2:11" ht="27.75" customHeight="1">
      <c r="B14" s="60" t="s">
        <v>102</v>
      </c>
      <c r="C14" s="60"/>
      <c r="D14" s="88"/>
      <c r="E14" s="89"/>
      <c r="F14" s="89"/>
      <c r="G14" s="6"/>
      <c r="H14" s="6" t="s">
        <v>107</v>
      </c>
      <c r="I14" s="6"/>
      <c r="J14" s="6"/>
      <c r="K14" s="6"/>
    </row>
    <row r="15" spans="2:11">
      <c r="B15" s="6" t="s">
        <v>103</v>
      </c>
      <c r="C15" s="6"/>
      <c r="D15" s="88"/>
      <c r="E15" s="89"/>
      <c r="F15" s="89"/>
      <c r="H15" s="90"/>
      <c r="I15" s="91"/>
      <c r="J15" s="91"/>
      <c r="K15" s="92"/>
    </row>
    <row r="16" spans="2:11">
      <c r="B16" s="6" t="s">
        <v>104</v>
      </c>
      <c r="C16" s="6"/>
      <c r="D16" s="88"/>
      <c r="E16" s="89"/>
      <c r="F16" s="89"/>
      <c r="H16" s="93"/>
      <c r="I16" s="94"/>
      <c r="J16" s="94"/>
      <c r="K16" s="95"/>
    </row>
    <row r="17" spans="2:12">
      <c r="B17" s="6" t="s">
        <v>108</v>
      </c>
      <c r="C17" s="6"/>
      <c r="D17" s="101"/>
      <c r="E17" s="89"/>
      <c r="F17" s="89"/>
      <c r="H17" s="93"/>
      <c r="I17" s="94"/>
      <c r="J17" s="94"/>
      <c r="K17" s="95"/>
    </row>
    <row r="18" spans="2:12">
      <c r="B18" s="6" t="s">
        <v>105</v>
      </c>
      <c r="C18" s="6"/>
      <c r="D18" s="99"/>
      <c r="E18" s="91"/>
      <c r="F18" s="92"/>
      <c r="H18" s="93"/>
      <c r="I18" s="94"/>
      <c r="J18" s="94"/>
      <c r="K18" s="95"/>
    </row>
    <row r="19" spans="2:12">
      <c r="B19" s="6"/>
      <c r="C19" s="6"/>
      <c r="D19" s="93"/>
      <c r="E19" s="100"/>
      <c r="F19" s="95"/>
      <c r="H19" s="93"/>
      <c r="I19" s="94"/>
      <c r="J19" s="94"/>
      <c r="K19" s="95"/>
    </row>
    <row r="20" spans="2:12">
      <c r="B20" s="6"/>
      <c r="C20" s="6"/>
      <c r="D20" s="96"/>
      <c r="E20" s="97"/>
      <c r="F20" s="98"/>
      <c r="H20" s="96"/>
      <c r="I20" s="97"/>
      <c r="J20" s="97"/>
      <c r="K20" s="98"/>
    </row>
    <row r="21" spans="2:12" s="15" customFormat="1">
      <c r="B21" s="27" t="s">
        <v>110</v>
      </c>
      <c r="C21" s="27"/>
      <c r="D21" s="27"/>
      <c r="E21" s="27"/>
      <c r="F21" s="27"/>
    </row>
    <row r="24" spans="2:12">
      <c r="B24" s="102" t="s">
        <v>21</v>
      </c>
      <c r="C24" s="103"/>
      <c r="D24" s="103"/>
    </row>
    <row r="25" spans="2:12" ht="61.5" customHeight="1">
      <c r="B25" s="104" t="s">
        <v>81</v>
      </c>
      <c r="C25" s="105"/>
      <c r="D25" s="4" t="s">
        <v>119</v>
      </c>
      <c r="E25" s="4" t="s">
        <v>120</v>
      </c>
      <c r="F25" s="4" t="s">
        <v>121</v>
      </c>
      <c r="G25" s="4" t="s">
        <v>122</v>
      </c>
      <c r="H25" s="4" t="s">
        <v>123</v>
      </c>
      <c r="I25" s="4" t="s">
        <v>124</v>
      </c>
      <c r="J25" s="4" t="s">
        <v>125</v>
      </c>
      <c r="K25" s="4" t="s">
        <v>126</v>
      </c>
      <c r="L25" s="4" t="s">
        <v>134</v>
      </c>
    </row>
    <row r="26" spans="2:12">
      <c r="B26" s="104"/>
      <c r="C26" s="105"/>
      <c r="D26" s="52"/>
      <c r="E26" s="52"/>
      <c r="F26" s="52"/>
      <c r="G26" s="52"/>
      <c r="H26" s="52"/>
      <c r="I26" s="52"/>
      <c r="J26" s="52"/>
      <c r="K26" s="49"/>
      <c r="L26" s="42">
        <f>IF('Prismatris 4 Samarbetslösning'!B86=H80,'Prismatris 4 Samarbetslösning'!B18,IF('Prismatris 4 Samarbetslösning'!C86=H80,'Prismatris 4 Samarbetslösning'!C18,IF('Prismatris 4 Samarbetslösning'!D86=H80,'Prismatris 4 Samarbetslösning'!D18,IF('Prismatris 4 Samarbetslösning'!D86=H80,'Prismatris 4 Samarbetslösning'!D18,IF('Prismatris 4 Samarbetslösning'!E86=H80,'Prismatris 4 Samarbetslösning'!E18,IF('Prismatris 4 Samarbetslösning'!F86=H80,'Prismatris 4 Samarbetslösning'!F18))))))</f>
        <v>0</v>
      </c>
    </row>
    <row r="27" spans="2:12">
      <c r="L27" s="43">
        <f>SUM(L26:L26)</f>
        <v>0</v>
      </c>
    </row>
    <row r="29" spans="2:12">
      <c r="B29" s="102" t="s">
        <v>31</v>
      </c>
      <c r="C29" s="103"/>
      <c r="D29" s="103"/>
    </row>
    <row r="30" spans="2:12" ht="94.5">
      <c r="B30" s="106" t="s">
        <v>90</v>
      </c>
      <c r="C30" s="107"/>
      <c r="D30" s="4" t="s">
        <v>127</v>
      </c>
      <c r="E30" s="4" t="s">
        <v>128</v>
      </c>
      <c r="F30" s="4" t="s">
        <v>129</v>
      </c>
      <c r="G30" s="4" t="s">
        <v>130</v>
      </c>
      <c r="H30" s="4" t="s">
        <v>131</v>
      </c>
      <c r="I30" s="4" t="s">
        <v>132</v>
      </c>
      <c r="J30" s="1" t="s">
        <v>133</v>
      </c>
      <c r="L30" s="4" t="s">
        <v>20</v>
      </c>
    </row>
    <row r="31" spans="2:12">
      <c r="B31" s="104"/>
      <c r="C31" s="105"/>
      <c r="D31" s="52"/>
      <c r="E31" s="52"/>
      <c r="F31" s="52"/>
      <c r="G31" s="52"/>
      <c r="H31" s="52"/>
      <c r="I31" s="52"/>
      <c r="J31" s="52"/>
      <c r="L31" s="42">
        <f>IF('Prismatris 4 Samarbetslösning'!B86=H80,'Prismatris 4 Samarbetslösning'!B35,IF('Prismatris 4 Samarbetslösning'!C86=H80,'Prismatris 4 Samarbetslösning'!C35,IF('Prismatris 4 Samarbetslösning'!D86=H80,'Prismatris 4 Samarbetslösning'!D35,IF('Prismatris 4 Samarbetslösning'!D86=H80,'Prismatris 4 Samarbetslösning'!D35,IF('Prismatris 4 Samarbetslösning'!E86=H80,'Prismatris 4 Samarbetslösning'!E35,IF('Prismatris 4 Samarbetslösning'!F86=H80,'Prismatris 4 Samarbetslösning'!F35))))))</f>
        <v>0</v>
      </c>
    </row>
    <row r="32" spans="2:12">
      <c r="L32" s="43">
        <f>SUM(L31:L31)</f>
        <v>0</v>
      </c>
    </row>
    <row r="34" spans="2:12">
      <c r="B34" s="102" t="s">
        <v>40</v>
      </c>
      <c r="C34" s="103"/>
      <c r="D34" s="103"/>
    </row>
    <row r="35" spans="2:12" ht="54">
      <c r="B35" s="106" t="s">
        <v>83</v>
      </c>
      <c r="C35" s="107"/>
      <c r="D35" s="4" t="s">
        <v>137</v>
      </c>
      <c r="E35" s="4" t="s">
        <v>136</v>
      </c>
      <c r="F35" s="4" t="s">
        <v>135</v>
      </c>
      <c r="L35" s="4" t="s">
        <v>42</v>
      </c>
    </row>
    <row r="36" spans="2:12">
      <c r="B36" s="104"/>
      <c r="C36" s="105"/>
      <c r="D36" s="67"/>
      <c r="E36" s="49"/>
      <c r="F36" s="49"/>
      <c r="L36" s="45">
        <f>IF('Prismatris 4 Samarbetslösning'!B86=H80,'Prismatris 4 Samarbetslösning'!B45,IF('Prismatris 4 Samarbetslösning'!C86=H80,'Prismatris 4 Samarbetslösning'!C45,IF('Prismatris 4 Samarbetslösning'!D86=H80,'Prismatris 4 Samarbetslösning'!D45,IF('Prismatris 4 Samarbetslösning'!D86=H80,'Prismatris 4 Samarbetslösning'!D45,IF('Prismatris 4 Samarbetslösning'!E86=H80,'Prismatris 4 Samarbetslösning'!E45,IF('Prismatris 4 Samarbetslösning'!F86=H80,'Prismatris 4 Samarbetslösning'!F45))))))</f>
        <v>0</v>
      </c>
    </row>
    <row r="37" spans="2:12">
      <c r="L37" s="43">
        <f>SUM(L36)</f>
        <v>0</v>
      </c>
    </row>
    <row r="39" spans="2:12">
      <c r="B39" s="102" t="s">
        <v>47</v>
      </c>
      <c r="C39" s="103"/>
      <c r="D39" s="103"/>
    </row>
    <row r="40" spans="2:12" ht="40.5">
      <c r="B40" s="106" t="s">
        <v>111</v>
      </c>
      <c r="C40" s="132"/>
      <c r="D40" s="4" t="s">
        <v>138</v>
      </c>
      <c r="E40" s="4" t="s">
        <v>139</v>
      </c>
      <c r="F40" s="4" t="s">
        <v>140</v>
      </c>
      <c r="L40" s="4" t="s">
        <v>48</v>
      </c>
    </row>
    <row r="41" spans="2:12">
      <c r="B41" s="104"/>
      <c r="C41" s="105"/>
      <c r="D41" s="49"/>
      <c r="E41" s="49"/>
      <c r="F41" s="49"/>
      <c r="L41" s="42">
        <f>IF('Prismatris 4 Samarbetslösning'!B86=H80,'Prismatris 4 Samarbetslösning'!B55,IF('Prismatris 4 Samarbetslösning'!C86=H80,'Prismatris 4 Samarbetslösning'!C55,IF('Prismatris 4 Samarbetslösning'!D86=H80,'Prismatris 4 Samarbetslösning'!D55,IF('Prismatris 4 Samarbetslösning'!D86=H80,'Prismatris 4 Samarbetslösning'!D55,IF('Prismatris 4 Samarbetslösning'!E86=H80,'Prismatris 4 Samarbetslösning'!E55,IF('Prismatris 4 Samarbetslösning'!F86=H80,'Prismatris 4 Samarbetslösning'!F55))))))</f>
        <v>0</v>
      </c>
    </row>
    <row r="42" spans="2:12">
      <c r="L42" s="43">
        <f>SUM(L41:L41)</f>
        <v>0</v>
      </c>
    </row>
    <row r="44" spans="2:12">
      <c r="B44" s="102" t="s">
        <v>53</v>
      </c>
      <c r="C44" s="103"/>
      <c r="D44" s="103"/>
    </row>
    <row r="45" spans="2:12" ht="40.5">
      <c r="B45" s="104" t="s">
        <v>81</v>
      </c>
      <c r="C45" s="105"/>
      <c r="D45" s="3" t="s">
        <v>82</v>
      </c>
      <c r="E45" s="4" t="s">
        <v>89</v>
      </c>
      <c r="F45" s="1" t="s">
        <v>145</v>
      </c>
      <c r="G45" s="2" t="s">
        <v>144</v>
      </c>
      <c r="H45" s="4" t="s">
        <v>143</v>
      </c>
      <c r="I45" s="4" t="s">
        <v>142</v>
      </c>
      <c r="J45" s="16"/>
      <c r="K45" s="16"/>
      <c r="L45" s="4" t="s">
        <v>141</v>
      </c>
    </row>
    <row r="46" spans="2:12">
      <c r="B46" s="104"/>
      <c r="C46" s="105"/>
      <c r="D46" s="4" t="s">
        <v>87</v>
      </c>
      <c r="E46" s="84"/>
      <c r="F46" s="113"/>
      <c r="G46" s="84"/>
      <c r="H46" s="84"/>
      <c r="I46" s="84"/>
      <c r="L46" s="42">
        <f>IF('Prismatris 4 Samarbetslösning'!B86=H80,'Prismatris 4 Samarbetslösning'!B71,IF('Prismatris 4 Samarbetslösning'!C86=H80,'Prismatris 4 Samarbetslösning'!C71,IF('Prismatris 4 Samarbetslösning'!D86=H80,'Prismatris 4 Samarbetslösning'!D71,IF('Prismatris 4 Samarbetslösning'!D86=H80,'Prismatris 4 Samarbetslösning'!D71,IF('Prismatris 4 Samarbetslösning'!E86=H80,'Prismatris 4 Samarbetslösning'!E71,IF('Prismatris 4 Samarbetslösning'!F86=H80,'Prismatris 4 Samarbetslösning'!F71))))))</f>
        <v>0</v>
      </c>
    </row>
    <row r="47" spans="2:12">
      <c r="B47" s="104"/>
      <c r="C47" s="105"/>
      <c r="D47" s="4" t="s">
        <v>85</v>
      </c>
      <c r="E47" s="85"/>
      <c r="F47" s="114"/>
      <c r="G47" s="85"/>
      <c r="H47" s="85"/>
      <c r="I47" s="85"/>
      <c r="L47" s="42"/>
    </row>
    <row r="48" spans="2:12">
      <c r="B48" s="104"/>
      <c r="C48" s="105"/>
      <c r="D48" s="4" t="s">
        <v>86</v>
      </c>
      <c r="E48" s="85"/>
      <c r="F48" s="114"/>
      <c r="G48" s="85"/>
      <c r="H48" s="85"/>
      <c r="I48" s="85"/>
      <c r="L48" s="42"/>
    </row>
    <row r="49" spans="2:12">
      <c r="B49" s="104"/>
      <c r="C49" s="105"/>
      <c r="D49" s="4" t="s">
        <v>88</v>
      </c>
      <c r="E49" s="85"/>
      <c r="F49" s="115"/>
      <c r="G49" s="85"/>
      <c r="H49" s="85"/>
      <c r="I49" s="85"/>
      <c r="L49" s="42"/>
    </row>
    <row r="50" spans="2:12">
      <c r="B50" s="51">
        <f>SUM(B46:B49)</f>
        <v>0</v>
      </c>
      <c r="C50" s="51"/>
      <c r="D50" s="18"/>
      <c r="E50" s="26"/>
      <c r="F50" s="26"/>
      <c r="G50" s="26"/>
      <c r="H50" s="26"/>
      <c r="I50" s="26"/>
      <c r="L50" s="42"/>
    </row>
    <row r="51" spans="2:12">
      <c r="L51" s="43">
        <f>SUM(L46:L50)</f>
        <v>0</v>
      </c>
    </row>
    <row r="52" spans="2:12">
      <c r="L52" s="43"/>
    </row>
    <row r="53" spans="2:12">
      <c r="B53" s="102" t="s">
        <v>56</v>
      </c>
      <c r="C53" s="103"/>
      <c r="D53" s="103"/>
    </row>
    <row r="54" spans="2:12" ht="40.5">
      <c r="B54" s="106" t="s">
        <v>81</v>
      </c>
      <c r="C54" s="107"/>
      <c r="D54" s="4" t="s">
        <v>146</v>
      </c>
      <c r="E54" s="4" t="s">
        <v>147</v>
      </c>
      <c r="F54" s="4" t="s">
        <v>148</v>
      </c>
      <c r="G54" s="4" t="s">
        <v>149</v>
      </c>
      <c r="H54" s="1" t="s">
        <v>152</v>
      </c>
      <c r="L54" s="4" t="s">
        <v>150</v>
      </c>
    </row>
    <row r="55" spans="2:12">
      <c r="B55" s="104"/>
      <c r="C55" s="105"/>
      <c r="D55" s="5"/>
      <c r="E55" s="5"/>
      <c r="F55" s="5"/>
      <c r="G55" s="5"/>
      <c r="H55" s="5"/>
      <c r="L55" s="42">
        <f>IF('Prismatris 4 Samarbetslösning'!B86=H80,'Prismatris 4 Samarbetslösning'!B82,IF('Prismatris 4 Samarbetslösning'!C86=H80,'Prismatris 4 Samarbetslösning'!C82,IF('Prismatris 4 Samarbetslösning'!D86=H80,'Prismatris 4 Samarbetslösning'!D82,IF('Prismatris 4 Samarbetslösning'!D86=H80,'Prismatris 4 Samarbetslösning'!D82,IF('Prismatris 4 Samarbetslösning'!E86=H80,'Prismatris 4 Samarbetslösning'!E82,IF('Prismatris 4 Samarbetslösning'!F86=H80,'Prismatris 4 Samarbetslösning'!F82))))))</f>
        <v>0</v>
      </c>
    </row>
    <row r="56" spans="2:12">
      <c r="L56" s="43">
        <f>SUM(L55:L55)</f>
        <v>0</v>
      </c>
    </row>
    <row r="59" spans="2:12">
      <c r="L59" s="43"/>
    </row>
    <row r="60" spans="2:12">
      <c r="B60" s="10" t="s">
        <v>112</v>
      </c>
    </row>
    <row r="61" spans="2:12">
      <c r="B61" s="122"/>
      <c r="C61" s="123"/>
      <c r="D61" s="124"/>
      <c r="E61" s="124"/>
      <c r="F61" s="124"/>
      <c r="G61" s="125"/>
      <c r="L61" s="43">
        <f>SUM(L27,L32,L37,L42,L51,L56)</f>
        <v>0</v>
      </c>
    </row>
    <row r="62" spans="2:12">
      <c r="B62" s="126"/>
      <c r="C62" s="127"/>
      <c r="D62" s="127"/>
      <c r="E62" s="127"/>
      <c r="F62" s="127"/>
      <c r="G62" s="128"/>
      <c r="L62" s="43"/>
    </row>
    <row r="63" spans="2:12">
      <c r="B63" s="126"/>
      <c r="C63" s="127"/>
      <c r="D63" s="127"/>
      <c r="E63" s="127"/>
      <c r="F63" s="127"/>
      <c r="G63" s="128"/>
      <c r="L63" s="43"/>
    </row>
    <row r="64" spans="2:12">
      <c r="B64" s="129"/>
      <c r="C64" s="130"/>
      <c r="D64" s="130"/>
      <c r="E64" s="130"/>
      <c r="F64" s="130"/>
      <c r="G64" s="131"/>
      <c r="L64" s="43"/>
    </row>
    <row r="66" spans="2:27">
      <c r="E66" s="116" t="str">
        <f>IF(L61&gt;100000,"Avropet överstiger 100 000kr per månad, använd förnyad konkurensutsättning för avrop",IF('Prismatris 4 Samarbetslösning'!B84=0,"Vinnande anbud",IF('Prismatris 4 Samarbetslösning'!B89=1,IF(H80=1,E74,IF(H80=2,E75,IF(H80=3,E76,IF(H80=4,E77,IF(H80=5,E78,""))))),'Prismatris 4 Samarbetslösning'!B90)))</f>
        <v>Vinnande anbud</v>
      </c>
      <c r="F66" s="117"/>
    </row>
    <row r="67" spans="2:27">
      <c r="E67" s="118"/>
      <c r="F67" s="119"/>
    </row>
    <row r="68" spans="2:27">
      <c r="E68" s="120"/>
      <c r="F68" s="121"/>
    </row>
    <row r="69" spans="2:27" ht="15">
      <c r="B69" s="26"/>
      <c r="C69" s="26"/>
      <c r="D69" s="34">
        <f>SUM(D59:D67)</f>
        <v>0</v>
      </c>
      <c r="E69" s="27"/>
      <c r="F69" s="27"/>
      <c r="G69" s="27"/>
      <c r="H69" s="27"/>
      <c r="I69" s="27"/>
      <c r="J69" s="27"/>
      <c r="K69" s="27"/>
      <c r="L69" s="27"/>
      <c r="M69" s="6"/>
      <c r="N69" s="6"/>
      <c r="O69" s="6"/>
      <c r="P69" s="6"/>
      <c r="Q69" s="6"/>
      <c r="R69" s="6"/>
      <c r="S69" s="6"/>
      <c r="T69" s="6"/>
      <c r="U69" s="6"/>
      <c r="V69" s="6"/>
      <c r="W69" s="6"/>
      <c r="X69" s="6"/>
      <c r="Y69" s="6"/>
    </row>
    <row r="70" spans="2:27" ht="19">
      <c r="B70" s="26"/>
      <c r="C70" s="26"/>
      <c r="D70" s="27"/>
      <c r="E70" s="30" t="s">
        <v>68</v>
      </c>
      <c r="F70" s="76">
        <f>L61</f>
        <v>0</v>
      </c>
      <c r="H70" s="36"/>
      <c r="I70" s="36"/>
      <c r="J70" s="36"/>
      <c r="K70" s="36"/>
      <c r="L70" s="36"/>
      <c r="M70" s="26"/>
      <c r="N70" s="26"/>
      <c r="O70" s="26"/>
      <c r="P70" s="27"/>
      <c r="Q70" s="37"/>
      <c r="R70" s="37"/>
      <c r="S70" s="27"/>
      <c r="T70" s="27"/>
      <c r="U70" s="27"/>
      <c r="V70" s="27"/>
      <c r="W70" s="27"/>
      <c r="X70" s="27"/>
      <c r="Y70" s="35"/>
      <c r="Z70" s="38"/>
      <c r="AA70" s="38"/>
    </row>
    <row r="71" spans="2:27">
      <c r="B71" s="26"/>
      <c r="C71" s="26"/>
      <c r="D71" s="27"/>
      <c r="E71" s="27"/>
      <c r="F71" s="27"/>
      <c r="G71" s="27"/>
      <c r="H71" s="27"/>
      <c r="I71" s="27"/>
      <c r="J71" s="27"/>
      <c r="K71" s="27"/>
      <c r="L71" s="27"/>
      <c r="M71" s="27"/>
      <c r="N71" s="27"/>
      <c r="O71" s="27"/>
      <c r="P71" s="27"/>
      <c r="Q71" s="27"/>
      <c r="R71" s="27"/>
      <c r="S71" s="27"/>
      <c r="T71" s="27"/>
      <c r="U71" s="27"/>
      <c r="V71" s="27"/>
      <c r="W71" s="27"/>
      <c r="X71" s="27"/>
      <c r="Y71" s="27"/>
      <c r="Z71" s="38"/>
      <c r="AA71" s="38"/>
    </row>
    <row r="72" spans="2:27" ht="20">
      <c r="B72" s="39" t="s">
        <v>69</v>
      </c>
      <c r="C72" s="39"/>
      <c r="D72" s="27"/>
      <c r="E72" s="27"/>
      <c r="F72" s="27"/>
      <c r="G72" s="27"/>
      <c r="H72" s="27"/>
      <c r="I72" s="27"/>
      <c r="J72" s="27"/>
      <c r="K72" s="27"/>
      <c r="L72" s="27"/>
      <c r="M72" s="27"/>
      <c r="N72" s="27"/>
      <c r="O72" s="27"/>
      <c r="P72" s="27"/>
      <c r="Q72" s="27"/>
      <c r="R72" s="27"/>
      <c r="S72" s="27"/>
      <c r="T72" s="27"/>
      <c r="U72" s="27"/>
      <c r="V72" s="27"/>
      <c r="W72" s="27"/>
      <c r="X72" s="27"/>
      <c r="Y72" s="27"/>
      <c r="Z72" s="38"/>
      <c r="AA72" s="38"/>
    </row>
    <row r="73" spans="2:27">
      <c r="B73" s="27"/>
      <c r="C73" s="27"/>
      <c r="D73" s="27"/>
      <c r="E73" s="27"/>
      <c r="F73" s="27"/>
      <c r="G73" s="27"/>
      <c r="H73" s="27"/>
      <c r="I73" s="27"/>
      <c r="J73" s="27"/>
      <c r="K73" s="27"/>
      <c r="L73" s="27"/>
      <c r="M73" s="27"/>
      <c r="N73" s="27"/>
      <c r="O73" s="27"/>
      <c r="P73" s="27"/>
      <c r="Q73" s="27"/>
      <c r="R73" s="27"/>
      <c r="S73" s="27"/>
      <c r="T73" s="27"/>
      <c r="U73" s="27"/>
      <c r="V73" s="27"/>
      <c r="W73" s="27"/>
      <c r="X73" s="27"/>
      <c r="Y73" s="27"/>
      <c r="Z73" s="38"/>
      <c r="AA73" s="38"/>
    </row>
    <row r="74" spans="2:27">
      <c r="B74" s="27" t="s">
        <v>70</v>
      </c>
      <c r="C74" s="27"/>
      <c r="D74" s="27"/>
      <c r="E74" s="108" t="str">
        <f>'Prismatris 4 Samarbetslösning'!B108</f>
        <v>Ange vilken/vilka bastjänster och antal samt eventuella</v>
      </c>
      <c r="F74" s="105"/>
      <c r="G74" s="26"/>
      <c r="H74" s="70" t="str">
        <f>'Prismatris 4 Samarbetslösning'!D108</f>
        <v/>
      </c>
      <c r="I74" s="41"/>
      <c r="J74" s="41"/>
      <c r="K74" s="26"/>
      <c r="M74" s="41"/>
      <c r="N74" s="41"/>
      <c r="O74" s="41"/>
      <c r="P74" s="41"/>
      <c r="Q74" s="26"/>
      <c r="R74" s="27"/>
      <c r="S74" s="27"/>
      <c r="T74" s="27"/>
      <c r="U74" s="27"/>
      <c r="V74" s="27"/>
      <c r="W74" s="27"/>
      <c r="X74" s="27"/>
      <c r="Y74" s="27"/>
      <c r="Z74" s="38"/>
      <c r="AA74" s="38"/>
    </row>
    <row r="75" spans="2:27">
      <c r="B75" s="27" t="s">
        <v>71</v>
      </c>
      <c r="C75" s="27"/>
      <c r="D75" s="27"/>
      <c r="E75" s="108" t="str">
        <f>'Prismatris 4 Samarbetslösning'!B109</f>
        <v>tillägg i de ljusgula rutorna som önskas avropas.</v>
      </c>
      <c r="F75" s="105"/>
      <c r="G75" s="26"/>
      <c r="H75" s="70" t="str">
        <f>'Prismatris 4 Samarbetslösning'!D109</f>
        <v/>
      </c>
      <c r="I75" s="41"/>
      <c r="J75" s="41"/>
      <c r="K75" s="26"/>
      <c r="M75" s="41"/>
      <c r="N75" s="41"/>
      <c r="O75" s="41"/>
      <c r="P75" s="41"/>
      <c r="Q75" s="26"/>
      <c r="R75" s="27"/>
      <c r="S75" s="27"/>
      <c r="T75" s="27"/>
      <c r="U75" s="27"/>
      <c r="V75" s="27"/>
      <c r="W75" s="27"/>
      <c r="X75" s="27"/>
      <c r="Y75" s="27"/>
      <c r="Z75" s="38"/>
      <c r="AA75" s="38"/>
    </row>
    <row r="76" spans="2:27">
      <c r="B76" s="27" t="s">
        <v>72</v>
      </c>
      <c r="C76" s="27"/>
      <c r="D76" s="27"/>
      <c r="E76" s="108" t="str">
        <f>'Prismatris 4 Samarbetslösning'!B110</f>
        <v/>
      </c>
      <c r="F76" s="105"/>
      <c r="G76" s="26"/>
      <c r="H76" s="70" t="str">
        <f>'Prismatris 4 Samarbetslösning'!D110</f>
        <v/>
      </c>
      <c r="I76" s="41"/>
      <c r="J76" s="41"/>
      <c r="K76" s="26"/>
      <c r="M76" s="41"/>
      <c r="N76" s="41"/>
      <c r="O76" s="41"/>
      <c r="P76" s="41"/>
      <c r="Q76" s="26"/>
      <c r="R76" s="27"/>
      <c r="S76" s="27"/>
      <c r="T76" s="27"/>
      <c r="U76" s="27"/>
      <c r="V76" s="27"/>
      <c r="W76" s="27"/>
      <c r="X76" s="27"/>
      <c r="Y76" s="27"/>
      <c r="Z76" s="38"/>
      <c r="AA76" s="38"/>
    </row>
    <row r="77" spans="2:27">
      <c r="B77" s="27" t="s">
        <v>73</v>
      </c>
      <c r="C77" s="27"/>
      <c r="D77" s="27"/>
      <c r="E77" s="108" t="str">
        <f>'Prismatris 4 Samarbetslösning'!B111</f>
        <v/>
      </c>
      <c r="F77" s="105"/>
      <c r="G77" s="26"/>
      <c r="H77" s="70" t="str">
        <f>'Prismatris 4 Samarbetslösning'!D111</f>
        <v/>
      </c>
      <c r="I77" s="41"/>
      <c r="J77" s="41"/>
      <c r="K77" s="26"/>
      <c r="M77" s="41"/>
      <c r="N77" s="41"/>
      <c r="O77" s="41"/>
      <c r="P77" s="41"/>
      <c r="Q77" s="26"/>
      <c r="R77" s="27"/>
      <c r="S77" s="27"/>
      <c r="T77" s="27"/>
      <c r="U77" s="27"/>
      <c r="V77" s="27"/>
      <c r="W77" s="27"/>
      <c r="X77" s="27"/>
      <c r="Y77" s="27"/>
      <c r="Z77" s="38"/>
      <c r="AA77" s="38"/>
    </row>
    <row r="78" spans="2:27">
      <c r="B78" s="27" t="s">
        <v>74</v>
      </c>
      <c r="C78" s="27"/>
      <c r="D78" s="27"/>
      <c r="E78" s="108" t="str">
        <f>'Prismatris 4 Samarbetslösning'!B112</f>
        <v/>
      </c>
      <c r="F78" s="105"/>
      <c r="G78" s="26"/>
      <c r="H78" s="70" t="str">
        <f>'Prismatris 4 Samarbetslösning'!D112</f>
        <v/>
      </c>
      <c r="I78" s="41"/>
      <c r="J78" s="41"/>
      <c r="K78" s="26"/>
      <c r="M78" s="41"/>
      <c r="N78" s="41"/>
      <c r="O78" s="41"/>
      <c r="P78" s="41"/>
      <c r="Q78" s="26"/>
      <c r="R78" s="27"/>
      <c r="S78" s="27"/>
      <c r="T78" s="27"/>
      <c r="U78" s="27"/>
      <c r="V78" s="27"/>
      <c r="W78" s="27"/>
      <c r="X78" s="27"/>
      <c r="Y78" s="27"/>
      <c r="Z78" s="38"/>
      <c r="AA78" s="38"/>
    </row>
    <row r="79" spans="2:27">
      <c r="B79" s="27"/>
      <c r="C79" s="27"/>
      <c r="D79" s="27"/>
      <c r="E79" s="27"/>
      <c r="F79" s="27"/>
      <c r="G79" s="26"/>
      <c r="H79" s="26"/>
      <c r="I79" s="26"/>
      <c r="J79" s="26"/>
      <c r="K79" s="27"/>
      <c r="L79" s="27"/>
      <c r="M79" s="27"/>
      <c r="N79" s="27"/>
      <c r="O79" s="27"/>
      <c r="P79" s="27"/>
      <c r="Q79" s="27"/>
      <c r="R79" s="27"/>
      <c r="S79" s="27"/>
      <c r="T79" s="27"/>
      <c r="U79" s="27"/>
      <c r="V79" s="27"/>
      <c r="W79" s="27"/>
      <c r="X79" s="27"/>
      <c r="Y79" s="27"/>
      <c r="Z79" s="38"/>
      <c r="AA79" s="38"/>
    </row>
    <row r="80" spans="2:27" ht="13.5" customHeight="1">
      <c r="B80" s="27" t="s">
        <v>75</v>
      </c>
      <c r="C80" s="27"/>
      <c r="D80" s="27"/>
      <c r="E80" s="27"/>
      <c r="F80" s="27"/>
      <c r="G80" s="27"/>
      <c r="H80" s="44">
        <v>1</v>
      </c>
      <c r="I80" s="26"/>
      <c r="J80" s="26"/>
      <c r="K80" s="27"/>
      <c r="L80" s="27"/>
      <c r="M80" s="27"/>
      <c r="N80" s="27"/>
      <c r="O80" s="27"/>
      <c r="P80" s="27"/>
      <c r="Q80" s="27"/>
      <c r="R80" s="27"/>
      <c r="S80" s="27"/>
      <c r="T80" s="27"/>
      <c r="U80" s="27"/>
      <c r="V80" s="27"/>
      <c r="W80" s="27"/>
      <c r="X80" s="27"/>
      <c r="Y80" s="27"/>
      <c r="Z80" s="38"/>
      <c r="AA80" s="38"/>
    </row>
    <row r="81" spans="2:27">
      <c r="B81" s="27"/>
      <c r="C81" s="27"/>
      <c r="D81" s="27"/>
      <c r="E81" s="27"/>
      <c r="F81" s="27"/>
      <c r="G81" s="27"/>
      <c r="H81" s="27"/>
      <c r="I81" s="27"/>
      <c r="J81" s="27"/>
      <c r="K81" s="27"/>
      <c r="M81" s="27"/>
      <c r="N81" s="27"/>
      <c r="O81" s="27"/>
      <c r="P81" s="27"/>
      <c r="Q81" s="27"/>
      <c r="R81" s="27"/>
      <c r="S81" s="27"/>
      <c r="T81" s="27"/>
      <c r="U81" s="27"/>
      <c r="V81" s="27"/>
      <c r="W81" s="27"/>
      <c r="X81" s="27"/>
      <c r="Y81" s="27"/>
      <c r="Z81" s="38"/>
      <c r="AA81" s="38"/>
    </row>
    <row r="82" spans="2:27" ht="27" customHeight="1">
      <c r="G82" s="27"/>
      <c r="H82" s="27"/>
      <c r="I82" s="27"/>
      <c r="J82" s="27"/>
      <c r="K82" s="27"/>
      <c r="L82" s="27"/>
      <c r="M82" s="27"/>
      <c r="N82" s="27"/>
      <c r="O82" s="27"/>
      <c r="P82" s="27"/>
      <c r="Q82" s="27"/>
      <c r="R82" s="27"/>
      <c r="S82" s="27"/>
      <c r="T82" s="27"/>
      <c r="U82" s="27"/>
      <c r="V82" s="27"/>
      <c r="W82" s="27"/>
      <c r="X82" s="27"/>
      <c r="Y82" s="27"/>
      <c r="Z82" s="38"/>
      <c r="AA82" s="38"/>
    </row>
    <row r="83" spans="2:27">
      <c r="G83" s="27"/>
      <c r="H83" s="27"/>
      <c r="I83" s="27"/>
      <c r="J83" s="27"/>
      <c r="K83" s="27"/>
      <c r="L83" s="27"/>
      <c r="M83" s="27"/>
      <c r="N83" s="27"/>
      <c r="O83" s="27"/>
      <c r="P83" s="27"/>
      <c r="Q83" s="27"/>
      <c r="R83" s="27"/>
      <c r="S83" s="27"/>
      <c r="T83" s="27"/>
      <c r="U83" s="27"/>
      <c r="V83" s="27"/>
      <c r="W83" s="27"/>
      <c r="X83" s="27"/>
      <c r="Y83" s="27"/>
      <c r="Z83" s="38"/>
      <c r="AA83" s="38"/>
    </row>
    <row r="84" spans="2:27">
      <c r="B84" s="27"/>
      <c r="C84" s="27"/>
      <c r="D84" s="27"/>
      <c r="E84" s="27"/>
      <c r="F84" s="27"/>
      <c r="G84" s="27"/>
      <c r="H84" s="27"/>
      <c r="I84" s="27"/>
      <c r="J84" s="27"/>
      <c r="K84" s="27"/>
      <c r="L84" s="27"/>
      <c r="M84" s="27"/>
      <c r="N84" s="27"/>
      <c r="O84" s="27"/>
      <c r="P84" s="27"/>
      <c r="Q84" s="27"/>
      <c r="R84" s="27"/>
      <c r="S84" s="27"/>
      <c r="T84" s="27"/>
      <c r="U84" s="27"/>
      <c r="V84" s="27"/>
      <c r="W84" s="27"/>
      <c r="X84" s="27"/>
      <c r="Y84" s="27"/>
      <c r="Z84" s="38"/>
      <c r="AA84" s="38"/>
    </row>
    <row r="85" spans="2:27">
      <c r="B85" s="27" t="s">
        <v>76</v>
      </c>
      <c r="C85" s="27"/>
      <c r="D85" s="27"/>
      <c r="E85" s="27"/>
      <c r="F85" s="27"/>
      <c r="G85" s="27"/>
      <c r="H85" s="27" t="s">
        <v>77</v>
      </c>
      <c r="I85" s="27"/>
      <c r="J85" s="27"/>
      <c r="K85" s="27"/>
      <c r="L85" s="27"/>
      <c r="M85" s="27"/>
      <c r="N85" s="27"/>
      <c r="O85" s="27"/>
      <c r="P85" s="27"/>
      <c r="Q85" s="27"/>
      <c r="R85" s="27"/>
      <c r="S85" s="27"/>
      <c r="W85" s="27"/>
      <c r="X85" s="27"/>
      <c r="Y85" s="27"/>
      <c r="Z85" s="38"/>
      <c r="AA85" s="38"/>
    </row>
    <row r="86" spans="2:27">
      <c r="B86" s="27"/>
      <c r="C86" s="27"/>
      <c r="D86" s="27"/>
      <c r="E86" s="27"/>
      <c r="F86" s="27"/>
      <c r="G86" s="27"/>
      <c r="H86" s="27"/>
      <c r="I86" s="27"/>
      <c r="J86" s="27"/>
      <c r="K86" s="27"/>
      <c r="L86" s="27"/>
      <c r="M86" s="27"/>
      <c r="N86" s="27"/>
      <c r="O86" s="27"/>
      <c r="P86" s="27"/>
      <c r="Q86" s="27"/>
      <c r="R86" s="27"/>
      <c r="S86" s="27"/>
      <c r="W86" s="27"/>
      <c r="X86" s="27"/>
      <c r="Y86" s="27"/>
      <c r="Z86" s="38"/>
      <c r="AA86" s="38"/>
    </row>
    <row r="87" spans="2:27">
      <c r="B87" s="27"/>
      <c r="C87" s="27"/>
      <c r="D87" s="27"/>
      <c r="E87" s="27"/>
      <c r="F87" s="27"/>
      <c r="G87" s="27"/>
      <c r="H87" s="27"/>
      <c r="I87" s="27"/>
      <c r="J87" s="27"/>
      <c r="K87" s="27"/>
      <c r="L87" s="27"/>
      <c r="M87" s="27"/>
      <c r="N87" s="27"/>
      <c r="O87" s="27"/>
      <c r="P87" s="27"/>
      <c r="Q87" s="27"/>
      <c r="R87" s="27"/>
      <c r="S87" s="27"/>
      <c r="W87" s="27"/>
      <c r="X87" s="27"/>
      <c r="Y87" s="27"/>
      <c r="Z87" s="38"/>
      <c r="AA87" s="38"/>
    </row>
    <row r="88" spans="2:27">
      <c r="B88" s="27"/>
      <c r="C88" s="27"/>
      <c r="D88" s="27"/>
      <c r="E88" s="27"/>
      <c r="F88" s="27"/>
      <c r="G88" s="27"/>
      <c r="H88" s="27"/>
      <c r="I88" s="27"/>
      <c r="J88" s="27"/>
      <c r="K88" s="27"/>
      <c r="L88" s="27"/>
      <c r="M88" s="27"/>
      <c r="N88" s="27"/>
      <c r="O88" s="27"/>
      <c r="P88" s="27"/>
      <c r="Q88" s="27"/>
      <c r="R88" s="27"/>
      <c r="S88" s="27"/>
      <c r="W88" s="27"/>
      <c r="X88" s="27"/>
      <c r="Y88" s="27"/>
      <c r="Z88" s="38"/>
      <c r="AA88" s="38"/>
    </row>
    <row r="89" spans="2:27" ht="14" thickBot="1">
      <c r="B89" s="40"/>
      <c r="C89" s="40"/>
      <c r="D89" s="40"/>
      <c r="E89" s="40"/>
      <c r="F89" s="26"/>
      <c r="G89" s="27"/>
      <c r="H89" s="40"/>
      <c r="I89" s="40"/>
      <c r="J89" s="40"/>
      <c r="K89" s="40"/>
      <c r="L89" s="40"/>
      <c r="M89" s="40"/>
      <c r="N89" s="26"/>
      <c r="O89" s="26"/>
      <c r="P89" s="26"/>
      <c r="Q89" s="26"/>
      <c r="R89" s="26"/>
      <c r="S89" s="26"/>
      <c r="W89" s="27"/>
      <c r="X89" s="27"/>
      <c r="Y89" s="27"/>
      <c r="Z89" s="38"/>
      <c r="AA89" s="38"/>
    </row>
    <row r="90" spans="2:27">
      <c r="B90" s="27"/>
      <c r="C90" s="27"/>
      <c r="D90" s="27"/>
      <c r="E90" s="27"/>
      <c r="F90" s="27"/>
      <c r="G90" s="27"/>
      <c r="H90" s="27"/>
      <c r="I90" s="27"/>
      <c r="J90" s="27"/>
      <c r="K90" s="27"/>
      <c r="L90" s="27"/>
      <c r="M90" s="27"/>
      <c r="N90" s="27"/>
      <c r="O90" s="27"/>
      <c r="P90" s="27"/>
      <c r="Q90" s="27"/>
      <c r="R90" s="27"/>
      <c r="S90" s="27"/>
      <c r="W90" s="27"/>
      <c r="X90" s="27"/>
      <c r="Y90" s="27"/>
      <c r="Z90" s="38"/>
      <c r="AA90" s="38"/>
    </row>
    <row r="91" spans="2:27">
      <c r="B91" s="27"/>
      <c r="C91" s="27"/>
      <c r="D91" s="27"/>
      <c r="E91" s="27"/>
      <c r="F91" s="27"/>
      <c r="G91" s="27"/>
      <c r="H91" s="27"/>
      <c r="I91" s="27"/>
      <c r="J91" s="27"/>
      <c r="K91" s="27"/>
      <c r="L91" s="27"/>
      <c r="M91" s="27"/>
      <c r="N91" s="27"/>
      <c r="O91" s="27"/>
      <c r="P91" s="27"/>
      <c r="Q91" s="27"/>
      <c r="R91" s="27"/>
      <c r="S91" s="27"/>
      <c r="W91" s="27"/>
      <c r="X91" s="27"/>
      <c r="Y91" s="27"/>
      <c r="Z91" s="38"/>
      <c r="AA91" s="38"/>
    </row>
    <row r="92" spans="2:27">
      <c r="B92" s="27" t="s">
        <v>78</v>
      </c>
      <c r="C92" s="27"/>
      <c r="D92" s="27"/>
      <c r="E92" s="27"/>
      <c r="F92" s="27"/>
      <c r="G92" s="27"/>
      <c r="H92" s="27" t="s">
        <v>78</v>
      </c>
      <c r="I92" s="27"/>
      <c r="J92" s="27"/>
      <c r="K92" s="27"/>
      <c r="L92" s="27"/>
      <c r="M92" s="27"/>
      <c r="N92" s="27"/>
      <c r="O92" s="27"/>
      <c r="P92" s="27"/>
      <c r="Q92" s="27"/>
      <c r="R92" s="27"/>
      <c r="S92" s="27"/>
      <c r="W92" s="27"/>
      <c r="X92" s="27"/>
      <c r="Y92" s="27"/>
      <c r="Z92" s="38"/>
      <c r="AA92" s="38"/>
    </row>
    <row r="93" spans="2:27">
      <c r="B93" s="27"/>
      <c r="C93" s="27"/>
      <c r="D93" s="27"/>
      <c r="E93" s="27"/>
      <c r="F93" s="27"/>
      <c r="G93" s="27"/>
      <c r="H93" s="27"/>
      <c r="I93" s="27"/>
      <c r="J93" s="27"/>
      <c r="K93" s="27"/>
      <c r="L93" s="27"/>
      <c r="M93" s="27"/>
      <c r="N93" s="27"/>
      <c r="O93" s="27"/>
      <c r="P93" s="27"/>
      <c r="Q93" s="27"/>
      <c r="R93" s="27"/>
      <c r="S93" s="27"/>
      <c r="W93" s="27"/>
      <c r="X93" s="27"/>
      <c r="Y93" s="27"/>
      <c r="Z93" s="38"/>
      <c r="AA93" s="38"/>
    </row>
    <row r="94" spans="2:27">
      <c r="B94" s="27"/>
      <c r="C94" s="27"/>
      <c r="D94" s="27"/>
      <c r="E94" s="27"/>
      <c r="F94" s="27"/>
      <c r="G94" s="27"/>
      <c r="H94" s="27"/>
      <c r="I94" s="27"/>
      <c r="J94" s="27"/>
      <c r="K94" s="27"/>
      <c r="L94" s="27"/>
      <c r="M94" s="27"/>
      <c r="N94" s="27"/>
      <c r="O94" s="27"/>
      <c r="P94" s="27"/>
      <c r="Q94" s="27"/>
      <c r="R94" s="27"/>
      <c r="S94" s="27"/>
      <c r="W94" s="27"/>
      <c r="X94" s="27"/>
      <c r="Y94" s="27"/>
      <c r="Z94" s="38"/>
      <c r="AA94" s="38"/>
    </row>
    <row r="95" spans="2:27">
      <c r="B95" s="6"/>
      <c r="C95" s="6"/>
      <c r="D95" s="6"/>
      <c r="E95" s="6"/>
      <c r="F95" s="6"/>
      <c r="G95" s="6"/>
      <c r="H95" s="6"/>
      <c r="I95" s="6"/>
      <c r="J95" s="6"/>
      <c r="K95" s="6"/>
      <c r="L95" s="6"/>
      <c r="M95" s="6"/>
      <c r="N95" s="6"/>
      <c r="O95" s="6"/>
      <c r="P95" s="6"/>
      <c r="Q95" s="6"/>
      <c r="R95" s="6"/>
      <c r="S95" s="6"/>
      <c r="W95" s="6"/>
      <c r="X95" s="6"/>
      <c r="Y95" s="6"/>
    </row>
  </sheetData>
  <sheetProtection password="CC1D" sheet="1" objects="1" scenarios="1"/>
  <protectedRanges>
    <protectedRange sqref="D9:F20 J3 J4 H15 B26:K26 B31:J31 B36:F36 B41:F41 B46:C49 E46:I49 B55:H55 B61 H80" name="Område1"/>
    <protectedRange sqref="J5:J6" name="Område1_1"/>
  </protectedRanges>
  <mergeCells count="49">
    <mergeCell ref="B39:D39"/>
    <mergeCell ref="B34:D34"/>
    <mergeCell ref="B53:D53"/>
    <mergeCell ref="B36:C36"/>
    <mergeCell ref="B40:C40"/>
    <mergeCell ref="E75:F75"/>
    <mergeCell ref="B54:C54"/>
    <mergeCell ref="B55:C55"/>
    <mergeCell ref="B41:C41"/>
    <mergeCell ref="B45:C45"/>
    <mergeCell ref="B46:C46"/>
    <mergeCell ref="B47:C47"/>
    <mergeCell ref="B48:C48"/>
    <mergeCell ref="B49:C49"/>
    <mergeCell ref="E66:F68"/>
    <mergeCell ref="E74:F74"/>
    <mergeCell ref="B61:G64"/>
    <mergeCell ref="E76:F76"/>
    <mergeCell ref="E77:F77"/>
    <mergeCell ref="E78:F78"/>
    <mergeCell ref="D9:F9"/>
    <mergeCell ref="I9:J9"/>
    <mergeCell ref="D10:F10"/>
    <mergeCell ref="I10:J10"/>
    <mergeCell ref="D11:F11"/>
    <mergeCell ref="I11:J11"/>
    <mergeCell ref="D12:F12"/>
    <mergeCell ref="I12:J12"/>
    <mergeCell ref="D13:F13"/>
    <mergeCell ref="E46:E49"/>
    <mergeCell ref="F46:F49"/>
    <mergeCell ref="G46:G49"/>
    <mergeCell ref="H46:H49"/>
    <mergeCell ref="I46:I49"/>
    <mergeCell ref="I13:J13"/>
    <mergeCell ref="D14:F14"/>
    <mergeCell ref="D15:F15"/>
    <mergeCell ref="H15:K20"/>
    <mergeCell ref="D16:F16"/>
    <mergeCell ref="D18:F20"/>
    <mergeCell ref="D17:F17"/>
    <mergeCell ref="B24:D24"/>
    <mergeCell ref="B44:D44"/>
    <mergeCell ref="B25:C25"/>
    <mergeCell ref="B26:C26"/>
    <mergeCell ref="B30:C30"/>
    <mergeCell ref="B31:C31"/>
    <mergeCell ref="B35:C35"/>
    <mergeCell ref="B29:D29"/>
  </mergeCells>
  <conditionalFormatting sqref="J3">
    <cfRule type="containsBlanks" dxfId="11" priority="8">
      <formula>LEN(TRIM(J3))=0</formula>
    </cfRule>
  </conditionalFormatting>
  <conditionalFormatting sqref="I9:I11">
    <cfRule type="expression" dxfId="10" priority="9">
      <formula>IF(V14="Kan ej leverera","Sant","Falskt")</formula>
    </cfRule>
  </conditionalFormatting>
  <conditionalFormatting sqref="D9:D18">
    <cfRule type="containsBlanks" dxfId="9" priority="10">
      <formula>LEN(TRIM(D9))=0</formula>
    </cfRule>
  </conditionalFormatting>
  <conditionalFormatting sqref="J4">
    <cfRule type="containsBlanks" dxfId="8" priority="11">
      <formula>LEN(TRIM(J4))=0</formula>
    </cfRule>
  </conditionalFormatting>
  <conditionalFormatting sqref="H15:K20">
    <cfRule type="containsBlanks" dxfId="7" priority="7">
      <formula>LEN(TRIM(H15))=0</formula>
    </cfRule>
  </conditionalFormatting>
  <conditionalFormatting sqref="B26 B31 B36 B41 E46:I49 B55 B61:G64 D26:K26 D31:J31 D36:F36 D41:F41 B46:B49 D55:H55">
    <cfRule type="containsBlanks" dxfId="6" priority="6">
      <formula>LEN(TRIM(B26))=0</formula>
    </cfRule>
  </conditionalFormatting>
  <conditionalFormatting sqref="I12:I13">
    <cfRule type="expression" dxfId="5" priority="37">
      <formula>IF(V18="Kan ej leverera","Sant","Falskt")</formula>
    </cfRule>
  </conditionalFormatting>
  <conditionalFormatting sqref="I9:J9">
    <cfRule type="beginsWith" dxfId="4" priority="5" operator="beginsWith" text="två eller">
      <formula>LEFT(I9,LEN("två eller"))="två eller"</formula>
    </cfRule>
  </conditionalFormatting>
  <conditionalFormatting sqref="E66:F68">
    <cfRule type="beginsWith" dxfId="3" priority="4" operator="beginsWith" text="Två eller">
      <formula>LEFT(E66,LEN("Två eller"))="Två eller"</formula>
    </cfRule>
  </conditionalFormatting>
  <conditionalFormatting sqref="F70">
    <cfRule type="cellIs" dxfId="2" priority="3" operator="greaterThan">
      <formula>100000</formula>
    </cfRule>
  </conditionalFormatting>
  <conditionalFormatting sqref="J5">
    <cfRule type="containsBlanks" dxfId="1" priority="2">
      <formula>LEN(TRIM(J5))=0</formula>
    </cfRule>
  </conditionalFormatting>
  <conditionalFormatting sqref="J6">
    <cfRule type="containsBlanks" dxfId="0" priority="1">
      <formula>LEN(TRIM(J6))=0</formula>
    </cfRule>
  </conditionalFormatting>
  <dataValidations count="14">
    <dataValidation type="list" allowBlank="1" showInputMessage="1" showErrorMessage="1" sqref="E55 D31:J31 D41:F41 D26:J26 E46 H46 F36" xr:uid="{00000000-0002-0000-0000-000000000000}">
      <formula1>"Ja,Nej"</formula1>
    </dataValidation>
    <dataValidation type="list" allowBlank="1" showInputMessage="1" showErrorMessage="1" sqref="H80:J80" xr:uid="{00000000-0002-0000-0000-000001000000}">
      <formula1>"1,2,3,4,5"</formula1>
    </dataValidation>
    <dataValidation type="decimal" allowBlank="1" showInputMessage="1" showErrorMessage="1" error="Ni har överskridit 500 000 kronor se ramavtalets vilkor" sqref="F70" xr:uid="{00000000-0002-0000-0000-000002000000}">
      <formula1>0</formula1>
      <formula2>500000</formula2>
    </dataValidation>
    <dataValidation allowBlank="1" showInputMessage="1" showErrorMessage="1" prompt="Övrig information till leverantören " sqref="B61:G64" xr:uid="{00000000-0002-0000-0000-000003000000}"/>
    <dataValidation type="list" allowBlank="1" showInputMessage="1" showErrorMessage="1" sqref="G46 G50" xr:uid="{00000000-0002-0000-0000-000004000000}">
      <formula1>"10 parter,20 parter,50 parter"</formula1>
    </dataValidation>
    <dataValidation type="list" allowBlank="1" showInputMessage="1" showErrorMessage="1" sqref="K26 I46 I50" xr:uid="{00000000-0002-0000-0000-000005000000}">
      <formula1>"2 talkanaler,4 talkanaler,6 talkanaler,8 talkanaler,10 talkanaler,12 talkanaler"</formula1>
    </dataValidation>
    <dataValidation type="whole" allowBlank="1" showInputMessage="1" showErrorMessage="1" sqref="F46:F49" xr:uid="{00000000-0002-0000-0000-000006000000}">
      <formula1>0</formula1>
      <formula2>B50</formula2>
    </dataValidation>
    <dataValidation type="whole" allowBlank="1" showInputMessage="1" showErrorMessage="1" sqref="D55" xr:uid="{00000000-0002-0000-0000-000007000000}">
      <formula1>0</formula1>
      <formula2>B55</formula2>
    </dataValidation>
    <dataValidation type="whole" allowBlank="1" showInputMessage="1" showErrorMessage="1" sqref="F55" xr:uid="{00000000-0002-0000-0000-000008000000}">
      <formula1>0</formula1>
      <formula2>B55</formula2>
    </dataValidation>
    <dataValidation type="whole" allowBlank="1" showInputMessage="1" showErrorMessage="1" sqref="G55" xr:uid="{00000000-0002-0000-0000-000009000000}">
      <formula1>0</formula1>
      <formula2>B55</formula2>
    </dataValidation>
    <dataValidation type="whole" allowBlank="1" showInputMessage="1" showErrorMessage="1" sqref="H55" xr:uid="{00000000-0002-0000-0000-00000A000000}">
      <formula1>0</formula1>
      <formula2>B55</formula2>
    </dataValidation>
    <dataValidation type="whole" operator="greaterThan" allowBlank="1" showInputMessage="1" showErrorMessage="1" sqref="B55:C55 B26:C26 B31:C31 B36:E36 B46:C49" xr:uid="{00000000-0002-0000-0000-00000B000000}">
      <formula1>-1</formula1>
    </dataValidation>
    <dataValidation type="whole" operator="greaterThan" allowBlank="1" showInputMessage="1" showErrorMessage="1" sqref="B41:C41" xr:uid="{00000000-0002-0000-0000-00000C000000}">
      <formula1>19</formula1>
    </dataValidation>
    <dataValidation type="whole" operator="greaterThanOrEqual" allowBlank="1" showInputMessage="1" showErrorMessage="1" sqref="J6" xr:uid="{00000000-0002-0000-0000-00000D000000}">
      <formula1>0</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4"/>
  <dimension ref="A1:K117"/>
  <sheetViews>
    <sheetView zoomScale="90" zoomScaleNormal="90" workbookViewId="0">
      <pane ySplit="2" topLeftCell="A3" activePane="bottomLeft" state="frozen"/>
      <selection pane="bottomLeft" activeCell="C6" sqref="C6"/>
    </sheetView>
  </sheetViews>
  <sheetFormatPr defaultColWidth="9" defaultRowHeight="13.5"/>
  <cols>
    <col min="1" max="1" width="39" style="16" customWidth="1"/>
    <col min="2" max="6" width="16.58203125" style="10" customWidth="1"/>
    <col min="7" max="8" width="9" style="10" customWidth="1"/>
    <col min="9" max="16384" width="9" style="10"/>
  </cols>
  <sheetData>
    <row r="1" spans="1:9">
      <c r="A1" s="4"/>
      <c r="B1" s="5" t="s">
        <v>0</v>
      </c>
      <c r="C1" s="5" t="s">
        <v>1</v>
      </c>
      <c r="D1" s="5" t="s">
        <v>2</v>
      </c>
      <c r="E1" s="5" t="s">
        <v>3</v>
      </c>
      <c r="F1" s="5" t="s">
        <v>4</v>
      </c>
    </row>
    <row r="2" spans="1:9">
      <c r="A2" s="77" t="s">
        <v>5</v>
      </c>
      <c r="B2" s="5" t="s">
        <v>64</v>
      </c>
      <c r="C2" s="82" t="s">
        <v>171</v>
      </c>
      <c r="D2" s="5" t="s">
        <v>61</v>
      </c>
      <c r="E2" s="5" t="s">
        <v>62</v>
      </c>
      <c r="F2" s="5" t="s">
        <v>63</v>
      </c>
    </row>
    <row r="3" spans="1:9">
      <c r="A3" s="27" t="s">
        <v>106</v>
      </c>
      <c r="B3" s="78" t="s">
        <v>115</v>
      </c>
      <c r="C3" s="78" t="s">
        <v>168</v>
      </c>
      <c r="D3" s="78" t="s">
        <v>116</v>
      </c>
      <c r="E3" s="78" t="s">
        <v>117</v>
      </c>
      <c r="F3" s="78" t="s">
        <v>118</v>
      </c>
    </row>
    <row r="4" spans="1:9">
      <c r="A4" s="27" t="s">
        <v>99</v>
      </c>
      <c r="B4" s="78" t="s">
        <v>155</v>
      </c>
      <c r="C4" s="78" t="s">
        <v>157</v>
      </c>
      <c r="D4" s="78" t="s">
        <v>159</v>
      </c>
      <c r="E4" s="78" t="s">
        <v>163</v>
      </c>
      <c r="F4" s="78" t="s">
        <v>165</v>
      </c>
    </row>
    <row r="5" spans="1:9">
      <c r="A5" s="27" t="s">
        <v>100</v>
      </c>
      <c r="B5" s="78" t="s">
        <v>156</v>
      </c>
      <c r="C5" s="78" t="s">
        <v>158</v>
      </c>
      <c r="D5" s="78" t="s">
        <v>160</v>
      </c>
      <c r="E5" s="78" t="s">
        <v>164</v>
      </c>
      <c r="F5" s="78" t="s">
        <v>166</v>
      </c>
    </row>
    <row r="6" spans="1:9">
      <c r="A6" s="27" t="s">
        <v>101</v>
      </c>
      <c r="B6" s="78" t="s">
        <v>154</v>
      </c>
      <c r="C6" s="83" t="s">
        <v>172</v>
      </c>
      <c r="D6" s="78" t="s">
        <v>161</v>
      </c>
      <c r="E6" s="78" t="s">
        <v>162</v>
      </c>
      <c r="F6" s="78" t="s">
        <v>167</v>
      </c>
    </row>
    <row r="7" spans="1:9">
      <c r="A7" s="4" t="s">
        <v>21</v>
      </c>
      <c r="B7" s="3"/>
      <c r="C7" s="3"/>
      <c r="D7" s="3"/>
      <c r="E7" s="3"/>
      <c r="F7" s="3"/>
    </row>
    <row r="8" spans="1:9" ht="27">
      <c r="A8" s="4" t="s">
        <v>22</v>
      </c>
      <c r="B8" s="3">
        <v>498</v>
      </c>
      <c r="C8" s="3">
        <v>421</v>
      </c>
      <c r="D8" s="3">
        <v>1100</v>
      </c>
      <c r="E8" s="3">
        <v>6995</v>
      </c>
      <c r="F8" s="3">
        <v>6125</v>
      </c>
      <c r="G8" s="72">
        <f>'Avropsblankett 4 Sammarbetslösn'!B26</f>
        <v>0</v>
      </c>
    </row>
    <row r="9" spans="1:9">
      <c r="A9" s="4" t="s">
        <v>23</v>
      </c>
      <c r="B9" s="3">
        <v>100</v>
      </c>
      <c r="C9" s="3">
        <v>0</v>
      </c>
      <c r="D9" s="3">
        <v>399</v>
      </c>
      <c r="E9" s="3">
        <v>1200</v>
      </c>
      <c r="F9" s="3">
        <v>0</v>
      </c>
      <c r="G9" s="72">
        <f>'Avropsblankett 4 Sammarbetslösn'!D26</f>
        <v>0</v>
      </c>
      <c r="H9" s="18"/>
      <c r="I9" s="18"/>
    </row>
    <row r="10" spans="1:9">
      <c r="A10" s="4" t="s">
        <v>24</v>
      </c>
      <c r="B10" s="3">
        <v>500</v>
      </c>
      <c r="C10" s="3">
        <v>117</v>
      </c>
      <c r="D10" s="3">
        <v>29</v>
      </c>
      <c r="E10" s="3">
        <v>0</v>
      </c>
      <c r="F10" s="3">
        <v>0</v>
      </c>
      <c r="G10" s="72">
        <f>'Avropsblankett 4 Sammarbetslösn'!E26</f>
        <v>0</v>
      </c>
      <c r="H10" s="18"/>
      <c r="I10" s="18"/>
    </row>
    <row r="11" spans="1:9" ht="27">
      <c r="A11" s="4" t="s">
        <v>25</v>
      </c>
      <c r="B11" s="3">
        <v>29</v>
      </c>
      <c r="C11" s="3">
        <v>0</v>
      </c>
      <c r="D11" s="3">
        <v>120</v>
      </c>
      <c r="E11" s="3">
        <v>0</v>
      </c>
      <c r="F11" s="3">
        <v>510</v>
      </c>
      <c r="G11" s="72">
        <f>'Avropsblankett 4 Sammarbetslösn'!F26</f>
        <v>0</v>
      </c>
      <c r="H11" s="18"/>
      <c r="I11" s="18"/>
    </row>
    <row r="12" spans="1:9">
      <c r="A12" s="4" t="s">
        <v>26</v>
      </c>
      <c r="B12" s="3">
        <v>400</v>
      </c>
      <c r="C12" s="3">
        <v>80</v>
      </c>
      <c r="D12" s="3">
        <v>30</v>
      </c>
      <c r="E12" s="3">
        <v>9710</v>
      </c>
      <c r="F12" s="3">
        <v>15</v>
      </c>
      <c r="G12" s="72">
        <f>'Avropsblankett 4 Sammarbetslösn'!G26</f>
        <v>0</v>
      </c>
      <c r="H12" s="18"/>
      <c r="I12" s="18"/>
    </row>
    <row r="13" spans="1:9">
      <c r="A13" s="4" t="s">
        <v>27</v>
      </c>
      <c r="B13" s="3">
        <v>99</v>
      </c>
      <c r="C13" s="3">
        <v>0</v>
      </c>
      <c r="D13" s="3">
        <v>100</v>
      </c>
      <c r="E13" s="3">
        <v>1750</v>
      </c>
      <c r="F13" s="3">
        <v>44</v>
      </c>
      <c r="G13" s="72">
        <f>'Avropsblankett 4 Sammarbetslösn'!H26</f>
        <v>0</v>
      </c>
      <c r="H13" s="18"/>
      <c r="I13" s="18"/>
    </row>
    <row r="14" spans="1:9">
      <c r="A14" s="4" t="s">
        <v>28</v>
      </c>
      <c r="B14" s="3">
        <v>699</v>
      </c>
      <c r="C14" s="3">
        <v>0</v>
      </c>
      <c r="D14" s="3">
        <v>1600</v>
      </c>
      <c r="E14" s="3">
        <v>12950</v>
      </c>
      <c r="F14" s="3">
        <v>1690</v>
      </c>
      <c r="G14" s="72">
        <f>'Avropsblankett 4 Sammarbetslösn'!I26</f>
        <v>0</v>
      </c>
      <c r="H14" s="18"/>
      <c r="I14" s="18"/>
    </row>
    <row r="15" spans="1:9">
      <c r="A15" s="4" t="s">
        <v>29</v>
      </c>
      <c r="B15" s="3">
        <v>1200</v>
      </c>
      <c r="C15" s="3">
        <v>10</v>
      </c>
      <c r="D15" s="3">
        <v>399</v>
      </c>
      <c r="E15" s="3">
        <v>450</v>
      </c>
      <c r="F15" s="68">
        <v>800</v>
      </c>
      <c r="G15" s="72">
        <f>'Avropsblankett 4 Sammarbetslösn'!J26</f>
        <v>0</v>
      </c>
      <c r="H15" s="18"/>
      <c r="I15" s="18"/>
    </row>
    <row r="16" spans="1:9">
      <c r="A16" s="4" t="s">
        <v>30</v>
      </c>
      <c r="B16" s="3">
        <v>169</v>
      </c>
      <c r="C16" s="3">
        <v>0</v>
      </c>
      <c r="D16" s="3">
        <v>7900</v>
      </c>
      <c r="E16" s="3">
        <v>5080</v>
      </c>
      <c r="F16" s="3">
        <v>4500</v>
      </c>
      <c r="G16" s="73">
        <f>'Avropsblankett 4 Sammarbetslösn'!K26</f>
        <v>0</v>
      </c>
      <c r="H16" s="18"/>
      <c r="I16" s="18"/>
    </row>
    <row r="17" spans="1:9" s="15" customFormat="1">
      <c r="A17" s="8"/>
      <c r="B17" s="9"/>
      <c r="C17" s="9"/>
      <c r="D17" s="9"/>
      <c r="E17" s="9"/>
      <c r="F17" s="9"/>
      <c r="H17" s="20"/>
      <c r="I17" s="20"/>
    </row>
    <row r="18" spans="1:9" s="15" customFormat="1">
      <c r="A18" s="8" t="s">
        <v>65</v>
      </c>
      <c r="B18" s="9">
        <f>SUM((B8*G8),SUM(IF(G9="Ja",B9*G8,0)),SUM(IF(G10="Ja",B10*G8,0)),SUM(IF(G11="Ja",B11*G8,0)),SUM(IF(G12="Ja",B12*G8,0)),SUM(IF(G13="Ja",B13*G8,0)),SUM(IF(G14="Ja",B14*G8,0)),SUM(IF(G15="Ja",B15*G8,0)),B16*IF(G16="2 talkanaler",2/2,IF(G16="4 talkanaler",4/2,IF(G16="6 talkanaler",6/2,IF(G16="8 talkanaler",8/2,IF(G16="10 talkanaler",10/2,IF(G16="12 talkanaler",12/2,0)))))))</f>
        <v>0</v>
      </c>
      <c r="C18" s="9">
        <f>SUM((C8*G8),SUM(IF(G9="Ja",C9*G8,0)),SUM(IF(G10="Ja",C10*G8,0)),SUM(IF(G11="Ja",C11*G8,0)),SUM(IF(G12="Ja",C12*G8,0)),SUM(IF(G13="Ja",C13*G8,0)),SUM(IF(G14="Ja",C14*G8,0)),SUM(IF(G15="Ja",C15*G8,0)),C16*IF(G16="2 talkanaler",2/2,IF(G16="4 talkanaler",4/2,IF(G16="6 talkanaler",6/2,IF(G16="8 talkanaler",8/2,IF(G16="10 talkanaler",10/2,IF(G16="12 talkanaler",12/2,0)))))))</f>
        <v>0</v>
      </c>
      <c r="D18" s="9">
        <f>SUM((D8*G8),SUM(IF(G9="Ja",D9*G8,0)),SUM(IF(G10="Ja",D10*G8,0)),SUM(IF(G11="Ja",D11*G8,0)),SUM(IF(G12="Ja",D12*G8,0)),SUM(IF(G13="Ja",D13*G8,0)),SUM(IF(G14="Ja",D14*G8,0)),SUM(IF(G15="Ja",D15*G8,0)),D16*IF(G16="2 talkanaler",2/2,IF(G16="4 talkanaler",4/2,IF(G16="6 talkanaler",6/2,IF(G16="8 talkanaler",8/2,IF(G16="10 talkanaler",10/2,IF(G16="12 talkanaler",12/2,0)))))))</f>
        <v>0</v>
      </c>
      <c r="E18" s="9">
        <f>SUM((E8*G8),SUM(IF(G9="Ja",E9*G8,0)),SUM(IF(G10="Ja",E10*G8,0)),SUM(IF(G11="Ja",E11*G8,0)),SUM(IF(G12="Ja",E12*G8,0)),SUM(IF(G13="Ja",E13*G8,0)),SUM(IF(G14="Ja",E14*G8,0)),SUM(IF(G15="Ja",E15*G8,0)),E16*IF(G16="2 talkanaler",2/2,IF(G16="4 talkanaler",4/2,IF(G16="6 talkanaler",6/2,IF(G16="8 talkanaler",8/2,IF(G16="10 talkanaler",10/2,IF(G16="12 talkanaler",12/2,0)))))))</f>
        <v>0</v>
      </c>
      <c r="F18" s="9">
        <f>SUM((F8*G8),SUM(IF(G9="Ja",F9*G8,0)),SUM(IF(G10="Ja",F10*G8,0)),SUM(IF(G11="Ja",F11*G8,0)),SUM(IF(G12="Ja",F12*G8,0)),SUM(IF(G13="Ja",F13*G8,0)),SUM(IF(G14="Ja",F14*G8,0)),SUM(IF(G15="Ja",F15*G8,0)),F16*IF(G16="2 talkanaler",2/2,IF(G16="4 talkanaler",4/2,IF(G16="6 talkanaler",6/2,IF(G16="8 talkanaler",8/2,IF(G16="10 talkanaler",10/2,IF(G16="12 talkanaler",12/2,0)))))))</f>
        <v>0</v>
      </c>
      <c r="G18" s="71"/>
      <c r="H18" s="20"/>
      <c r="I18" s="20"/>
    </row>
    <row r="19" spans="1:9" s="15" customFormat="1">
      <c r="A19" s="8"/>
      <c r="B19" s="9"/>
      <c r="C19" s="9"/>
      <c r="D19" s="9"/>
      <c r="E19" s="9"/>
      <c r="F19" s="9"/>
      <c r="G19" s="71"/>
      <c r="H19" s="20"/>
      <c r="I19" s="20"/>
    </row>
    <row r="20" spans="1:9">
      <c r="A20" s="4"/>
      <c r="B20" s="3"/>
      <c r="C20" s="3"/>
      <c r="D20" s="3"/>
      <c r="E20" s="3"/>
      <c r="F20" s="3"/>
      <c r="H20" s="18"/>
      <c r="I20" s="18"/>
    </row>
    <row r="21" spans="1:9">
      <c r="A21" s="4" t="s">
        <v>31</v>
      </c>
      <c r="B21" s="3"/>
      <c r="C21" s="3"/>
      <c r="D21" s="3"/>
      <c r="E21" s="3"/>
      <c r="F21" s="3"/>
      <c r="H21" s="18"/>
      <c r="I21" s="18"/>
    </row>
    <row r="22" spans="1:9" ht="27">
      <c r="A22" s="4" t="s">
        <v>41</v>
      </c>
      <c r="B22" s="3">
        <v>4990</v>
      </c>
      <c r="C22" s="3">
        <v>440</v>
      </c>
      <c r="D22" s="3">
        <v>1250</v>
      </c>
      <c r="E22" s="3">
        <v>585</v>
      </c>
      <c r="F22" s="3">
        <v>333</v>
      </c>
      <c r="G22" s="33">
        <f>'Avropsblankett 4 Sammarbetslösn'!B31</f>
        <v>0</v>
      </c>
      <c r="H22" s="18"/>
      <c r="I22" s="18"/>
    </row>
    <row r="23" spans="1:9" ht="27">
      <c r="A23" s="4" t="s">
        <v>34</v>
      </c>
      <c r="B23" s="3">
        <v>3990</v>
      </c>
      <c r="C23" s="3">
        <v>440</v>
      </c>
      <c r="D23" s="3">
        <v>1150</v>
      </c>
      <c r="E23" s="3">
        <v>566</v>
      </c>
      <c r="F23" s="3">
        <v>256</v>
      </c>
    </row>
    <row r="24" spans="1:9" ht="27">
      <c r="A24" s="4" t="s">
        <v>32</v>
      </c>
      <c r="B24" s="3">
        <v>11990</v>
      </c>
      <c r="C24" s="3">
        <v>400</v>
      </c>
      <c r="D24" s="3">
        <v>1050</v>
      </c>
      <c r="E24" s="3">
        <v>546</v>
      </c>
      <c r="F24" s="3">
        <v>204</v>
      </c>
    </row>
    <row r="25" spans="1:9" ht="27">
      <c r="A25" s="4" t="s">
        <v>14</v>
      </c>
      <c r="B25" s="3">
        <v>19900</v>
      </c>
      <c r="C25" s="3">
        <v>380</v>
      </c>
      <c r="D25" s="3">
        <v>950</v>
      </c>
      <c r="E25" s="3">
        <v>520</v>
      </c>
      <c r="F25" s="3">
        <v>153</v>
      </c>
    </row>
    <row r="26" spans="1:9" ht="27">
      <c r="A26" s="4" t="s">
        <v>33</v>
      </c>
      <c r="B26" s="3">
        <v>549</v>
      </c>
      <c r="C26" s="3">
        <v>365</v>
      </c>
      <c r="D26" s="3">
        <v>850</v>
      </c>
      <c r="E26" s="3">
        <v>494</v>
      </c>
      <c r="F26" s="3">
        <v>133</v>
      </c>
    </row>
    <row r="27" spans="1:9" ht="54">
      <c r="A27" s="4" t="s">
        <v>35</v>
      </c>
      <c r="B27" s="3">
        <v>10</v>
      </c>
      <c r="C27" s="3">
        <v>5</v>
      </c>
      <c r="D27" s="3">
        <v>199</v>
      </c>
      <c r="E27" s="3">
        <v>514</v>
      </c>
      <c r="F27" s="3">
        <v>118</v>
      </c>
      <c r="G27" s="33">
        <f>'Avropsblankett 4 Sammarbetslösn'!D31</f>
        <v>0</v>
      </c>
    </row>
    <row r="28" spans="1:9" ht="40.5">
      <c r="A28" s="4" t="s">
        <v>36</v>
      </c>
      <c r="B28" s="3">
        <v>10</v>
      </c>
      <c r="C28" s="3">
        <v>145</v>
      </c>
      <c r="D28" s="3">
        <v>29</v>
      </c>
      <c r="E28" s="3">
        <v>117</v>
      </c>
      <c r="F28" s="3">
        <v>118</v>
      </c>
      <c r="G28" s="33">
        <f>'Avropsblankett 4 Sammarbetslösn'!E31</f>
        <v>0</v>
      </c>
    </row>
    <row r="29" spans="1:9" ht="40.5">
      <c r="A29" s="4" t="s">
        <v>37</v>
      </c>
      <c r="B29" s="3">
        <v>10</v>
      </c>
      <c r="C29" s="3">
        <v>108</v>
      </c>
      <c r="D29" s="3">
        <v>199</v>
      </c>
      <c r="E29" s="3">
        <v>117</v>
      </c>
      <c r="F29" s="3">
        <v>118</v>
      </c>
      <c r="G29" s="33">
        <f>'Avropsblankett 4 Sammarbetslösn'!F31</f>
        <v>0</v>
      </c>
    </row>
    <row r="30" spans="1:9" ht="40.5">
      <c r="A30" s="16" t="s">
        <v>38</v>
      </c>
      <c r="B30" s="3">
        <v>500</v>
      </c>
      <c r="C30" s="3">
        <v>225</v>
      </c>
      <c r="D30" s="3">
        <v>299</v>
      </c>
      <c r="E30" s="3">
        <v>20</v>
      </c>
      <c r="F30" s="3">
        <v>378</v>
      </c>
      <c r="G30" s="33">
        <f>'Avropsblankett 4 Sammarbetslösn'!G31</f>
        <v>0</v>
      </c>
    </row>
    <row r="31" spans="1:9" ht="27">
      <c r="A31" s="4" t="s">
        <v>16</v>
      </c>
      <c r="B31" s="3">
        <v>10</v>
      </c>
      <c r="C31" s="3">
        <v>80</v>
      </c>
      <c r="D31" s="3">
        <v>39</v>
      </c>
      <c r="E31" s="3">
        <v>64</v>
      </c>
      <c r="F31" s="3">
        <v>104</v>
      </c>
      <c r="G31" s="33">
        <f>'Avropsblankett 4 Sammarbetslösn'!H31</f>
        <v>0</v>
      </c>
    </row>
    <row r="32" spans="1:9">
      <c r="A32" s="10" t="s">
        <v>39</v>
      </c>
      <c r="B32" s="3">
        <v>499</v>
      </c>
      <c r="C32" s="3">
        <v>0</v>
      </c>
      <c r="D32" s="3">
        <v>790</v>
      </c>
      <c r="E32" s="3">
        <v>20</v>
      </c>
      <c r="F32" s="3">
        <v>178</v>
      </c>
      <c r="G32" s="33">
        <f>'Avropsblankett 4 Sammarbetslösn'!I31</f>
        <v>0</v>
      </c>
    </row>
    <row r="33" spans="1:8" ht="27">
      <c r="A33" s="4" t="s">
        <v>15</v>
      </c>
      <c r="B33" s="3">
        <v>1800</v>
      </c>
      <c r="C33" s="3">
        <v>10</v>
      </c>
      <c r="D33" s="3">
        <v>1146</v>
      </c>
      <c r="E33" s="3">
        <v>64</v>
      </c>
      <c r="F33" s="3">
        <v>178</v>
      </c>
      <c r="G33" s="33">
        <f>'Avropsblankett 4 Sammarbetslösn'!J31</f>
        <v>0</v>
      </c>
      <c r="H33" s="18"/>
    </row>
    <row r="34" spans="1:8" s="15" customFormat="1">
      <c r="A34" s="8"/>
      <c r="B34" s="9"/>
      <c r="C34" s="9"/>
      <c r="D34" s="9"/>
      <c r="E34" s="9"/>
      <c r="F34" s="9"/>
      <c r="H34" s="20"/>
    </row>
    <row r="35" spans="1:8" s="15" customFormat="1">
      <c r="A35" s="8" t="s">
        <v>65</v>
      </c>
      <c r="B35" s="9">
        <f>SUM(IF(G22&lt;6,(G22)*B22,0),IF(5&lt;G22,IF(G22&lt;11,B22*5+(G22-5)*B23,0)),IF(10&lt;G22,IF(G22&lt;26,B22*5+B23*5+(G22-10)*B24,0)),IF(25&lt;G22,IF(G22&lt;51,B22*5+B23*5+B24*15+(G22-25)*B25,0)),IF(50&lt;G22,B22*5+B23*5+B24*15+B25*25+(G22-50)*B26,0),IF(G27="Ja",B27*G22,0),IF(G28="Ja",B28*G22,0),IF(G29="Ja",B29*G22,0),IF(G30="Ja",B30*G22,0),IF(G31="Ja",B31*G22,0),IF(G32="Ja",B32*G22,0),IF(G33="Ja",B33*G22,0))</f>
        <v>0</v>
      </c>
      <c r="C35" s="9">
        <f>SUM(IF(G22&lt;6,(G22)*C22,0),IF(5&lt;G22,IF(G22&lt;11,C22*5+(G22-5)*C23,0)),IF(10&lt;G22,IF(G22&lt;26,C22*5+C23*5+(G22-10)*C24,0)),IF(25&lt;G22,IF(G22&lt;51,C22*5+C23*5+C24*15+(G22-25)*C25,0)),IF(50&lt;G22,C22*5+C23*5+C24*15+C25*25+(G22-50)*C26,0),IF(G27="Ja",C27*G22,0),IF(G28="Ja",C28*G22,0),IF(G29="Ja",C29*G22,0),IF(G30="Ja",C30*G22,0),IF(G31="Ja",C31*G22,0),IF(G32="Ja",C32*G22,0),IF(G33="Ja",C33*G22,0))</f>
        <v>0</v>
      </c>
      <c r="D35" s="9">
        <f>SUM(IF(G22&lt;6,(G22)*D22,0),IF(5&lt;G22,IF(G22&lt;11,D22*5+(G22-5)*D23,0)),IF(10&lt;G22,IF(G22&lt;26,D22*5+D23*5+(G22-10)*D24,0)),IF(25&lt;G22,IF(G22&lt;51,D22*5+D23*5+D24*15+(G22-25)*D25,0)),IF(50&lt;G22,D22*5+D23*5+D24*15+D25*25+(G22-50)*D26,0),IF(G27="Ja",D27*G22,0),IF(G28="Ja",D28*G22,0),IF(G29="Ja",D29*G22,0),IF(G30="Ja",D30*G22,0),IF(G31="Ja",D31*G22,0),IF(G32="Ja",D32*G22,0),IF(G33="Ja",D33*G22,0))</f>
        <v>0</v>
      </c>
      <c r="E35" s="9">
        <f>SUM(IF(G22&lt;6,G22*E22,0),IF(5&lt;G22,IF(G22&lt;11,E22*5+(G22-5)*E23,0)),IF(10&lt;G22,IF(G22&lt;26,E22*5+E23*5+(G22-10)*E24,0)),IF(25&lt;G22,IF(G22&lt;51,E22*5+E23*5+E24*15+(G22-25)*E25,0)),IF(50&lt;G22,E22*5+E23*5+E24*15+E25*25+(G22-50)*E26,0),IF(G27="Ja",E27*G22,0),IF(G28="Ja",E28*G22,0),IF(G29="Ja",E29*G22,0),IF(G30="Ja",E30*G22,0),IF(G31="Ja",E31*G22,0),IF(G32="Ja",E32*G22,0),IF(G33="Ja",E33*G22,0))</f>
        <v>0</v>
      </c>
      <c r="F35" s="9">
        <f>SUM(IF(G22&lt;6,(G22)*F22,0),IF(5&lt;G22,IF(G22&lt;11,F22*5+(G22-5)*F23,0)),IF(10&lt;G22,IF(G22&lt;26,F22*5+F23*5+(G22-10)*F24,0)),IF(25&lt;G22,IF(G22&lt;51,F22*5+F23*5+F24*15+(G22-25)*F25,0)),IF(50&lt;G22,F22*5+F23*5+F24*15+F25*25+(G22-50)*F26,0),IF(G27="Ja",F27*G22,0),IF(G28="Ja",F28*G22,0),IF(G29="Ja",F29*G22,0),IF(G30="Ja",F30*G22,0),IF(G31="Ja",F31*G22,0),IF(G32="Ja",F32*G22,0),IF(G33="Ja",F33*G22,0))</f>
        <v>0</v>
      </c>
      <c r="H35" s="20"/>
    </row>
    <row r="36" spans="1:8" s="15" customFormat="1">
      <c r="A36" s="8"/>
      <c r="B36" s="9"/>
      <c r="C36" s="9"/>
      <c r="D36" s="9"/>
      <c r="E36" s="9"/>
      <c r="F36" s="9"/>
      <c r="H36" s="20"/>
    </row>
    <row r="37" spans="1:8">
      <c r="A37" s="4"/>
      <c r="B37" s="3"/>
      <c r="C37" s="3"/>
      <c r="D37" s="3"/>
      <c r="E37" s="3"/>
      <c r="F37" s="3"/>
      <c r="H37" s="18"/>
    </row>
    <row r="38" spans="1:8">
      <c r="A38" s="4" t="s">
        <v>40</v>
      </c>
      <c r="B38" s="3"/>
      <c r="C38" s="3"/>
      <c r="D38" s="3"/>
      <c r="E38" s="3"/>
      <c r="F38" s="3"/>
      <c r="H38" s="18"/>
    </row>
    <row r="39" spans="1:8">
      <c r="A39" s="4" t="s">
        <v>42</v>
      </c>
      <c r="B39" s="3">
        <v>1599</v>
      </c>
      <c r="C39" s="3">
        <v>1900</v>
      </c>
      <c r="D39" s="3">
        <v>5625</v>
      </c>
      <c r="E39" s="3">
        <v>100</v>
      </c>
      <c r="F39" s="3">
        <v>2210</v>
      </c>
      <c r="H39" s="18"/>
    </row>
    <row r="40" spans="1:8">
      <c r="A40" s="4" t="s">
        <v>43</v>
      </c>
      <c r="B40" s="3">
        <v>14.99</v>
      </c>
      <c r="C40" s="3">
        <v>10</v>
      </c>
      <c r="D40" s="3">
        <v>11</v>
      </c>
      <c r="E40" s="3">
        <v>20</v>
      </c>
      <c r="F40" s="3">
        <v>7.2</v>
      </c>
      <c r="G40" s="33">
        <f>'Avropsblankett 4 Sammarbetslösn'!B36</f>
        <v>0</v>
      </c>
      <c r="H40" s="18"/>
    </row>
    <row r="41" spans="1:8">
      <c r="A41" s="4" t="s">
        <v>44</v>
      </c>
      <c r="B41" s="3">
        <v>399</v>
      </c>
      <c r="C41" s="3">
        <v>125</v>
      </c>
      <c r="D41" s="3">
        <v>125</v>
      </c>
      <c r="E41" s="3">
        <v>20</v>
      </c>
      <c r="F41" s="3">
        <v>600</v>
      </c>
      <c r="G41" s="33">
        <f>'Avropsblankett 4 Sammarbetslösn'!D36</f>
        <v>0</v>
      </c>
      <c r="H41" s="18"/>
    </row>
    <row r="42" spans="1:8" ht="27">
      <c r="A42" s="4" t="s">
        <v>45</v>
      </c>
      <c r="B42" s="3">
        <v>18.989999999999998</v>
      </c>
      <c r="C42" s="3">
        <v>6000</v>
      </c>
      <c r="D42" s="3">
        <v>8</v>
      </c>
      <c r="E42" s="3">
        <v>20</v>
      </c>
      <c r="F42" s="3">
        <v>7</v>
      </c>
      <c r="G42" s="33">
        <f>'Avropsblankett 4 Sammarbetslösn'!E36</f>
        <v>0</v>
      </c>
      <c r="H42" s="18" t="s">
        <v>91</v>
      </c>
    </row>
    <row r="43" spans="1:8" ht="27">
      <c r="A43" s="4" t="s">
        <v>46</v>
      </c>
      <c r="B43" s="3">
        <v>699</v>
      </c>
      <c r="C43" s="3">
        <v>3000</v>
      </c>
      <c r="D43" s="3">
        <v>2</v>
      </c>
      <c r="E43" s="3">
        <v>39000</v>
      </c>
      <c r="F43" s="3">
        <v>1500</v>
      </c>
      <c r="G43" s="33">
        <f>'Avropsblankett 4 Sammarbetslösn'!F36</f>
        <v>0</v>
      </c>
    </row>
    <row r="44" spans="1:8" s="15" customFormat="1">
      <c r="A44" s="8"/>
      <c r="B44" s="9"/>
      <c r="C44" s="9"/>
      <c r="D44" s="9"/>
      <c r="E44" s="9"/>
      <c r="F44" s="9"/>
    </row>
    <row r="45" spans="1:8" s="15" customFormat="1">
      <c r="A45" s="8" t="s">
        <v>65</v>
      </c>
      <c r="B45" s="9">
        <f>SUM(IF(G40&gt;0,B39,0),B40*G40,G41*B41,G42*B42,IF(G43="Ja",B43,0))</f>
        <v>0</v>
      </c>
      <c r="C45" s="9">
        <f>SUM(IF(G40&gt;0,C39,0),C40*G40,G41*C41,G42*C42,IF(G43="Ja",C43,0))</f>
        <v>0</v>
      </c>
      <c r="D45" s="9">
        <f>SUM(IF(G40&gt;0,D39,0),D40*G40,G41*D41,G42*D42,IF(G43="Ja",D43,0))</f>
        <v>0</v>
      </c>
      <c r="E45" s="9">
        <f>SUM(IF(G40&gt;0,E39,0),E40*G40,G41*E41,G42*E42,IF(G43="Ja",E43,0))</f>
        <v>0</v>
      </c>
      <c r="F45" s="9">
        <f>SUM(IF(G40&gt;0,F39,0),F40*G40,G41*F41,G42*F42,IF(G43="Ja",F43,0))</f>
        <v>0</v>
      </c>
    </row>
    <row r="46" spans="1:8" s="15" customFormat="1">
      <c r="A46" s="8"/>
      <c r="B46" s="9"/>
      <c r="C46" s="9"/>
      <c r="D46" s="9"/>
      <c r="E46" s="9"/>
      <c r="F46" s="9"/>
    </row>
    <row r="47" spans="1:8">
      <c r="A47" s="4"/>
      <c r="B47" s="3"/>
      <c r="C47" s="3"/>
      <c r="D47" s="3"/>
      <c r="E47" s="3"/>
      <c r="F47" s="3"/>
    </row>
    <row r="48" spans="1:8">
      <c r="A48" s="4" t="s">
        <v>47</v>
      </c>
      <c r="B48" s="3"/>
      <c r="C48" s="3"/>
      <c r="D48" s="3"/>
      <c r="E48" s="3"/>
      <c r="F48" s="3"/>
      <c r="H48" s="18"/>
    </row>
    <row r="49" spans="1:9">
      <c r="A49" s="4" t="s">
        <v>48</v>
      </c>
      <c r="B49" s="3">
        <v>199</v>
      </c>
      <c r="C49" s="3">
        <v>37800</v>
      </c>
      <c r="D49" s="3">
        <v>5900</v>
      </c>
      <c r="E49" s="3">
        <v>2594</v>
      </c>
      <c r="F49" s="3">
        <v>4843</v>
      </c>
      <c r="H49" s="18"/>
      <c r="I49" s="10" t="s">
        <v>84</v>
      </c>
    </row>
    <row r="50" spans="1:9">
      <c r="A50" s="64" t="s">
        <v>49</v>
      </c>
      <c r="B50" s="3">
        <v>9.9499999999999993</v>
      </c>
      <c r="C50" s="3">
        <v>200</v>
      </c>
      <c r="D50" s="3">
        <v>295</v>
      </c>
      <c r="E50" s="3">
        <v>514</v>
      </c>
      <c r="F50" s="3">
        <v>295</v>
      </c>
      <c r="G50" s="33">
        <f>'Avropsblankett 4 Sammarbetslösn'!B41</f>
        <v>0</v>
      </c>
      <c r="H50" s="18"/>
    </row>
    <row r="51" spans="1:9">
      <c r="A51" s="64" t="s">
        <v>50</v>
      </c>
      <c r="B51" s="3">
        <v>49</v>
      </c>
      <c r="C51" s="3">
        <v>0</v>
      </c>
      <c r="D51" s="3">
        <v>0</v>
      </c>
      <c r="E51" s="3">
        <v>20</v>
      </c>
      <c r="F51" s="3">
        <v>0</v>
      </c>
      <c r="G51" s="33">
        <f>'Avropsblankett 4 Sammarbetslösn'!D41</f>
        <v>0</v>
      </c>
      <c r="H51" s="18"/>
    </row>
    <row r="52" spans="1:9" ht="25">
      <c r="A52" s="65" t="s">
        <v>51</v>
      </c>
      <c r="B52" s="3">
        <v>39</v>
      </c>
      <c r="C52" s="3">
        <v>0</v>
      </c>
      <c r="D52" s="3">
        <v>1495</v>
      </c>
      <c r="E52" s="3">
        <v>20</v>
      </c>
      <c r="F52" s="3">
        <v>0</v>
      </c>
      <c r="G52" s="33">
        <f>'Avropsblankett 4 Sammarbetslösn'!E41</f>
        <v>0</v>
      </c>
    </row>
    <row r="53" spans="1:9" ht="25">
      <c r="A53" s="65" t="s">
        <v>52</v>
      </c>
      <c r="B53" s="3">
        <v>99</v>
      </c>
      <c r="C53" s="3">
        <v>0</v>
      </c>
      <c r="D53" s="3">
        <v>0</v>
      </c>
      <c r="E53" s="3">
        <v>20</v>
      </c>
      <c r="F53" s="3">
        <v>0</v>
      </c>
      <c r="G53" s="33">
        <f>'Avropsblankett 4 Sammarbetslösn'!F41</f>
        <v>0</v>
      </c>
    </row>
    <row r="54" spans="1:9" s="15" customFormat="1">
      <c r="A54" s="8"/>
      <c r="B54" s="9"/>
      <c r="C54" s="9"/>
      <c r="D54" s="9"/>
      <c r="E54" s="9"/>
      <c r="F54" s="9"/>
    </row>
    <row r="55" spans="1:9" s="15" customFormat="1">
      <c r="A55" s="8" t="s">
        <v>65</v>
      </c>
      <c r="B55" s="9">
        <f>IF(G50=0,0,SUM(B49,(G50-20)*B50,IF(G51="Ja",B51,0),IF(G52="Ja",B52,0),IF(G53="Ja",B53,0)))</f>
        <v>0</v>
      </c>
      <c r="C55" s="9">
        <f>IF(G50=0,0,SUM(C49,(G50-20)*C50,IF(G51="Ja",C51,0),IF(G52="Ja",C52,0),IF(G53="Ja",C53,0)))</f>
        <v>0</v>
      </c>
      <c r="D55" s="9">
        <f>IF(G50=0,0,SUM(D49,(G50-20)*D50,IF(G51="Ja",D51,0),IF(G52="Ja",D52,0),IF(G53="Ja",D53,0)))</f>
        <v>0</v>
      </c>
      <c r="E55" s="9">
        <f>IF(G50=0,0,SUM(E49,(G50-20)*E50,IF(G51="Ja",E51,0),IF(G52="Ja",E52,0),IF(G53="Ja",E53,0)))</f>
        <v>0</v>
      </c>
      <c r="F55" s="9">
        <f>IF(G50=0,0,SUM(F49,(G50-20)*F50,IF(G51="Ja",F51,0),IF(G52="Ja",F52,0),IF(G53="Ja",F53,0)))</f>
        <v>0</v>
      </c>
    </row>
    <row r="56" spans="1:9" s="15" customFormat="1">
      <c r="A56" s="8"/>
      <c r="B56" s="9"/>
      <c r="C56" s="9"/>
      <c r="D56" s="9"/>
      <c r="E56" s="9"/>
      <c r="F56" s="9"/>
    </row>
    <row r="57" spans="1:9">
      <c r="A57" s="4"/>
      <c r="B57" s="3"/>
      <c r="C57" s="3"/>
      <c r="D57" s="3"/>
      <c r="E57" s="3"/>
      <c r="F57" s="3"/>
    </row>
    <row r="58" spans="1:9">
      <c r="A58" s="4" t="s">
        <v>53</v>
      </c>
      <c r="B58" s="3"/>
      <c r="C58" s="3"/>
      <c r="D58" s="3"/>
      <c r="E58" s="3"/>
      <c r="F58" s="3"/>
      <c r="H58" s="18"/>
    </row>
    <row r="59" spans="1:9">
      <c r="A59" s="4" t="s">
        <v>17</v>
      </c>
      <c r="B59" s="3">
        <v>59</v>
      </c>
      <c r="C59" s="3">
        <v>18</v>
      </c>
      <c r="D59" s="3">
        <v>84</v>
      </c>
      <c r="E59" s="3">
        <v>115</v>
      </c>
      <c r="F59" s="3">
        <v>55</v>
      </c>
      <c r="G59" s="33">
        <f>'Avropsblankett 4 Sammarbetslösn'!B46</f>
        <v>0</v>
      </c>
      <c r="H59" s="18"/>
    </row>
    <row r="60" spans="1:9">
      <c r="A60" s="4" t="s">
        <v>18</v>
      </c>
      <c r="B60" s="3">
        <v>59</v>
      </c>
      <c r="C60" s="3">
        <v>29</v>
      </c>
      <c r="D60" s="3">
        <v>64</v>
      </c>
      <c r="E60" s="3">
        <v>84</v>
      </c>
      <c r="F60" s="3">
        <v>55</v>
      </c>
      <c r="G60" s="33">
        <f>'Avropsblankett 4 Sammarbetslösn'!B47</f>
        <v>0</v>
      </c>
      <c r="H60" s="18"/>
    </row>
    <row r="61" spans="1:9">
      <c r="A61" s="4" t="s">
        <v>11</v>
      </c>
      <c r="B61" s="3">
        <v>59</v>
      </c>
      <c r="C61" s="3">
        <v>51</v>
      </c>
      <c r="D61" s="3">
        <v>69</v>
      </c>
      <c r="E61" s="3">
        <v>84</v>
      </c>
      <c r="F61" s="3">
        <v>55</v>
      </c>
      <c r="G61" s="33">
        <f>'Avropsblankett 4 Sammarbetslösn'!B48</f>
        <v>0</v>
      </c>
      <c r="H61" s="18"/>
    </row>
    <row r="62" spans="1:9">
      <c r="A62" s="4" t="s">
        <v>19</v>
      </c>
      <c r="B62" s="3">
        <v>599</v>
      </c>
      <c r="C62" s="3">
        <v>302</v>
      </c>
      <c r="D62" s="3">
        <v>199</v>
      </c>
      <c r="E62" s="3">
        <v>450</v>
      </c>
      <c r="F62" s="3">
        <v>0</v>
      </c>
      <c r="G62" s="33">
        <f>'Avropsblankett 4 Sammarbetslösn'!B49</f>
        <v>0</v>
      </c>
      <c r="H62" s="18">
        <f>SUM(G59:G62)</f>
        <v>0</v>
      </c>
    </row>
    <row r="63" spans="1:9">
      <c r="A63" s="4" t="s">
        <v>6</v>
      </c>
      <c r="B63" s="3">
        <v>199</v>
      </c>
      <c r="C63" s="3">
        <v>0</v>
      </c>
      <c r="D63" s="3">
        <v>399</v>
      </c>
      <c r="E63" s="3">
        <v>1200</v>
      </c>
      <c r="F63" s="3">
        <v>0</v>
      </c>
      <c r="G63" s="33">
        <f>'Avropsblankett 4 Sammarbetslösn'!E46</f>
        <v>0</v>
      </c>
    </row>
    <row r="64" spans="1:9">
      <c r="A64" s="4" t="s">
        <v>7</v>
      </c>
      <c r="B64" s="3">
        <v>399</v>
      </c>
      <c r="C64" s="3">
        <v>60</v>
      </c>
      <c r="D64" s="3">
        <v>30</v>
      </c>
      <c r="E64" s="3">
        <v>11870</v>
      </c>
      <c r="F64" s="3">
        <v>2</v>
      </c>
      <c r="G64" s="33">
        <f>'Avropsblankett 4 Sammarbetslösn'!F46</f>
        <v>0</v>
      </c>
    </row>
    <row r="65" spans="1:9" ht="27">
      <c r="A65" s="66" t="s">
        <v>54</v>
      </c>
      <c r="B65" s="3">
        <v>49</v>
      </c>
      <c r="C65" s="3">
        <v>0</v>
      </c>
      <c r="D65" s="3">
        <v>299</v>
      </c>
      <c r="E65" s="3">
        <v>1875</v>
      </c>
      <c r="F65" s="3">
        <v>0</v>
      </c>
      <c r="G65" s="33">
        <f>'Avropsblankett 4 Sammarbetslösn'!G46</f>
        <v>0</v>
      </c>
    </row>
    <row r="66" spans="1:9" ht="27">
      <c r="A66" s="66" t="s">
        <v>55</v>
      </c>
      <c r="B66" s="3">
        <v>79</v>
      </c>
      <c r="C66" s="3">
        <v>0</v>
      </c>
      <c r="D66" s="3">
        <v>299</v>
      </c>
      <c r="E66" s="3">
        <v>1875</v>
      </c>
      <c r="F66" s="3">
        <v>0</v>
      </c>
    </row>
    <row r="67" spans="1:9" ht="27">
      <c r="A67" s="4" t="s">
        <v>8</v>
      </c>
      <c r="B67" s="3">
        <v>249</v>
      </c>
      <c r="C67" s="3">
        <v>0</v>
      </c>
      <c r="D67" s="3">
        <v>897</v>
      </c>
      <c r="E67" s="3">
        <v>4690</v>
      </c>
      <c r="F67" s="3">
        <v>0</v>
      </c>
    </row>
    <row r="68" spans="1:9" ht="15" customHeight="1">
      <c r="A68" s="4" t="s">
        <v>9</v>
      </c>
      <c r="B68" s="3">
        <v>499</v>
      </c>
      <c r="C68" s="3">
        <v>0</v>
      </c>
      <c r="D68" s="3">
        <v>15</v>
      </c>
      <c r="E68" s="3">
        <v>12950</v>
      </c>
      <c r="F68" s="3">
        <v>5</v>
      </c>
      <c r="G68" s="33">
        <f>'Avropsblankett 4 Sammarbetslösn'!H46</f>
        <v>0</v>
      </c>
    </row>
    <row r="69" spans="1:9">
      <c r="A69" s="4" t="s">
        <v>10</v>
      </c>
      <c r="B69" s="3">
        <v>338</v>
      </c>
      <c r="C69" s="3">
        <v>0</v>
      </c>
      <c r="D69" s="3">
        <v>0</v>
      </c>
      <c r="E69" s="3">
        <v>5080</v>
      </c>
      <c r="F69" s="3">
        <v>13</v>
      </c>
      <c r="G69" s="33">
        <f>'Avropsblankett 4 Sammarbetslösn'!I46</f>
        <v>0</v>
      </c>
    </row>
    <row r="70" spans="1:9" s="15" customFormat="1">
      <c r="A70" s="8"/>
      <c r="B70" s="9"/>
      <c r="C70" s="9"/>
      <c r="D70" s="9"/>
      <c r="E70" s="9"/>
      <c r="F70" s="9"/>
    </row>
    <row r="71" spans="1:9" s="15" customFormat="1">
      <c r="A71" s="8" t="s">
        <v>65</v>
      </c>
      <c r="B71" s="9">
        <f>SUM(G59*B59,G60*B60,G61*B61,G62*B62,IF(G63="Ja",B63,0),G64*B64,IF(G65="10 parter",B65,IF(G65="20 parter",B66,IF(G65="50 parter",B67,0))),IF(G68="Ja",B68*H62,0),IF(G69="2 talkanaler",B69*1,IF(G69="4 talkanaler",B69*2,IF(G69="6 talkanaler",B69*3,IF(G69="8 talkanaler",B69*4,IF(G69="10 talkanaler",B69*5,IF(G69="12 talkanaler",B69*6,)))))))</f>
        <v>0</v>
      </c>
      <c r="C71" s="9">
        <f>SUM(G59*C59,G60*C60,G61*C61,G62*C62,IF(G63="Ja",C63,0),G64*C64,IF(G65="10 parter",C65,IF(G65="20 parter",C66,IF(G65="50 parter",C67,0))),IF(G68="Ja",C68*H62,0),IF(G69="2 talkanaler",C69*1,IF(G69="4 talkanaler",C69*2,IF(G69="6 talkanaler",C69*3,IF(G69="8 talkanaler",C69*4,IF(G69="10 talkanaler",C69*5,IF(G69="12 talkanaler",C69*6,)))))))</f>
        <v>0</v>
      </c>
      <c r="D71" s="9">
        <f>SUM(G59*D59,G60*D60,G61*D61,G62*D62,IF(G63="Ja",D63,0),G64*D64,IF(G65="10 parter",D65,IF(G65="20 parter",D66,IF(G65="50 parter",C67,0))),IF(G68="Ja",D68*H62,0),IF(G69="2 talkanaler",D69*1,IF(G69="4 talkanaler",D69*2,IF(G69="6 talkanaler",D69*3,IF(G69="8 talkanaler",D69*4,IF(G69="10 talkanaler",D69*5,IF(G69="12 talkanaler",D69*6,)))))))</f>
        <v>0</v>
      </c>
      <c r="E71" s="9">
        <f>SUM(G59*E59,G60*E60,G61*E61,G62*E62,IF(G63="Ja",E63,0),G64*E64,IF(G65="10 parter",E65,IF(G65="20 parter",E66,IF(G65="50 parter",E67,0))),IF(G68="Ja",E68*H62,0),IF(G69="2 talkanaler",E69*1,IF(G69="4 talkanaler",E69*2,IF(G69="6 talkanaler",E69*3,IF(G69="8 talkanaler",E69*4,IF(G69="10 talkanaler",E69*5,IF(G69="12 talkanaler",E69*6,)))))))</f>
        <v>0</v>
      </c>
      <c r="F71" s="9">
        <f>SUM(G59*F59,G60*F60,G61*F61,G62*F62,IF(G63="Ja",F63,0),G64*F64,IF(G65="10 parter",F65,IF(G65="20 parter",F66,IF(G65="50 parter",F67,0))),IF(G68="Ja",F68*H62,0),IF(G69="2 talkanaler",F69*1,IF(G69="4 talkanaler",F69*2,IF(G69="6 talkanaler",F69*3,IF(G69="8 talkanaler",F69*4,IF(G69="10 talkanaler",F69*5,IF(G69="12 talkanaler",F69*6,)))))))</f>
        <v>0</v>
      </c>
    </row>
    <row r="72" spans="1:9" s="15" customFormat="1">
      <c r="A72" s="8"/>
      <c r="B72" s="9"/>
      <c r="C72" s="9"/>
      <c r="D72" s="9"/>
      <c r="E72" s="9"/>
      <c r="F72" s="9"/>
    </row>
    <row r="73" spans="1:9">
      <c r="A73" s="4"/>
      <c r="B73" s="3"/>
      <c r="C73" s="3"/>
      <c r="D73" s="3"/>
      <c r="E73" s="3"/>
      <c r="F73" s="3"/>
    </row>
    <row r="74" spans="1:9">
      <c r="A74" s="4" t="s">
        <v>56</v>
      </c>
      <c r="B74" s="3"/>
      <c r="C74" s="3"/>
      <c r="D74" s="3"/>
      <c r="E74" s="3"/>
      <c r="F74" s="3"/>
    </row>
    <row r="75" spans="1:9">
      <c r="A75" s="4" t="s">
        <v>12</v>
      </c>
      <c r="B75" s="3">
        <v>62</v>
      </c>
      <c r="C75" s="3">
        <v>8</v>
      </c>
      <c r="D75" s="3">
        <v>22</v>
      </c>
      <c r="E75" s="3">
        <v>50</v>
      </c>
      <c r="F75" s="3">
        <v>12.9</v>
      </c>
      <c r="G75" s="33">
        <f>'Avropsblankett 4 Sammarbetslösn'!B55</f>
        <v>0</v>
      </c>
      <c r="H75" s="18"/>
      <c r="I75" s="18"/>
    </row>
    <row r="76" spans="1:9" ht="27.75" customHeight="1">
      <c r="A76" s="4" t="s">
        <v>57</v>
      </c>
      <c r="B76" s="3">
        <v>19</v>
      </c>
      <c r="C76" s="3">
        <v>1</v>
      </c>
      <c r="D76" s="3">
        <v>9</v>
      </c>
      <c r="E76" s="3">
        <v>0</v>
      </c>
      <c r="F76" s="3">
        <v>8.5</v>
      </c>
      <c r="G76" s="33">
        <f>'Avropsblankett 4 Sammarbetslösn'!D55</f>
        <v>0</v>
      </c>
      <c r="H76" s="18"/>
      <c r="I76" s="18"/>
    </row>
    <row r="77" spans="1:9" ht="27">
      <c r="A77" s="4" t="s">
        <v>58</v>
      </c>
      <c r="B77" s="3">
        <v>9</v>
      </c>
      <c r="C77" s="3">
        <v>1</v>
      </c>
      <c r="D77" s="3">
        <v>9</v>
      </c>
      <c r="E77" s="3">
        <v>0</v>
      </c>
      <c r="F77" s="3">
        <v>0</v>
      </c>
      <c r="G77" s="33">
        <f>'Avropsblankett 4 Sammarbetslösn'!E55</f>
        <v>0</v>
      </c>
      <c r="H77" s="18"/>
      <c r="I77" s="18"/>
    </row>
    <row r="78" spans="1:9" ht="27">
      <c r="A78" s="4" t="s">
        <v>59</v>
      </c>
      <c r="B78" s="3">
        <v>12</v>
      </c>
      <c r="C78" s="3">
        <v>1</v>
      </c>
      <c r="D78" s="3">
        <v>5</v>
      </c>
      <c r="E78" s="3">
        <v>0</v>
      </c>
      <c r="F78" s="3">
        <v>0</v>
      </c>
      <c r="G78" s="33">
        <f>'Avropsblankett 4 Sammarbetslösn'!F55</f>
        <v>0</v>
      </c>
      <c r="H78" s="18"/>
      <c r="I78" s="18"/>
    </row>
    <row r="79" spans="1:9">
      <c r="A79" s="4" t="s">
        <v>13</v>
      </c>
      <c r="B79" s="3">
        <v>2</v>
      </c>
      <c r="C79" s="3">
        <v>1</v>
      </c>
      <c r="D79" s="3">
        <v>9</v>
      </c>
      <c r="E79" s="3">
        <v>0</v>
      </c>
      <c r="F79" s="3">
        <v>0</v>
      </c>
      <c r="G79" s="33">
        <f>'Avropsblankett 4 Sammarbetslösn'!G55</f>
        <v>0</v>
      </c>
      <c r="H79" s="18"/>
      <c r="I79" s="18"/>
    </row>
    <row r="80" spans="1:9" ht="27">
      <c r="A80" s="4" t="s">
        <v>60</v>
      </c>
      <c r="B80" s="3">
        <v>10</v>
      </c>
      <c r="C80" s="3">
        <v>1</v>
      </c>
      <c r="D80" s="3">
        <v>9</v>
      </c>
      <c r="E80" s="3">
        <v>0</v>
      </c>
      <c r="F80" s="3">
        <v>0</v>
      </c>
      <c r="G80" s="33">
        <f>'Avropsblankett 4 Sammarbetslösn'!H55</f>
        <v>0</v>
      </c>
      <c r="H80" s="18"/>
      <c r="I80" s="18"/>
    </row>
    <row r="81" spans="1:11">
      <c r="A81" s="4"/>
      <c r="B81" s="3"/>
      <c r="C81" s="3"/>
      <c r="D81" s="3"/>
      <c r="E81" s="3"/>
      <c r="F81" s="3"/>
      <c r="G81" s="18"/>
    </row>
    <row r="82" spans="1:11">
      <c r="A82" s="4" t="s">
        <v>65</v>
      </c>
      <c r="B82" s="9">
        <f>SUM(G75*B75,G76*B76,IF(G77="Ja",G75*B77,0),G78*B78,G79*B79,G80*B80)</f>
        <v>0</v>
      </c>
      <c r="C82" s="9">
        <f>SUM(G75*C75,G76*C76,IF(G77="Ja",G75*C77,0),G78*C78,G79*C79,G80*C80)</f>
        <v>0</v>
      </c>
      <c r="D82" s="9">
        <f>SUM(G75*D75,G76*D76,IF(G77="Ja",G75*D77,0),G78*D78,G79*D79,G80*D80)</f>
        <v>0</v>
      </c>
      <c r="E82" s="9">
        <f>SUM(G75*E75,G76*E76,IF(G77="Ja",G75*E77,0),G78*E78,G79*E79,G80*E80)</f>
        <v>0</v>
      </c>
      <c r="F82" s="9">
        <f>SUM(G75*F75,G76*F76,IF(G77="Ja",G75*F77,0),G78*F78,G79*F79,G80*F80)</f>
        <v>0</v>
      </c>
      <c r="G82" s="18"/>
    </row>
    <row r="83" spans="1:11" s="15" customFormat="1">
      <c r="A83" s="19"/>
      <c r="B83" s="20"/>
      <c r="C83" s="20"/>
      <c r="D83" s="20"/>
      <c r="E83" s="20"/>
      <c r="F83" s="20"/>
    </row>
    <row r="84" spans="1:11" s="15" customFormat="1">
      <c r="A84" s="12" t="s">
        <v>67</v>
      </c>
      <c r="B84" s="14">
        <f>SUM(B18,B35,B45,B55,B71,B82,B83)</f>
        <v>0</v>
      </c>
      <c r="C84" s="14">
        <f>SUM(C18,C35,C45,C55,C71,C82,C83)</f>
        <v>0</v>
      </c>
      <c r="D84" s="14">
        <f>SUM(D18,D35,D45,D55,D71,D82,D83)</f>
        <v>0</v>
      </c>
      <c r="E84" s="14">
        <f>SUM(E18,E35,E45,E55,E71,E82,E83)</f>
        <v>0</v>
      </c>
      <c r="F84" s="14">
        <f>SUM(F18,F35,F45,F55,F71,F82,F83)</f>
        <v>0</v>
      </c>
      <c r="G84" s="133">
        <f>SUM(B84:F84)</f>
        <v>0</v>
      </c>
      <c r="H84" s="134"/>
    </row>
    <row r="85" spans="1:11" s="15" customFormat="1">
      <c r="A85" s="13"/>
      <c r="B85" s="47">
        <f>SUM(B84:B84)</f>
        <v>0</v>
      </c>
      <c r="C85" s="47">
        <f>SUM(C84:C84)</f>
        <v>0</v>
      </c>
      <c r="D85" s="47">
        <f>SUM(D84:D84)</f>
        <v>0</v>
      </c>
      <c r="E85" s="47">
        <f>SUM(E84:E84)</f>
        <v>0</v>
      </c>
      <c r="F85" s="47">
        <f>SUM(F84:F84)</f>
        <v>0</v>
      </c>
    </row>
    <row r="86" spans="1:11">
      <c r="A86" s="13" t="s">
        <v>66</v>
      </c>
      <c r="B86" s="21">
        <f>_xlfn.RANK.EQ(B85,B85:F85,2)</f>
        <v>1</v>
      </c>
      <c r="C86" s="21">
        <f>_xlfn.RANK.EQ(C85,B85:F85,2)</f>
        <v>1</v>
      </c>
      <c r="D86" s="21">
        <f>_xlfn.RANK.EQ(D85,B85:F85,2)</f>
        <v>1</v>
      </c>
      <c r="E86" s="21">
        <f>_xlfn.RANK.EQ(E85,B85:F85,2)</f>
        <v>1</v>
      </c>
      <c r="F86" s="21">
        <f>_xlfn.RANK.EQ(F85,B85:F85,2)</f>
        <v>1</v>
      </c>
      <c r="G86" s="21"/>
    </row>
    <row r="87" spans="1:11">
      <c r="A87" s="13"/>
      <c r="B87" s="20"/>
      <c r="C87" s="20"/>
      <c r="D87" s="20"/>
      <c r="E87" s="20"/>
      <c r="F87" s="20"/>
      <c r="G87" s="20"/>
      <c r="I87" s="19"/>
    </row>
    <row r="88" spans="1:11" s="15" customFormat="1">
      <c r="A88" s="22"/>
      <c r="B88" s="74">
        <f>_xlfn.RANK.EQ(B84,B84:F84,2)</f>
        <v>1</v>
      </c>
      <c r="C88" s="74">
        <f>_xlfn.RANK.EQ(C84,B84:F84,2)</f>
        <v>1</v>
      </c>
      <c r="D88" s="74">
        <f>_xlfn.RANK.EQ(D84,B84:F84,2)</f>
        <v>1</v>
      </c>
      <c r="E88" s="75">
        <f>_xlfn.RANK.EQ(E84,B84:F84,2)</f>
        <v>1</v>
      </c>
      <c r="F88" s="74">
        <f>_xlfn.RANK.EQ(F84,B84:F84,2)</f>
        <v>1</v>
      </c>
      <c r="G88" s="74"/>
      <c r="H88" s="19"/>
      <c r="I88" s="6"/>
      <c r="J88" s="10"/>
      <c r="K88" s="10"/>
    </row>
    <row r="89" spans="1:11" s="15" customFormat="1">
      <c r="A89" s="22"/>
      <c r="B89" s="74">
        <f>COUNTIF(B88:G88,1)</f>
        <v>5</v>
      </c>
      <c r="C89" s="74"/>
      <c r="D89" s="74"/>
      <c r="E89" s="75"/>
      <c r="F89" s="74"/>
      <c r="G89" s="74"/>
      <c r="H89" s="19"/>
      <c r="I89" s="6"/>
      <c r="J89" s="10"/>
      <c r="K89" s="10"/>
    </row>
    <row r="90" spans="1:11" s="15" customFormat="1">
      <c r="A90" s="22"/>
      <c r="B90" s="74" t="str">
        <f>IF(H84=0,"",IF(B89&gt;1,"Två eller flera ramvtalsleverantörer har samma pris. Urskilning sker med hjälp av lottning av leverantörerna med lägst pris",""))</f>
        <v/>
      </c>
      <c r="C90" s="74"/>
      <c r="D90" s="74"/>
      <c r="E90" s="75"/>
      <c r="F90" s="74"/>
      <c r="G90" s="74"/>
      <c r="H90" s="19"/>
      <c r="I90" s="6"/>
      <c r="J90" s="10"/>
      <c r="K90" s="10"/>
    </row>
    <row r="91" spans="1:11" s="15" customFormat="1">
      <c r="A91" s="22"/>
      <c r="B91" s="23"/>
      <c r="C91" s="23"/>
      <c r="D91" s="23"/>
      <c r="E91" s="24"/>
      <c r="F91" s="23"/>
      <c r="G91" s="23"/>
      <c r="H91" s="10"/>
      <c r="I91" s="6"/>
      <c r="J91" s="10"/>
      <c r="K91" s="10"/>
    </row>
    <row r="92" spans="1:11">
      <c r="A92" s="12"/>
      <c r="B92" s="18"/>
      <c r="C92" s="18"/>
      <c r="D92" s="18"/>
      <c r="E92" s="18"/>
      <c r="F92" s="18"/>
      <c r="G92" s="18"/>
      <c r="I92" s="6"/>
    </row>
    <row r="93" spans="1:11" ht="14" thickBot="1">
      <c r="A93" s="12"/>
      <c r="B93" s="18"/>
      <c r="C93" s="18"/>
      <c r="D93" s="18"/>
      <c r="E93" s="18"/>
      <c r="F93" s="18"/>
      <c r="G93" s="18"/>
      <c r="H93" s="7"/>
      <c r="I93" s="6"/>
      <c r="J93" s="6"/>
    </row>
    <row r="94" spans="1:11" ht="23" thickBot="1">
      <c r="A94" s="25" t="s">
        <v>113</v>
      </c>
      <c r="B94" s="135" t="str">
        <f>IF(C101&gt;100001,"Avropet överstiger 100 000kr per månad, ",IF(B89=5,"Ange vilken/vilka bastjänster och antal samt ",IF(B89=1,IF(B86=D114,B2,IF(C86=D114,C2,IF(D86=D114,D2,IF(E86=D114,E2,IF(F86=D114,F2,"Ingen lev"))))),B90)))</f>
        <v xml:space="preserve">Ange vilken/vilka bastjänster och antal samt </v>
      </c>
      <c r="C94" s="136"/>
      <c r="D94" s="136"/>
      <c r="E94" s="136"/>
      <c r="F94" s="137"/>
      <c r="G94" s="12"/>
      <c r="H94" s="7"/>
      <c r="I94" s="6"/>
      <c r="J94" s="6"/>
    </row>
    <row r="95" spans="1:11" ht="24.75" customHeight="1" thickBot="1">
      <c r="A95" s="25"/>
      <c r="B95" s="135" t="str">
        <f>IF(C101&gt;100001,"använd förnyad konkurensutsättning för avrop",IF(B89=5,"eventuella tillägg i de ljusgula rutorna som",IF(B89=1,IF(B86=D114,B3,IF(C86=D114,C3,IF(D86=D114,D3,IF(E86=D114,E3,IF(F86=D114,F3,"Ingen lev"))))),"")))</f>
        <v>eventuella tillägg i de ljusgula rutorna som</v>
      </c>
      <c r="C95" s="136"/>
      <c r="D95" s="136"/>
      <c r="E95" s="136"/>
      <c r="F95" s="137"/>
      <c r="G95" s="12"/>
      <c r="H95" s="7"/>
      <c r="I95" s="6"/>
      <c r="J95" s="6"/>
    </row>
    <row r="96" spans="1:11" ht="24.75" customHeight="1" thickBot="1">
      <c r="A96" s="25"/>
      <c r="B96" s="135" t="str">
        <f>IF(C101&gt;100000,"",IF(B89=5,"önskas avropas.",IF(B89=1,IF(B86=D114,B4,IF(C86=D114,C4,IF(D86=D114,D4,IF(E86=D114,E4,IF(F86=D114,F4,"Ingen lev"))))),"")))</f>
        <v>önskas avropas.</v>
      </c>
      <c r="C96" s="136"/>
      <c r="D96" s="136"/>
      <c r="E96" s="136"/>
      <c r="F96" s="137"/>
      <c r="G96" s="12"/>
      <c r="H96" s="7"/>
      <c r="I96" s="6"/>
      <c r="J96" s="6"/>
    </row>
    <row r="97" spans="1:10" ht="24.75" customHeight="1" thickBot="1">
      <c r="A97" s="25"/>
      <c r="B97" s="135" t="str">
        <f>IF(C101&gt;100000,"",IF(B89=5,"",IF(B89=1,IF(B86=D114,B5,IF(C86=D114,C5,IF(D86=D114,D5,IF(E86=D114,E5,IF(F86=D114,F5,"Ingen lev"))))),"")))</f>
        <v/>
      </c>
      <c r="C97" s="136"/>
      <c r="D97" s="136"/>
      <c r="E97" s="136"/>
      <c r="F97" s="137"/>
      <c r="G97" s="12"/>
      <c r="H97" s="7"/>
      <c r="I97" s="6"/>
      <c r="J97" s="6"/>
    </row>
    <row r="98" spans="1:10" ht="23" thickBot="1">
      <c r="A98" s="25"/>
      <c r="B98" s="135" t="str">
        <f>IF(C101&gt;100000,"",IF(B89=5,"",IF(B89=1,IF(B86=D114,B6,IF(C86=D114,C6,IF(D86=D114,D6,IF(E86=D114,E6,IF(F86=D114,F6,"Ingen lev"))))),"")))</f>
        <v/>
      </c>
      <c r="C98" s="136"/>
      <c r="D98" s="136"/>
      <c r="E98" s="136"/>
      <c r="F98" s="137"/>
      <c r="G98" s="12"/>
      <c r="H98" s="7"/>
      <c r="I98" s="6"/>
      <c r="J98" s="6"/>
    </row>
    <row r="99" spans="1:10">
      <c r="A99" s="12"/>
      <c r="B99" s="18"/>
      <c r="C99" s="18"/>
      <c r="D99" s="18"/>
      <c r="E99" s="18"/>
      <c r="F99" s="18"/>
      <c r="G99" s="18"/>
      <c r="H99" s="7"/>
      <c r="I99" s="6"/>
      <c r="J99" s="6"/>
    </row>
    <row r="100" spans="1:10">
      <c r="A100" s="12"/>
      <c r="B100" s="18"/>
      <c r="C100" s="18"/>
      <c r="D100" s="18"/>
      <c r="E100" s="18"/>
      <c r="F100" s="18"/>
      <c r="G100" s="18"/>
      <c r="H100" s="7"/>
      <c r="I100" s="6"/>
      <c r="J100" s="6"/>
    </row>
    <row r="101" spans="1:10" ht="17.5">
      <c r="A101" s="12"/>
      <c r="B101" s="30" t="s">
        <v>68</v>
      </c>
      <c r="C101" s="29">
        <f>IF(B86=D114,B84,IF(C86=D114,C84,IF(D86=D114,D84,IF(E86=D114,E84,IF(F86=D114,F84,IF(G86=D114,G84,"Ingen lev"))))))</f>
        <v>0</v>
      </c>
      <c r="D101" s="6"/>
      <c r="E101" s="6"/>
      <c r="F101" s="6"/>
      <c r="G101" s="6"/>
      <c r="H101" s="7"/>
      <c r="I101" s="6"/>
      <c r="J101" s="6"/>
    </row>
    <row r="102" spans="1:10">
      <c r="A102" s="6"/>
      <c r="B102" s="6"/>
      <c r="C102" s="6"/>
      <c r="D102" s="6"/>
      <c r="E102" s="6"/>
      <c r="F102" s="6"/>
      <c r="G102" s="6"/>
      <c r="H102" s="7"/>
      <c r="I102" s="6"/>
      <c r="J102" s="6"/>
    </row>
    <row r="103" spans="1:10">
      <c r="A103" s="6"/>
      <c r="B103" s="6"/>
      <c r="C103" s="6"/>
      <c r="D103" s="6"/>
      <c r="E103" s="6"/>
      <c r="F103" s="6"/>
      <c r="G103" s="6"/>
      <c r="H103" s="7"/>
      <c r="I103" s="6"/>
      <c r="J103" s="6"/>
    </row>
    <row r="104" spans="1:10">
      <c r="A104" s="26"/>
      <c r="B104" s="27"/>
      <c r="C104" s="6"/>
      <c r="D104" s="6"/>
      <c r="E104" s="6"/>
      <c r="F104" s="6"/>
      <c r="G104" s="6"/>
      <c r="H104" s="7"/>
      <c r="I104" s="26"/>
      <c r="J104" s="6"/>
    </row>
    <row r="105" spans="1:10">
      <c r="A105" s="26"/>
      <c r="B105" s="27"/>
      <c r="C105" s="6"/>
      <c r="D105" s="6"/>
      <c r="E105" s="6"/>
      <c r="F105" s="27"/>
      <c r="G105" s="27"/>
      <c r="H105" s="7"/>
      <c r="I105" s="6"/>
      <c r="J105" s="6"/>
    </row>
    <row r="106" spans="1:10" ht="20">
      <c r="A106" s="28" t="s">
        <v>69</v>
      </c>
      <c r="B106" s="6"/>
      <c r="C106" s="6"/>
      <c r="D106" s="6"/>
      <c r="E106" s="6"/>
      <c r="F106" s="6"/>
      <c r="G106" s="6"/>
      <c r="H106" s="6"/>
      <c r="I106" s="6"/>
      <c r="J106" s="6"/>
    </row>
    <row r="107" spans="1:10">
      <c r="A107" s="6"/>
      <c r="B107" s="6" t="s">
        <v>80</v>
      </c>
      <c r="C107" s="13"/>
      <c r="D107" s="6" t="s">
        <v>79</v>
      </c>
      <c r="E107" s="6"/>
      <c r="F107" s="6"/>
      <c r="G107" s="6"/>
      <c r="H107" s="6"/>
      <c r="I107" s="6"/>
      <c r="J107" s="6"/>
    </row>
    <row r="108" spans="1:10" ht="40.5">
      <c r="A108" s="6" t="s">
        <v>70</v>
      </c>
      <c r="B108" s="17" t="str">
        <f>IF(B89=5,"Ange vilken/vilka bastjänster och antal samt eventuella",IF(B86=C86,"",IF(B86=1,B2,IF(C86=1,C2,IF(D86=1,D2,IF(E86=1,E2,IF(F86=1,F2,IF(G86=1,G2,""))))))))</f>
        <v>Ange vilken/vilka bastjänster och antal samt eventuella</v>
      </c>
      <c r="C108" s="46"/>
      <c r="D108" s="11" t="str">
        <f>IF(B89=5,"",IF(B86=1,B84,IF(C86=1,C84,IF(D86=1,D84,IF(E86=1,E84,IF(F86=1,F84,IF(G86=1,G84,"")))))))</f>
        <v/>
      </c>
      <c r="E108" s="6"/>
      <c r="F108" s="6"/>
      <c r="G108" s="13"/>
      <c r="H108" s="6"/>
      <c r="I108" s="6"/>
      <c r="J108" s="6"/>
    </row>
    <row r="109" spans="1:10" ht="40.5">
      <c r="A109" s="6" t="s">
        <v>71</v>
      </c>
      <c r="B109" s="17" t="str">
        <f>IF(B89=5,"tillägg i de ljusgula rutorna som önskas avropas.",IF(B86=C86,"",IF(B86=2,B2,IF(C86=2,C2,IF(D86=2,D2,IF(E86=2,E2,IF(F86=2,F2,IF(G86=2,G2,""))))))))</f>
        <v>tillägg i de ljusgula rutorna som önskas avropas.</v>
      </c>
      <c r="C109" s="46"/>
      <c r="D109" s="11" t="str">
        <f>IF(B89=5,"",IF(B86=2,B84,IF(C86=2,C84,IF(D86=2,D84,IF(E86=2,E84,IF(F86=2,F84,IF(G86=2,G84,"")))))))</f>
        <v/>
      </c>
      <c r="E109" s="6"/>
      <c r="F109" s="6"/>
      <c r="G109" s="13"/>
      <c r="H109" s="6"/>
      <c r="I109" s="6"/>
      <c r="J109" s="6"/>
    </row>
    <row r="110" spans="1:10">
      <c r="A110" s="6" t="s">
        <v>72</v>
      </c>
      <c r="B110" s="17" t="str">
        <f>IF(B89=5,"",IF(B86=C86,"",IF(B86=3,B2,IF(C86=3,C2,IF(D86=3,D2,IF(E86=3,E2,IF(F86=3,F2,IF(G86=3,G2,""))))))))</f>
        <v/>
      </c>
      <c r="C110" s="46"/>
      <c r="D110" s="31" t="str">
        <f>IF(B89=5,"",IF(B86=3,B84,IF(C86=3,C84,IF(D86=3,D84,IF(E86=3,E84,IF(F86=3,F84,IF(G86=3,G84,"")))))))</f>
        <v/>
      </c>
      <c r="E110" s="6"/>
      <c r="F110" s="6"/>
      <c r="G110" s="13"/>
      <c r="H110" s="6"/>
      <c r="I110" s="6"/>
      <c r="J110" s="6"/>
    </row>
    <row r="111" spans="1:10">
      <c r="A111" s="6" t="s">
        <v>73</v>
      </c>
      <c r="B111" s="17" t="str">
        <f>IF(B89=5,"",IF(B86=C86,"",IF(B86=4,B2,IF(C86=4,C2,IF(D86=4,D2,IF(E86=4,E2,IF(F86=4,F2,IF(G86=4,G2,""))))))))</f>
        <v/>
      </c>
      <c r="C111" s="46"/>
      <c r="D111" s="11" t="str">
        <f>IF(B89=5,"",IF(B86=4,B84,IF(C86=4,C84,IF(D86=4,D84,IF(E86=4,E84,IF(F86=4,F84,IF(G86=4,G84,"")))))))</f>
        <v/>
      </c>
      <c r="E111" s="6"/>
      <c r="F111" s="6"/>
      <c r="G111" s="13"/>
      <c r="H111" s="6"/>
      <c r="I111" s="6"/>
      <c r="J111" s="6"/>
    </row>
    <row r="112" spans="1:10">
      <c r="A112" s="6" t="s">
        <v>74</v>
      </c>
      <c r="B112" s="17" t="str">
        <f>IF(B89=5,"",IF(B86=C86,"",IF(B86=5,B2,IF(C86=5,C2,IF(D86=5,D2,IF(E86=5,E2,IF(F86=5,F2,IF(G86=5,G2,""))))))))</f>
        <v/>
      </c>
      <c r="C112" s="46"/>
      <c r="D112" s="32" t="str">
        <f>IF(B89=5,"",IF(B86=5,B84,IF(C86=5,C84,IF(D86=5,D84,IF(E86=5,E84,IF(F86=5,F84,IF(G86=5,G84,"")))))))</f>
        <v/>
      </c>
      <c r="E112" s="6"/>
      <c r="F112" s="6"/>
      <c r="G112" s="13"/>
      <c r="H112" s="6"/>
      <c r="I112" s="6"/>
      <c r="J112" s="6"/>
    </row>
    <row r="113" spans="1:10">
      <c r="A113" s="6"/>
      <c r="B113" s="6"/>
      <c r="C113" s="13"/>
      <c r="D113" s="6"/>
      <c r="E113" s="6"/>
      <c r="F113" s="6"/>
      <c r="G113" s="6"/>
      <c r="H113" s="6"/>
      <c r="I113" s="6"/>
      <c r="J113" s="6"/>
    </row>
    <row r="114" spans="1:10">
      <c r="A114" s="138"/>
      <c r="B114" s="139"/>
      <c r="C114" s="139"/>
      <c r="D114" s="11">
        <f>'Avropsblankett 4 Sammarbetslösn'!H80</f>
        <v>1</v>
      </c>
      <c r="E114" s="6"/>
      <c r="F114" s="6"/>
      <c r="G114" s="6"/>
      <c r="H114" s="6"/>
      <c r="I114" s="6"/>
      <c r="J114" s="6"/>
    </row>
    <row r="115" spans="1:10">
      <c r="A115" s="48"/>
      <c r="B115" s="48"/>
      <c r="C115" s="48"/>
      <c r="D115" s="48"/>
      <c r="E115" s="48"/>
      <c r="F115" s="48"/>
      <c r="G115" s="48"/>
      <c r="H115" s="7"/>
      <c r="I115" s="6"/>
      <c r="J115" s="6"/>
    </row>
    <row r="116" spans="1:10">
      <c r="A116" s="48"/>
      <c r="B116" s="48"/>
      <c r="C116" s="48"/>
      <c r="D116" s="48"/>
      <c r="E116" s="48"/>
      <c r="F116" s="48"/>
      <c r="G116" s="48"/>
      <c r="H116" s="6"/>
      <c r="I116" s="6"/>
      <c r="J116" s="6"/>
    </row>
    <row r="117" spans="1:10">
      <c r="A117" s="48"/>
      <c r="B117" s="48"/>
      <c r="C117" s="48"/>
      <c r="D117" s="6"/>
      <c r="E117" s="6"/>
      <c r="F117" s="6"/>
      <c r="G117" s="6"/>
      <c r="H117" s="6"/>
      <c r="I117" s="6"/>
      <c r="J117" s="6"/>
    </row>
  </sheetData>
  <sheetProtection algorithmName="SHA-512" hashValue="m4vdig3M/kjyOavKVDOi8eNjIKkLeyeW74UUDYuVRK8/kGleXad5wb8d1u/Oeqqc/uF4skqWE+v3fJLUMLMWJw==" saltValue="WmtZRp2Q9IE37GW0FS/Zcg==" spinCount="100000" sheet="1" objects="1" scenarios="1"/>
  <protectedRanges>
    <protectedRange sqref="G16" name="Område1_3"/>
    <protectedRange sqref="D114" name="Område1_1_1"/>
  </protectedRanges>
  <mergeCells count="7">
    <mergeCell ref="G84:H84"/>
    <mergeCell ref="B94:F94"/>
    <mergeCell ref="A114:C114"/>
    <mergeCell ref="B95:F95"/>
    <mergeCell ref="B96:F96"/>
    <mergeCell ref="B97:F97"/>
    <mergeCell ref="B98:F98"/>
  </mergeCells>
  <dataValidations count="2">
    <dataValidation type="list" allowBlank="1" showInputMessage="1" showErrorMessage="1" sqref="G16" xr:uid="{00000000-0002-0000-0100-000000000000}">
      <formula1>"2 talkanaler,4 talkanaler,6 talkanaler,8 talkanaler,10 talkanaler,12 talkanaler"</formula1>
    </dataValidation>
    <dataValidation errorStyle="warning" allowBlank="1" showInputMessage="1" showErrorMessage="1" sqref="B94:B98" xr:uid="{00000000-0002-0000-0100-000001000000}"/>
  </dataValidations>
  <hyperlinks>
    <hyperlink ref="B6" r:id="rId1" display="mailto:avrop@connectel.se" xr:uid="{00000000-0004-0000-0100-000000000000}"/>
    <hyperlink ref="F6" r:id="rId2" display="mailto:upphandlingsenheten@teliacompany.com" xr:uid="{00000000-0004-0000-0100-000002000000}"/>
    <hyperlink ref="C6" r:id="rId3" xr:uid="{E850BED3-3354-41B6-B3F9-85993F9303BD}"/>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Avropsblankett 4 Sammarbetslösn</vt:lpstr>
      <vt:lpstr>Prismatris 4 Samarbetslösning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2018-05-28T12:04:21Z</cp:lastPrinted>
  <dcterms:created xsi:type="dcterms:W3CDTF">2016-05-19T07:07:08Z</dcterms:created>
  <dcterms:modified xsi:type="dcterms:W3CDTF">2020-12-25T09:54:01Z</dcterms:modified>
</cp:coreProperties>
</file>