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codeName="ThisWorkbook"/>
  <mc:AlternateContent xmlns:mc="http://schemas.openxmlformats.org/markup-compatibility/2006">
    <mc:Choice Requires="x15">
      <x15ac:absPath xmlns:x15ac="http://schemas.microsoft.com/office/spreadsheetml/2010/11/ac" url="C:\Users\flind\Desktop\Kaffe och vatten 2022-11-24\"/>
    </mc:Choice>
  </mc:AlternateContent>
  <xr:revisionPtr revIDLastSave="0" documentId="13_ncr:1_{D42C2C0C-B74B-48DF-AADC-E145AE699D00}" xr6:coauthVersionLast="47" xr6:coauthVersionMax="47" xr10:uidLastSave="{00000000-0000-0000-0000-000000000000}"/>
  <workbookProtection workbookAlgorithmName="SHA-512" workbookHashValue="IDsEGVY5DxsrsIFgjetf+t8h4tvu4lQ7qtSzpLaRplAPyvFiyC2Xb2HWsVftt3t3qHWDACPAWkC4vAThhKBf5w==" workbookSaltValue="m5Nvm8tBKdoEYNLrvF9kfA==" workbookSpinCount="100000" lockStructure="1"/>
  <bookViews>
    <workbookView xWindow="-120" yWindow="-120" windowWidth="29040" windowHeight="15720" tabRatio="768" xr2:uid="{00000000-000D-0000-FFFF-FFFF00000000}"/>
  </bookViews>
  <sheets>
    <sheet name="1 Instruktioner" sheetId="102" r:id="rId1"/>
    <sheet name="2 Specifikation" sheetId="98" r:id="rId2"/>
    <sheet name="3 Nuvarande lösning" sheetId="104" r:id="rId3"/>
    <sheet name="4 Förslag på lösning" sheetId="103" r:id="rId4"/>
    <sheet name="4.1 Automater" sheetId="107" r:id="rId5"/>
    <sheet name="4.2 Service" sheetId="105" r:id="rId6"/>
    <sheet name="4.3 Övrigt sortiment" sheetId="106" r:id="rId7"/>
    <sheet name="5 Utvärdering" sheetId="108" r:id="rId8"/>
    <sheet name="6 Avtalstecknande" sheetId="100" r:id="rId9"/>
    <sheet name="Admin" sheetId="86" state="hidden" r:id="rId10"/>
    <sheet name="SysAdmin" sheetId="101" state="hidden" r:id="rId11"/>
  </sheets>
  <externalReferences>
    <externalReference r:id="rId12"/>
    <externalReference r:id="rId13"/>
  </externalReferences>
  <definedNames>
    <definedName name="ButtonStatus">SysAdmin!$D$2</definedName>
    <definedName name="ButtonText" localSheetId="7">[1]SysAdmin!$E$2</definedName>
    <definedName name="ButtonText">SysAdmin!$E$2</definedName>
    <definedName name="Delområde_Vara_Tjanst" localSheetId="7">OFFSET([1]Admin!$C$101,0,0,COUNTA([1]Admin!$C$101:$C$122),1)</definedName>
    <definedName name="Delområde_Vara_Tjanst">OFFSET(Admin!$C$101,0,0,COUNTA(Admin!$C$101:$C$122),1)</definedName>
    <definedName name="DpDwnTDV" localSheetId="3">'4 Förslag på lösning'!$B$170</definedName>
    <definedName name="DpDwnTDV" localSheetId="7">'[1]2 Specifikation'!$B$87</definedName>
    <definedName name="DpDwnTDV">'2 Specifikation'!$B$107</definedName>
    <definedName name="DpDwnUtvddrop" localSheetId="3">'4 Förslag på lösning'!$B$177</definedName>
    <definedName name="DpDwnUtvddrop" localSheetId="7">'[1]2 Specifikation'!$B$93</definedName>
    <definedName name="DpDwnUtvddrop">'2 Specifikation'!$B$113</definedName>
    <definedName name="LarmStatus" localSheetId="3">'4 Förslag på lösning'!$AC$3</definedName>
    <definedName name="LarmStatus" localSheetId="7">'[1]2 Specifikation'!$AJ$3</definedName>
    <definedName name="LarmStatus">'2 Specifikation'!$AJ$3</definedName>
    <definedName name="ListLevNamn" localSheetId="7">[1]Admin!$C$81:$C$87</definedName>
    <definedName name="ListLevNamn">Admin!$C$81:$C$88</definedName>
    <definedName name="ListvalNrProduktTjänst">[2]Admin!$G$26:$G$47</definedName>
    <definedName name="ListvalRegion">Admin!$J$56:$J$77</definedName>
    <definedName name="LockStatus">SysAdmin!$B$1</definedName>
    <definedName name="MiljöNrTjänst">Admin!$I$71:$I$77</definedName>
    <definedName name="NrTjänst">Admin!$G$71:$G$77</definedName>
    <definedName name="pkey">SysAdmin!$B$3</definedName>
    <definedName name="_xlnm.Print_Area" localSheetId="1">'2 Specifikation'!$B$2:$AE$214</definedName>
    <definedName name="_xlnm.Print_Area" localSheetId="3">'4 Förslag på lösning'!$B$2:$AD$335</definedName>
    <definedName name="_xlnm.Print_Titles" localSheetId="1">'2 Specifikation'!$1:$1</definedName>
    <definedName name="_xlnm.Print_Titles" localSheetId="3">'4 Förslag på lösning'!$1:$1</definedName>
    <definedName name="_xlnm.Print_Titles" localSheetId="8">'6 Avtalstecknande'!$2:$2</definedName>
    <definedName name="ResOpt">Admin!$J$28:$J$53</definedName>
    <definedName name="ResVarTja" localSheetId="7">OFFSET([1]Admin!$J$3,0,0,COUNTA([1]Admin!$J$3:$J$24),1)</definedName>
    <definedName name="ResVarTja">OFFSET(Admin!$J$3,0,0,COUNTA(Admin!$J$3:$J$24),1)</definedName>
    <definedName name="TblBeräkning">Admin!$C$55:$M$67</definedName>
    <definedName name="TblDelområde" localSheetId="7">[1]Admin!$C$4:$C$10</definedName>
    <definedName name="TblDelområde">Admin!$C$4:$C$10</definedName>
    <definedName name="TblEnhet">Admin!$H$57:$H$59</definedName>
    <definedName name="TblGrundTilldeln" localSheetId="7">[1]Admin!$D$57:$D$59</definedName>
    <definedName name="TblGrundTilldeln">Admin!$D$57:$D$59</definedName>
    <definedName name="TblHyraKopVaror" localSheetId="7">[1]Admin!$H$65:$H$67</definedName>
    <definedName name="TblHyraKopVaror">Admin!$H$65:$H$67</definedName>
    <definedName name="TblKontor" localSheetId="7">[1]Admin!$L$38:$L$58</definedName>
    <definedName name="TblKontor">Admin!$L$18:$L$58</definedName>
    <definedName name="TblKrv2">Admin!$E$101:$E$107</definedName>
    <definedName name="TblKrvRes1" localSheetId="7">[1]Admin!$E$114:$E$122</definedName>
    <definedName name="TblKrvRes1">Admin!$E$114:$E$122</definedName>
    <definedName name="TblKrvRes10" localSheetId="7">[1]Admin!$N$114:$N$122</definedName>
    <definedName name="TblKrvRes10">Admin!$N$114:$N$122</definedName>
    <definedName name="TblKrvRes11" localSheetId="7">[1]Admin!$O$114:$O$122</definedName>
    <definedName name="TblKrvRes11">Admin!$O$114:$O$122</definedName>
    <definedName name="TblKrvRes12" localSheetId="7">[1]Admin!$P$114:$P$122</definedName>
    <definedName name="TblKrvRes12">Admin!$P$114:$P$122</definedName>
    <definedName name="TblKrvRes13" localSheetId="7">[1]Admin!$Q$114:$Q$122</definedName>
    <definedName name="TblKrvRes13">Admin!$Q$114:$Q$122</definedName>
    <definedName name="TblKrvRes14" localSheetId="7">[1]Admin!$R$114:$R$122</definedName>
    <definedName name="TblKrvRes14">Admin!$R$114:$R$122</definedName>
    <definedName name="TblKrvRes15" localSheetId="7">[1]Admin!$S$114:$S$122</definedName>
    <definedName name="TblKrvRes15">Admin!$S$114:$S$122</definedName>
    <definedName name="TblKrvRes16" localSheetId="7">[1]Admin!$T$114:$T$122</definedName>
    <definedName name="TblKrvRes16">Admin!$T$114:$T$122</definedName>
    <definedName name="TblKrvRes17">Admin!$U$114:$U$122</definedName>
    <definedName name="TblKrvRes18">Admin!$V$114:$V$122</definedName>
    <definedName name="TblKrvRes19" localSheetId="7">[1]Admin!$W$114:$W$122</definedName>
    <definedName name="TblKrvRes19">Admin!$W$114:$W$122</definedName>
    <definedName name="TblKrvRes2" localSheetId="7">[1]Admin!$F$114:$F$122</definedName>
    <definedName name="TblKrvRes2">Admin!$F$114:$F$122</definedName>
    <definedName name="TblKrvRes20" localSheetId="7">[1]Admin!$X$114:$X$122</definedName>
    <definedName name="TblKrvRes20">Admin!$X$114:$X$122</definedName>
    <definedName name="TblKrvRes3" localSheetId="7">[1]Admin!$G$114:$G$122</definedName>
    <definedName name="TblKrvRes3">Admin!$G$114:$G$122</definedName>
    <definedName name="TblKrvRes4" localSheetId="7">[1]Admin!$H$114:$H$122</definedName>
    <definedName name="TblKrvRes4">Admin!$H$114:$H$122</definedName>
    <definedName name="TblKrvRes5" localSheetId="7">[1]Admin!$I$114:$I$122</definedName>
    <definedName name="TblKrvRes5">Admin!$I$114:$I$122</definedName>
    <definedName name="TblKrvRes6" localSheetId="7">[1]Admin!$J$114:$J$122</definedName>
    <definedName name="TblKrvRes6">Admin!$J$114:$J$122</definedName>
    <definedName name="TblKrvRes7" localSheetId="7">[1]Admin!$K$114:$K$122</definedName>
    <definedName name="TblKrvRes7">Admin!$K$114:$K$122</definedName>
    <definedName name="TblKrvRes8" localSheetId="7">[1]Admin!$L$114:$L$122</definedName>
    <definedName name="TblKrvRes8">Admin!$L$114:$L$122</definedName>
    <definedName name="TblKrvRes9" localSheetId="7">[1]Admin!$M$114:$M$122</definedName>
    <definedName name="TblKrvRes9">Admin!$M$114:$M$122</definedName>
    <definedName name="TblLeverantörer">Admin!$C$80:$Q$97</definedName>
    <definedName name="TblProdGrupp">Admin!$H$71:$H$75</definedName>
    <definedName name="TblProdukter">[2]Admin!$R$26:$R$34</definedName>
    <definedName name="TblRegion">[2]Admin!$L$26:$L$32</definedName>
    <definedName name="TblService" localSheetId="7">[1]Admin!$F$73:$F$74</definedName>
    <definedName name="TblService">Admin!$F$73:$F$74</definedName>
    <definedName name="TblTilldelKrit" localSheetId="7">[1]Admin!$L$61:$L$69</definedName>
    <definedName name="TblTilldelKrit">Admin!$L$61:$L$69</definedName>
    <definedName name="TblTjänst">Admin!$J$3:$J$25</definedName>
    <definedName name="TblTjänster">[2]Admin!$T$26:$T$35</definedName>
    <definedName name="TblUtVrd" localSheetId="7">[1]Admin!$D$62:$D$66</definedName>
    <definedName name="TblUtVrd">Admin!$D$62:$D$66</definedName>
    <definedName name="TidsåtgNrTjänst">Admin!$M$71:$M$75</definedName>
    <definedName name="TillDelVal" localSheetId="7">[1]SysAdmin!$E$8</definedName>
    <definedName name="TillDelVal">SysAdmin!$E$8</definedName>
    <definedName name="TillDelVal2" localSheetId="3">'4 Förslag på lösning'!$AB$172</definedName>
    <definedName name="TillDelVal2">'2 Specifikation'!$AC$108</definedName>
    <definedName name="UKey">SysAdmin!$B$2</definedName>
    <definedName name="USRDelområde" localSheetId="7">'[1]2 Specifikation'!$B$53</definedName>
    <definedName name="USRDelområde">'2 Specifikation'!$B$53</definedName>
    <definedName name="UtvarderingsVal" localSheetId="7">[1]SysAdmin!$E$9</definedName>
    <definedName name="UtvarderingsVal">SysAdmin!$E$9</definedName>
    <definedName name="UtvarderingsVal2" localSheetId="3">'4 Förslag på lösning'!$AB$173</definedName>
    <definedName name="UtvarderingsVal2">'2 Specifikation'!$AC$109</definedName>
    <definedName name="ValBilaga" localSheetId="7">[1]Admin!$F$67:$F$68</definedName>
    <definedName name="ValBilaga">Admin!$F$67:$F$68</definedName>
    <definedName name="ValVarTja">Admin!$D$3</definedName>
    <definedName name="Välj1">[2]Admin!$F$26</definedName>
    <definedName name="Wkey">SysAdmin!$B$4</definedName>
    <definedName name="YColor">SysAdmin!$B$5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5" i="103" l="1"/>
  <c r="X55" i="103"/>
  <c r="AC55" i="103" s="1"/>
  <c r="W56" i="103"/>
  <c r="AC56" i="103" s="1"/>
  <c r="X56" i="103"/>
  <c r="W57" i="103"/>
  <c r="AC57" i="103" s="1"/>
  <c r="X57" i="103"/>
  <c r="W58" i="103"/>
  <c r="X58" i="103"/>
  <c r="W59" i="103"/>
  <c r="AC59" i="103" s="1"/>
  <c r="X59" i="103"/>
  <c r="W60" i="103"/>
  <c r="X60" i="103"/>
  <c r="W61" i="103"/>
  <c r="X61" i="103"/>
  <c r="W62" i="103"/>
  <c r="X62" i="103"/>
  <c r="W63" i="103"/>
  <c r="X63" i="103"/>
  <c r="W64" i="103"/>
  <c r="AC64" i="103" s="1"/>
  <c r="X64" i="103"/>
  <c r="W65" i="103"/>
  <c r="X65" i="103"/>
  <c r="W66" i="103"/>
  <c r="X66" i="103"/>
  <c r="AC66" i="103" s="1"/>
  <c r="W67" i="103"/>
  <c r="X67" i="103"/>
  <c r="AC67" i="103" s="1"/>
  <c r="W68" i="103"/>
  <c r="AC68" i="103" s="1"/>
  <c r="X68" i="103"/>
  <c r="W69" i="103"/>
  <c r="AC69" i="103" s="1"/>
  <c r="X69" i="103"/>
  <c r="W70" i="103"/>
  <c r="X70" i="103"/>
  <c r="W71" i="103"/>
  <c r="X71" i="103"/>
  <c r="W72" i="103"/>
  <c r="X72" i="103"/>
  <c r="W73" i="103"/>
  <c r="X73" i="103"/>
  <c r="W74" i="103"/>
  <c r="X74" i="103"/>
  <c r="W75" i="103"/>
  <c r="X75" i="103"/>
  <c r="W76" i="103"/>
  <c r="AC76" i="103" s="1"/>
  <c r="X76" i="103"/>
  <c r="W77" i="103"/>
  <c r="X77" i="103"/>
  <c r="W78" i="103"/>
  <c r="X78" i="103"/>
  <c r="AC78" i="103" s="1"/>
  <c r="W79" i="103"/>
  <c r="X79" i="103"/>
  <c r="AC79" i="103" s="1"/>
  <c r="W80" i="103"/>
  <c r="AC80" i="103" s="1"/>
  <c r="X80" i="103"/>
  <c r="W81" i="103"/>
  <c r="AC81" i="103" s="1"/>
  <c r="X81" i="103"/>
  <c r="W82" i="103"/>
  <c r="X82" i="103"/>
  <c r="W83" i="103"/>
  <c r="X83" i="103"/>
  <c r="W84" i="103"/>
  <c r="X84" i="103"/>
  <c r="W85" i="103"/>
  <c r="X85" i="103"/>
  <c r="W86" i="103"/>
  <c r="X86" i="103"/>
  <c r="W87" i="103"/>
  <c r="X87" i="103"/>
  <c r="W88" i="103"/>
  <c r="AC88" i="103" s="1"/>
  <c r="X88" i="103"/>
  <c r="W89" i="103"/>
  <c r="X89" i="103"/>
  <c r="W90" i="103"/>
  <c r="X90" i="103"/>
  <c r="AC90" i="103" s="1"/>
  <c r="W91" i="103"/>
  <c r="X91" i="103"/>
  <c r="AC91" i="103" s="1"/>
  <c r="W92" i="103"/>
  <c r="AC92" i="103" s="1"/>
  <c r="X92" i="103"/>
  <c r="W93" i="103"/>
  <c r="AC93" i="103" s="1"/>
  <c r="X93" i="103"/>
  <c r="W94" i="103"/>
  <c r="X94" i="103"/>
  <c r="W95" i="103"/>
  <c r="X95" i="103"/>
  <c r="W96" i="103"/>
  <c r="X96" i="103"/>
  <c r="W97" i="103"/>
  <c r="X97" i="103"/>
  <c r="AC97" i="103" s="1"/>
  <c r="W98" i="103"/>
  <c r="X98" i="103"/>
  <c r="W99" i="103"/>
  <c r="X99" i="103"/>
  <c r="W100" i="103"/>
  <c r="AC100" i="103" s="1"/>
  <c r="X100" i="103"/>
  <c r="W101" i="103"/>
  <c r="X101" i="103"/>
  <c r="W102" i="103"/>
  <c r="X102" i="103"/>
  <c r="AC102" i="103" s="1"/>
  <c r="W103" i="103"/>
  <c r="AC103" i="103" s="1"/>
  <c r="X103" i="103"/>
  <c r="W104" i="103"/>
  <c r="AC104" i="103" s="1"/>
  <c r="X104" i="103"/>
  <c r="W105" i="103"/>
  <c r="AC105" i="103" s="1"/>
  <c r="X105" i="103"/>
  <c r="W106" i="103"/>
  <c r="X106" i="103"/>
  <c r="W107" i="103"/>
  <c r="X107" i="103"/>
  <c r="W108" i="103"/>
  <c r="X108" i="103"/>
  <c r="W109" i="103"/>
  <c r="X109" i="103"/>
  <c r="W110" i="103"/>
  <c r="X110" i="103"/>
  <c r="W111" i="103"/>
  <c r="AC111" i="103" s="1"/>
  <c r="X111" i="103"/>
  <c r="W112" i="103"/>
  <c r="AC112" i="103" s="1"/>
  <c r="X112" i="103"/>
  <c r="W113" i="103"/>
  <c r="X113" i="103"/>
  <c r="W114" i="103"/>
  <c r="X114" i="103"/>
  <c r="AC114" i="103" s="1"/>
  <c r="W115" i="103"/>
  <c r="AC115" i="103" s="1"/>
  <c r="X115" i="103"/>
  <c r="W116" i="103"/>
  <c r="AC116" i="103" s="1"/>
  <c r="X116" i="103"/>
  <c r="W117" i="103"/>
  <c r="AC117" i="103" s="1"/>
  <c r="X117" i="103"/>
  <c r="W118" i="103"/>
  <c r="AC118" i="103" s="1"/>
  <c r="X118" i="103"/>
  <c r="AC58" i="103"/>
  <c r="AC60" i="103"/>
  <c r="AC61" i="103"/>
  <c r="AC62" i="103"/>
  <c r="AC63" i="103"/>
  <c r="AC65" i="103"/>
  <c r="AC70" i="103"/>
  <c r="AC71" i="103"/>
  <c r="AC72" i="103"/>
  <c r="AC73" i="103"/>
  <c r="AC74" i="103"/>
  <c r="AC75" i="103"/>
  <c r="AC77" i="103"/>
  <c r="AC82" i="103"/>
  <c r="AC83" i="103"/>
  <c r="AC84" i="103"/>
  <c r="AC85" i="103"/>
  <c r="AC86" i="103"/>
  <c r="AC87" i="103"/>
  <c r="AC89" i="103"/>
  <c r="AC94" i="103"/>
  <c r="AC95" i="103"/>
  <c r="AC96" i="103"/>
  <c r="AC98" i="103"/>
  <c r="AC99" i="103"/>
  <c r="AC101" i="103"/>
  <c r="AC106" i="103"/>
  <c r="AC107" i="103"/>
  <c r="AC108" i="103"/>
  <c r="AC109" i="103"/>
  <c r="AC110" i="103"/>
  <c r="AC113" i="103"/>
  <c r="AC54" i="103"/>
  <c r="X54" i="103"/>
  <c r="W54" i="103"/>
  <c r="E1" i="100"/>
  <c r="L49" i="86" l="1"/>
  <c r="L48" i="86"/>
  <c r="L47" i="86"/>
  <c r="L46" i="86"/>
  <c r="L45" i="86"/>
  <c r="L44" i="86"/>
  <c r="L43" i="86"/>
  <c r="L42" i="86"/>
  <c r="L41" i="86"/>
  <c r="L40" i="86"/>
  <c r="L39" i="86"/>
  <c r="L38" i="86"/>
  <c r="L37" i="86"/>
  <c r="L36" i="86"/>
  <c r="L35" i="86"/>
  <c r="L34" i="86"/>
  <c r="L33" i="86"/>
  <c r="L32" i="86"/>
  <c r="L31" i="86"/>
  <c r="L30" i="86"/>
  <c r="L29" i="86"/>
  <c r="C161" i="86"/>
  <c r="C160" i="86"/>
  <c r="C159" i="86"/>
  <c r="C158" i="86"/>
  <c r="C157" i="86"/>
  <c r="C156" i="86"/>
  <c r="C155" i="86"/>
  <c r="C154" i="86"/>
  <c r="C153" i="86"/>
  <c r="C152" i="86"/>
  <c r="C150" i="86"/>
  <c r="C149" i="86"/>
  <c r="C148" i="86"/>
  <c r="C147" i="86"/>
  <c r="C146" i="86"/>
  <c r="C145" i="86"/>
  <c r="C144" i="86"/>
  <c r="C143" i="86"/>
  <c r="C142" i="86"/>
  <c r="C141" i="86"/>
  <c r="I55" i="103" l="1"/>
  <c r="I56" i="103"/>
  <c r="I57" i="103"/>
  <c r="I58" i="103"/>
  <c r="I59" i="103"/>
  <c r="I60" i="103"/>
  <c r="I61" i="103"/>
  <c r="I62" i="103"/>
  <c r="I63" i="103"/>
  <c r="I64" i="103"/>
  <c r="I65" i="103"/>
  <c r="I66" i="103"/>
  <c r="I67" i="103"/>
  <c r="I68" i="103"/>
  <c r="I69" i="103"/>
  <c r="I70" i="103"/>
  <c r="I71" i="103"/>
  <c r="I72" i="103"/>
  <c r="I73" i="103"/>
  <c r="I74" i="103"/>
  <c r="I75" i="103"/>
  <c r="I76" i="103"/>
  <c r="I77" i="103"/>
  <c r="I78" i="103"/>
  <c r="I79" i="103"/>
  <c r="I80" i="103"/>
  <c r="I81" i="103"/>
  <c r="I82" i="103"/>
  <c r="I83" i="103"/>
  <c r="I84" i="103"/>
  <c r="I85" i="103"/>
  <c r="I86" i="103"/>
  <c r="I87" i="103"/>
  <c r="I88" i="103"/>
  <c r="I89" i="103"/>
  <c r="I90" i="103"/>
  <c r="I91" i="103"/>
  <c r="I92" i="103"/>
  <c r="I93" i="103"/>
  <c r="I94" i="103"/>
  <c r="I95" i="103"/>
  <c r="I96" i="103"/>
  <c r="I97" i="103"/>
  <c r="K97" i="103" s="1"/>
  <c r="L97" i="103" s="1"/>
  <c r="I98" i="103"/>
  <c r="K98" i="103" s="1"/>
  <c r="L98" i="103" s="1"/>
  <c r="I99" i="103"/>
  <c r="I100" i="103"/>
  <c r="I101" i="103"/>
  <c r="K101" i="103" s="1"/>
  <c r="L101" i="103" s="1"/>
  <c r="I102" i="103"/>
  <c r="K102" i="103" s="1"/>
  <c r="L102" i="103" s="1"/>
  <c r="I103" i="103"/>
  <c r="I104" i="103"/>
  <c r="I105" i="103"/>
  <c r="K105" i="103" s="1"/>
  <c r="L105" i="103" s="1"/>
  <c r="I106" i="103"/>
  <c r="K106" i="103" s="1"/>
  <c r="L106" i="103" s="1"/>
  <c r="I107" i="103"/>
  <c r="I108" i="103"/>
  <c r="I109" i="103"/>
  <c r="K109" i="103" s="1"/>
  <c r="L109" i="103" s="1"/>
  <c r="I110" i="103"/>
  <c r="K110" i="103" s="1"/>
  <c r="L110" i="103" s="1"/>
  <c r="I111" i="103"/>
  <c r="I112" i="103"/>
  <c r="I113" i="103"/>
  <c r="K113" i="103" s="1"/>
  <c r="L113" i="103" s="1"/>
  <c r="I114" i="103"/>
  <c r="K114" i="103" s="1"/>
  <c r="L114" i="103" s="1"/>
  <c r="I115" i="103"/>
  <c r="I116" i="103"/>
  <c r="I117" i="103"/>
  <c r="K117" i="103" s="1"/>
  <c r="L117" i="103" s="1"/>
  <c r="I118" i="103"/>
  <c r="C55" i="103"/>
  <c r="C56" i="103"/>
  <c r="C57" i="103"/>
  <c r="C58" i="103"/>
  <c r="C59" i="103"/>
  <c r="C60" i="103"/>
  <c r="C61" i="103"/>
  <c r="C62" i="103"/>
  <c r="C63" i="103"/>
  <c r="C64" i="103"/>
  <c r="C65" i="103"/>
  <c r="C66" i="103"/>
  <c r="C67" i="103"/>
  <c r="C68" i="103"/>
  <c r="C69" i="103"/>
  <c r="C70" i="103"/>
  <c r="C71" i="103"/>
  <c r="C72" i="103"/>
  <c r="C73" i="103"/>
  <c r="C74" i="103"/>
  <c r="C75" i="103"/>
  <c r="C76" i="103"/>
  <c r="C77" i="103"/>
  <c r="C78" i="103"/>
  <c r="C79" i="103"/>
  <c r="C80" i="103"/>
  <c r="C81" i="103"/>
  <c r="C82" i="103"/>
  <c r="C83" i="103"/>
  <c r="C84" i="103"/>
  <c r="C85" i="103"/>
  <c r="C86" i="103"/>
  <c r="C87" i="103"/>
  <c r="C88" i="103"/>
  <c r="C89" i="103"/>
  <c r="C90" i="103"/>
  <c r="C91" i="103"/>
  <c r="C92" i="103"/>
  <c r="C93" i="103"/>
  <c r="C94" i="103"/>
  <c r="C95" i="103"/>
  <c r="C96" i="103"/>
  <c r="C97" i="103"/>
  <c r="C98" i="103"/>
  <c r="C99" i="103"/>
  <c r="C100" i="103"/>
  <c r="C101" i="103"/>
  <c r="C102" i="103"/>
  <c r="C103" i="103"/>
  <c r="C104" i="103"/>
  <c r="C105" i="103"/>
  <c r="C106" i="103"/>
  <c r="C107" i="103"/>
  <c r="C108" i="103"/>
  <c r="C109" i="103"/>
  <c r="C110" i="103"/>
  <c r="C111" i="103"/>
  <c r="C112" i="103"/>
  <c r="C113" i="103"/>
  <c r="C114" i="103"/>
  <c r="C115" i="103"/>
  <c r="C116" i="103"/>
  <c r="C117" i="103"/>
  <c r="C118" i="103"/>
  <c r="B55" i="103"/>
  <c r="B56" i="103"/>
  <c r="B57" i="103"/>
  <c r="B58" i="103"/>
  <c r="B59" i="103"/>
  <c r="B60" i="103"/>
  <c r="B61" i="103"/>
  <c r="B62" i="103"/>
  <c r="B63" i="103"/>
  <c r="B64" i="103"/>
  <c r="B65" i="103"/>
  <c r="B66" i="103"/>
  <c r="B67" i="103"/>
  <c r="B68" i="103"/>
  <c r="B69" i="103"/>
  <c r="B70" i="103"/>
  <c r="B71" i="103"/>
  <c r="B72" i="103"/>
  <c r="B73" i="103"/>
  <c r="B74" i="103"/>
  <c r="B75" i="103"/>
  <c r="B76" i="103"/>
  <c r="B77" i="103"/>
  <c r="B78" i="103"/>
  <c r="B79" i="103"/>
  <c r="B80" i="103"/>
  <c r="B81" i="103"/>
  <c r="B82" i="103"/>
  <c r="B83" i="103"/>
  <c r="B84" i="103"/>
  <c r="B85" i="103"/>
  <c r="B86" i="103"/>
  <c r="B87" i="103"/>
  <c r="B88" i="103"/>
  <c r="B89" i="103"/>
  <c r="B90" i="103"/>
  <c r="B91" i="103"/>
  <c r="B92" i="103"/>
  <c r="B93" i="103"/>
  <c r="B94" i="103"/>
  <c r="B95" i="103"/>
  <c r="B96" i="103"/>
  <c r="B97" i="103"/>
  <c r="B98" i="103"/>
  <c r="B99" i="103"/>
  <c r="B100" i="103"/>
  <c r="B101" i="103"/>
  <c r="B102" i="103"/>
  <c r="B103" i="103"/>
  <c r="B104" i="103"/>
  <c r="B105" i="103"/>
  <c r="B106" i="103"/>
  <c r="B107" i="103"/>
  <c r="B108" i="103"/>
  <c r="B109" i="103"/>
  <c r="B110" i="103"/>
  <c r="B111" i="103"/>
  <c r="B112" i="103"/>
  <c r="B113" i="103"/>
  <c r="B114" i="103"/>
  <c r="B115" i="103"/>
  <c r="B116" i="103"/>
  <c r="B117" i="103"/>
  <c r="B118" i="103"/>
  <c r="K116" i="103"/>
  <c r="L116" i="103" s="1"/>
  <c r="K115" i="103"/>
  <c r="L115" i="103" s="1"/>
  <c r="K112" i="103"/>
  <c r="L112" i="103" s="1"/>
  <c r="K111" i="103"/>
  <c r="L111" i="103" s="1"/>
  <c r="K108" i="103"/>
  <c r="L108" i="103" s="1"/>
  <c r="K107" i="103"/>
  <c r="L107" i="103" s="1"/>
  <c r="K93" i="103"/>
  <c r="L93" i="103" s="1"/>
  <c r="K94" i="103"/>
  <c r="L94" i="103" s="1"/>
  <c r="K99" i="103"/>
  <c r="L99" i="103" s="1"/>
  <c r="K100" i="103"/>
  <c r="L100" i="103" s="1"/>
  <c r="K103" i="103"/>
  <c r="L103" i="103" s="1"/>
  <c r="K104" i="103"/>
  <c r="L104" i="103" s="1"/>
  <c r="K96" i="103"/>
  <c r="L96" i="103" s="1"/>
  <c r="K95" i="103"/>
  <c r="L95" i="103" s="1"/>
  <c r="C54" i="103" l="1"/>
  <c r="B54" i="103"/>
  <c r="I54" i="103" l="1"/>
  <c r="K1" i="104"/>
  <c r="AJ171" i="98" l="1"/>
  <c r="AD171" i="98"/>
  <c r="AC171" i="98"/>
  <c r="AJ170" i="98"/>
  <c r="AD170" i="98"/>
  <c r="AC170" i="98"/>
  <c r="AJ169" i="98"/>
  <c r="AD169" i="98"/>
  <c r="AC169" i="98"/>
  <c r="AJ168" i="98"/>
  <c r="AD168" i="98"/>
  <c r="AC168" i="98"/>
  <c r="AJ167" i="98"/>
  <c r="AD167" i="98"/>
  <c r="AC167" i="98"/>
  <c r="AJ166" i="98"/>
  <c r="AD166" i="98"/>
  <c r="AC166" i="98"/>
  <c r="AJ165" i="98"/>
  <c r="AD165" i="98"/>
  <c r="AC165" i="98"/>
  <c r="AJ164" i="98"/>
  <c r="AD164" i="98"/>
  <c r="AC164" i="98"/>
  <c r="AJ163" i="98"/>
  <c r="AD163" i="98"/>
  <c r="AC163" i="98"/>
  <c r="AJ162" i="98"/>
  <c r="AD162" i="98"/>
  <c r="AC162" i="98"/>
  <c r="AJ184" i="98"/>
  <c r="AD184" i="98"/>
  <c r="AC184" i="98"/>
  <c r="AJ183" i="98"/>
  <c r="AD183" i="98"/>
  <c r="AC183" i="98"/>
  <c r="AJ182" i="98"/>
  <c r="AD182" i="98"/>
  <c r="AC182" i="98"/>
  <c r="AJ181" i="98"/>
  <c r="AD181" i="98"/>
  <c r="AC181" i="98"/>
  <c r="AJ180" i="98"/>
  <c r="AD180" i="98"/>
  <c r="AC180" i="98"/>
  <c r="AJ179" i="98"/>
  <c r="AD179" i="98"/>
  <c r="AC179" i="98"/>
  <c r="AJ178" i="98"/>
  <c r="AD178" i="98"/>
  <c r="AC178" i="98"/>
  <c r="AJ177" i="98"/>
  <c r="AD177" i="98"/>
  <c r="AC177" i="98"/>
  <c r="AJ176" i="98"/>
  <c r="AD176" i="98"/>
  <c r="AC176" i="98"/>
  <c r="AJ175" i="98"/>
  <c r="AD175" i="98"/>
  <c r="AC175" i="98"/>
  <c r="K73" i="103"/>
  <c r="L73" i="103" s="1"/>
  <c r="K72" i="103"/>
  <c r="L72" i="103" s="1"/>
  <c r="K71" i="103"/>
  <c r="L71" i="103" s="1"/>
  <c r="K70" i="103"/>
  <c r="L70" i="103" s="1"/>
  <c r="K69" i="103"/>
  <c r="L69" i="103" s="1"/>
  <c r="K68" i="103"/>
  <c r="L68" i="103" s="1"/>
  <c r="K67" i="103"/>
  <c r="L67" i="103" s="1"/>
  <c r="K66" i="103"/>
  <c r="L66" i="103" s="1"/>
  <c r="K65" i="103"/>
  <c r="L65" i="103" s="1"/>
  <c r="K64" i="103"/>
  <c r="L64" i="103" s="1"/>
  <c r="K84" i="103"/>
  <c r="L84" i="103" s="1"/>
  <c r="K83" i="103"/>
  <c r="L83" i="103" s="1"/>
  <c r="K82" i="103"/>
  <c r="L82" i="103" s="1"/>
  <c r="K81" i="103"/>
  <c r="L81" i="103" s="1"/>
  <c r="K80" i="103"/>
  <c r="L80" i="103" s="1"/>
  <c r="K79" i="103"/>
  <c r="L79" i="103" s="1"/>
  <c r="K78" i="103"/>
  <c r="L78" i="103" s="1"/>
  <c r="K77" i="103"/>
  <c r="L77" i="103" s="1"/>
  <c r="K76" i="103"/>
  <c r="L76" i="103" s="1"/>
  <c r="K75" i="103"/>
  <c r="L75" i="103" s="1"/>
  <c r="C170" i="86" l="1"/>
  <c r="C169" i="86"/>
  <c r="C168" i="86"/>
  <c r="C167" i="86"/>
  <c r="C166" i="86"/>
  <c r="C165" i="86"/>
  <c r="C164" i="86"/>
  <c r="C163" i="86"/>
  <c r="C162" i="86"/>
  <c r="C151" i="86"/>
  <c r="C140" i="86"/>
  <c r="C139" i="86"/>
  <c r="C138" i="86"/>
  <c r="C137" i="86"/>
  <c r="C136" i="86"/>
  <c r="C135" i="86"/>
  <c r="C134" i="86"/>
  <c r="C133" i="86"/>
  <c r="C132" i="86"/>
  <c r="C131" i="86"/>
  <c r="D155" i="86" l="1"/>
  <c r="E155" i="86" s="1"/>
  <c r="D157" i="86"/>
  <c r="E157" i="86" s="1"/>
  <c r="D159" i="86"/>
  <c r="E159" i="86" s="1"/>
  <c r="D153" i="86"/>
  <c r="E153" i="86" s="1"/>
  <c r="D161" i="86"/>
  <c r="E161" i="86" s="1"/>
  <c r="D158" i="86"/>
  <c r="E158" i="86" s="1"/>
  <c r="D160" i="86"/>
  <c r="E160" i="86" s="1"/>
  <c r="D152" i="86"/>
  <c r="E152" i="86" s="1"/>
  <c r="D156" i="86"/>
  <c r="E156" i="86" s="1"/>
  <c r="D154" i="86"/>
  <c r="E154" i="86" s="1"/>
  <c r="D150" i="86"/>
  <c r="E150" i="86" s="1"/>
  <c r="D149" i="86"/>
  <c r="E149" i="86" s="1"/>
  <c r="D142" i="86"/>
  <c r="E142" i="86" s="1"/>
  <c r="D146" i="86"/>
  <c r="E146" i="86" s="1"/>
  <c r="D144" i="86"/>
  <c r="E144" i="86" s="1"/>
  <c r="D148" i="86"/>
  <c r="E148" i="86" s="1"/>
  <c r="D145" i="86"/>
  <c r="E145" i="86" s="1"/>
  <c r="D147" i="86"/>
  <c r="E147" i="86" s="1"/>
  <c r="D143" i="86"/>
  <c r="E143" i="86" s="1"/>
  <c r="D141" i="86"/>
  <c r="E141" i="86" s="1"/>
  <c r="D132" i="86"/>
  <c r="E132" i="86" s="1"/>
  <c r="D134" i="86"/>
  <c r="E134" i="86" s="1"/>
  <c r="D135" i="86"/>
  <c r="E135" i="86" s="1"/>
  <c r="D137" i="86"/>
  <c r="E137" i="86" s="1"/>
  <c r="D138" i="86"/>
  <c r="E138" i="86" s="1"/>
  <c r="D170" i="86"/>
  <c r="E170" i="86" s="1"/>
  <c r="D133" i="86"/>
  <c r="E133" i="86" s="1"/>
  <c r="D131" i="86"/>
  <c r="E131" i="86" s="1"/>
  <c r="D169" i="86"/>
  <c r="E169" i="86" s="1"/>
  <c r="D167" i="86"/>
  <c r="E167" i="86" s="1"/>
  <c r="D139" i="86"/>
  <c r="E139" i="86" s="1"/>
  <c r="D151" i="86"/>
  <c r="E151" i="86" s="1"/>
  <c r="D166" i="86"/>
  <c r="E166" i="86" s="1"/>
  <c r="D164" i="86"/>
  <c r="E164" i="86" s="1"/>
  <c r="D162" i="86"/>
  <c r="E162" i="86" s="1"/>
  <c r="D165" i="86"/>
  <c r="E165" i="86" s="1"/>
  <c r="D140" i="86"/>
  <c r="E140" i="86" s="1"/>
  <c r="D168" i="86"/>
  <c r="E168" i="86" s="1"/>
  <c r="D163" i="86"/>
  <c r="E163" i="86" s="1"/>
  <c r="D136" i="86"/>
  <c r="E136" i="86" s="1"/>
  <c r="F158" i="86" l="1" a="1"/>
  <c r="F158" i="86" s="1"/>
  <c r="B150" i="103" s="1"/>
  <c r="D150" i="103" s="1"/>
  <c r="F154" i="86" a="1"/>
  <c r="F154" i="86" s="1"/>
  <c r="B146" i="103" s="1"/>
  <c r="D146" i="103" s="1"/>
  <c r="F157" i="86" a="1"/>
  <c r="F157" i="86" s="1"/>
  <c r="B149" i="103" s="1"/>
  <c r="D149" i="103" s="1"/>
  <c r="F161" i="86" a="1"/>
  <c r="F161" i="86" s="1"/>
  <c r="B153" i="103" s="1"/>
  <c r="F153" i="86" a="1"/>
  <c r="F153" i="86" s="1"/>
  <c r="B145" i="103" s="1"/>
  <c r="D145" i="103" s="1"/>
  <c r="F160" i="86" a="1"/>
  <c r="F160" i="86" s="1"/>
  <c r="B152" i="103" s="1"/>
  <c r="D152" i="103" s="1"/>
  <c r="F156" i="86" a="1"/>
  <c r="F156" i="86" s="1"/>
  <c r="B148" i="103" s="1"/>
  <c r="D148" i="103" s="1"/>
  <c r="F152" i="86" a="1"/>
  <c r="F152" i="86" s="1"/>
  <c r="B144" i="103" s="1"/>
  <c r="D144" i="103" s="1"/>
  <c r="F159" i="86" a="1"/>
  <c r="F159" i="86" s="1"/>
  <c r="B151" i="103" s="1"/>
  <c r="D151" i="103" s="1"/>
  <c r="F155" i="86" a="1"/>
  <c r="F155" i="86" s="1"/>
  <c r="B147" i="103" s="1"/>
  <c r="D147" i="103" s="1"/>
  <c r="F150" i="86" a="1"/>
  <c r="F150" i="86" s="1"/>
  <c r="B142" i="103" s="1"/>
  <c r="D142" i="103" s="1"/>
  <c r="F149" i="86" a="1"/>
  <c r="F149" i="86" s="1"/>
  <c r="B141" i="103" s="1"/>
  <c r="D141" i="103" s="1"/>
  <c r="F145" i="86" a="1"/>
  <c r="F145" i="86" s="1"/>
  <c r="B137" i="103" s="1"/>
  <c r="D137" i="103" s="1"/>
  <c r="F141" i="86" a="1"/>
  <c r="F141" i="86" s="1"/>
  <c r="B133" i="103" s="1"/>
  <c r="D133" i="103" s="1"/>
  <c r="F144" i="86" a="1"/>
  <c r="F144" i="86" s="1"/>
  <c r="B136" i="103" s="1"/>
  <c r="D136" i="103" s="1"/>
  <c r="F146" i="86" a="1"/>
  <c r="F146" i="86" s="1"/>
  <c r="B138" i="103" s="1"/>
  <c r="D138" i="103" s="1"/>
  <c r="F148" i="86" a="1"/>
  <c r="F148" i="86" s="1"/>
  <c r="B140" i="103" s="1"/>
  <c r="D140" i="103" s="1"/>
  <c r="F147" i="86" a="1"/>
  <c r="F147" i="86" s="1"/>
  <c r="B139" i="103" s="1"/>
  <c r="D139" i="103" s="1"/>
  <c r="F143" i="86" a="1"/>
  <c r="F143" i="86" s="1"/>
  <c r="B135" i="103" s="1"/>
  <c r="D135" i="103" s="1"/>
  <c r="F142" i="86" a="1"/>
  <c r="F142" i="86" s="1"/>
  <c r="B134" i="103" s="1"/>
  <c r="D134" i="103" s="1"/>
  <c r="F170" i="86" a="1"/>
  <c r="F170" i="86" s="1"/>
  <c r="B162" i="103" s="1"/>
  <c r="F139" i="86" a="1"/>
  <c r="F139" i="86" s="1"/>
  <c r="B131" i="103" s="1"/>
  <c r="F132" i="86" a="1"/>
  <c r="F132" i="86" s="1"/>
  <c r="B124" i="103" s="1"/>
  <c r="F140" i="86" a="1"/>
  <c r="F140" i="86" s="1"/>
  <c r="B132" i="103" s="1"/>
  <c r="F133" i="86" a="1"/>
  <c r="F133" i="86" s="1"/>
  <c r="B125" i="103" s="1"/>
  <c r="F151" i="86" a="1"/>
  <c r="F151" i="86" s="1"/>
  <c r="B143" i="103" s="1"/>
  <c r="D143" i="103" s="1"/>
  <c r="F169" i="86" a="1"/>
  <c r="F169" i="86" s="1"/>
  <c r="B161" i="103" s="1"/>
  <c r="F163" i="86" a="1"/>
  <c r="F163" i="86" s="1"/>
  <c r="B155" i="103" s="1"/>
  <c r="F164" i="86" a="1"/>
  <c r="F164" i="86" s="1"/>
  <c r="B156" i="103" s="1"/>
  <c r="F168" i="86" a="1"/>
  <c r="F168" i="86" s="1"/>
  <c r="B160" i="103" s="1"/>
  <c r="F134" i="86" a="1"/>
  <c r="F134" i="86" s="1"/>
  <c r="B126" i="103" s="1"/>
  <c r="F162" i="86" a="1"/>
  <c r="F162" i="86" s="1"/>
  <c r="B154" i="103" s="1"/>
  <c r="F131" i="86" a="1"/>
  <c r="F131" i="86" s="1"/>
  <c r="B123" i="103" s="1"/>
  <c r="F135" i="86" a="1"/>
  <c r="F135" i="86" s="1"/>
  <c r="B127" i="103" s="1"/>
  <c r="F136" i="86" a="1"/>
  <c r="F136" i="86" s="1"/>
  <c r="B128" i="103" s="1"/>
  <c r="F167" i="86" a="1"/>
  <c r="F167" i="86" s="1"/>
  <c r="B159" i="103" s="1"/>
  <c r="F137" i="86" a="1"/>
  <c r="F137" i="86" s="1"/>
  <c r="B129" i="103" s="1"/>
  <c r="F165" i="86" a="1"/>
  <c r="F165" i="86" s="1"/>
  <c r="B157" i="103" s="1"/>
  <c r="F138" i="86" a="1"/>
  <c r="F138" i="86" s="1"/>
  <c r="B130" i="103" s="1"/>
  <c r="F166" i="86" a="1"/>
  <c r="F166" i="86" s="1"/>
  <c r="B158" i="103" s="1"/>
  <c r="AC346" i="103" l="1"/>
  <c r="D19" i="100" l="1"/>
  <c r="D31" i="108" l="1"/>
  <c r="W29" i="108"/>
  <c r="W28" i="108"/>
  <c r="W27" i="108"/>
  <c r="W26" i="108"/>
  <c r="W25" i="108"/>
  <c r="W24" i="108"/>
  <c r="W23" i="108"/>
  <c r="W22" i="108"/>
  <c r="B21" i="100" l="1"/>
  <c r="B15" i="103" l="1"/>
  <c r="H13" i="103"/>
  <c r="F13" i="103"/>
  <c r="B13" i="103"/>
  <c r="F11" i="103"/>
  <c r="B11" i="103"/>
  <c r="H9" i="103"/>
  <c r="D21" i="100" s="1"/>
  <c r="K55" i="103" l="1"/>
  <c r="L55" i="103" s="1"/>
  <c r="K56" i="103"/>
  <c r="L56" i="103" s="1"/>
  <c r="K57" i="103"/>
  <c r="L57" i="103" s="1"/>
  <c r="K58" i="103"/>
  <c r="L58" i="103" s="1"/>
  <c r="K59" i="103"/>
  <c r="L59" i="103" s="1"/>
  <c r="K60" i="103"/>
  <c r="L60" i="103" s="1"/>
  <c r="K61" i="103"/>
  <c r="L61" i="103" s="1"/>
  <c r="K62" i="103"/>
  <c r="L62" i="103" s="1"/>
  <c r="K63" i="103"/>
  <c r="K74" i="103"/>
  <c r="K85" i="103"/>
  <c r="K86" i="103"/>
  <c r="K87" i="103"/>
  <c r="K88" i="103"/>
  <c r="K89" i="103"/>
  <c r="K90" i="103"/>
  <c r="K91" i="103"/>
  <c r="K92" i="103"/>
  <c r="K118" i="103"/>
  <c r="K54" i="103"/>
  <c r="L54" i="103" s="1"/>
  <c r="K120" i="103" l="1"/>
  <c r="E9" i="101"/>
  <c r="R232" i="103" s="1"/>
  <c r="O248" i="103" s="1"/>
  <c r="E8" i="101"/>
  <c r="M209" i="103" s="1"/>
  <c r="E2" i="101"/>
  <c r="F112" i="86"/>
  <c r="G112" i="86" s="1"/>
  <c r="G99" i="86"/>
  <c r="H99" i="86" s="1"/>
  <c r="L58" i="86"/>
  <c r="L57" i="86"/>
  <c r="L56" i="86"/>
  <c r="L55" i="86"/>
  <c r="L54" i="86"/>
  <c r="L53" i="86"/>
  <c r="L52" i="86"/>
  <c r="L51" i="86"/>
  <c r="L50" i="86"/>
  <c r="L28" i="86"/>
  <c r="L27" i="86"/>
  <c r="L26" i="86"/>
  <c r="L25" i="86"/>
  <c r="L24" i="86"/>
  <c r="L23" i="86"/>
  <c r="L22" i="86"/>
  <c r="L21" i="86"/>
  <c r="L20" i="86"/>
  <c r="L19" i="86"/>
  <c r="E28" i="86"/>
  <c r="F28" i="86" s="1"/>
  <c r="G28" i="86" s="1"/>
  <c r="H28" i="86" s="1"/>
  <c r="I28" i="86" s="1"/>
  <c r="J2" i="86"/>
  <c r="J34" i="86" s="1"/>
  <c r="B19" i="100"/>
  <c r="B3" i="100"/>
  <c r="AC341" i="103"/>
  <c r="B339" i="103"/>
  <c r="P243" i="103"/>
  <c r="K242" i="103"/>
  <c r="P241" i="103"/>
  <c r="AC205" i="103"/>
  <c r="AB205" i="103"/>
  <c r="AC204" i="103"/>
  <c r="AB204" i="103"/>
  <c r="AC203" i="103"/>
  <c r="AB203" i="103"/>
  <c r="AC202" i="103"/>
  <c r="AB202" i="103"/>
  <c r="AC201" i="103"/>
  <c r="AB201" i="103"/>
  <c r="AC200" i="103"/>
  <c r="AB200" i="103"/>
  <c r="AC199" i="103"/>
  <c r="AB199" i="103"/>
  <c r="AC198" i="103"/>
  <c r="AB198" i="103"/>
  <c r="AC197" i="103"/>
  <c r="AB197" i="103"/>
  <c r="AC196" i="103"/>
  <c r="AB196" i="103"/>
  <c r="AC195" i="103"/>
  <c r="AB195" i="103"/>
  <c r="AC194" i="103"/>
  <c r="AB194" i="103"/>
  <c r="AI194" i="103" s="1"/>
  <c r="AC193" i="103"/>
  <c r="AB193" i="103"/>
  <c r="AC192" i="103"/>
  <c r="AB192" i="103"/>
  <c r="AC191" i="103"/>
  <c r="AB191" i="103"/>
  <c r="AC190" i="103"/>
  <c r="AB190" i="103"/>
  <c r="AC189" i="103"/>
  <c r="AB189" i="103"/>
  <c r="AC188" i="103"/>
  <c r="AB188" i="103"/>
  <c r="AC187" i="103"/>
  <c r="AB187" i="103"/>
  <c r="AC186" i="103"/>
  <c r="AB186" i="103"/>
  <c r="D162" i="103"/>
  <c r="D161" i="103"/>
  <c r="D160" i="103"/>
  <c r="D159" i="103"/>
  <c r="D158" i="103"/>
  <c r="D157" i="103"/>
  <c r="D156" i="103"/>
  <c r="D155" i="103"/>
  <c r="D154" i="103"/>
  <c r="D153" i="103"/>
  <c r="D132" i="103"/>
  <c r="D131" i="103"/>
  <c r="D130" i="103"/>
  <c r="D129" i="103"/>
  <c r="D128" i="103"/>
  <c r="D127" i="103"/>
  <c r="D126" i="103"/>
  <c r="D125" i="103"/>
  <c r="D123" i="103"/>
  <c r="L118" i="103"/>
  <c r="L92" i="103"/>
  <c r="L91" i="103"/>
  <c r="L90" i="103"/>
  <c r="L89" i="103"/>
  <c r="L88" i="103"/>
  <c r="L87" i="103"/>
  <c r="L86" i="103"/>
  <c r="L85" i="103"/>
  <c r="L74" i="103"/>
  <c r="L63" i="103"/>
  <c r="AJ212" i="98"/>
  <c r="AJ208" i="98"/>
  <c r="Q203" i="98"/>
  <c r="P203" i="98"/>
  <c r="J202" i="98"/>
  <c r="Q201" i="98"/>
  <c r="P201" i="98"/>
  <c r="S201" i="98" s="1"/>
  <c r="AJ192" i="98"/>
  <c r="AD192" i="98"/>
  <c r="AC192" i="98"/>
  <c r="AJ191" i="98"/>
  <c r="AD191" i="98"/>
  <c r="AC191" i="98"/>
  <c r="AJ190" i="98"/>
  <c r="AD190" i="98"/>
  <c r="AC190" i="98"/>
  <c r="AJ189" i="98"/>
  <c r="AD189" i="98"/>
  <c r="AC189" i="98"/>
  <c r="AJ188" i="98"/>
  <c r="AD188" i="98"/>
  <c r="AC188" i="98"/>
  <c r="AJ187" i="98"/>
  <c r="AD187" i="98"/>
  <c r="AC187" i="98"/>
  <c r="AJ186" i="98"/>
  <c r="AD186" i="98"/>
  <c r="AC186" i="98"/>
  <c r="AJ185" i="98"/>
  <c r="AD185" i="98"/>
  <c r="AC185" i="98"/>
  <c r="AJ174" i="98"/>
  <c r="AD174" i="98"/>
  <c r="AC174" i="98"/>
  <c r="AJ173" i="98"/>
  <c r="AD173" i="98"/>
  <c r="AC173" i="98"/>
  <c r="AJ172" i="98"/>
  <c r="AD172" i="98"/>
  <c r="AC172" i="98"/>
  <c r="AJ161" i="98"/>
  <c r="AD161" i="98"/>
  <c r="AC161" i="98"/>
  <c r="AJ160" i="98"/>
  <c r="AD160" i="98"/>
  <c r="AC160" i="98"/>
  <c r="AJ159" i="98"/>
  <c r="AD159" i="98"/>
  <c r="AC159" i="98"/>
  <c r="AJ158" i="98"/>
  <c r="AD158" i="98"/>
  <c r="AC158" i="98"/>
  <c r="AJ157" i="98"/>
  <c r="AD157" i="98"/>
  <c r="AC157" i="98"/>
  <c r="AJ156" i="98"/>
  <c r="AD156" i="98"/>
  <c r="AC156" i="98"/>
  <c r="AJ155" i="98"/>
  <c r="AD155" i="98"/>
  <c r="AC155" i="98"/>
  <c r="AJ154" i="98"/>
  <c r="AD154" i="98"/>
  <c r="AC154" i="98"/>
  <c r="AJ153" i="98"/>
  <c r="AD153" i="98"/>
  <c r="AC153" i="98"/>
  <c r="AD144" i="98"/>
  <c r="AC144" i="98"/>
  <c r="AD143" i="98"/>
  <c r="AC143" i="98"/>
  <c r="AD142" i="98"/>
  <c r="AC142" i="98"/>
  <c r="AD141" i="98"/>
  <c r="AC141" i="98"/>
  <c r="AD140" i="98"/>
  <c r="AC140" i="98"/>
  <c r="AD139" i="98"/>
  <c r="AC139" i="98"/>
  <c r="AD138" i="98"/>
  <c r="AC138" i="98"/>
  <c r="AD137" i="98"/>
  <c r="AC137" i="98"/>
  <c r="AD136" i="98"/>
  <c r="AC136" i="98"/>
  <c r="AD135" i="98"/>
  <c r="AC135" i="98"/>
  <c r="AD134" i="98"/>
  <c r="AC134" i="98"/>
  <c r="AD133" i="98"/>
  <c r="AC133" i="98"/>
  <c r="AD132" i="98"/>
  <c r="AC132" i="98"/>
  <c r="AD131" i="98"/>
  <c r="AC131" i="98"/>
  <c r="AD130" i="98"/>
  <c r="AC130" i="98"/>
  <c r="AD129" i="98"/>
  <c r="AC129" i="98"/>
  <c r="AD128" i="98"/>
  <c r="AC128" i="98"/>
  <c r="AD127" i="98"/>
  <c r="AC127" i="98"/>
  <c r="AD126" i="98"/>
  <c r="AC126" i="98"/>
  <c r="AD125" i="98"/>
  <c r="AC125" i="98"/>
  <c r="P118" i="98"/>
  <c r="R118" i="98" s="1"/>
  <c r="P117" i="98"/>
  <c r="R117" i="98" s="1"/>
  <c r="P116" i="98"/>
  <c r="R116" i="98" s="1"/>
  <c r="P114" i="98"/>
  <c r="R114" i="98" s="1"/>
  <c r="P113" i="98"/>
  <c r="R113" i="98" s="1"/>
  <c r="AJ17" i="98"/>
  <c r="X2" i="98"/>
  <c r="I2" i="98"/>
  <c r="E111" i="86"/>
  <c r="AI202" i="103" l="1"/>
  <c r="AJ128" i="98"/>
  <c r="AJ136" i="98"/>
  <c r="O232" i="103"/>
  <c r="L120" i="103"/>
  <c r="D7" i="108" s="1"/>
  <c r="AI188" i="103"/>
  <c r="AI192" i="103"/>
  <c r="AI196" i="103"/>
  <c r="AI200" i="103"/>
  <c r="AI204" i="103"/>
  <c r="M231" i="103"/>
  <c r="AJ126" i="98"/>
  <c r="AJ142" i="98"/>
  <c r="M232" i="103"/>
  <c r="Q232" i="103"/>
  <c r="AJ137" i="98"/>
  <c r="AI195" i="103"/>
  <c r="U201" i="98"/>
  <c r="P232" i="103"/>
  <c r="O243" i="103" s="1"/>
  <c r="AJ130" i="98"/>
  <c r="AJ135" i="98"/>
  <c r="AJ132" i="98"/>
  <c r="AJ144" i="98"/>
  <c r="AJ139" i="98"/>
  <c r="AJ129" i="98"/>
  <c r="AJ133" i="98"/>
  <c r="J13" i="86"/>
  <c r="J8" i="86"/>
  <c r="J28" i="86"/>
  <c r="J41" i="86"/>
  <c r="AJ131" i="98"/>
  <c r="AJ138" i="98"/>
  <c r="AI186" i="103"/>
  <c r="J14" i="86"/>
  <c r="J30" i="86"/>
  <c r="J49" i="86"/>
  <c r="AJ125" i="98"/>
  <c r="AJ143" i="98"/>
  <c r="J16" i="86"/>
  <c r="J35" i="86"/>
  <c r="J21" i="86"/>
  <c r="J36" i="86"/>
  <c r="J22" i="86"/>
  <c r="J38" i="86"/>
  <c r="J45" i="86"/>
  <c r="AJ140" i="98"/>
  <c r="J5" i="86"/>
  <c r="J24" i="86"/>
  <c r="AJ127" i="98"/>
  <c r="AJ134" i="98"/>
  <c r="AJ141" i="98"/>
  <c r="U203" i="98"/>
  <c r="AI193" i="103"/>
  <c r="AI201" i="103"/>
  <c r="J6" i="86"/>
  <c r="J53" i="86"/>
  <c r="AI187" i="103"/>
  <c r="AI203" i="103"/>
  <c r="AI189" i="103"/>
  <c r="AI190" i="103"/>
  <c r="AI197" i="103"/>
  <c r="AI191" i="103"/>
  <c r="AI198" i="103"/>
  <c r="AI205" i="103"/>
  <c r="AI199" i="103"/>
  <c r="H112" i="86"/>
  <c r="I99" i="86"/>
  <c r="D124" i="103"/>
  <c r="J7" i="86"/>
  <c r="J15" i="86"/>
  <c r="J23" i="86"/>
  <c r="J29" i="86"/>
  <c r="E100" i="86" s="1"/>
  <c r="J37" i="86"/>
  <c r="J42" i="86"/>
  <c r="J46" i="86"/>
  <c r="J50" i="86"/>
  <c r="J9" i="86"/>
  <c r="J17" i="86"/>
  <c r="J31" i="86"/>
  <c r="J39" i="86"/>
  <c r="J43" i="86"/>
  <c r="J47" i="86"/>
  <c r="J51" i="86"/>
  <c r="J10" i="86"/>
  <c r="J18" i="86"/>
  <c r="J32" i="86"/>
  <c r="J3" i="86"/>
  <c r="J11" i="86"/>
  <c r="J19" i="86"/>
  <c r="J33" i="86"/>
  <c r="J40" i="86"/>
  <c r="J44" i="86"/>
  <c r="J48" i="86"/>
  <c r="J52" i="86"/>
  <c r="J4" i="86"/>
  <c r="J12" i="86"/>
  <c r="J20" i="86"/>
  <c r="G100" i="86"/>
  <c r="F111" i="86"/>
  <c r="G111" i="86"/>
  <c r="H100" i="86"/>
  <c r="F100" i="86"/>
  <c r="T243" i="103" l="1"/>
  <c r="AC3" i="103"/>
  <c r="E348" i="103" s="1"/>
  <c r="X201" i="98"/>
  <c r="AJ3" i="98"/>
  <c r="T3" i="98" s="1"/>
  <c r="I112" i="86"/>
  <c r="J99" i="86"/>
  <c r="O241" i="103"/>
  <c r="R241" i="103" s="1"/>
  <c r="T241" i="103" s="1"/>
  <c r="Q248" i="103"/>
  <c r="I100" i="86"/>
  <c r="H111" i="86"/>
  <c r="W241" i="103" l="1"/>
  <c r="F3" i="103"/>
  <c r="T214" i="98"/>
  <c r="J112" i="86"/>
  <c r="K99" i="86"/>
  <c r="I111" i="86"/>
  <c r="J100" i="86"/>
  <c r="L99" i="86" l="1"/>
  <c r="K112" i="86"/>
  <c r="J111" i="86"/>
  <c r="K100" i="86"/>
  <c r="L112" i="86" l="1"/>
  <c r="M99" i="86"/>
  <c r="K111" i="86"/>
  <c r="L100" i="86"/>
  <c r="M112" i="86" l="1"/>
  <c r="N99" i="86"/>
  <c r="L111" i="86"/>
  <c r="M100" i="86"/>
  <c r="O99" i="86" l="1"/>
  <c r="N112" i="86"/>
  <c r="N100" i="86"/>
  <c r="M111" i="86"/>
  <c r="P99" i="86" l="1"/>
  <c r="O112" i="86"/>
  <c r="O100" i="86"/>
  <c r="N111" i="86"/>
  <c r="Q99" i="86" l="1"/>
  <c r="P112" i="86"/>
  <c r="P100" i="86"/>
  <c r="O111" i="86"/>
  <c r="R99" i="86" l="1"/>
  <c r="Q112" i="86"/>
  <c r="P111" i="86"/>
  <c r="Q100" i="86"/>
  <c r="R112" i="86" l="1"/>
  <c r="S99" i="86"/>
  <c r="Q111" i="86"/>
  <c r="R100" i="86"/>
  <c r="S112" i="86" l="1"/>
  <c r="T99" i="86"/>
  <c r="S100" i="86"/>
  <c r="R111" i="86"/>
  <c r="U99" i="86" l="1"/>
  <c r="T112" i="86"/>
  <c r="S111" i="86"/>
  <c r="T100" i="86"/>
  <c r="V99" i="86" l="1"/>
  <c r="U112" i="86"/>
  <c r="T111" i="86"/>
  <c r="U100" i="86"/>
  <c r="W99" i="86" l="1"/>
  <c r="V112" i="86"/>
  <c r="V100" i="86"/>
  <c r="U111" i="86"/>
  <c r="X99" i="86" l="1"/>
  <c r="W112" i="86"/>
  <c r="V111" i="86"/>
  <c r="W100" i="86"/>
  <c r="Y99" i="86" l="1"/>
  <c r="X112" i="86"/>
  <c r="W111" i="86"/>
  <c r="X100" i="86"/>
  <c r="Z99" i="86" l="1"/>
  <c r="Y112" i="86"/>
  <c r="X111" i="86"/>
  <c r="Y114" i="86"/>
  <c r="Y100" i="86"/>
  <c r="AA99" i="86" l="1"/>
  <c r="Z100" i="86"/>
  <c r="AB99" i="86" l="1"/>
  <c r="AA100" i="86"/>
  <c r="AC99" i="86" l="1"/>
  <c r="AC100" i="86"/>
  <c r="AB100" i="86"/>
  <c r="G120" i="86" l="1"/>
  <c r="F115" i="86"/>
  <c r="F116" i="86"/>
  <c r="E118" i="86"/>
  <c r="G114" i="86"/>
  <c r="G121" i="86"/>
  <c r="E117" i="86"/>
  <c r="F122" i="86"/>
  <c r="G118" i="86"/>
  <c r="G115" i="86"/>
  <c r="F119" i="86"/>
  <c r="E121" i="86"/>
  <c r="F120" i="86"/>
  <c r="G117" i="86"/>
  <c r="G116" i="86"/>
  <c r="E116" i="86"/>
  <c r="E122" i="86"/>
  <c r="F121" i="86"/>
  <c r="E119" i="86"/>
  <c r="F114" i="86"/>
  <c r="G119" i="86"/>
  <c r="E120" i="86"/>
  <c r="E114" i="86"/>
  <c r="E115" i="86"/>
  <c r="F118" i="86"/>
  <c r="F117" i="86"/>
  <c r="G122" i="86"/>
  <c r="H114" i="86"/>
  <c r="H118" i="86"/>
  <c r="H115" i="86"/>
  <c r="H121" i="86"/>
  <c r="H117" i="86"/>
  <c r="H116" i="86"/>
  <c r="H120" i="86"/>
  <c r="H122" i="86"/>
  <c r="H119" i="86"/>
  <c r="I120" i="86"/>
  <c r="I115" i="86"/>
  <c r="I122" i="86"/>
  <c r="I119" i="86"/>
  <c r="I116" i="86"/>
  <c r="I117" i="86"/>
  <c r="I118" i="86"/>
  <c r="I121" i="86"/>
  <c r="I114" i="86"/>
  <c r="J115" i="86"/>
  <c r="J119" i="86"/>
  <c r="J114" i="86"/>
  <c r="J120" i="86"/>
  <c r="J121" i="86"/>
  <c r="J122" i="86"/>
  <c r="J116" i="86"/>
  <c r="J117" i="86"/>
  <c r="J118" i="86"/>
  <c r="K117" i="86"/>
  <c r="K118" i="86"/>
  <c r="K115" i="86"/>
  <c r="K114" i="86"/>
  <c r="K122" i="86"/>
  <c r="K119" i="86"/>
  <c r="K121" i="86"/>
  <c r="K116" i="86"/>
  <c r="K120" i="86"/>
  <c r="L116" i="86"/>
  <c r="L118" i="86"/>
  <c r="L117" i="86"/>
  <c r="L115" i="86"/>
  <c r="L120" i="86"/>
  <c r="L121" i="86"/>
  <c r="L119" i="86"/>
  <c r="L122" i="86"/>
  <c r="L114" i="86"/>
  <c r="M115" i="86"/>
  <c r="M117" i="86"/>
  <c r="M116" i="86"/>
  <c r="M122" i="86"/>
  <c r="M120" i="86"/>
  <c r="M121" i="86"/>
  <c r="M114" i="86"/>
  <c r="M118" i="86"/>
  <c r="M119" i="86"/>
  <c r="N116" i="86"/>
  <c r="N118" i="86"/>
  <c r="N120" i="86"/>
  <c r="N114" i="86"/>
  <c r="N122" i="86"/>
  <c r="N117" i="86"/>
  <c r="N115" i="86"/>
  <c r="N121" i="86"/>
  <c r="N119" i="86"/>
  <c r="O116" i="86"/>
  <c r="O122" i="86"/>
  <c r="O119" i="86"/>
  <c r="O120" i="86"/>
  <c r="O115" i="86"/>
  <c r="O114" i="86"/>
  <c r="O121" i="86"/>
  <c r="O117" i="86"/>
  <c r="O118" i="86"/>
  <c r="P122" i="86"/>
  <c r="P117" i="86"/>
  <c r="P120" i="86"/>
  <c r="P116" i="86"/>
  <c r="P121" i="86"/>
  <c r="P118" i="86"/>
  <c r="P119" i="86"/>
  <c r="P115" i="86"/>
  <c r="P114" i="86"/>
  <c r="Q122" i="86"/>
  <c r="Q120" i="86"/>
  <c r="Q118" i="86"/>
  <c r="Q121" i="86"/>
  <c r="Q114" i="86"/>
  <c r="Q115" i="86"/>
  <c r="Q119" i="86"/>
  <c r="Q117" i="86"/>
  <c r="Q116" i="86"/>
  <c r="R122" i="86"/>
  <c r="R116" i="86"/>
  <c r="R118" i="86"/>
  <c r="R121" i="86"/>
  <c r="R120" i="86"/>
  <c r="R115" i="86"/>
  <c r="R114" i="86"/>
  <c r="R119" i="86"/>
  <c r="R117" i="86"/>
  <c r="S116" i="86"/>
  <c r="S121" i="86"/>
  <c r="S114" i="86"/>
  <c r="S120" i="86"/>
  <c r="S122" i="86"/>
  <c r="S117" i="86"/>
  <c r="S118" i="86"/>
  <c r="S119" i="86"/>
  <c r="S115" i="86"/>
  <c r="T119" i="86"/>
  <c r="T117" i="86"/>
  <c r="T120" i="86"/>
  <c r="T116" i="86"/>
  <c r="T118" i="86"/>
  <c r="T122" i="86"/>
  <c r="T114" i="86"/>
  <c r="T121" i="86"/>
  <c r="T115" i="86"/>
  <c r="U118" i="86"/>
  <c r="U119" i="86"/>
  <c r="U115" i="86"/>
  <c r="U121" i="86"/>
  <c r="U120" i="86"/>
  <c r="U116" i="86"/>
  <c r="U117" i="86"/>
  <c r="U122" i="86"/>
  <c r="U114" i="86"/>
  <c r="V119" i="86"/>
  <c r="V122" i="86"/>
  <c r="V115" i="86"/>
  <c r="V116" i="86"/>
  <c r="V117" i="86"/>
  <c r="V114" i="86"/>
  <c r="V120" i="86"/>
  <c r="V121" i="86"/>
  <c r="V118" i="86"/>
  <c r="X119" i="86"/>
  <c r="X121" i="86"/>
  <c r="X115" i="86"/>
  <c r="W120" i="86"/>
  <c r="W118" i="86"/>
  <c r="W116" i="86"/>
  <c r="X120" i="86"/>
  <c r="W119" i="86"/>
  <c r="X114" i="86"/>
  <c r="X122" i="86"/>
  <c r="X118" i="86"/>
  <c r="W115" i="86"/>
  <c r="X116" i="86"/>
  <c r="W121" i="86"/>
  <c r="W122" i="86"/>
  <c r="W117" i="86"/>
  <c r="X117" i="86"/>
  <c r="W114" i="86"/>
</calcChain>
</file>

<file path=xl/sharedStrings.xml><?xml version="1.0" encoding="utf-8"?>
<sst xmlns="http://schemas.openxmlformats.org/spreadsheetml/2006/main" count="1207" uniqueCount="788">
  <si>
    <t>     </t>
  </si>
  <si>
    <t>Kontaktperson</t>
  </si>
  <si>
    <t>Telefon</t>
  </si>
  <si>
    <t>E-post</t>
  </si>
  <si>
    <t>Adress</t>
  </si>
  <si>
    <t>Postnummer</t>
  </si>
  <si>
    <t>Myndighet/Organisation (namn)</t>
  </si>
  <si>
    <t>Postadress</t>
  </si>
  <si>
    <t>Fax</t>
  </si>
  <si>
    <t>UKey</t>
  </si>
  <si>
    <t>pkey</t>
  </si>
  <si>
    <t>Wkey</t>
  </si>
  <si>
    <t>YColor</t>
  </si>
  <si>
    <t xml:space="preserve"> </t>
  </si>
  <si>
    <t>204, 255, 255</t>
  </si>
  <si>
    <t>150, 150, 150</t>
  </si>
  <si>
    <t>RGB</t>
  </si>
  <si>
    <t>204, 255, 204</t>
  </si>
  <si>
    <t>250, 191, 143</t>
  </si>
  <si>
    <t>Juridiskt Namn</t>
  </si>
  <si>
    <t xml:space="preserve">Förvaltningens avtalsnummer </t>
  </si>
  <si>
    <t xml:space="preserve">Kontaktperson </t>
  </si>
  <si>
    <t>Organisations-nummer</t>
  </si>
  <si>
    <t>E-post kontaktperson</t>
  </si>
  <si>
    <t>Befattning Kontaktperson</t>
  </si>
  <si>
    <t>Hemsida</t>
  </si>
  <si>
    <t>E-post Gruppbrevlåda</t>
  </si>
  <si>
    <t>Telefon Växel</t>
  </si>
  <si>
    <t>Telefon kundtjänst</t>
  </si>
  <si>
    <t>Uppgifter om Ramavtalsleverantören</t>
  </si>
  <si>
    <t>Ramavtalsleverantörens namn</t>
  </si>
  <si>
    <t>Organisationsnummer</t>
  </si>
  <si>
    <t>Offertnummer el likn för detta avropssvar</t>
  </si>
  <si>
    <t>Avropssvar lämnas Ja/Nej</t>
  </si>
  <si>
    <t>Kravuppfyllnad</t>
  </si>
  <si>
    <t>Övrig information</t>
  </si>
  <si>
    <t>Ange övriga specifika förutsättningar (tex ev budgetrestriktioner), förhållanden eller önskemål som kan vara viktiga för leverantören och som inte framgår på annan plats i dokumentet.</t>
  </si>
  <si>
    <t>Underskrift</t>
  </si>
  <si>
    <t>Ort, datum</t>
  </si>
  <si>
    <t>Namn, befattning (behörig företrädare för leverantören)</t>
  </si>
  <si>
    <t>Eventuella bilagor till kontraktet</t>
  </si>
  <si>
    <t>Org.nr.</t>
  </si>
  <si>
    <t>Leverantör</t>
  </si>
  <si>
    <t>Innehåller leverantörens avropssvar uppgifter som inte efterfrågats i avropsblanketten är dessa uppgifter giltiga endast om en skriftlig överenskommelse träffas särskilt angående detta. Hänvisning till leverantörens egna allmänna villkor eller motsvarande är endast giltiga om en särskild överenskommelse avseende detta tecknas.</t>
  </si>
  <si>
    <t>Leveransens omfattning och villkor framgår av Kontraktet med tillhörande bilagor samt Ramavtalet. Om handlingarna innehåller motstridiga uppgifter ska handlingarna gälla i nedan nämnd ordning om inte omständigheterna uppenbarligen föranleder annat.</t>
  </si>
  <si>
    <t>Kontraktets omfattning</t>
  </si>
  <si>
    <t>Kontrakt</t>
  </si>
  <si>
    <t>Summa kriterievikt:</t>
  </si>
  <si>
    <t>(ska alltid summera till 100 %)</t>
  </si>
  <si>
    <t>Sista dag för avropssvar</t>
  </si>
  <si>
    <t>Namn, befattning 
(behörig företrädare för leverantören)</t>
  </si>
  <si>
    <t>Avdelning, enhet etc</t>
  </si>
  <si>
    <t>Ort</t>
  </si>
  <si>
    <t>Avropsförfrågan</t>
  </si>
  <si>
    <t>Avropssvar</t>
  </si>
  <si>
    <t>Beskrivning av hur leverantören uppfyller kravet eller referera till bilaga</t>
  </si>
  <si>
    <t>Tilldelningskriterier</t>
  </si>
  <si>
    <t>Multiregionalt</t>
  </si>
  <si>
    <t>Blekinge län</t>
  </si>
  <si>
    <t>Dalarnas län</t>
  </si>
  <si>
    <t>Gotlands län</t>
  </si>
  <si>
    <t>Gävleborgs län</t>
  </si>
  <si>
    <t>Hallands län</t>
  </si>
  <si>
    <t>Jämtlands län</t>
  </si>
  <si>
    <t>Jönköpings län</t>
  </si>
  <si>
    <t>Kalmars län</t>
  </si>
  <si>
    <t>Kronobergs län</t>
  </si>
  <si>
    <t>Skånes län</t>
  </si>
  <si>
    <t>Stockholms län</t>
  </si>
  <si>
    <t>Södermanlands län</t>
  </si>
  <si>
    <t>Uppsala län</t>
  </si>
  <si>
    <t>Värmlands län</t>
  </si>
  <si>
    <t>Västerbottens län</t>
  </si>
  <si>
    <t>Västernorrlands län</t>
  </si>
  <si>
    <t>Västmanlands län</t>
  </si>
  <si>
    <t>Västra Götalands län</t>
  </si>
  <si>
    <t>Örebro län</t>
  </si>
  <si>
    <t>Östergötlands lön</t>
  </si>
  <si>
    <t>Norrbottens län</t>
  </si>
  <si>
    <t>Region</t>
  </si>
  <si>
    <t>E-post för frågor (om annan än ovan)</t>
  </si>
  <si>
    <t>Viktning %</t>
  </si>
  <si>
    <t>Lägsta inkomna totalpris</t>
  </si>
  <si>
    <t>Erhållen poäng för totalpris</t>
  </si>
  <si>
    <t>Viktade poäng per kriterium</t>
  </si>
  <si>
    <t>Viktning</t>
  </si>
  <si>
    <t>Fyll i det gula fältet efter att samtliga avropssvar inkommit!</t>
  </si>
  <si>
    <t>Pris</t>
  </si>
  <si>
    <t>Poängsumma för uppfyllda bör-krav</t>
  </si>
  <si>
    <t>Leveranstid</t>
  </si>
  <si>
    <t>Utvärderingskrav 
(bör-krav)</t>
  </si>
  <si>
    <r>
      <t xml:space="preserve">OBS! Spara </t>
    </r>
    <r>
      <rPr>
        <b/>
        <i/>
        <u/>
        <sz val="11"/>
        <rFont val="Arial"/>
        <family val="2"/>
      </rPr>
      <t>inte</t>
    </r>
    <r>
      <rPr>
        <b/>
        <i/>
        <sz val="11"/>
        <rFont val="Arial"/>
        <family val="2"/>
      </rPr>
      <t xml:space="preserve"> blanketten i PDF-format. Då kan inte leverantörerna fylla i den. Lås blanketten med "låsknappen" nedan innan ni skickar blanketten till leverantörerna.</t>
    </r>
  </si>
  <si>
    <t>Välj krav</t>
  </si>
  <si>
    <t>Utvärderingsmodell</t>
  </si>
  <si>
    <t>Timmar</t>
  </si>
  <si>
    <t>Bilaga</t>
  </si>
  <si>
    <t>Totalpris</t>
  </si>
  <si>
    <t>Sammanställning för detta avropssvar</t>
  </si>
  <si>
    <t>Summa utvärderingskostnad för detta avropssvar</t>
  </si>
  <si>
    <t xml:space="preserve">Prisavdrag för uppfyllda bör-krav. </t>
  </si>
  <si>
    <t>Ange kriterievikt för pris respektive bör-krav i tabellen nedan</t>
  </si>
  <si>
    <t xml:space="preserve">Priset jämförs mellan avropssvaren. Poäng för uppfyllda bör-krav jämförs med möjlig maxpoäng. </t>
  </si>
  <si>
    <t xml:space="preserve">Precisera krav i fritext eller hänvisa till bilaga
</t>
  </si>
  <si>
    <t>Referens/diarienr för avropet</t>
  </si>
  <si>
    <t>Specificera ev. bilagor som medföljer detta avropssvar</t>
  </si>
  <si>
    <t>Specificera ev. bilagor som medföljer denna avropsförfrågan</t>
  </si>
  <si>
    <t>Tbl krav</t>
  </si>
  <si>
    <t>Krav 1</t>
  </si>
  <si>
    <t>Krav 2</t>
  </si>
  <si>
    <t>Krav 3</t>
  </si>
  <si>
    <t>Krav 4</t>
  </si>
  <si>
    <t>Krav 5</t>
  </si>
  <si>
    <t>Krav 6</t>
  </si>
  <si>
    <t>Se bilaga</t>
  </si>
  <si>
    <t>TblDelområde</t>
  </si>
  <si>
    <t>Välj utvärdering…..</t>
  </si>
  <si>
    <t>TblEnhet</t>
  </si>
  <si>
    <t>TblGrundTilldeln</t>
  </si>
  <si>
    <t>TblUtVrd</t>
  </si>
  <si>
    <t>TblLeverantörer</t>
  </si>
  <si>
    <t>ResOpt</t>
  </si>
  <si>
    <t>ResVarTja</t>
  </si>
  <si>
    <t>LockStatus</t>
  </si>
  <si>
    <t xml:space="preserve">Utvärdering av det totala sammanräknade priset: </t>
  </si>
  <si>
    <t>Slutlig poängsumma för detta avropssvar
(utvärderas)</t>
  </si>
  <si>
    <t>255, 255, 153</t>
  </si>
  <si>
    <t>Ut1</t>
  </si>
  <si>
    <t>Ut2</t>
  </si>
  <si>
    <t>Ut3</t>
  </si>
  <si>
    <t>Steg 1 - Administrativa uppgifter</t>
  </si>
  <si>
    <t>2. Kontrakt med bilagor, inkl. Allmänna villkor</t>
  </si>
  <si>
    <t>3. Eventuellt kompletterande Avropsförfrågan</t>
  </si>
  <si>
    <t xml:space="preserve">4. Avropsförfrågan med bilagor </t>
  </si>
  <si>
    <t>6. Avropssvar med bilagor</t>
  </si>
  <si>
    <t>1. Skriftliga ändringar och tillägg till Kontrakt</t>
  </si>
  <si>
    <t>5. Eventuella tillåtna kompletteringar av Avropssvar</t>
  </si>
  <si>
    <t>OBS! Ej detsamma som kontraktssumma</t>
  </si>
  <si>
    <t>Leveransvillkor (framgår av ramavtalets allmänna villkor)</t>
  </si>
  <si>
    <t>Steg 3 - Grund för tilldelning av kontrakt</t>
  </si>
  <si>
    <t>Steg 4 - Kravspecifikation</t>
  </si>
  <si>
    <r>
      <t xml:space="preserve">Underskriften avser ett kontraktstecknande. Efter undertecknande av bägge parter utgör denna blankett tillsammans med </t>
    </r>
    <r>
      <rPr>
        <i/>
        <sz val="10"/>
        <rFont val="Arial"/>
        <family val="2"/>
      </rPr>
      <t>ramavtalets villkor</t>
    </r>
    <r>
      <rPr>
        <sz val="10"/>
        <rFont val="Arial"/>
        <family val="2"/>
      </rPr>
      <t xml:space="preserve"> enligt ovan ett kontrakt mellan parterna.
</t>
    </r>
    <r>
      <rPr>
        <b/>
        <sz val="10"/>
        <rFont val="Arial"/>
        <family val="2"/>
      </rPr>
      <t>Detta kontrakt har upprättats i två exemplar varav parterna tagit var sitt.</t>
    </r>
  </si>
  <si>
    <t>Uppfyller kravet?</t>
  </si>
  <si>
    <t>Ange ev adress för uppdraget/uppdragen</t>
  </si>
  <si>
    <r>
      <t xml:space="preserve">Välj krav ur kravkatalog </t>
    </r>
    <r>
      <rPr>
        <b/>
        <i/>
        <sz val="10"/>
        <rFont val="Arial"/>
        <family val="2"/>
      </rPr>
      <t xml:space="preserve">
OBS! varje krav kan väljas flera gånger</t>
    </r>
  </si>
  <si>
    <t xml:space="preserve">Utvärdering av ställda bör-krav på avropade tjänster: </t>
  </si>
  <si>
    <t>Det erhållna prisavdraget för uppfyllda utvärderingskrav (bör-krav) dras ifrån det totala priset för avropade tjänster. Resultatet blir en utvärderingskostnad som ligger till grund för tilldelningsbeslutet.</t>
  </si>
  <si>
    <t>TblSpecTjnstr</t>
  </si>
  <si>
    <t>TblKrv2</t>
  </si>
  <si>
    <t>TblKrvRes1</t>
  </si>
  <si>
    <t>TblKrvRes2</t>
  </si>
  <si>
    <t>TblKrvRes3</t>
  </si>
  <si>
    <t>TblKrvRes4</t>
  </si>
  <si>
    <t>TblKrvRes5</t>
  </si>
  <si>
    <t>TblKrvRes6</t>
  </si>
  <si>
    <t>TblKrvRes7</t>
  </si>
  <si>
    <t>TblKrvRes8</t>
  </si>
  <si>
    <t>TblKrvRes9</t>
  </si>
  <si>
    <t>Adminläge! Klicka här för att låsa vita celler.</t>
  </si>
  <si>
    <t>Ev. precisering av leveransvillkor</t>
  </si>
  <si>
    <t>Förvaltning21</t>
  </si>
  <si>
    <t>Delområde 1</t>
  </si>
  <si>
    <t>Delområde 2</t>
  </si>
  <si>
    <t>Delområde 3</t>
  </si>
  <si>
    <t>Delområde 4</t>
  </si>
  <si>
    <t>Delområde 5</t>
  </si>
  <si>
    <t>Delområde 6</t>
  </si>
  <si>
    <t>Välj vara/tjänst</t>
  </si>
  <si>
    <t>Välj delområde</t>
  </si>
  <si>
    <t>Delområde 1/Vara/Tjanst 1</t>
  </si>
  <si>
    <t>Delområde 2/Vara/Tjanst 1</t>
  </si>
  <si>
    <t>Delområde 3/Vara/Tjanst 1</t>
  </si>
  <si>
    <t>Delområde 4/Vara/Tjanst 1</t>
  </si>
  <si>
    <t>Delområde 5/Vara/Tjanst 1</t>
  </si>
  <si>
    <t>Delområde 6/Vara/Tjanst 1</t>
  </si>
  <si>
    <t>Delområde 1/Vara/Tjanst 2</t>
  </si>
  <si>
    <t>Delområde 2/Vara/Tjanst 2</t>
  </si>
  <si>
    <t>Delområde 3/Vara/Tjanst 2</t>
  </si>
  <si>
    <t>Delområde 4/Vara/Tjanst 2</t>
  </si>
  <si>
    <t>Delområde 5/Vara/Tjanst 2</t>
  </si>
  <si>
    <t>Delområde 6/Vara/Tjanst 2</t>
  </si>
  <si>
    <t>Delområde 1/Vara/Tjanst 3</t>
  </si>
  <si>
    <t>Delområde 2/Vara/Tjanst 3</t>
  </si>
  <si>
    <t>Delområde 3/Vara/Tjanst 3</t>
  </si>
  <si>
    <t>Delområde 4/Vara/Tjanst 3</t>
  </si>
  <si>
    <t>Delområde 5/Vara/Tjanst 3</t>
  </si>
  <si>
    <t>Delområde 6/Vara/Tjanst 3</t>
  </si>
  <si>
    <t>Delområde 1/Vara/Tjanst 4</t>
  </si>
  <si>
    <t>Delområde 2/Vara/Tjanst 4</t>
  </si>
  <si>
    <t>Delområde 3/Vara/Tjanst 4</t>
  </si>
  <si>
    <t>Delområde 4/Vara/Tjanst 4</t>
  </si>
  <si>
    <t>Delområde 5/Vara/Tjanst 4</t>
  </si>
  <si>
    <t>Delområde 6/Vara/Tjanst 4</t>
  </si>
  <si>
    <t>Delområde 1/Vara/Tjanst 5</t>
  </si>
  <si>
    <t>Delområde 2/Vara/Tjanst 5</t>
  </si>
  <si>
    <t>Delområde 3/Vara/Tjanst 5</t>
  </si>
  <si>
    <t>Delområde 4/Vara/Tjanst 5</t>
  </si>
  <si>
    <t>Delområde 5/Vara/Tjanst 5</t>
  </si>
  <si>
    <t>Delområde 6/Vara/Tjanst 5</t>
  </si>
  <si>
    <t>Delområde 1/Vara/Tjanst 6</t>
  </si>
  <si>
    <t>Delområde 2/Vara/Tjanst 6</t>
  </si>
  <si>
    <t>Delområde 3/Vara/Tjanst 6</t>
  </si>
  <si>
    <t>Delområde 4/Vara/Tjanst 6</t>
  </si>
  <si>
    <t>Delområde 5/Vara/Tjanst 6</t>
  </si>
  <si>
    <t>Delområde 6/Vara/Tjanst 6</t>
  </si>
  <si>
    <t>Delområde 1/Vara/Tjanst 7</t>
  </si>
  <si>
    <t>Delområde 2/Vara/Tjanst 7</t>
  </si>
  <si>
    <t>Delområde 3/Vara/Tjanst 7</t>
  </si>
  <si>
    <t>Delområde 4/Vara/Tjanst 7</t>
  </si>
  <si>
    <t>Delområde 5/Vara/Tjanst 7</t>
  </si>
  <si>
    <t>Delområde 6/Vara/Tjanst 7</t>
  </si>
  <si>
    <t>Delområde 1/Vara/Tjanst 8</t>
  </si>
  <si>
    <t>Delområde 2/Vara/Tjanst 8</t>
  </si>
  <si>
    <t>Delområde 3/Vara/Tjanst 8</t>
  </si>
  <si>
    <t>Delområde 4/Vara/Tjanst 8</t>
  </si>
  <si>
    <t>Delområde 5/Vara/Tjanst 8</t>
  </si>
  <si>
    <t>Delområde 6/Vara/Tjanst 8</t>
  </si>
  <si>
    <t>Delområde 1/Vara/Tjanst 9</t>
  </si>
  <si>
    <t>Delområde 2/Vara/Tjanst 9</t>
  </si>
  <si>
    <t>Delområde 3/Vara/Tjanst 9</t>
  </si>
  <si>
    <t>Delområde 4/Vara/Tjanst 9</t>
  </si>
  <si>
    <t>Delområde 5/Vara/Tjanst 9</t>
  </si>
  <si>
    <t>Delområde 6/Vara/Tjanst 9</t>
  </si>
  <si>
    <t>Delområde 1/Vara/Tjanst 10</t>
  </si>
  <si>
    <t>Delområde 2/Vara/Tjanst 10</t>
  </si>
  <si>
    <t>Delområde 3/Vara/Tjanst 10</t>
  </si>
  <si>
    <t>Delområde 4/Vara/Tjanst 10</t>
  </si>
  <si>
    <t>Delområde 5/Vara/Tjanst 10</t>
  </si>
  <si>
    <t>Delområde 6/Vara/Tjanst 10</t>
  </si>
  <si>
    <t>Delområde 1/Vara/Tjanst 11</t>
  </si>
  <si>
    <t>Delområde 2/Vara/Tjanst 11</t>
  </si>
  <si>
    <t>Delområde 3/Vara/Tjanst 11</t>
  </si>
  <si>
    <t>Delområde 4/Vara/Tjanst 11</t>
  </si>
  <si>
    <t>Delområde 5/Vara/Tjanst 11</t>
  </si>
  <si>
    <t>Delområde 6/Vara/Tjanst 11</t>
  </si>
  <si>
    <t>Delområde 1/Vara/Tjanst 12</t>
  </si>
  <si>
    <t>Delområde 2/Vara/Tjanst 12</t>
  </si>
  <si>
    <t>Delområde 3/Vara/Tjanst 12</t>
  </si>
  <si>
    <t>Delområde 4/Vara/Tjanst 12</t>
  </si>
  <si>
    <t>Delområde 5/Vara/Tjanst 12</t>
  </si>
  <si>
    <t>Delområde 6/Vara/Tjanst 12</t>
  </si>
  <si>
    <t>Delområde 1/Vara/Tjanst 13</t>
  </si>
  <si>
    <t>Delområde 2/Vara/Tjanst 13</t>
  </si>
  <si>
    <t>Delområde 3/Vara/Tjanst 13</t>
  </si>
  <si>
    <t>Delområde 4/Vara/Tjanst 13</t>
  </si>
  <si>
    <t>Delområde 5/Vara/Tjanst 13</t>
  </si>
  <si>
    <t>Delområde 6/Vara/Tjanst 13</t>
  </si>
  <si>
    <t>Delområde 1/Vara/Tjanst 14</t>
  </si>
  <si>
    <t>Delområde 2/Vara/Tjanst 14</t>
  </si>
  <si>
    <t>Delområde 3/Vara/Tjanst 14</t>
  </si>
  <si>
    <t>Delområde 4/Vara/Tjanst 14</t>
  </si>
  <si>
    <t>Delområde 5/Vara/Tjanst 14</t>
  </si>
  <si>
    <t>Delområde 6/Vara/Tjanst 14</t>
  </si>
  <si>
    <t>Delområde 1/Vara/Tjanst 15</t>
  </si>
  <si>
    <t>Delområde 2/Vara/Tjanst 15</t>
  </si>
  <si>
    <t>Delområde 3/Vara/Tjanst 15</t>
  </si>
  <si>
    <t>Delområde 4/Vara/Tjanst 15</t>
  </si>
  <si>
    <t>Delområde 5/Vara/Tjanst 15</t>
  </si>
  <si>
    <t>Delområde 6/Vara/Tjanst 15</t>
  </si>
  <si>
    <t>Delområde 1/Vara/Tjanst 16</t>
  </si>
  <si>
    <t>Delområde 2/Vara/Tjanst 16</t>
  </si>
  <si>
    <t>Delområde 3/Vara/Tjanst 16</t>
  </si>
  <si>
    <t>Delområde 4/Vara/Tjanst 16</t>
  </si>
  <si>
    <t>Delområde 5/Vara/Tjanst 16</t>
  </si>
  <si>
    <t>Delområde 6/Vara/Tjanst 16</t>
  </si>
  <si>
    <t>Delområde 1/Vara/Tjanst 17</t>
  </si>
  <si>
    <t>Delområde 2/Vara/Tjanst 17</t>
  </si>
  <si>
    <t>Delområde 3/Vara/Tjanst 17</t>
  </si>
  <si>
    <t>Delområde 4/Vara/Tjanst 17</t>
  </si>
  <si>
    <t>Delområde 5/Vara/Tjanst 17</t>
  </si>
  <si>
    <t>Delområde 6/Vara/Tjanst 17</t>
  </si>
  <si>
    <t>Delområde 1/Vara/Tjanst 18</t>
  </si>
  <si>
    <t>Delområde 2/Vara/Tjanst 18</t>
  </si>
  <si>
    <t>Delområde 3/Vara/Tjanst 18</t>
  </si>
  <si>
    <t>Delområde 4/Vara/Tjanst 18</t>
  </si>
  <si>
    <t>Delområde 5/Vara/Tjanst 18</t>
  </si>
  <si>
    <t>Delområde 6/Vara/Tjanst 18</t>
  </si>
  <si>
    <t>Delområde 1/Vara/Tjanst 19</t>
  </si>
  <si>
    <t>Delområde 2/Vara/Tjanst 19</t>
  </si>
  <si>
    <t>Delområde 3/Vara/Tjanst 19</t>
  </si>
  <si>
    <t>Delområde 4/Vara/Tjanst 19</t>
  </si>
  <si>
    <t>Delområde 5/Vara/Tjanst 19</t>
  </si>
  <si>
    <t>Delområde 6/Vara/Tjanst 19</t>
  </si>
  <si>
    <t>Delområde 1/Vara/Tjanst 20</t>
  </si>
  <si>
    <t>Delområde 2/Vara/Tjanst 20</t>
  </si>
  <si>
    <t>Delområde 3/Vara/Tjanst 20</t>
  </si>
  <si>
    <t>Delområde 4/Vara/Tjanst 20</t>
  </si>
  <si>
    <t>Delområde 5/Vara/Tjanst 20</t>
  </si>
  <si>
    <t>Delområde 6/Vara/Tjanst 20</t>
  </si>
  <si>
    <t>Delområde 1/Vara/Tjanst 21</t>
  </si>
  <si>
    <t>Delområde 2/Vara/Tjanst 21</t>
  </si>
  <si>
    <t>Delområde 3/Vara/Tjanst 21</t>
  </si>
  <si>
    <t>Delområde 4/Vara/Tjanst 21</t>
  </si>
  <si>
    <t>Delområde 5/Vara/Tjanst 21</t>
  </si>
  <si>
    <t>Delområde 6/Vara/Tjanst 21</t>
  </si>
  <si>
    <t>Styck</t>
  </si>
  <si>
    <t>År</t>
  </si>
  <si>
    <t>TblKrvRes10</t>
  </si>
  <si>
    <t>TblKrvRes11</t>
  </si>
  <si>
    <t>TblKrvRes12</t>
  </si>
  <si>
    <t>TblKrvRes13</t>
  </si>
  <si>
    <t>TblKrvRes14</t>
  </si>
  <si>
    <t>TblKrvRes15</t>
  </si>
  <si>
    <t>TblKrvRes16</t>
  </si>
  <si>
    <t>TblKrvRes17</t>
  </si>
  <si>
    <t>TblKrvRes18</t>
  </si>
  <si>
    <t>TblKrvRes19</t>
  </si>
  <si>
    <t>TblKrvRes20</t>
  </si>
  <si>
    <t>Grund för tilldelning av kontrakt &amp; Utvärderingsmodell</t>
  </si>
  <si>
    <t>Alt. 1. Lägsta pris</t>
  </si>
  <si>
    <t>Alt. 2. Relativ viktning - summan av viktade poäng för pris och uppfyllda bör-krav</t>
  </si>
  <si>
    <t>Alt. 3. Mervärdesmodell - prisavdrag för uppfyllda bör-krav</t>
  </si>
  <si>
    <t>Alt. 4. Annan utvärderingsmodell</t>
  </si>
  <si>
    <t>Ramavtalets allmänna villkor utgör alltid en del av kontraktet.</t>
  </si>
  <si>
    <t>Steg 5 - Övriga kontraktsvillkor</t>
  </si>
  <si>
    <t>Alt. 2. Ekonomiskt mest fördelaktiga (bästa förhållande mellan pris och kvalitet)</t>
  </si>
  <si>
    <r>
      <rPr>
        <b/>
        <i/>
        <sz val="10"/>
        <rFont val="Arial"/>
        <family val="2"/>
      </rPr>
      <t>Välj vara/tjänst (endast de som valts i steg 2 ovan är möjliga)</t>
    </r>
    <r>
      <rPr>
        <b/>
        <i/>
        <sz val="12"/>
        <rFont val="Arial"/>
        <family val="2"/>
      </rPr>
      <t xml:space="preserve">
</t>
    </r>
    <r>
      <rPr>
        <b/>
        <i/>
        <sz val="10"/>
        <rFont val="Arial"/>
        <family val="2"/>
      </rPr>
      <t>OBS! Varje vara/tjänst kan väljas flera gånger.</t>
    </r>
  </si>
  <si>
    <t>Obligatoriska krav ("ska-krav")</t>
  </si>
  <si>
    <t>Tilldelningskriterier ("bör-krav")</t>
  </si>
  <si>
    <t>Precisera krav i fritext eller hänvisa till bilaga</t>
  </si>
  <si>
    <t xml:space="preserve">Välj krav ur kravkatalog 
OBS! varje krav kan väljas flera gånger
</t>
  </si>
  <si>
    <t>Alt. 2. Ekonomiskt mest fördelaktiga utifrån bästa förhållande mellan pris och kvalitet</t>
  </si>
  <si>
    <t>Kompletterande avtalsdokument</t>
  </si>
  <si>
    <t>Leveransadress (om annan än ovan)</t>
  </si>
  <si>
    <t xml:space="preserve">Faktureringsuppgifter </t>
  </si>
  <si>
    <t>Ange fakturaadress, fakturareferens, adress för e-faktura</t>
  </si>
  <si>
    <r>
      <t>Instruktion till leverantör:</t>
    </r>
    <r>
      <rPr>
        <b/>
        <i/>
        <sz val="10"/>
        <color indexed="10"/>
        <rFont val="Arial"/>
        <family val="2"/>
      </rPr>
      <t xml:space="preserve">
</t>
    </r>
    <r>
      <rPr>
        <b/>
        <i/>
        <sz val="10"/>
        <rFont val="Arial"/>
        <family val="2"/>
      </rPr>
      <t xml:space="preserve">Blåmarkerade rutor fylls i av leverantören.
Läs och kontrollera obligatoriska krav.
Returnera blanketten med e-post till avropande organisation (oavsett Ja eller Nej).
</t>
    </r>
    <r>
      <rPr>
        <b/>
        <i/>
        <sz val="10"/>
        <color rgb="FFFF0000"/>
        <rFont val="Arial"/>
        <family val="2"/>
      </rPr>
      <t>Mer information finns under vissa rubriker</t>
    </r>
  </si>
  <si>
    <t>(Tag bort detta fält och valmöjligheten, tilldelningsgrunden ska vara fast utifrån respektive ramavtal.)</t>
  </si>
  <si>
    <t>Förnyad kontroll av leverantörskrav (ESPD)</t>
  </si>
  <si>
    <t>Leverantörskrav (ESPD) - Ramavtalsleverantörens intygande</t>
  </si>
  <si>
    <t xml:space="preserve">Är i ramavtalsupphandlingen lämnad egenförsäkran fortfarande korrekt? </t>
  </si>
  <si>
    <t>Alt. 2. Summan av viktade poäng för pris och uppfyllda bör-krav, högsta slutsumma vinner.</t>
  </si>
  <si>
    <t xml:space="preserve">Alt. 3. Prisavdrag för uppfyllda bör-krav, lägsta utvärderingskostnad vinner. </t>
  </si>
  <si>
    <t>Alt. 4. Annan utvärderingsmodell (än de ovan föreslagna)</t>
  </si>
  <si>
    <t>I enlighet med ramavtalet sker tilldelning av kontrakt utifrån tilldelningsgrunden: Ekonomiskt mest fördelaktiga utifrån bästa förhållande mellan pris och kvalitet</t>
  </si>
  <si>
    <t>Ange ev leveranstid/er för varor/tjänster</t>
  </si>
  <si>
    <t>Välj Vara/Tjanst</t>
  </si>
  <si>
    <t>Delområde 1/Vara/Tjanst 22</t>
  </si>
  <si>
    <t>Delområde 2/Vara/Tjanst 22</t>
  </si>
  <si>
    <t>Delområde 3/Vara/Tjanst 22</t>
  </si>
  <si>
    <t>Delområde 4/Vara/Tjanst 22</t>
  </si>
  <si>
    <t>Delområde 5/Vara/Tjanst 22</t>
  </si>
  <si>
    <t>Delområde 6/Vara/Tjanst 22</t>
  </si>
  <si>
    <t>Delområde 1/Vara/Tjanst 23</t>
  </si>
  <si>
    <t>Delområde 2/Vara/Tjanst 23</t>
  </si>
  <si>
    <t>Delområde 3/Vara/Tjanst 23</t>
  </si>
  <si>
    <t>Delområde 4/Vara/Tjanst 23</t>
  </si>
  <si>
    <t>Delområde 5/Vara/Tjanst 23</t>
  </si>
  <si>
    <t>Delområde 6/Vara/Tjanst 23</t>
  </si>
  <si>
    <t>Delområde 1/Vara/Tjanst 24</t>
  </si>
  <si>
    <t>Delområde 2/Vara/Tjanst 24</t>
  </si>
  <si>
    <t>Delområde 3/Vara/Tjanst 24</t>
  </si>
  <si>
    <t>Delområde 4/Vara/Tjanst 24</t>
  </si>
  <si>
    <t>Delområde 5/Vara/Tjanst 24</t>
  </si>
  <si>
    <t>Delområde 6/Vara/Tjanst 24</t>
  </si>
  <si>
    <t>Delområde 1/Vara/Tjanst 25</t>
  </si>
  <si>
    <t>Delområde 2/Vara/Tjanst 25</t>
  </si>
  <si>
    <t>Delområde 3/Vara/Tjanst 25</t>
  </si>
  <si>
    <t>Delområde 4/Vara/Tjanst 25</t>
  </si>
  <si>
    <t>Delområde 5/Vara/Tjanst 25</t>
  </si>
  <si>
    <t>Delområde 6/Vara/Tjanst 25</t>
  </si>
  <si>
    <t>Delområde 1/Vara/Tjanst 1/Krav1</t>
  </si>
  <si>
    <t>Delområde 1/Vara/Tjanst 2/Krav1</t>
  </si>
  <si>
    <t>Delområde 1/Vara/Tjanst 3/Krav1</t>
  </si>
  <si>
    <t>Delområde 1/Vara/Tjanst 4/Krav1</t>
  </si>
  <si>
    <t>Delområde 1/Vara/Tjanst 5/Krav1</t>
  </si>
  <si>
    <t>Delområde 1/Vara/Tjanst 6/Krav1</t>
  </si>
  <si>
    <t>Delområde 1/Vara/Tjanst 7/Krav1</t>
  </si>
  <si>
    <t>Delområde 1/Vara/Tjanst 8/Krav1</t>
  </si>
  <si>
    <t>Delområde 1/Vara/Tjanst 9/Krav1</t>
  </si>
  <si>
    <t>Delområde 1/Vara/Tjanst 10/Krav1</t>
  </si>
  <si>
    <t>Delområde 1/Vara/Tjanst 11/Krav1</t>
  </si>
  <si>
    <t>Delområde 1/Vara/Tjanst 12/Krav1</t>
  </si>
  <si>
    <t>Delområde 1/Vara/Tjanst 13/Krav1</t>
  </si>
  <si>
    <t>Delområde 1/Vara/Tjanst 14/Krav1</t>
  </si>
  <si>
    <t>Delområde 1/Vara/Tjanst 15/Krav1</t>
  </si>
  <si>
    <t>Delområde 1/Vara/Tjanst 16/Krav1</t>
  </si>
  <si>
    <t>Delområde 1/Vara/Tjanst 17/Krav1</t>
  </si>
  <si>
    <t>Delområde 1/Vara/Tjanst 18/Krav1</t>
  </si>
  <si>
    <t>Delområde 1/Vara/Tjanst 19/Krav1</t>
  </si>
  <si>
    <t>Delområde 1/Vara/Tjanst 20/Krav1</t>
  </si>
  <si>
    <t>Delområde 1/Vara/Tjanst 21/Krav1</t>
  </si>
  <si>
    <t>Delområde 1/Vara/Tjanst 22/Krav1</t>
  </si>
  <si>
    <t>Delområde 1/Vara/Tjanst 23/Krav1</t>
  </si>
  <si>
    <t>Delområde 1/Vara/Tjanst 24/Krav1</t>
  </si>
  <si>
    <t>Delområde 1/Vara/Tjanst 25/Krav1</t>
  </si>
  <si>
    <t>Delområde 1/Vara/Tjanst 1/Krav2</t>
  </si>
  <si>
    <t>Delområde 1/Vara/Tjanst 2/Krav2</t>
  </si>
  <si>
    <t>Delområde 1/Vara/Tjanst 3/Krav2</t>
  </si>
  <si>
    <t>Delområde 1/Vara/Tjanst 4/Krav2</t>
  </si>
  <si>
    <t>Delområde 1/Vara/Tjanst 5/Krav2</t>
  </si>
  <si>
    <t>Delområde 1/Vara/Tjanst 6/Krav2</t>
  </si>
  <si>
    <t>Delområde 1/Vara/Tjanst 7/Krav2</t>
  </si>
  <si>
    <t>Delområde 1/Vara/Tjanst 8/Krav2</t>
  </si>
  <si>
    <t>Delområde 1/Vara/Tjanst 9/Krav2</t>
  </si>
  <si>
    <t>Delområde 1/Vara/Tjanst 10/Krav2</t>
  </si>
  <si>
    <t>Delområde 1/Vara/Tjanst 11/Krav2</t>
  </si>
  <si>
    <t>Delområde 1/Vara/Tjanst 12/Krav2</t>
  </si>
  <si>
    <t>Delområde 1/Vara/Tjanst 13/Krav2</t>
  </si>
  <si>
    <t>Delområde 1/Vara/Tjanst 14/Krav2</t>
  </si>
  <si>
    <t>Delområde 1/Vara/Tjanst 15/Krav2</t>
  </si>
  <si>
    <t>Delområde 1/Vara/Tjanst 16/Krav2</t>
  </si>
  <si>
    <t>Delområde 1/Vara/Tjanst 17/Krav2</t>
  </si>
  <si>
    <t>Delområde 1/Vara/Tjanst 18/Krav2</t>
  </si>
  <si>
    <t>Delområde 1/Vara/Tjanst 19/Krav2</t>
  </si>
  <si>
    <t>Delområde 1/Vara/Tjanst 20/Krav2</t>
  </si>
  <si>
    <t>Delområde 1/Vara/Tjanst 21/Krav2</t>
  </si>
  <si>
    <t>Delområde 1/Vara/Tjanst 22/Krav2</t>
  </si>
  <si>
    <t>Delområde 1/Vara/Tjanst 23/Krav2</t>
  </si>
  <si>
    <t>Delområde 1/Vara/Tjanst 24/Krav2</t>
  </si>
  <si>
    <t>Delområde 1/Vara/Tjanst 25/Krav2</t>
  </si>
  <si>
    <t>Delområde 1/Vara/Tjanst 1/Krav3</t>
  </si>
  <si>
    <t>Delområde 1/Vara/Tjanst 2/Krav3</t>
  </si>
  <si>
    <t>Delområde 1/Vara/Tjanst 3/Krav3</t>
  </si>
  <si>
    <t>Delområde 1/Vara/Tjanst 4/Krav3</t>
  </si>
  <si>
    <t>Delområde 1/Vara/Tjanst 5/Krav3</t>
  </si>
  <si>
    <t>Delområde 1/Vara/Tjanst 6/Krav3</t>
  </si>
  <si>
    <t>Delområde 1/Vara/Tjanst 7/Krav3</t>
  </si>
  <si>
    <t>Delområde 1/Vara/Tjanst 8/Krav3</t>
  </si>
  <si>
    <t>Delområde 1/Vara/Tjanst 9/Krav3</t>
  </si>
  <si>
    <t>Delområde 1/Vara/Tjanst 10/Krav3</t>
  </si>
  <si>
    <t>Delområde 1/Vara/Tjanst 11/Krav3</t>
  </si>
  <si>
    <t>Delområde 1/Vara/Tjanst 12/Krav3</t>
  </si>
  <si>
    <t>Delområde 1/Vara/Tjanst 13/Krav3</t>
  </si>
  <si>
    <t>Delområde 1/Vara/Tjanst 14/Krav3</t>
  </si>
  <si>
    <t>Delområde 1/Vara/Tjanst 15/Krav3</t>
  </si>
  <si>
    <t>Delområde 1/Vara/Tjanst 16/Krav3</t>
  </si>
  <si>
    <t>Delområde 1/Vara/Tjanst 17/Krav3</t>
  </si>
  <si>
    <t>Delområde 1/Vara/Tjanst 18/Krav3</t>
  </si>
  <si>
    <t>Delområde 1/Vara/Tjanst 19/Krav3</t>
  </si>
  <si>
    <t>Delområde 1/Vara/Tjanst 20/Krav3</t>
  </si>
  <si>
    <t>Delområde 1/Vara/Tjanst 21/Krav3</t>
  </si>
  <si>
    <t>Delområde 1/Vara/Tjanst 22/Krav3</t>
  </si>
  <si>
    <t>Delområde 1/Vara/Tjanst 23/Krav3</t>
  </si>
  <si>
    <t>Delområde 1/Vara/Tjanst 24/Krav3</t>
  </si>
  <si>
    <t>Delområde 1/Vara/Tjanst 25/Krav3</t>
  </si>
  <si>
    <t>Delområde 1/Vara/Tjanst 1/Krav4</t>
  </si>
  <si>
    <t>Delområde 1/Vara/Tjanst 2/Krav4</t>
  </si>
  <si>
    <t>Delområde 1/Vara/Tjanst 3/Krav4</t>
  </si>
  <si>
    <t>Delområde 1/Vara/Tjanst 4/Krav4</t>
  </si>
  <si>
    <t>Delområde 1/Vara/Tjanst 5/Krav4</t>
  </si>
  <si>
    <t>Delområde 1/Vara/Tjanst 6/Krav4</t>
  </si>
  <si>
    <t>Delområde 1/Vara/Tjanst 7/Krav4</t>
  </si>
  <si>
    <t>Delområde 1/Vara/Tjanst 8/Krav4</t>
  </si>
  <si>
    <t>Delområde 1/Vara/Tjanst 9/Krav4</t>
  </si>
  <si>
    <t>Delområde 1/Vara/Tjanst 10/Krav4</t>
  </si>
  <si>
    <t>Delområde 1/Vara/Tjanst 11/Krav4</t>
  </si>
  <si>
    <t>Delområde 1/Vara/Tjanst 12/Krav4</t>
  </si>
  <si>
    <t>Delområde 1/Vara/Tjanst 13/Krav4</t>
  </si>
  <si>
    <t>Delområde 1/Vara/Tjanst 14/Krav4</t>
  </si>
  <si>
    <t>Delområde 1/Vara/Tjanst 15/Krav4</t>
  </si>
  <si>
    <t>Delområde 1/Vara/Tjanst 16/Krav4</t>
  </si>
  <si>
    <t>Delområde 1/Vara/Tjanst 17/Krav4</t>
  </si>
  <si>
    <t>Delområde 1/Vara/Tjanst 18/Krav4</t>
  </si>
  <si>
    <t>Delområde 1/Vara/Tjanst 19/Krav4</t>
  </si>
  <si>
    <t>Delområde 1/Vara/Tjanst 20/Krav4</t>
  </si>
  <si>
    <t>Delområde 1/Vara/Tjanst 21/Krav4</t>
  </si>
  <si>
    <t>Delområde 1/Vara/Tjanst 22/Krav4</t>
  </si>
  <si>
    <t>Delområde 1/Vara/Tjanst 23/Krav4</t>
  </si>
  <si>
    <t>Delområde 1/Vara/Tjanst 24/Krav4</t>
  </si>
  <si>
    <t>Delområde 1/Vara/Tjanst 25/Krav4</t>
  </si>
  <si>
    <t>Delområde 1/Vara/Tjanst 1/Krav5</t>
  </si>
  <si>
    <t>Delområde 1/Vara/Tjanst 2/Krav5</t>
  </si>
  <si>
    <t>Delområde 1/Vara/Tjanst 3/Krav5</t>
  </si>
  <si>
    <t>Delområde 1/Vara/Tjanst 4/Krav5</t>
  </si>
  <si>
    <t>Delområde 1/Vara/Tjanst 5/Krav5</t>
  </si>
  <si>
    <t>Delområde 1/Vara/Tjanst 6/Krav5</t>
  </si>
  <si>
    <t>Delområde 1/Vara/Tjanst 7/Krav5</t>
  </si>
  <si>
    <t>Delområde 1/Vara/Tjanst 8/Krav5</t>
  </si>
  <si>
    <t>Delområde 1/Vara/Tjanst 9/Krav5</t>
  </si>
  <si>
    <t>Delområde 1/Vara/Tjanst 10/Krav5</t>
  </si>
  <si>
    <t>Delområde 1/Vara/Tjanst 11/Krav5</t>
  </si>
  <si>
    <t>Delområde 1/Vara/Tjanst 12/Krav5</t>
  </si>
  <si>
    <t>Delområde 1/Vara/Tjanst 13/Krav5</t>
  </si>
  <si>
    <t>Delområde 1/Vara/Tjanst 14/Krav5</t>
  </si>
  <si>
    <t>Delområde 1/Vara/Tjanst 15/Krav5</t>
  </si>
  <si>
    <t>Delområde 1/Vara/Tjanst 16/Krav5</t>
  </si>
  <si>
    <t>Delområde 1/Vara/Tjanst 17/Krav5</t>
  </si>
  <si>
    <t>Delområde 1/Vara/Tjanst 18/Krav5</t>
  </si>
  <si>
    <t>Delområde 1/Vara/Tjanst 19/Krav5</t>
  </si>
  <si>
    <t>Delområde 1/Vara/Tjanst 20/Krav5</t>
  </si>
  <si>
    <t>Delområde 1/Vara/Tjanst 21/Krav5</t>
  </si>
  <si>
    <t>Delområde 1/Vara/Tjanst 22/Krav5</t>
  </si>
  <si>
    <t>Delområde 1/Vara/Tjanst 23/Krav5</t>
  </si>
  <si>
    <t>Delområde 1/Vara/Tjanst 24/Krav5</t>
  </si>
  <si>
    <t>Delområde 1/Vara/Tjanst 25/Krav5</t>
  </si>
  <si>
    <t>Delområde 1/Vara/Tjanst 1/Krav6</t>
  </si>
  <si>
    <t>Delområde 1/Vara/Tjanst 2/Krav6</t>
  </si>
  <si>
    <t>Delområde 1/Vara/Tjanst 3/Krav6</t>
  </si>
  <si>
    <t>Delområde 1/Vara/Tjanst 4/Krav6</t>
  </si>
  <si>
    <t>Delområde 1/Vara/Tjanst 5/Krav6</t>
  </si>
  <si>
    <t>Delområde 1/Vara/Tjanst 6/Krav6</t>
  </si>
  <si>
    <t>Delområde 1/Vara/Tjanst 7/Krav6</t>
  </si>
  <si>
    <t>Delområde 1/Vara/Tjanst 8/Krav6</t>
  </si>
  <si>
    <t>Delområde 1/Vara/Tjanst 9/Krav6</t>
  </si>
  <si>
    <t>Delområde 1/Vara/Tjanst 10/Krav6</t>
  </si>
  <si>
    <t>Delområde 1/Vara/Tjanst 11/Krav6</t>
  </si>
  <si>
    <t>Delområde 1/Vara/Tjanst 12/Krav6</t>
  </si>
  <si>
    <t>Delområde 1/Vara/Tjanst 13/Krav6</t>
  </si>
  <si>
    <t>Delområde 1/Vara/Tjanst 14/Krav6</t>
  </si>
  <si>
    <t>Delområde 1/Vara/Tjanst 15/Krav6</t>
  </si>
  <si>
    <t>Delområde 1/Vara/Tjanst 16/Krav6</t>
  </si>
  <si>
    <t>Delområde 1/Vara/Tjanst 17/Krav6</t>
  </si>
  <si>
    <t>Delområde 1/Vara/Tjanst 18/Krav6</t>
  </si>
  <si>
    <t>Delområde 1/Vara/Tjanst 19/Krav6</t>
  </si>
  <si>
    <t>Delområde 1/Vara/Tjanst 20/Krav6</t>
  </si>
  <si>
    <t>Delområde 1/Vara/Tjanst 21/Krav6</t>
  </si>
  <si>
    <t>Delområde 1/Vara/Tjanst 22/Krav6</t>
  </si>
  <si>
    <t>Delområde 1/Vara/Tjanst 23/Krav6</t>
  </si>
  <si>
    <t>Delområde 1/Vara/Tjanst 24/Krav6</t>
  </si>
  <si>
    <t>Delområde 1/Vara/Tjanst 25/Krav6</t>
  </si>
  <si>
    <t>Delområde 1/Vara/Tjanst 1/Krav7</t>
  </si>
  <si>
    <t>Delområde 1/Vara/Tjanst 2/Krav7</t>
  </si>
  <si>
    <t>Delområde 1/Vara/Tjanst 3/Krav7</t>
  </si>
  <si>
    <t>Delområde 1/Vara/Tjanst 4/Krav7</t>
  </si>
  <si>
    <t>Delområde 1/Vara/Tjanst 5/Krav7</t>
  </si>
  <si>
    <t>Delområde 1/Vara/Tjanst 6/Krav7</t>
  </si>
  <si>
    <t>Delområde 1/Vara/Tjanst 7/Krav7</t>
  </si>
  <si>
    <t>Delområde 1/Vara/Tjanst 8/Krav7</t>
  </si>
  <si>
    <t>Delområde 1/Vara/Tjanst 9/Krav7</t>
  </si>
  <si>
    <t>Delområde 1/Vara/Tjanst 10/Krav7</t>
  </si>
  <si>
    <t>Delområde 1/Vara/Tjanst 11/Krav7</t>
  </si>
  <si>
    <t>Delområde 1/Vara/Tjanst 12/Krav7</t>
  </si>
  <si>
    <t>Delområde 1/Vara/Tjanst 13/Krav7</t>
  </si>
  <si>
    <t>Delområde 1/Vara/Tjanst 14/Krav7</t>
  </si>
  <si>
    <t>Delområde 1/Vara/Tjanst 15/Krav7</t>
  </si>
  <si>
    <t>Delområde 1/Vara/Tjanst 16/Krav7</t>
  </si>
  <si>
    <t>Delområde 1/Vara/Tjanst 17/Krav7</t>
  </si>
  <si>
    <t>Delområde 1/Vara/Tjanst 18/Krav7</t>
  </si>
  <si>
    <t>Delområde 1/Vara/Tjanst 19/Krav7</t>
  </si>
  <si>
    <t>Delområde 1/Vara/Tjanst 20/Krav7</t>
  </si>
  <si>
    <t>Delområde 1/Vara/Tjanst 21/Krav7</t>
  </si>
  <si>
    <t>Delområde 1/Vara/Tjanst 22/Krav7</t>
  </si>
  <si>
    <t>Delområde 1/Vara/Tjanst 23/Krav7</t>
  </si>
  <si>
    <t>Delområde 1/Vara/Tjanst 24/Krav7</t>
  </si>
  <si>
    <t>Delområde 1/Vara/Tjanst 25/Krav7</t>
  </si>
  <si>
    <t>Delområde 1/Vara/Tjanst 1/Krav8</t>
  </si>
  <si>
    <t>Delområde 1/Vara/Tjanst 2/Krav8</t>
  </si>
  <si>
    <t>Delområde 1/Vara/Tjanst 3/Krav8</t>
  </si>
  <si>
    <t>Delområde 1/Vara/Tjanst 4/Krav8</t>
  </si>
  <si>
    <t>Delområde 1/Vara/Tjanst 5/Krav8</t>
  </si>
  <si>
    <t>Delområde 1/Vara/Tjanst 6/Krav8</t>
  </si>
  <si>
    <t>Delområde 1/Vara/Tjanst 7/Krav8</t>
  </si>
  <si>
    <t>Delområde 1/Vara/Tjanst 8/Krav8</t>
  </si>
  <si>
    <t>Delområde 1/Vara/Tjanst 9/Krav8</t>
  </si>
  <si>
    <t>Delområde 1/Vara/Tjanst 10/Krav8</t>
  </si>
  <si>
    <t>Delområde 1/Vara/Tjanst 11/Krav8</t>
  </si>
  <si>
    <t>Delområde 1/Vara/Tjanst 12/Krav8</t>
  </si>
  <si>
    <t>Delområde 1/Vara/Tjanst 13/Krav8</t>
  </si>
  <si>
    <t>Delområde 1/Vara/Tjanst 14/Krav8</t>
  </si>
  <si>
    <t>Delområde 1/Vara/Tjanst 15/Krav8</t>
  </si>
  <si>
    <t>Delområde 1/Vara/Tjanst 16/Krav8</t>
  </si>
  <si>
    <t>Delområde 1/Vara/Tjanst 17/Krav8</t>
  </si>
  <si>
    <t>Delområde 1/Vara/Tjanst 18/Krav8</t>
  </si>
  <si>
    <t>Delområde 1/Vara/Tjanst 19/Krav8</t>
  </si>
  <si>
    <t>Delområde 1/Vara/Tjanst 20/Krav8</t>
  </si>
  <si>
    <t>Delområde 1/Vara/Tjanst 21/Krav8</t>
  </si>
  <si>
    <t>Delområde 1/Vara/Tjanst 22/Krav8</t>
  </si>
  <si>
    <t>Delområde 1/Vara/Tjanst 23/Krav8</t>
  </si>
  <si>
    <t>Delområde 1/Vara/Tjanst 24/Krav8</t>
  </si>
  <si>
    <t>Delområde 1/Vara/Tjanst 25/Krav8</t>
  </si>
  <si>
    <t>Delområde 1/Vara/Tjanst 1/Krav9</t>
  </si>
  <si>
    <t>Delområde 1/Vara/Tjanst 2/Krav9</t>
  </si>
  <si>
    <t>Delområde 1/Vara/Tjanst 3/Krav9</t>
  </si>
  <si>
    <t>Delområde 1/Vara/Tjanst 4/Krav9</t>
  </si>
  <si>
    <t>Delområde 1/Vara/Tjanst 5/Krav9</t>
  </si>
  <si>
    <t>Delområde 1/Vara/Tjanst 6/Krav9</t>
  </si>
  <si>
    <t>Delområde 1/Vara/Tjanst 7/Krav9</t>
  </si>
  <si>
    <t>Delområde 1/Vara/Tjanst 8/Krav9</t>
  </si>
  <si>
    <t>Delområde 1/Vara/Tjanst 9/Krav9</t>
  </si>
  <si>
    <t>Delområde 1/Vara/Tjanst 10/Krav9</t>
  </si>
  <si>
    <t>Delområde 1/Vara/Tjanst 11/Krav9</t>
  </si>
  <si>
    <t>Delområde 1/Vara/Tjanst 12/Krav9</t>
  </si>
  <si>
    <t>Delområde 1/Vara/Tjanst 13/Krav9</t>
  </si>
  <si>
    <t>Delområde 1/Vara/Tjanst 14/Krav9</t>
  </si>
  <si>
    <t>Delområde 1/Vara/Tjanst 15/Krav9</t>
  </si>
  <si>
    <t>Delområde 1/Vara/Tjanst 16/Krav9</t>
  </si>
  <si>
    <t>Delområde 1/Vara/Tjanst 17/Krav9</t>
  </si>
  <si>
    <t>Delområde 1/Vara/Tjanst 18/Krav9</t>
  </si>
  <si>
    <t>Delområde 1/Vara/Tjanst 19/Krav9</t>
  </si>
  <si>
    <t>Delområde 1/Vara/Tjanst 20/Krav9</t>
  </si>
  <si>
    <t>Delområde 1/Vara/Tjanst 21/Krav9</t>
  </si>
  <si>
    <t>Delområde 1/Vara/Tjanst 22/Krav9</t>
  </si>
  <si>
    <t>Delområde 1/Vara/Tjanst 23/Krav9</t>
  </si>
  <si>
    <t>Delområde 1/Vara/Tjanst 24/Krav9</t>
  </si>
  <si>
    <t>Delområde 1/Vara/Tjanst 25/Krav9</t>
  </si>
  <si>
    <t>Vara/Tjanster</t>
  </si>
  <si>
    <t>Sista dag för att ställa frågor</t>
  </si>
  <si>
    <t>Sista dag för 
svar på frågor</t>
  </si>
  <si>
    <t>T.ex. säkerhetsskyddsavtal, personuppgiftsbiträdesavtal, sekretessavtal, servicenivåavtal. (alternativt enl separat bilaga) 
Observera att det måste framgå av ramavtalet att krav kan ställas på sådana avtal.</t>
  </si>
  <si>
    <t>Är i ramavtalsupphandlingen ingivna bevis, såsom Sanningsförsäkran avseende uteslutningsgrunder, fortfarande aktuella? Leverantörer har ansvar för att säkerställa med sina åberopade företag, att de inte omfattas av någon uteslutningsgrund. Med "åberopat företag" avses specifikt en underleverantör som har åberopats i ramavtalsupphandlingen för att uppfylla krav på ekonomisk, teknisk och yrkesmässig kapacitet”.</t>
  </si>
  <si>
    <t>Ja</t>
  </si>
  <si>
    <t>ValBilaga</t>
  </si>
  <si>
    <t>Om Nej, motivering</t>
  </si>
  <si>
    <t>Uppgift om underleverantörer (i förekommande fall)</t>
  </si>
  <si>
    <t xml:space="preserve">Redogör för vilka underleverantör/er inkl. org. nr. som kommer att medverka till fullgörandet av kontraktet samt vilka delar underleverantörerna fullgör. 
Med Underleverantör avses en juridisk eller fysisk person som Ramavtalsleverantören anlitar för att fullgöra hela eller delar av det åtagande som följer av Ramavtalet och Kontrakt. 
</t>
  </si>
  <si>
    <t>När det gula fältet är ifyllt sker en automatisk poängberäkning. Lägst inkomna pris divideras med det aktuella avropssvarets pris, multipliceras med 100 och därefter med angiven viktning. Poängsumman för uppfyllda bör-krav divideras med max poäng för uppfyllda bör-krav, multipliceras med 100 och därefter med angiven viktning. En slutlig poängsumma för detta avropssvar kommer att framgå av fältet längst ned. Denna slutliga poängsumma ska jämföras med övriga inkomna avropssvar och ligger till grund för tilldelningsbeslutet.</t>
  </si>
  <si>
    <t>Beskrivning av hur leverantören uppfyller kravet eller referera till bilaga.</t>
  </si>
  <si>
    <t>Uppfylls kravet?
Ja/Nej</t>
  </si>
  <si>
    <t>Hyra</t>
  </si>
  <si>
    <t>TblHyraKopVaror</t>
  </si>
  <si>
    <t>Endast inköp av varor</t>
  </si>
  <si>
    <t>Mervärdesmodell - prisavdrag för uppfyllda bör-krav</t>
  </si>
  <si>
    <t xml:space="preserve">Nedanstående utvärderingsmodell kommer att tillämpas för att utse vinnande avropssvar. 
</t>
  </si>
  <si>
    <t>Kontor</t>
  </si>
  <si>
    <t>TblKontor</t>
  </si>
  <si>
    <t>Information om avropet, t ex syfte och omfattning (obligatoriskt)</t>
  </si>
  <si>
    <t>Nej</t>
  </si>
  <si>
    <t>Malda bönor</t>
  </si>
  <si>
    <t>Hela bönor</t>
  </si>
  <si>
    <t>Båda</t>
  </si>
  <si>
    <t>TblBönor</t>
  </si>
  <si>
    <t>Snittpris per kontor/månad</t>
  </si>
  <si>
    <t>Nuvarande servicenivå</t>
  </si>
  <si>
    <t>TblService</t>
  </si>
  <si>
    <t>Full service</t>
  </si>
  <si>
    <t>Ange de automater som finns i dagsläget</t>
  </si>
  <si>
    <t>Namn på underleverantör</t>
  </si>
  <si>
    <t>Köp</t>
  </si>
  <si>
    <t>Ägandetyp (hyra eller köp)</t>
  </si>
  <si>
    <t>Slutdatum för nuvarande kontrakt</t>
  </si>
  <si>
    <t>Ange namn och fullständig information för de kontor som omfattas av avropet</t>
  </si>
  <si>
    <t>Benämning på kontoret</t>
  </si>
  <si>
    <t>Gatuadress och nummer</t>
  </si>
  <si>
    <t>Finns konferensyta och/eller reception?</t>
  </si>
  <si>
    <t>Övriga kontraktsvillkor</t>
  </si>
  <si>
    <t>Specifikation av nuvarande lösning</t>
  </si>
  <si>
    <t>Pris per månad</t>
  </si>
  <si>
    <t>TblProdGrupp</t>
  </si>
  <si>
    <t>Tillbehör</t>
  </si>
  <si>
    <t>Te</t>
  </si>
  <si>
    <t>Övrigt</t>
  </si>
  <si>
    <t>TblTilldelKrit</t>
  </si>
  <si>
    <t>Automaternas utformning</t>
  </si>
  <si>
    <t>Hållbarhet</t>
  </si>
  <si>
    <t>Användbarhet</t>
  </si>
  <si>
    <t>Anpassning</t>
  </si>
  <si>
    <t>Lösning</t>
  </si>
  <si>
    <t>Automatprestanda</t>
  </si>
  <si>
    <t>E-handel</t>
  </si>
  <si>
    <t>Krav på e-handel</t>
  </si>
  <si>
    <t>Välj kriterie ur tilldelningskriterie-katalogen
OBS! varje krav kan väljas flera gånger</t>
  </si>
  <si>
    <t>Detaljerad information</t>
  </si>
  <si>
    <t>Artikelbenämning</t>
  </si>
  <si>
    <t>Förpackningsstorlek</t>
  </si>
  <si>
    <t>Offererat pris</t>
  </si>
  <si>
    <t>Position i varukorg</t>
  </si>
  <si>
    <t>Enhet (kvantitet)</t>
  </si>
  <si>
    <t>Vara</t>
  </si>
  <si>
    <t>Information</t>
  </si>
  <si>
    <t>Kommentar (enhet)</t>
  </si>
  <si>
    <t>Ja/Nej</t>
  </si>
  <si>
    <t>Steg 2 - Specifikation av ramavtalsleverantörens förslag på lösning</t>
  </si>
  <si>
    <t>Pris hyra per månad</t>
  </si>
  <si>
    <t>Pris köp</t>
  </si>
  <si>
    <t xml:space="preserve">Beskrivning av lösningsförslag
</t>
  </si>
  <si>
    <t>Pris för avtalslängd</t>
  </si>
  <si>
    <t>Bilagor</t>
  </si>
  <si>
    <t xml:space="preserve">Ramavtalsleverantören har lämnat begärda prisuppgifter som gäller för offererade varor och tjänster enligt ställda krav samt accepterar i övrigt kraven i avropsförfrågan och är införstådd med att samtliga lämnade uppgifter i avropssvaret är bindande
</t>
  </si>
  <si>
    <t>Bilagor från avropsberättigad (kontraktshandlingar framgår av flik 3)</t>
  </si>
  <si>
    <t>Avropsberättigad</t>
  </si>
  <si>
    <r>
      <rPr>
        <sz val="10"/>
        <color rgb="FFFF0000"/>
        <rFont val="Arial"/>
        <family val="2"/>
      </rPr>
      <t>Den avropsberättigades</t>
    </r>
    <r>
      <rPr>
        <sz val="10"/>
        <rFont val="Arial"/>
        <family val="2"/>
      </rPr>
      <t xml:space="preserve"> beskrivning av den utvärderingsmodell som kommer att tillämpas (eller hänvisning till bilaga)</t>
    </r>
  </si>
  <si>
    <t>Ange övriga specifika förutsättningar (tex ev budgetrestriktioner), förhållanden eller önskemål som kan vara viktiga för ramavtalsleverantören och som inte framgår på annan plats i dokumentet.</t>
  </si>
  <si>
    <t>Uppgifter om avropsberättigad</t>
  </si>
  <si>
    <t>Förfarande om två avropssvar har erhållit samma poängsumma/utvärderingspris</t>
  </si>
  <si>
    <t>Namn, befattning 
(behörig företrädare för avropsberättigad)</t>
  </si>
  <si>
    <t>Ramavtalsområde</t>
  </si>
  <si>
    <t xml:space="preserve">Avrop med förnyad konkurrensutsättning
Kammarkollegiets diarienr. </t>
  </si>
  <si>
    <t>Avropsblankett</t>
  </si>
  <si>
    <t>Version 1,1</t>
  </si>
  <si>
    <t xml:space="preserve">Nedanstående utvärderingsmodell kommer att tillämpas för att utse vinnande avropssvar
</t>
  </si>
  <si>
    <t>Hygienisk service</t>
  </si>
  <si>
    <t>Klassificering av artikel (UNSPSC-kod)</t>
  </si>
  <si>
    <t>Moms i % (skattesats)</t>
  </si>
  <si>
    <t>Bildlänk (url)</t>
  </si>
  <si>
    <t>Modell</t>
  </si>
  <si>
    <t>Pris Köp</t>
  </si>
  <si>
    <t>Sammanställning av pris per månad för respektive kontor</t>
  </si>
  <si>
    <t>23.3.2401-18</t>
  </si>
  <si>
    <t>Vattenautomater med tillhörande varor och tjänster</t>
  </si>
  <si>
    <t>Avropsblankett - Vattenautomater med tillhörande varor och tjänster</t>
  </si>
  <si>
    <t>Service, pris per månad</t>
  </si>
  <si>
    <r>
      <rPr>
        <b/>
        <sz val="10"/>
        <rFont val="Arial"/>
        <family val="2"/>
      </rPr>
      <t>Innehåll i Behovsbeskrivning:</t>
    </r>
    <r>
      <rPr>
        <sz val="10"/>
        <rFont val="Arial"/>
        <family val="2"/>
      </rPr>
      <t xml:space="preserve">
Avropsberättigades behov
Hur befintlig lösning fungerat
Hyra eller köp av automat
Serviceavtal
Avtalslängd/optioner
Tilldelningskriterier
Bedömningsgrunder (poäng, prisavdrag, viktning m.m.)</t>
    </r>
  </si>
  <si>
    <t>Pris hyra per mån</t>
  </si>
  <si>
    <t>Benämning</t>
  </si>
  <si>
    <t>Fullservice</t>
  </si>
  <si>
    <r>
      <rPr>
        <b/>
        <sz val="10"/>
        <rFont val="Arial"/>
        <family val="2"/>
      </rPr>
      <t>Automaternas utformning</t>
    </r>
    <r>
      <rPr>
        <sz val="10"/>
        <rFont val="Arial"/>
        <family val="2"/>
      </rPr>
      <t xml:space="preserve">
I vilken utsträckning Ramavtalsleverantörens offererade Automater vikt- och storleksmässigt passar in på den Avropsberättigades därtill avsedda plats.
</t>
    </r>
    <r>
      <rPr>
        <b/>
        <sz val="10"/>
        <rFont val="Arial"/>
        <family val="2"/>
      </rPr>
      <t>Hållbarhet</t>
    </r>
    <r>
      <rPr>
        <sz val="10"/>
        <rFont val="Arial"/>
        <family val="2"/>
      </rPr>
      <t xml:space="preserve">
I vilken utsträckning Ramavtalsleverantörens offererade Automater exempelvis har en lägre energiförbrukning än kraven i Ramavtalsupphandlingen.
</t>
    </r>
    <r>
      <rPr>
        <b/>
        <sz val="10"/>
        <rFont val="Arial"/>
        <family val="2"/>
      </rPr>
      <t>Användbarhet</t>
    </r>
    <r>
      <rPr>
        <sz val="10"/>
        <rFont val="Arial"/>
        <family val="2"/>
      </rPr>
      <t xml:space="preserve">
I vilken utsträckning Ramavtalsleverantörens offererade Automaterna är anpassade till den Avropsberättigades behov exempelvis avseende ljudnivå.
</t>
    </r>
    <r>
      <rPr>
        <b/>
        <sz val="10"/>
        <rFont val="Arial"/>
        <family val="2"/>
      </rPr>
      <t>Anpassning</t>
    </r>
    <r>
      <rPr>
        <sz val="10"/>
        <rFont val="Arial"/>
        <family val="2"/>
      </rPr>
      <t xml:space="preserve">
I vilken utsträckning Ramavtalsleverantörens offererade Automater har tydliga displayer, höj- och sänkbar funktion, knappar med punktskrift, etc.
</t>
    </r>
    <r>
      <rPr>
        <b/>
        <sz val="10"/>
        <rFont val="Arial"/>
        <family val="2"/>
      </rPr>
      <t>Lösning</t>
    </r>
    <r>
      <rPr>
        <sz val="10"/>
        <rFont val="Arial"/>
        <family val="2"/>
      </rPr>
      <t xml:space="preserve">
I vilken utsträckning Ramavtalsleverantörens offererade lösning är anpassad till den Avropsberättigades behov.
</t>
    </r>
    <r>
      <rPr>
        <b/>
        <sz val="10"/>
        <rFont val="Arial"/>
        <family val="2"/>
      </rPr>
      <t>Automatprestanda</t>
    </r>
    <r>
      <rPr>
        <sz val="10"/>
        <rFont val="Arial"/>
        <family val="2"/>
      </rPr>
      <t xml:space="preserve">
I vilken utsträckning Ramavtalsleverantörens offererade Automater har en högre prestanda än kraven i Ramavtalsupphandlingen, exempelvis kapacitet (liter/timme), möjlighet till påfyllning i kanna, etc.
</t>
    </r>
    <r>
      <rPr>
        <b/>
        <sz val="10"/>
        <rFont val="Arial"/>
        <family val="2"/>
      </rPr>
      <t>Pris</t>
    </r>
    <r>
      <rPr>
        <sz val="10"/>
        <rFont val="Arial"/>
        <family val="2"/>
      </rPr>
      <t xml:space="preserve">
Pris per mugg.
</t>
    </r>
    <r>
      <rPr>
        <b/>
        <sz val="10"/>
        <rFont val="Arial"/>
        <family val="2"/>
      </rPr>
      <t>E-handel</t>
    </r>
    <r>
      <rPr>
        <sz val="10"/>
        <rFont val="Arial"/>
        <family val="2"/>
      </rPr>
      <t xml:space="preserve">
Vid Avrop kan Avropsberättigad ställa krav på e-handel i form av preciseringar av krav enligt avsnitt Krav på e-handel exempelvis avseende format på elektronisk katalog, order och faktura.</t>
    </r>
  </si>
  <si>
    <t>Beans In Cup AB</t>
  </si>
  <si>
    <t>Convini Sverige AB</t>
  </si>
  <si>
    <t>Jobmeal AB</t>
  </si>
  <si>
    <t>Selecta AB</t>
  </si>
  <si>
    <t>Servco ServiceCompaniet Kommanditbolag</t>
  </si>
  <si>
    <t>Water Company i Sverige AB</t>
  </si>
  <si>
    <t>559085-5564</t>
  </si>
  <si>
    <t>556167-3665</t>
  </si>
  <si>
    <t>556576-5954</t>
  </si>
  <si>
    <t>556069-3318</t>
  </si>
  <si>
    <t>916640-6794</t>
  </si>
  <si>
    <t>556481-9364</t>
  </si>
  <si>
    <t>23.3.2401-18: 008, :009</t>
  </si>
  <si>
    <t>23.3.2401-18:010, :011</t>
  </si>
  <si>
    <t>23.3.2401-18:012</t>
  </si>
  <si>
    <t>23.3.2401-18:013</t>
  </si>
  <si>
    <t>23.3.2401-18:001, :002</t>
  </si>
  <si>
    <t>23.3.2401-18:003</t>
  </si>
  <si>
    <t>Vretenvägen 6</t>
  </si>
  <si>
    <t>Vretenvägen 9</t>
  </si>
  <si>
    <t>Box 1153</t>
  </si>
  <si>
    <t>Kungsgatan 36</t>
  </si>
  <si>
    <t>Solna</t>
  </si>
  <si>
    <t>171 54</t>
  </si>
  <si>
    <t>171 23</t>
  </si>
  <si>
    <t>534 31</t>
  </si>
  <si>
    <t>Anders Nilsson</t>
  </si>
  <si>
    <t>anders.nilsson@jobmeal.se</t>
  </si>
  <si>
    <t>info@servicecompaniet.com</t>
  </si>
  <si>
    <t>avropa@beansincup.se</t>
  </si>
  <si>
    <t xml:space="preserve">centralkontoret@jobmeal.se </t>
  </si>
  <si>
    <t>info@watercompany.se</t>
  </si>
  <si>
    <t>Miguel Toré</t>
  </si>
  <si>
    <t>070-7452810</t>
  </si>
  <si>
    <t>miguel@watercompany.se</t>
  </si>
  <si>
    <t>Sven-Erik Nisser</t>
  </si>
  <si>
    <t>Välj kontor</t>
  </si>
  <si>
    <t>Box 1072</t>
  </si>
  <si>
    <t>Niclas Dorfh</t>
  </si>
  <si>
    <t>171 22</t>
  </si>
  <si>
    <t>120 90</t>
  </si>
  <si>
    <t>Stockholm</t>
  </si>
  <si>
    <t>070-0899705</t>
  </si>
  <si>
    <t>070-2327510</t>
  </si>
  <si>
    <t>070-825559</t>
  </si>
  <si>
    <t>niclas.dorfh@convini.se</t>
  </si>
  <si>
    <t>info@servicecompaniet,com</t>
  </si>
  <si>
    <t>Avropsblanketten är nu upplåst, klicka här för att låsa avropsblanketten.</t>
  </si>
  <si>
    <t>Avropsblanketten är nu låst, klicka här för att låsa upp avropsblanketten.</t>
  </si>
  <si>
    <t xml:space="preserve">Mervärde
</t>
  </si>
  <si>
    <t xml:space="preserve">Totalt pris för hela perioden och alla kontor: </t>
  </si>
  <si>
    <t>Pris per kontor/månad</t>
  </si>
  <si>
    <t>Total månadskostnad för alla kontor:</t>
  </si>
  <si>
    <t>Utvärdering</t>
  </si>
  <si>
    <t>Anbudspris:</t>
  </si>
  <si>
    <t>Hur man bedömer mervärden och påslag för de olika tilldelningskriterierna ska beskrivas i avropsförfrågan.</t>
  </si>
  <si>
    <t>Mervärden</t>
  </si>
  <si>
    <t>Påslag/belopp</t>
  </si>
  <si>
    <t>Inget mervärde:</t>
  </si>
  <si>
    <t>Godkänd:</t>
  </si>
  <si>
    <t>Väl godkänd:</t>
  </si>
  <si>
    <t>Ange mervärden utifrån kriterierna. Endast ett värde får fyllas i per kriterie.</t>
  </si>
  <si>
    <t>Inget mervärde</t>
  </si>
  <si>
    <t>Godkänd</t>
  </si>
  <si>
    <t>Väl godkänd</t>
  </si>
  <si>
    <t>Totalt mervärde:</t>
  </si>
  <si>
    <r>
      <t xml:space="preserve">Avropsblanketten består av sju flikar:
Flik 1 – Instruktioner
Flik 2 – Här beskrivs de kontor som omfattas av avropet
Flik 3 – Här specificeras den avropsberättigades nuvarande lösning
Flik 4 – Här beskrivs ramavtalsleverantörens förslag på lösning
Flik 4.1 – Här anger ramavtalsleverantören pris för de Automater som offererades i upphandlingen
Flik 4.2 – Service
Flik 4.3 – Här uppger ramavtalsleverantören pris för de kompletterande varor som lämnades i upphandlingen
Flik 5 – Utvärdering
Flik 6 – Avtalstecknande
</t>
    </r>
    <r>
      <rPr>
        <b/>
        <sz val="10"/>
        <rFont val="Arial"/>
        <family val="2"/>
      </rPr>
      <t>Avropsberättigad</t>
    </r>
    <r>
      <rPr>
        <sz val="10"/>
        <rFont val="Arial"/>
        <family val="2"/>
      </rPr>
      <t xml:space="preserve"> fyller i flik 2, 3 samt 5.
Den avropsberättigade ska även bifoga en Behovsbeskrivning som beskriver sitt behov och sin nuvarande lösning samt hur denna har fungerat. Behovsbeskrivningen ska även innehålla information kring vilka tilldelningskriterier som valts samt hur dessa kommer att utvärderas.
Tänk på att det är leverantören som ska ge lösningsförslag, vilket görs under flik 4.
</t>
    </r>
    <r>
      <rPr>
        <b/>
        <sz val="10"/>
        <rFont val="Arial"/>
        <family val="2"/>
      </rPr>
      <t>Ramavtalsleverantörer</t>
    </r>
    <r>
      <rPr>
        <sz val="10"/>
        <rFont val="Arial"/>
        <family val="2"/>
      </rPr>
      <t xml:space="preserve"> fyller i flik 4, 4.1 , 4.2 samt 4.3 vid avrop.
I dessa flikar presenteras leverantörens förslag och kostnad för lösning av den avropsberättigades behov. De lösningsförslag som anges ligger till grund för avropet. Tänk därför på att specificera lösningen så tydligt som möjligt.
</t>
    </r>
  </si>
  <si>
    <t>Automat (Modell anges exakt enl. benämn. I flik 4.1 kol B)</t>
  </si>
  <si>
    <t>Begär ramavtalsleverantören sekretess?</t>
  </si>
  <si>
    <t>Beskriv vilken skada ni riskerar lida om uppgifterna lämnas ut, samt motivera detta.</t>
  </si>
  <si>
    <t>Specifikation av bilagor som medföljer denna avropsförfrågan</t>
  </si>
  <si>
    <t>TblKontorslista</t>
  </si>
  <si>
    <t>Antal</t>
  </si>
  <si>
    <t>Lista</t>
  </si>
  <si>
    <t>Resultat</t>
  </si>
  <si>
    <t>Befattning (behörig företrädare för leverantören)</t>
  </si>
  <si>
    <t>Namn (behörig företrädare för leverantören)</t>
  </si>
  <si>
    <t>Kontraktets totala giltighetstid inkl. eventuella
optioner (t.o.m. datum) (Högst 48 månader räknat t.o.m. planerat datum för den automat med längst serviceavtal/hyresavtal)</t>
  </si>
  <si>
    <t>Avropssvarets giltighetstid
(Normalt 90 dagar)</t>
  </si>
  <si>
    <t>Kontraktslängd för nytt serviceavtal/hyresavtal inkl. ev. optioner (i månader)</t>
  </si>
  <si>
    <t>Estimat på nuvarande förbrukning av kolsyreflaskor (t.ex. kg/år) (om osäkert, dela årsförbrukningen med antalet automater)</t>
  </si>
  <si>
    <t>Henrik Olsson</t>
  </si>
  <si>
    <t>070-5653931</t>
  </si>
  <si>
    <t>henrik.olsson@beansincup.se</t>
  </si>
  <si>
    <t>Av 15 kap. 1 samt 4 §§ LOU framgår att ramavtalsleverantören ska lämna en ny egenförsäkran samt att en ny kontroll av kvalificeringskrav och uteslutningsgrunder ska genomföras vid avrop genom förnyad konkurrensutsättning. Kammarkollegiet ansvarar för denna kontrollskyldighet genom att löpande genomföra leverantörsprövning under hela ramavtalsperioden. 
Kontrollskyldigheten bör också hanteras så att ramavtalsleverantören i sitt avropssvar bekräftar att i ramavtalsupphandlingen lämnad egenförsäkran fortfarande är korrekt, samt att ingivna bevis fortfarande är aktuella. Avropande myndighet kan själv begära in ett eller flera bevis enligt punkten 2 till höger.</t>
  </si>
  <si>
    <t>Genom att lämna avropssvar, bekräftar ramavtalsleverantören följande:
1.	Att i ramavtalsupphandlingen lämnad egenförsäkran fortfarande är korrekt.
2.	Att i ramavtalsupphandlingen ingivna bevis, såsom Sanningsförsäkran avseende uteslutningsgrunder (gällande leverantören och ev. åberopade företag) fortfarande aktuella.
3.	Att ramavtalsleverantören har säkerställt att ev. åberopade företag inte omfattas av någon uteslutningsgrund.
Med "åberopat företag" avses specifikt en underleverantör som har åberopats i ramavtalsupphandlingen för att uppfylla krav på ekonomisk, teknisk och yrkesmässig kapacitet”.</t>
  </si>
  <si>
    <t>Av 15 kap. 1 samt 4 §§ LOU framgår att ramavtalsleverantören ska lämna en ny egenförsäkran samt att en ny kontroll av kvalificeringskrav och uteslutningsgrunder ska genomföras vid avrop genom förnyad konkurrensutsättning. Kammarkollegiet ansvarar för denna kontrollskyldighet genom att löpande genomföra leverantörsprövning under hela ramavtalsperioden. 
Kontrollskyldigheten bör också hanteras så att ramavtalsleverantören i sitt avropssvar bekräftar att i ramavtalsupphandlingen lämnad egenförsäkran fortfarande är korrekt, samt att ingivna bevis fortfarande är aktuella. Avropande myndighet kan själv begära in ett eller flera bevis enligt punkten 2 under "Leverantörskrav (ESPD)" på flik 4.</t>
  </si>
  <si>
    <t>Diarienr. För avropet:</t>
  </si>
  <si>
    <t>Diarienr. För kontrakt:</t>
  </si>
  <si>
    <t>Erik Stålfors</t>
  </si>
  <si>
    <t>070-9858845</t>
  </si>
  <si>
    <t>erik.stalfors@selecta.com</t>
  </si>
  <si>
    <t>customersales@se.selecta.com</t>
  </si>
  <si>
    <t>kundtjanst@convini.se</t>
  </si>
  <si>
    <r>
      <t xml:space="preserve">Tilldelningskriterier
</t>
    </r>
    <r>
      <rPr>
        <sz val="10"/>
        <rFont val="Arial"/>
        <family val="2"/>
      </rPr>
      <t>Avropsberättigad ska tilldela Kontrakt utifrån nedan angivna tilldelningskriterier. I behovsbilagan framgår vilka tilldelningskriterier som används för det specifika avropet samt hur dessa kommer bedömas.</t>
    </r>
  </si>
  <si>
    <t>Pris per kopp</t>
  </si>
  <si>
    <t>Tabellen här nedan fylls i efter att anbud/avropssvar inkommit, dvs. i samband med utvärderingen.</t>
  </si>
  <si>
    <t>Estimat på antal kaffedrickare</t>
  </si>
  <si>
    <t>Nuvarande rum/plats</t>
  </si>
  <si>
    <r>
      <t xml:space="preserve">Våningsplan (vid flera automater per våningsplan, fyll i varje automat på ny rad)
</t>
    </r>
    <r>
      <rPr>
        <b/>
        <sz val="10"/>
        <rFont val="Arial"/>
        <family val="2"/>
      </rPr>
      <t>OBS! Måste vara ifylld</t>
    </r>
  </si>
  <si>
    <r>
      <t xml:space="preserve">Kontraktslängd för nytt serviceavtal/hyresavtal inkl. ev. optioner (i månader) (Detta får inte överstiga kontraktets giltighetstid enligt flik 2)
</t>
    </r>
    <r>
      <rPr>
        <b/>
        <sz val="10"/>
        <rFont val="Arial"/>
        <family val="2"/>
      </rPr>
      <t>OBS! Måste vara ifylld</t>
    </r>
  </si>
  <si>
    <t>Vid Ja, beskriv vad ni anser är sekretessbelagd information i ert avropssvar och motivera varför.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</si>
</sst>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0.00\ &quot;kr&quot;;\-#,##0.00\ &quot;kr&quot;"/>
    <numFmt numFmtId="42" formatCode="_-* #,##0\ &quot;kr&quot;_-;\-* #,##0\ &quot;kr&quot;_-;_-* &quot;-&quot;\ &quot;kr&quot;_-;_-@_-"/>
    <numFmt numFmtId="44" formatCode="_-* #,##0.00\ &quot;kr&quot;_-;\-* #,##0.00\ &quot;kr&quot;_-;_-* &quot;-&quot;??\ &quot;kr&quot;_-;_-@_-"/>
    <numFmt numFmtId="164" formatCode="_-* #,##0\ _k_r_-;\-* #,##0\ _k_r_-;_-* &quot;-&quot;??\ _k_r_-;_-@_-"/>
    <numFmt numFmtId="165" formatCode="#,##0;\-#,##0;"/>
    <numFmt numFmtId="166" formatCode="0.0"/>
    <numFmt numFmtId="167" formatCode="#,###"/>
    <numFmt numFmtId="168" formatCode="#,##0.00\ &quot;kr&quot;"/>
    <numFmt numFmtId="169" formatCode="#,##0_ ;\-#,##0\ "/>
    <numFmt numFmtId="170" formatCode="#,##0.0_ ;\-#,##0.0\ "/>
    <numFmt numFmtId="171" formatCode=";;;"/>
    <numFmt numFmtId="172" formatCode="#,##0\ &quot;kr&quot;;\-#,##0\ &quot;kr&quot;;"/>
    <numFmt numFmtId="173" formatCode="#,##0.00\ [$SEK]"/>
    <numFmt numFmtId="174" formatCode="#,##0\ &quot;kr&quot;"/>
    <numFmt numFmtId="175" formatCode="#,##0\ [$SEK]"/>
    <numFmt numFmtId="176" formatCode=";;;@"/>
    <numFmt numFmtId="177" formatCode="0;\-0;;@"/>
  </numFmts>
  <fonts count="63" x14ac:knownFonts="1">
    <font>
      <sz val="10"/>
      <name val="Arial"/>
    </font>
    <font>
      <sz val="8"/>
      <name val="Arial"/>
      <family val="2"/>
    </font>
    <font>
      <sz val="10"/>
      <name val="Arial"/>
      <family val="2"/>
    </font>
    <font>
      <b/>
      <sz val="10"/>
      <name val="Arial"/>
      <family val="2"/>
    </font>
    <font>
      <b/>
      <sz val="14"/>
      <name val="Arial"/>
      <family val="2"/>
    </font>
    <font>
      <sz val="10"/>
      <name val="Arial"/>
      <family val="2"/>
    </font>
    <font>
      <b/>
      <sz val="12"/>
      <name val="Arial"/>
      <family val="2"/>
    </font>
    <font>
      <sz val="12"/>
      <name val="Arial"/>
      <family val="2"/>
    </font>
    <font>
      <sz val="10"/>
      <color indexed="10"/>
      <name val="Arial"/>
      <family val="2"/>
    </font>
    <font>
      <b/>
      <sz val="16"/>
      <name val="Arial"/>
      <family val="2"/>
    </font>
    <font>
      <sz val="10"/>
      <name val="Arial"/>
      <family val="2"/>
    </font>
    <font>
      <i/>
      <sz val="10"/>
      <name val="Arial"/>
      <family val="2"/>
    </font>
    <font>
      <sz val="10"/>
      <color indexed="17"/>
      <name val="Arial"/>
      <family val="2"/>
    </font>
    <font>
      <sz val="8"/>
      <name val="Arial"/>
      <family val="2"/>
    </font>
    <font>
      <b/>
      <sz val="10"/>
      <color indexed="8"/>
      <name val="Arial"/>
      <family val="2"/>
    </font>
    <font>
      <b/>
      <i/>
      <sz val="10"/>
      <name val="Arial"/>
      <family val="2"/>
    </font>
    <font>
      <u/>
      <sz val="10"/>
      <color indexed="12"/>
      <name val="Arial"/>
      <family val="2"/>
    </font>
    <font>
      <b/>
      <sz val="10"/>
      <color indexed="10"/>
      <name val="Arial"/>
      <family val="2"/>
    </font>
    <font>
      <sz val="10"/>
      <name val="Times New Roman"/>
      <family val="1"/>
    </font>
    <font>
      <sz val="12"/>
      <color indexed="8"/>
      <name val="Times New Roman"/>
      <family val="1"/>
    </font>
    <font>
      <b/>
      <sz val="20"/>
      <name val="Arial"/>
      <family val="2"/>
    </font>
    <font>
      <b/>
      <sz val="12"/>
      <color indexed="8"/>
      <name val="Arial"/>
      <family val="2"/>
    </font>
    <font>
      <b/>
      <i/>
      <sz val="12"/>
      <name val="Arial"/>
      <family val="2"/>
    </font>
    <font>
      <sz val="11"/>
      <color indexed="8"/>
      <name val="Arial"/>
      <family val="2"/>
    </font>
    <font>
      <b/>
      <sz val="11"/>
      <color indexed="8"/>
      <name val="Arial"/>
      <family val="2"/>
    </font>
    <font>
      <sz val="10"/>
      <color indexed="8"/>
      <name val="Arial"/>
      <family val="2"/>
    </font>
    <font>
      <b/>
      <i/>
      <sz val="10"/>
      <color indexed="10"/>
      <name val="Arial"/>
      <family val="2"/>
    </font>
    <font>
      <sz val="10"/>
      <name val="Arial"/>
      <family val="2"/>
    </font>
    <font>
      <b/>
      <i/>
      <sz val="11"/>
      <name val="Arial"/>
      <family val="2"/>
    </font>
    <font>
      <b/>
      <i/>
      <u/>
      <sz val="11"/>
      <name val="Arial"/>
      <family val="2"/>
    </font>
    <font>
      <sz val="11"/>
      <name val="Arial"/>
      <family val="2"/>
    </font>
    <font>
      <sz val="11"/>
      <color theme="1"/>
      <name val="Calibri"/>
      <family val="2"/>
      <scheme val="minor"/>
    </font>
    <font>
      <sz val="10"/>
      <color rgb="FF00B050"/>
      <name val="Arial"/>
      <family val="2"/>
    </font>
    <font>
      <sz val="10"/>
      <color rgb="FFFF0000"/>
      <name val="Arial"/>
      <family val="2"/>
    </font>
    <font>
      <sz val="10"/>
      <color rgb="FF00B0F0"/>
      <name val="Arial"/>
      <family val="2"/>
    </font>
    <font>
      <sz val="8"/>
      <color rgb="FFFF0000"/>
      <name val="Arial"/>
      <family val="2"/>
    </font>
    <font>
      <sz val="10"/>
      <color theme="1"/>
      <name val="Arial"/>
      <family val="2"/>
    </font>
    <font>
      <i/>
      <sz val="10"/>
      <color rgb="FFFF0000"/>
      <name val="Arial"/>
      <family val="2"/>
    </font>
    <font>
      <b/>
      <sz val="10"/>
      <color rgb="FFFF0000"/>
      <name val="Arial"/>
      <family val="2"/>
    </font>
    <font>
      <b/>
      <sz val="18"/>
      <color theme="3"/>
      <name val="Calibri"/>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i/>
      <sz val="10"/>
      <color rgb="FFFF0000"/>
      <name val="Arial"/>
      <family val="2"/>
    </font>
    <font>
      <sz val="10"/>
      <name val="Century Schoolbook"/>
      <family val="1"/>
    </font>
    <font>
      <b/>
      <sz val="11"/>
      <name val="Arial"/>
      <family val="2"/>
    </font>
    <font>
      <sz val="16"/>
      <name val="Arial"/>
      <family val="2"/>
    </font>
    <font>
      <sz val="20"/>
      <name val="Arial"/>
      <family val="2"/>
    </font>
    <font>
      <b/>
      <sz val="11"/>
      <name val="Calibri"/>
      <family val="2"/>
      <scheme val="minor"/>
    </font>
    <font>
      <sz val="18"/>
      <name val="Arial"/>
      <family val="2"/>
    </font>
    <font>
      <sz val="14"/>
      <name val="Arial"/>
      <family val="2"/>
    </font>
    <font>
      <sz val="11"/>
      <color rgb="FF00B0F0"/>
      <name val="Arial"/>
      <family val="2"/>
    </font>
    <font>
      <sz val="10"/>
      <color rgb="FF006100"/>
      <name val="Arial"/>
      <family val="2"/>
    </font>
    <font>
      <b/>
      <sz val="9"/>
      <name val="Arial"/>
      <family val="2"/>
    </font>
    <font>
      <sz val="10"/>
      <color theme="1"/>
      <name val="Calibri"/>
      <family val="2"/>
      <scheme val="minor"/>
    </font>
  </fonts>
  <fills count="45">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52"/>
        <bgColor indexed="64"/>
      </patternFill>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
      <patternFill patternType="solid">
        <fgColor rgb="FFFABF8F"/>
        <bgColor indexed="64"/>
      </patternFill>
    </fill>
    <fill>
      <patternFill patternType="solid">
        <fgColor rgb="FFDDDDDD"/>
        <bgColor indexed="64"/>
      </patternFill>
    </fill>
    <fill>
      <patternFill patternType="solid">
        <fgColor rgb="FFFFFF99"/>
        <bgColor rgb="FFFFFF99"/>
      </patternFill>
    </fill>
    <fill>
      <patternFill patternType="solid">
        <fgColor theme="0"/>
        <bgColor rgb="FFFFFF99"/>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4.9989318521683403E-2"/>
        <bgColor indexed="64"/>
      </patternFill>
    </fill>
    <fill>
      <patternFill patternType="solid">
        <fgColor rgb="FFCCFFFF"/>
        <bgColor rgb="FFFFFF99"/>
      </patternFill>
    </fill>
  </fills>
  <borders count="116">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medium">
        <color indexed="64"/>
      </bottom>
      <diagonal/>
    </border>
    <border>
      <left/>
      <right style="medium">
        <color indexed="64"/>
      </right>
      <top/>
      <bottom style="medium">
        <color indexed="64"/>
      </bottom>
      <diagonal/>
    </border>
    <border>
      <left/>
      <right/>
      <top style="thin">
        <color indexed="55"/>
      </top>
      <bottom/>
      <diagonal/>
    </border>
    <border>
      <left/>
      <right style="thin">
        <color indexed="55"/>
      </right>
      <top style="thin">
        <color indexed="55"/>
      </top>
      <bottom/>
      <diagonal/>
    </border>
    <border>
      <left/>
      <right style="thin">
        <color indexed="55"/>
      </right>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style="thin">
        <color indexed="55"/>
      </bottom>
      <diagonal/>
    </border>
    <border>
      <left style="thin">
        <color indexed="55"/>
      </left>
      <right/>
      <top style="thin">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969696"/>
      </left>
      <right style="thin">
        <color rgb="FF969696"/>
      </right>
      <top style="thin">
        <color rgb="FF969696"/>
      </top>
      <bottom style="thin">
        <color rgb="FF969696"/>
      </bottom>
      <diagonal/>
    </border>
    <border>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499984740745262"/>
      </top>
      <bottom/>
      <diagonal/>
    </border>
    <border>
      <left style="thin">
        <color rgb="FF969696"/>
      </left>
      <right/>
      <top style="thin">
        <color rgb="FF969696"/>
      </top>
      <bottom style="thin">
        <color rgb="FF969696"/>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rgb="FF969696"/>
      </top>
      <bottom/>
      <diagonal/>
    </border>
    <border>
      <left/>
      <right/>
      <top style="thin">
        <color theme="0" tint="-0.499984740745262"/>
      </top>
      <bottom/>
      <diagonal/>
    </border>
    <border>
      <left/>
      <right/>
      <top/>
      <bottom style="thin">
        <color rgb="FF969696"/>
      </bottom>
      <diagonal/>
    </border>
    <border>
      <left/>
      <right style="thin">
        <color rgb="FF969696"/>
      </right>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top/>
      <bottom/>
      <diagonal/>
    </border>
    <border>
      <left style="thin">
        <color theme="0" tint="-0.499984740745262"/>
      </left>
      <right style="thin">
        <color indexed="55"/>
      </right>
      <top style="thin">
        <color indexed="55"/>
      </top>
      <bottom style="thin">
        <color indexed="55"/>
      </bottom>
      <diagonal/>
    </border>
    <border>
      <left style="thin">
        <color theme="0" tint="-0.499984740745262"/>
      </left>
      <right/>
      <top style="thin">
        <color theme="0" tint="-0.499984740745262"/>
      </top>
      <bottom/>
      <diagonal/>
    </border>
    <border>
      <left/>
      <right/>
      <top style="thin">
        <color theme="0" tint="-0.34998626667073579"/>
      </top>
      <bottom/>
      <diagonal/>
    </border>
    <border>
      <left/>
      <right/>
      <top style="thin">
        <color indexed="55"/>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rgb="FF969696"/>
      </left>
      <right/>
      <top/>
      <bottom style="thin">
        <color rgb="FF969696"/>
      </bottom>
      <diagonal/>
    </border>
    <border>
      <left/>
      <right style="thin">
        <color indexed="55"/>
      </right>
      <top style="thin">
        <color rgb="FF969696"/>
      </top>
      <bottom style="thin">
        <color rgb="FF969696"/>
      </bottom>
      <diagonal/>
    </border>
    <border>
      <left/>
      <right/>
      <top/>
      <bottom style="thin">
        <color theme="0" tint="-0.499984740745262"/>
      </bottom>
      <diagonal/>
    </border>
    <border>
      <left/>
      <right style="thin">
        <color rgb="FF969696"/>
      </right>
      <top style="thin">
        <color indexed="55"/>
      </top>
      <bottom style="thin">
        <color indexed="55"/>
      </bottom>
      <diagonal/>
    </border>
    <border>
      <left style="thin">
        <color theme="0" tint="-0.34998626667073579"/>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969696"/>
      </left>
      <right/>
      <top style="thin">
        <color rgb="FF969696"/>
      </top>
      <bottom/>
      <diagonal/>
    </border>
    <border>
      <left/>
      <right style="thin">
        <color rgb="FF969696"/>
      </right>
      <top style="thin">
        <color rgb="FF969696"/>
      </top>
      <bottom/>
      <diagonal/>
    </border>
    <border>
      <left style="thin">
        <color rgb="FF969696"/>
      </left>
      <right style="thin">
        <color rgb="FF969696"/>
      </right>
      <top/>
      <bottom style="thin">
        <color rgb="FF969696"/>
      </bottom>
      <diagonal/>
    </border>
    <border>
      <left style="thin">
        <color rgb="FF969696"/>
      </left>
      <right style="thin">
        <color rgb="FF969696"/>
      </right>
      <top style="thin">
        <color rgb="FF96969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thin">
        <color theme="1"/>
      </bottom>
      <diagonal/>
    </border>
    <border>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rgb="FF969696"/>
      </right>
      <top style="thin">
        <color theme="0" tint="-0.34998626667073579"/>
      </top>
      <bottom/>
      <diagonal/>
    </border>
    <border>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thin">
        <color rgb="FF969696"/>
      </right>
      <top style="thin">
        <color theme="0" tint="-0.34998626667073579"/>
      </top>
      <bottom style="thin">
        <color theme="0" tint="-0.34998626667073579"/>
      </bottom>
      <diagonal/>
    </border>
    <border>
      <left style="thin">
        <color rgb="FF969696"/>
      </left>
      <right style="thin">
        <color rgb="FF969696"/>
      </right>
      <top style="thin">
        <color theme="0" tint="-0.34998626667073579"/>
      </top>
      <bottom style="thin">
        <color theme="0" tint="-0.34998626667073579"/>
      </bottom>
      <diagonal/>
    </border>
    <border>
      <left style="thin">
        <color rgb="FF969696"/>
      </left>
      <right style="thin">
        <color theme="0" tint="-0.499984740745262"/>
      </right>
      <top style="thin">
        <color theme="0" tint="-0.34998626667073579"/>
      </top>
      <bottom style="thin">
        <color theme="0" tint="-0.34998626667073579"/>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style="medium">
        <color indexed="64"/>
      </bottom>
      <diagonal/>
    </border>
    <border>
      <left/>
      <right style="thin">
        <color rgb="FF969696"/>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55"/>
      </left>
      <right/>
      <top style="thin">
        <color rgb="FF969696"/>
      </top>
      <bottom style="thin">
        <color rgb="FF969696"/>
      </bottom>
      <diagonal/>
    </border>
    <border>
      <left style="thin">
        <color auto="1"/>
      </left>
      <right style="thin">
        <color auto="1"/>
      </right>
      <top/>
      <bottom/>
      <diagonal/>
    </border>
    <border>
      <left/>
      <right style="thin">
        <color auto="1"/>
      </right>
      <top/>
      <bottom/>
      <diagonal/>
    </border>
    <border>
      <left style="medium">
        <color auto="1"/>
      </left>
      <right style="medium">
        <color auto="1"/>
      </right>
      <top style="thin">
        <color auto="1"/>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rgb="FF969696"/>
      </right>
      <top style="thin">
        <color rgb="FF969696"/>
      </top>
      <bottom style="thin">
        <color rgb="FF969696"/>
      </bottom>
      <diagonal/>
    </border>
    <border>
      <left style="thin">
        <color indexed="55"/>
      </left>
      <right style="thin">
        <color indexed="55"/>
      </right>
      <top style="thin">
        <color rgb="FF969696"/>
      </top>
      <bottom style="thin">
        <color rgb="FF969696"/>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s>
  <cellStyleXfs count="47">
    <xf numFmtId="0" fontId="0" fillId="0" borderId="0"/>
    <xf numFmtId="0" fontId="2" fillId="2" borderId="17" applyNumberFormat="0">
      <alignment vertical="top" wrapText="1"/>
      <protection locked="0"/>
    </xf>
    <xf numFmtId="0" fontId="16" fillId="0" borderId="0" applyNumberFormat="0" applyFill="0" applyBorder="0" applyAlignment="0" applyProtection="0"/>
    <xf numFmtId="0" fontId="2" fillId="8" borderId="0" applyNumberFormat="0" applyFont="0" applyBorder="0" applyAlignment="0" applyProtection="0"/>
    <xf numFmtId="0" fontId="2" fillId="11" borderId="0" applyNumberFormat="0" applyFont="0" applyBorder="0" applyAlignment="0" applyProtection="0">
      <alignment vertical="top"/>
    </xf>
    <xf numFmtId="165" fontId="2" fillId="9" borderId="0" applyNumberFormat="0" applyFont="0" applyBorder="0" applyAlignment="0" applyProtection="0"/>
    <xf numFmtId="0" fontId="2" fillId="12" borderId="0" applyNumberFormat="0" applyFont="0" applyBorder="0" applyAlignment="0" applyProtection="0"/>
    <xf numFmtId="0" fontId="2" fillId="0" borderId="18" applyNumberFormat="0" applyFont="0" applyFill="0" applyAlignment="0" applyProtection="0"/>
    <xf numFmtId="0" fontId="2" fillId="10" borderId="0" applyNumberFormat="0" applyFont="0" applyBorder="0" applyAlignment="0" applyProtection="0">
      <alignment horizontal="center" vertical="center" wrapText="1"/>
      <protection locked="0"/>
    </xf>
    <xf numFmtId="0" fontId="31" fillId="0" borderId="0"/>
    <xf numFmtId="0" fontId="2" fillId="0" borderId="18" applyNumberFormat="0" applyFill="0" applyAlignment="0" applyProtection="0"/>
    <xf numFmtId="0" fontId="1" fillId="0" borderId="18" applyNumberFormat="0" applyFill="0" applyAlignment="0" applyProtection="0"/>
    <xf numFmtId="0" fontId="14" fillId="0" borderId="0" applyNumberFormat="0" applyFill="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16" borderId="0" applyNumberFormat="0" applyBorder="0" applyAlignment="0" applyProtection="0"/>
    <xf numFmtId="0" fontId="42" fillId="17" borderId="0" applyNumberFormat="0" applyBorder="0" applyAlignment="0" applyProtection="0"/>
    <xf numFmtId="0" fontId="43" fillId="18" borderId="0" applyNumberFormat="0" applyBorder="0" applyAlignment="0" applyProtection="0"/>
    <xf numFmtId="0" fontId="44" fillId="19" borderId="55" applyNumberFormat="0" applyAlignment="0" applyProtection="0"/>
    <xf numFmtId="0" fontId="45" fillId="20" borderId="56" applyNumberFormat="0" applyAlignment="0" applyProtection="0"/>
    <xf numFmtId="0" fontId="46" fillId="20" borderId="55" applyNumberFormat="0" applyAlignment="0" applyProtection="0"/>
    <xf numFmtId="0" fontId="47" fillId="0" borderId="57" applyNumberFormat="0" applyFill="0" applyAlignment="0" applyProtection="0"/>
    <xf numFmtId="0" fontId="48" fillId="21" borderId="58" applyNumberFormat="0" applyAlignment="0" applyProtection="0"/>
    <xf numFmtId="0" fontId="49" fillId="0" borderId="0" applyNumberFormat="0" applyFill="0" applyBorder="0" applyAlignment="0" applyProtection="0"/>
    <xf numFmtId="0" fontId="27" fillId="22" borderId="59" applyNumberFormat="0" applyFont="0" applyAlignment="0" applyProtection="0"/>
    <xf numFmtId="0" fontId="31" fillId="23" borderId="0" applyNumberFormat="0" applyBorder="0" applyAlignment="0" applyProtection="0"/>
    <xf numFmtId="0" fontId="31" fillId="24" borderId="0" applyNumberFormat="0" applyBorder="0" applyAlignment="0" applyProtection="0"/>
    <xf numFmtId="0" fontId="50"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50"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50"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50" fillId="34"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50" fillId="41" borderId="0" applyNumberFormat="0" applyBorder="0" applyAlignment="0" applyProtection="0"/>
    <xf numFmtId="0" fontId="41" fillId="16" borderId="0" applyNumberFormat="0" applyBorder="0" applyAlignment="0" applyProtection="0"/>
    <xf numFmtId="0" fontId="2" fillId="0" borderId="0"/>
  </cellStyleXfs>
  <cellXfs count="939">
    <xf numFmtId="0" fontId="0" fillId="0" borderId="0" xfId="0"/>
    <xf numFmtId="0" fontId="2" fillId="0" borderId="0" xfId="0" applyFont="1"/>
    <xf numFmtId="0" fontId="2" fillId="0" borderId="0" xfId="0" applyFont="1" applyProtection="1"/>
    <xf numFmtId="0" fontId="2" fillId="0" borderId="0" xfId="0" applyFont="1" applyProtection="1">
      <protection locked="0"/>
    </xf>
    <xf numFmtId="0" fontId="2" fillId="5" borderId="0" xfId="0" applyFont="1" applyFill="1" applyBorder="1" applyAlignment="1" applyProtection="1">
      <alignment horizontal="center" vertical="center" wrapText="1"/>
      <protection locked="0"/>
    </xf>
    <xf numFmtId="0" fontId="2" fillId="0" borderId="2" xfId="0" applyFont="1" applyBorder="1"/>
    <xf numFmtId="0" fontId="16" fillId="0" borderId="0" xfId="2"/>
    <xf numFmtId="0" fontId="11" fillId="0" borderId="0" xfId="3" applyNumberFormat="1" applyFont="1" applyFill="1" applyBorder="1" applyAlignment="1" applyProtection="1">
      <alignment horizontal="left" vertical="top"/>
    </xf>
    <xf numFmtId="0" fontId="2" fillId="0" borderId="0" xfId="0" applyFont="1" applyBorder="1" applyAlignment="1" applyProtection="1">
      <alignment horizontal="right" vertical="top"/>
    </xf>
    <xf numFmtId="0" fontId="6" fillId="0" borderId="3" xfId="0" applyFont="1" applyBorder="1" applyAlignment="1" applyProtection="1">
      <alignment vertical="center" wrapText="1"/>
    </xf>
    <xf numFmtId="0" fontId="18" fillId="0" borderId="0" xfId="0" applyFont="1" applyProtection="1"/>
    <xf numFmtId="0" fontId="2" fillId="0" borderId="0" xfId="0" applyFont="1" applyBorder="1" applyAlignment="1" applyProtection="1">
      <alignment horizontal="left" vertical="top" wrapText="1"/>
    </xf>
    <xf numFmtId="0" fontId="0" fillId="0" borderId="6" xfId="0" applyBorder="1" applyAlignment="1" applyProtection="1">
      <alignment wrapText="1"/>
    </xf>
    <xf numFmtId="0" fontId="0" fillId="0" borderId="0" xfId="0" applyBorder="1" applyProtection="1"/>
    <xf numFmtId="0" fontId="1" fillId="0" borderId="0" xfId="0" applyFont="1" applyBorder="1" applyProtection="1"/>
    <xf numFmtId="0" fontId="1" fillId="0" borderId="5" xfId="0" applyFont="1" applyBorder="1" applyAlignment="1" applyProtection="1">
      <alignment wrapText="1"/>
    </xf>
    <xf numFmtId="0" fontId="6" fillId="0" borderId="0" xfId="0" applyFont="1" applyBorder="1" applyAlignment="1" applyProtection="1">
      <alignment vertical="center" wrapText="1"/>
    </xf>
    <xf numFmtId="0" fontId="2" fillId="0" borderId="0" xfId="0" applyFont="1" applyAlignment="1" applyProtection="1">
      <alignment vertical="center"/>
    </xf>
    <xf numFmtId="0" fontId="4" fillId="0" borderId="0" xfId="0" applyFont="1" applyProtection="1"/>
    <xf numFmtId="0" fontId="9" fillId="0" borderId="0" xfId="0" applyFont="1" applyFill="1" applyAlignment="1" applyProtection="1">
      <alignment horizontal="left" wrapText="1"/>
    </xf>
    <xf numFmtId="0" fontId="19" fillId="0" borderId="0" xfId="0" applyFont="1" applyAlignment="1" applyProtection="1">
      <alignment horizontal="left" vertical="center" indent="1"/>
    </xf>
    <xf numFmtId="0" fontId="12" fillId="0" borderId="0" xfId="0" applyFont="1" applyProtection="1"/>
    <xf numFmtId="0" fontId="2" fillId="0" borderId="0" xfId="0" applyNumberFormat="1" applyFont="1" applyAlignment="1" applyProtection="1">
      <alignment horizontal="right"/>
    </xf>
    <xf numFmtId="0" fontId="2" fillId="0" borderId="0" xfId="0" applyFont="1" applyFill="1" applyProtection="1"/>
    <xf numFmtId="0" fontId="32" fillId="0" borderId="0" xfId="0" applyFont="1" applyFill="1" applyProtection="1"/>
    <xf numFmtId="0" fontId="4" fillId="0" borderId="0" xfId="0" applyFont="1" applyFill="1" applyAlignment="1" applyProtection="1">
      <alignment wrapText="1"/>
    </xf>
    <xf numFmtId="0" fontId="2" fillId="0" borderId="0" xfId="0" applyFont="1" applyAlignment="1" applyProtection="1">
      <alignment vertical="top"/>
    </xf>
    <xf numFmtId="0" fontId="2" fillId="0" borderId="0" xfId="0" applyNumberFormat="1" applyFont="1" applyAlignment="1" applyProtection="1">
      <alignment vertical="top"/>
    </xf>
    <xf numFmtId="0" fontId="3" fillId="0" borderId="0" xfId="0" applyNumberFormat="1" applyFont="1" applyFill="1" applyAlignment="1" applyProtection="1">
      <alignment vertical="top"/>
    </xf>
    <xf numFmtId="0" fontId="12" fillId="0" borderId="0" xfId="0" applyNumberFormat="1" applyFont="1" applyAlignment="1" applyProtection="1">
      <alignment vertical="top"/>
    </xf>
    <xf numFmtId="0" fontId="3" fillId="0" borderId="0" xfId="0" applyNumberFormat="1" applyFont="1" applyBorder="1" applyAlignment="1" applyProtection="1">
      <alignment vertical="top"/>
    </xf>
    <xf numFmtId="0" fontId="2" fillId="0" borderId="0" xfId="0" applyNumberFormat="1" applyFont="1" applyBorder="1" applyAlignment="1" applyProtection="1">
      <alignment vertical="top"/>
    </xf>
    <xf numFmtId="0" fontId="2" fillId="0" borderId="0" xfId="0" applyNumberFormat="1" applyFont="1" applyAlignment="1" applyProtection="1">
      <alignment vertical="top" wrapText="1"/>
    </xf>
    <xf numFmtId="0" fontId="8" fillId="0" borderId="0" xfId="0" applyNumberFormat="1" applyFont="1" applyAlignment="1" applyProtection="1">
      <alignment horizontal="center" vertical="top" wrapText="1"/>
    </xf>
    <xf numFmtId="0" fontId="3" fillId="0" borderId="0" xfId="0" applyFont="1" applyBorder="1" applyAlignment="1" applyProtection="1">
      <alignment vertical="top" wrapText="1"/>
    </xf>
    <xf numFmtId="0" fontId="2" fillId="0" borderId="0" xfId="0" applyFont="1" applyBorder="1" applyAlignment="1" applyProtection="1">
      <alignment vertical="top"/>
    </xf>
    <xf numFmtId="0" fontId="3" fillId="0" borderId="0" xfId="0" applyFont="1" applyBorder="1" applyAlignment="1" applyProtection="1">
      <alignment vertical="top"/>
    </xf>
    <xf numFmtId="0" fontId="2" fillId="0" borderId="0" xfId="0" applyFont="1" applyFill="1" applyBorder="1" applyAlignment="1" applyProtection="1">
      <alignment vertical="top"/>
    </xf>
    <xf numFmtId="0" fontId="17" fillId="0" borderId="0" xfId="0" applyFont="1" applyBorder="1" applyAlignment="1" applyProtection="1">
      <alignment horizontal="right" vertical="top"/>
    </xf>
    <xf numFmtId="0" fontId="17" fillId="0" borderId="0" xfId="0" applyFont="1" applyAlignment="1" applyProtection="1">
      <alignment vertical="top" wrapText="1"/>
    </xf>
    <xf numFmtId="0" fontId="2" fillId="0" borderId="0" xfId="0" applyFont="1" applyFill="1" applyBorder="1" applyAlignment="1" applyProtection="1">
      <alignment horizontal="left" vertical="top"/>
    </xf>
    <xf numFmtId="0" fontId="18" fillId="0" borderId="0" xfId="0" applyFont="1" applyAlignment="1" applyProtection="1">
      <alignment vertical="top"/>
    </xf>
    <xf numFmtId="49" fontId="2" fillId="0" borderId="0" xfId="0" applyNumberFormat="1" applyFont="1" applyFill="1" applyBorder="1" applyAlignment="1" applyProtection="1">
      <alignment vertical="top"/>
    </xf>
    <xf numFmtId="0" fontId="18" fillId="0" borderId="0" xfId="0" applyFont="1" applyFill="1" applyBorder="1" applyAlignment="1" applyProtection="1">
      <alignment vertical="top"/>
    </xf>
    <xf numFmtId="0" fontId="2" fillId="0" borderId="0" xfId="0" applyNumberFormat="1" applyFont="1" applyBorder="1" applyAlignment="1" applyProtection="1">
      <alignment vertical="top" wrapText="1"/>
    </xf>
    <xf numFmtId="0" fontId="2" fillId="6" borderId="0" xfId="0" applyNumberFormat="1" applyFont="1" applyFill="1" applyBorder="1" applyAlignment="1" applyProtection="1">
      <alignment vertical="center"/>
    </xf>
    <xf numFmtId="49" fontId="2" fillId="13" borderId="0" xfId="6" applyNumberFormat="1" applyFont="1" applyFill="1" applyBorder="1" applyAlignment="1" applyProtection="1">
      <alignment vertical="top"/>
    </xf>
    <xf numFmtId="0" fontId="2" fillId="0" borderId="6" xfId="0" applyFont="1" applyBorder="1" applyAlignment="1" applyProtection="1">
      <alignment wrapText="1"/>
    </xf>
    <xf numFmtId="0" fontId="33" fillId="0" borderId="0" xfId="0" applyFont="1" applyBorder="1" applyAlignment="1" applyProtection="1">
      <alignment vertical="top"/>
    </xf>
    <xf numFmtId="0" fontId="33" fillId="0" borderId="0" xfId="0" applyNumberFormat="1" applyFont="1" applyAlignment="1" applyProtection="1">
      <alignment vertical="top"/>
    </xf>
    <xf numFmtId="0" fontId="34" fillId="0" borderId="0" xfId="0" applyFont="1" applyAlignment="1" applyProtection="1">
      <alignment vertical="top"/>
    </xf>
    <xf numFmtId="0" fontId="34" fillId="0" borderId="0" xfId="0" applyFont="1" applyBorder="1" applyAlignment="1" applyProtection="1">
      <alignment vertical="top"/>
    </xf>
    <xf numFmtId="167" fontId="2" fillId="0" borderId="2" xfId="0" applyNumberFormat="1" applyFont="1" applyBorder="1" applyAlignment="1"/>
    <xf numFmtId="0" fontId="3" fillId="0" borderId="0" xfId="0" applyFont="1"/>
    <xf numFmtId="0" fontId="4" fillId="0" borderId="0" xfId="0" applyFont="1" applyBorder="1" applyAlignment="1" applyProtection="1">
      <alignment vertical="top"/>
    </xf>
    <xf numFmtId="165" fontId="2" fillId="0" borderId="0" xfId="5" applyNumberFormat="1" applyFont="1" applyFill="1" applyBorder="1" applyAlignment="1" applyProtection="1">
      <alignment horizontal="right" vertical="top" wrapText="1"/>
    </xf>
    <xf numFmtId="0" fontId="2" fillId="0" borderId="0" xfId="0" applyNumberFormat="1" applyFont="1" applyFill="1" applyBorder="1" applyAlignment="1" applyProtection="1">
      <alignment vertical="top"/>
    </xf>
    <xf numFmtId="0" fontId="2" fillId="0" borderId="0" xfId="0" applyNumberFormat="1" applyFont="1" applyFill="1" applyBorder="1" applyAlignment="1" applyProtection="1">
      <alignment horizontal="center" vertical="top"/>
    </xf>
    <xf numFmtId="0" fontId="8" fillId="0" borderId="0" xfId="0" applyNumberFormat="1" applyFont="1" applyFill="1" applyBorder="1" applyAlignment="1" applyProtection="1">
      <alignment horizontal="center" vertical="top" wrapText="1"/>
    </xf>
    <xf numFmtId="0" fontId="33" fillId="0" borderId="0" xfId="0" applyFont="1" applyBorder="1" applyAlignment="1" applyProtection="1">
      <alignment horizontal="right" vertical="top"/>
    </xf>
    <xf numFmtId="0" fontId="8" fillId="0" borderId="0" xfId="0" applyNumberFormat="1" applyFont="1" applyBorder="1" applyAlignment="1" applyProtection="1">
      <alignment horizontal="center" vertical="top" wrapText="1"/>
    </xf>
    <xf numFmtId="0" fontId="1" fillId="0" borderId="0" xfId="0" applyFont="1" applyBorder="1" applyAlignment="1" applyProtection="1">
      <alignment horizontal="left" vertical="top"/>
    </xf>
    <xf numFmtId="0" fontId="2" fillId="0" borderId="0" xfId="0" applyNumberFormat="1" applyFont="1" applyBorder="1" applyAlignment="1" applyProtection="1">
      <alignment horizontal="left" vertical="top" wrapText="1"/>
    </xf>
    <xf numFmtId="0" fontId="0" fillId="0" borderId="0" xfId="0" applyProtection="1"/>
    <xf numFmtId="0" fontId="0" fillId="0" borderId="0" xfId="0" applyBorder="1" applyAlignment="1" applyProtection="1">
      <alignment horizontal="left" vertical="top" wrapText="1"/>
    </xf>
    <xf numFmtId="0" fontId="0" fillId="0" borderId="0" xfId="0" applyFill="1" applyBorder="1" applyAlignment="1" applyProtection="1">
      <alignment horizontal="left" vertical="top" wrapText="1"/>
    </xf>
    <xf numFmtId="0" fontId="2" fillId="0" borderId="0" xfId="0" applyNumberFormat="1" applyFont="1" applyBorder="1" applyAlignment="1" applyProtection="1">
      <alignment horizontal="right"/>
    </xf>
    <xf numFmtId="0" fontId="2" fillId="0" borderId="0" xfId="0" applyFont="1" applyBorder="1" applyAlignment="1" applyProtection="1">
      <alignment vertical="top" wrapText="1"/>
    </xf>
    <xf numFmtId="0" fontId="2" fillId="0" borderId="0" xfId="0" applyNumberFormat="1" applyFont="1" applyAlignment="1" applyProtection="1">
      <alignment vertical="top"/>
      <protection locked="0"/>
    </xf>
    <xf numFmtId="0" fontId="2" fillId="0" borderId="0" xfId="0" applyFont="1" applyBorder="1" applyAlignment="1" applyProtection="1">
      <alignment vertical="top"/>
      <protection locked="0"/>
    </xf>
    <xf numFmtId="0" fontId="2" fillId="0" borderId="0" xfId="0" applyFont="1" applyAlignment="1" applyProtection="1">
      <alignment vertical="top"/>
      <protection locked="0"/>
    </xf>
    <xf numFmtId="0" fontId="3" fillId="0" borderId="0" xfId="0" applyFont="1" applyBorder="1" applyAlignment="1" applyProtection="1">
      <alignment vertical="top"/>
      <protection locked="0"/>
    </xf>
    <xf numFmtId="0" fontId="2" fillId="0" borderId="0" xfId="0" applyFont="1" applyFill="1" applyBorder="1" applyAlignment="1" applyProtection="1">
      <alignment horizontal="left" vertical="top"/>
      <protection locked="0"/>
    </xf>
    <xf numFmtId="0" fontId="18" fillId="0" borderId="0" xfId="0" applyFont="1" applyAlignment="1" applyProtection="1">
      <alignment vertical="top"/>
      <protection locked="0"/>
    </xf>
    <xf numFmtId="49" fontId="2" fillId="0" borderId="0" xfId="0" applyNumberFormat="1" applyFont="1" applyFill="1" applyBorder="1" applyAlignment="1" applyProtection="1">
      <alignment vertical="top"/>
      <protection locked="0"/>
    </xf>
    <xf numFmtId="0" fontId="18" fillId="0" borderId="0" xfId="0" applyFont="1" applyFill="1" applyBorder="1" applyAlignment="1" applyProtection="1">
      <alignment vertical="top"/>
      <protection locked="0"/>
    </xf>
    <xf numFmtId="0" fontId="2" fillId="0" borderId="0" xfId="7" applyFont="1" applyFill="1" applyBorder="1" applyAlignment="1" applyProtection="1">
      <alignment vertical="center" wrapText="1"/>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right" vertical="top"/>
    </xf>
    <xf numFmtId="0" fontId="0" fillId="0" borderId="0" xfId="0" applyBorder="1" applyAlignment="1">
      <alignment horizontal="left" vertical="top" wrapText="1"/>
    </xf>
    <xf numFmtId="0" fontId="3" fillId="0" borderId="0" xfId="0" applyNumberFormat="1" applyFont="1" applyFill="1" applyAlignment="1" applyProtection="1">
      <alignment vertical="top" wrapText="1"/>
    </xf>
    <xf numFmtId="0" fontId="2" fillId="0" borderId="0" xfId="0" applyNumberFormat="1" applyFont="1" applyBorder="1" applyProtection="1"/>
    <xf numFmtId="0" fontId="0" fillId="0" borderId="0" xfId="0" applyAlignment="1" applyProtection="1">
      <alignment vertical="center"/>
    </xf>
    <xf numFmtId="0" fontId="3" fillId="0" borderId="0" xfId="0" applyNumberFormat="1" applyFont="1" applyAlignment="1" applyProtection="1">
      <alignment vertical="top"/>
    </xf>
    <xf numFmtId="0" fontId="2" fillId="6" borderId="0" xfId="0" applyNumberFormat="1" applyFont="1" applyFill="1" applyBorder="1" applyAlignment="1" applyProtection="1">
      <alignment vertical="top" wrapText="1"/>
    </xf>
    <xf numFmtId="0" fontId="2" fillId="0" borderId="0" xfId="10" applyNumberFormat="1" applyFont="1" applyBorder="1" applyAlignment="1" applyProtection="1">
      <alignment horizontal="left" vertical="top"/>
    </xf>
    <xf numFmtId="14" fontId="2" fillId="13" borderId="0" xfId="6" applyNumberFormat="1" applyFont="1" applyFill="1" applyBorder="1" applyAlignment="1" applyProtection="1">
      <alignment horizontal="left" vertical="top" wrapText="1"/>
    </xf>
    <xf numFmtId="164" fontId="2" fillId="13" borderId="0" xfId="6" applyNumberFormat="1" applyFont="1" applyFill="1" applyBorder="1" applyAlignment="1" applyProtection="1">
      <alignment horizontal="center" vertical="top" wrapText="1"/>
    </xf>
    <xf numFmtId="0" fontId="32" fillId="0" borderId="0" xfId="0" applyNumberFormat="1" applyFont="1" applyAlignment="1" applyProtection="1">
      <alignment horizontal="center" vertical="top"/>
    </xf>
    <xf numFmtId="0" fontId="2" fillId="0" borderId="0" xfId="0" applyNumberFormat="1" applyFont="1" applyAlignment="1" applyProtection="1"/>
    <xf numFmtId="0" fontId="3" fillId="0" borderId="0" xfId="0" applyNumberFormat="1" applyFont="1" applyAlignment="1" applyProtection="1">
      <alignment horizontal="right" vertical="center"/>
    </xf>
    <xf numFmtId="4" fontId="2" fillId="0" borderId="0" xfId="5" applyNumberFormat="1" applyFont="1" applyFill="1" applyBorder="1" applyAlignment="1" applyProtection="1">
      <alignment horizontal="right" vertical="center" wrapText="1"/>
    </xf>
    <xf numFmtId="0" fontId="2" fillId="0" borderId="0" xfId="7" applyNumberFormat="1" applyFont="1" applyFill="1" applyBorder="1" applyAlignment="1" applyProtection="1">
      <alignment horizontal="left" vertical="center" wrapText="1"/>
    </xf>
    <xf numFmtId="0" fontId="2" fillId="0" borderId="0" xfId="7" applyFont="1" applyFill="1" applyBorder="1" applyAlignment="1" applyProtection="1">
      <alignment vertical="top"/>
      <protection locked="0"/>
    </xf>
    <xf numFmtId="165" fontId="2" fillId="0" borderId="0" xfId="7" applyNumberFormat="1" applyFont="1" applyFill="1" applyBorder="1" applyAlignment="1" applyProtection="1">
      <alignment horizontal="right" vertical="top" wrapText="1"/>
    </xf>
    <xf numFmtId="9" fontId="2" fillId="0" borderId="0" xfId="0" applyNumberFormat="1" applyFont="1" applyFill="1" applyBorder="1" applyAlignment="1" applyProtection="1">
      <alignment vertical="top"/>
    </xf>
    <xf numFmtId="0" fontId="23" fillId="0" borderId="0" xfId="9" applyFont="1" applyProtection="1"/>
    <xf numFmtId="0" fontId="2" fillId="0" borderId="1" xfId="0" applyFont="1" applyBorder="1" applyAlignment="1" applyProtection="1">
      <alignment vertical="top"/>
    </xf>
    <xf numFmtId="0" fontId="23" fillId="0" borderId="0" xfId="9" applyFont="1" applyAlignment="1" applyProtection="1">
      <alignment vertical="center"/>
    </xf>
    <xf numFmtId="0" fontId="33" fillId="0" borderId="0" xfId="0" applyFont="1" applyBorder="1" applyAlignment="1" applyProtection="1">
      <alignment horizontal="center" vertical="top" wrapText="1"/>
    </xf>
    <xf numFmtId="0" fontId="24" fillId="9" borderId="20" xfId="9" applyFont="1" applyFill="1" applyBorder="1" applyAlignment="1" applyProtection="1">
      <alignment vertical="center"/>
    </xf>
    <xf numFmtId="0" fontId="22" fillId="0" borderId="0" xfId="7" applyFont="1" applyFill="1" applyBorder="1" applyAlignment="1" applyProtection="1">
      <alignment horizontal="left" vertical="center" wrapText="1"/>
    </xf>
    <xf numFmtId="0" fontId="2" fillId="0" borderId="0" xfId="0" applyFont="1" applyFill="1" applyAlignment="1" applyProtection="1">
      <alignment vertical="top"/>
    </xf>
    <xf numFmtId="0" fontId="3" fillId="0" borderId="0" xfId="0" applyFont="1" applyFill="1" applyBorder="1" applyAlignment="1" applyProtection="1">
      <alignment horizontal="right" vertical="top"/>
    </xf>
    <xf numFmtId="0" fontId="3" fillId="0" borderId="0" xfId="0" applyFont="1" applyAlignment="1" applyProtection="1">
      <alignment vertical="center"/>
    </xf>
    <xf numFmtId="0" fontId="6" fillId="0" borderId="0" xfId="0" applyNumberFormat="1" applyFont="1" applyAlignment="1" applyProtection="1">
      <alignment horizontal="right"/>
    </xf>
    <xf numFmtId="0" fontId="2" fillId="0" borderId="0" xfId="0" applyNumberFormat="1" applyFont="1" applyFill="1" applyBorder="1" applyAlignment="1" applyProtection="1">
      <alignment vertical="top" wrapText="1"/>
    </xf>
    <xf numFmtId="0" fontId="36" fillId="0" borderId="0" xfId="0" applyNumberFormat="1" applyFont="1" applyBorder="1" applyAlignment="1" applyProtection="1">
      <alignment horizontal="left" vertical="top" wrapText="1"/>
    </xf>
    <xf numFmtId="0" fontId="33" fillId="0" borderId="0" xfId="0" applyNumberFormat="1" applyFont="1" applyAlignment="1" applyProtection="1">
      <alignment horizontal="left" vertical="top"/>
    </xf>
    <xf numFmtId="0" fontId="32" fillId="0" borderId="0" xfId="0" applyNumberFormat="1" applyFont="1" applyBorder="1" applyAlignment="1" applyProtection="1">
      <alignment horizontal="left" vertical="top" wrapText="1"/>
    </xf>
    <xf numFmtId="0" fontId="0" fillId="0" borderId="19" xfId="0" applyBorder="1" applyProtection="1"/>
    <xf numFmtId="0" fontId="2" fillId="0" borderId="19" xfId="0" applyFont="1" applyBorder="1" applyAlignment="1" applyProtection="1">
      <alignment vertical="top"/>
    </xf>
    <xf numFmtId="0" fontId="2" fillId="0" borderId="23" xfId="0" applyFont="1" applyBorder="1" applyAlignment="1" applyProtection="1">
      <alignment vertical="top"/>
    </xf>
    <xf numFmtId="0" fontId="2" fillId="0" borderId="25" xfId="0" applyFont="1" applyBorder="1" applyAlignment="1" applyProtection="1">
      <alignment vertical="top"/>
    </xf>
    <xf numFmtId="0" fontId="2" fillId="0" borderId="26" xfId="0" applyFont="1" applyBorder="1" applyAlignment="1" applyProtection="1">
      <alignment vertical="top"/>
    </xf>
    <xf numFmtId="0" fontId="2" fillId="0" borderId="0" xfId="7" applyFont="1" applyBorder="1" applyAlignment="1" applyProtection="1">
      <alignment horizontal="left" vertical="top" wrapText="1"/>
    </xf>
    <xf numFmtId="0" fontId="2" fillId="14" borderId="0" xfId="7" applyFont="1" applyFill="1" applyBorder="1" applyAlignment="1" applyProtection="1">
      <alignment horizontal="left" vertical="top" wrapText="1"/>
    </xf>
    <xf numFmtId="0" fontId="24" fillId="0" borderId="20" xfId="9" applyFont="1" applyBorder="1" applyAlignment="1" applyProtection="1">
      <alignment vertical="center"/>
    </xf>
    <xf numFmtId="0" fontId="21" fillId="13" borderId="0" xfId="7" applyFont="1" applyFill="1" applyBorder="1" applyAlignment="1" applyProtection="1">
      <alignment vertical="top"/>
    </xf>
    <xf numFmtId="0" fontId="0" fillId="0" borderId="0" xfId="0" applyFill="1" applyBorder="1" applyAlignment="1" applyProtection="1">
      <alignment horizontal="right" vertical="center" wrapText="1"/>
    </xf>
    <xf numFmtId="0" fontId="0" fillId="0" borderId="0" xfId="0" applyAlignment="1">
      <alignment vertical="top" wrapText="1"/>
    </xf>
    <xf numFmtId="0" fontId="0" fillId="0" borderId="33" xfId="0" applyBorder="1" applyAlignment="1" applyProtection="1">
      <alignment vertical="top" wrapText="1"/>
      <protection locked="0"/>
    </xf>
    <xf numFmtId="0" fontId="0" fillId="0" borderId="0" xfId="0" applyBorder="1" applyAlignment="1" applyProtection="1">
      <alignment vertical="top" wrapText="1"/>
      <protection locked="0"/>
    </xf>
    <xf numFmtId="0" fontId="30" fillId="0" borderId="0" xfId="0" applyFont="1" applyBorder="1" applyAlignment="1">
      <alignment vertical="top" wrapText="1"/>
    </xf>
    <xf numFmtId="7" fontId="2" fillId="9" borderId="34" xfId="5" applyNumberFormat="1" applyFont="1" applyBorder="1" applyAlignment="1" applyProtection="1">
      <alignment horizontal="right" vertical="top" wrapText="1"/>
    </xf>
    <xf numFmtId="0" fontId="2" fillId="0" borderId="33" xfId="7" applyFont="1" applyBorder="1" applyAlignment="1" applyProtection="1">
      <alignment horizontal="left" vertical="top" wrapText="1"/>
    </xf>
    <xf numFmtId="49" fontId="2" fillId="0" borderId="33" xfId="7" applyNumberFormat="1" applyFont="1" applyFill="1" applyBorder="1" applyAlignment="1" applyProtection="1">
      <alignment horizontal="left" vertical="top" wrapText="1"/>
      <protection locked="0"/>
    </xf>
    <xf numFmtId="49" fontId="2" fillId="0" borderId="0" xfId="7" applyNumberFormat="1" applyFont="1" applyFill="1" applyBorder="1" applyAlignment="1" applyProtection="1">
      <alignment horizontal="left" vertical="top" wrapText="1"/>
      <protection locked="0"/>
    </xf>
    <xf numFmtId="0" fontId="33" fillId="0" borderId="0" xfId="0" applyFont="1" applyAlignment="1" applyProtection="1">
      <alignment vertical="top"/>
    </xf>
    <xf numFmtId="0" fontId="8" fillId="0" borderId="0" xfId="0" applyNumberFormat="1" applyFont="1" applyAlignment="1" applyProtection="1">
      <alignment horizontal="center" vertical="top" wrapText="1"/>
    </xf>
    <xf numFmtId="0" fontId="33" fillId="0" borderId="0" xfId="0" applyNumberFormat="1" applyFont="1" applyAlignment="1" applyProtection="1">
      <alignment horizontal="right" vertical="top"/>
    </xf>
    <xf numFmtId="0" fontId="3" fillId="0" borderId="0" xfId="0" applyFont="1" applyBorder="1"/>
    <xf numFmtId="0" fontId="2" fillId="0" borderId="0" xfId="0" applyFont="1" applyBorder="1"/>
    <xf numFmtId="167" fontId="2" fillId="0" borderId="0" xfId="0" applyNumberFormat="1" applyFont="1" applyBorder="1" applyAlignment="1"/>
    <xf numFmtId="167" fontId="3" fillId="0" borderId="0" xfId="0" applyNumberFormat="1" applyFont="1" applyBorder="1" applyAlignment="1">
      <alignment wrapText="1"/>
    </xf>
    <xf numFmtId="0" fontId="8" fillId="0" borderId="0" xfId="0" applyNumberFormat="1" applyFont="1" applyAlignment="1" applyProtection="1">
      <alignment horizontal="centerContinuous" vertical="top" wrapText="1"/>
    </xf>
    <xf numFmtId="0" fontId="8" fillId="0" borderId="0" xfId="0" applyNumberFormat="1" applyFont="1" applyAlignment="1" applyProtection="1">
      <alignment horizontal="centerContinuous" wrapText="1"/>
    </xf>
    <xf numFmtId="0" fontId="2" fillId="0" borderId="0" xfId="0" applyNumberFormat="1" applyFont="1" applyAlignment="1" applyProtection="1">
      <alignment horizontal="centerContinuous" vertical="top" wrapText="1"/>
    </xf>
    <xf numFmtId="0" fontId="2" fillId="0" borderId="0" xfId="0" applyNumberFormat="1" applyFont="1" applyFill="1" applyBorder="1" applyAlignment="1" applyProtection="1">
      <alignment vertical="top" wrapText="1"/>
    </xf>
    <xf numFmtId="0" fontId="2" fillId="42" borderId="2" xfId="0" applyFont="1" applyFill="1" applyBorder="1"/>
    <xf numFmtId="0" fontId="2" fillId="42" borderId="0" xfId="0" applyFont="1" applyFill="1" applyBorder="1"/>
    <xf numFmtId="167" fontId="2" fillId="42" borderId="2" xfId="0" applyNumberFormat="1" applyFont="1" applyFill="1" applyBorder="1" applyAlignment="1"/>
    <xf numFmtId="0" fontId="2" fillId="0" borderId="0" xfId="0" applyNumberFormat="1" applyFont="1" applyFill="1" applyAlignment="1" applyProtection="1">
      <alignment vertical="top"/>
    </xf>
    <xf numFmtId="0" fontId="2" fillId="0" borderId="0" xfId="10" applyNumberFormat="1" applyFont="1" applyFill="1" applyBorder="1" applyAlignment="1" applyProtection="1">
      <alignment horizontal="left" vertical="top"/>
    </xf>
    <xf numFmtId="0" fontId="3" fillId="0" borderId="0" xfId="0" applyFont="1" applyFill="1" applyBorder="1" applyAlignment="1" applyProtection="1">
      <alignment vertical="top" wrapText="1"/>
      <protection locked="0"/>
    </xf>
    <xf numFmtId="0" fontId="33" fillId="0" borderId="0" xfId="0" applyNumberFormat="1" applyFont="1" applyBorder="1" applyAlignment="1" applyProtection="1">
      <alignment horizontal="left" vertical="top"/>
    </xf>
    <xf numFmtId="0" fontId="33" fillId="0" borderId="0" xfId="9" applyFont="1" applyBorder="1" applyAlignment="1" applyProtection="1">
      <alignment horizontal="right" vertical="center"/>
    </xf>
    <xf numFmtId="0" fontId="2" fillId="0" borderId="0" xfId="0" applyNumberFormat="1" applyFont="1" applyAlignment="1" applyProtection="1">
      <alignment vertical="center" wrapText="1"/>
    </xf>
    <xf numFmtId="0" fontId="0" fillId="0" borderId="0" xfId="0" applyBorder="1"/>
    <xf numFmtId="0" fontId="2" fillId="0" borderId="46" xfId="0" applyNumberFormat="1" applyFont="1" applyBorder="1" applyAlignment="1" applyProtection="1">
      <alignment horizontal="left" vertical="top" wrapText="1"/>
    </xf>
    <xf numFmtId="0" fontId="2" fillId="0" borderId="48" xfId="0" applyNumberFormat="1" applyFont="1" applyBorder="1" applyAlignment="1" applyProtection="1">
      <alignment vertical="top"/>
    </xf>
    <xf numFmtId="0" fontId="2" fillId="0" borderId="35" xfId="0" applyNumberFormat="1" applyFont="1" applyFill="1" applyBorder="1" applyAlignment="1" applyProtection="1">
      <alignment vertical="top"/>
    </xf>
    <xf numFmtId="167" fontId="3" fillId="0" borderId="0" xfId="0" applyNumberFormat="1" applyFont="1" applyFill="1" applyBorder="1" applyAlignment="1"/>
    <xf numFmtId="0" fontId="2" fillId="0" borderId="62" xfId="0" applyFont="1" applyBorder="1"/>
    <xf numFmtId="0" fontId="2" fillId="0" borderId="63" xfId="0" applyFont="1" applyFill="1" applyBorder="1" applyAlignment="1" applyProtection="1">
      <alignment vertical="top" wrapText="1"/>
      <protection locked="0"/>
    </xf>
    <xf numFmtId="0" fontId="2" fillId="0" borderId="64" xfId="0" applyFont="1" applyFill="1" applyBorder="1" applyAlignment="1" applyProtection="1">
      <alignment vertical="top" wrapText="1"/>
      <protection locked="0"/>
    </xf>
    <xf numFmtId="0" fontId="2" fillId="0" borderId="65" xfId="0" applyFont="1" applyBorder="1" applyAlignment="1">
      <alignment vertical="center"/>
    </xf>
    <xf numFmtId="0" fontId="2" fillId="0" borderId="65" xfId="0" applyFont="1" applyFill="1" applyBorder="1" applyAlignment="1">
      <alignment vertical="center"/>
    </xf>
    <xf numFmtId="0" fontId="2" fillId="0" borderId="66" xfId="0" applyFont="1" applyFill="1" applyBorder="1" applyAlignment="1">
      <alignmen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7" xfId="0" applyFont="1" applyBorder="1"/>
    <xf numFmtId="0" fontId="3" fillId="0" borderId="8" xfId="0" applyFont="1" applyBorder="1"/>
    <xf numFmtId="0" fontId="2" fillId="0" borderId="62" xfId="0" applyFont="1" applyBorder="1" applyAlignment="1">
      <alignment vertical="center"/>
    </xf>
    <xf numFmtId="0" fontId="2" fillId="0" borderId="63" xfId="0" applyFont="1" applyFill="1" applyBorder="1" applyAlignment="1">
      <alignment vertical="center"/>
    </xf>
    <xf numFmtId="0" fontId="2" fillId="0" borderId="63" xfId="0" applyFont="1" applyBorder="1" applyAlignment="1">
      <alignment vertical="center"/>
    </xf>
    <xf numFmtId="0" fontId="2" fillId="0" borderId="64" xfId="0" applyFont="1" applyBorder="1" applyAlignment="1">
      <alignment vertical="center"/>
    </xf>
    <xf numFmtId="167" fontId="2" fillId="0" borderId="60" xfId="0" applyNumberFormat="1" applyFont="1" applyBorder="1" applyAlignment="1"/>
    <xf numFmtId="0" fontId="2" fillId="42" borderId="60" xfId="0" applyFont="1" applyFill="1" applyBorder="1"/>
    <xf numFmtId="0" fontId="0" fillId="0" borderId="0" xfId="0" applyBorder="1" applyAlignment="1">
      <alignment wrapText="1"/>
    </xf>
    <xf numFmtId="0" fontId="2" fillId="42" borderId="62" xfId="0" applyFont="1" applyFill="1" applyBorder="1"/>
    <xf numFmtId="0" fontId="2" fillId="42" borderId="63" xfId="0" applyFont="1" applyFill="1" applyBorder="1"/>
    <xf numFmtId="167" fontId="2" fillId="42" borderId="61" xfId="0" applyNumberFormat="1" applyFont="1" applyFill="1" applyBorder="1" applyAlignment="1"/>
    <xf numFmtId="0" fontId="2" fillId="42" borderId="61" xfId="0" applyFont="1" applyFill="1" applyBorder="1"/>
    <xf numFmtId="0" fontId="3" fillId="0" borderId="9" xfId="0" applyFont="1" applyBorder="1"/>
    <xf numFmtId="0" fontId="2" fillId="0" borderId="0" xfId="0" applyNumberFormat="1" applyFont="1" applyFill="1" applyBorder="1" applyAlignment="1" applyProtection="1">
      <alignment vertical="top"/>
      <protection locked="0"/>
    </xf>
    <xf numFmtId="0" fontId="0" fillId="0" borderId="0" xfId="0" applyProtection="1">
      <protection locked="0"/>
    </xf>
    <xf numFmtId="0" fontId="2" fillId="3" borderId="0" xfId="0" applyFont="1" applyFill="1" applyProtection="1">
      <protection locked="0"/>
    </xf>
    <xf numFmtId="0" fontId="2" fillId="0" borderId="1" xfId="0" applyFont="1" applyBorder="1" applyProtection="1">
      <protection locked="0"/>
    </xf>
    <xf numFmtId="165" fontId="10" fillId="4" borderId="0" xfId="13" applyNumberFormat="1" applyFont="1" applyFill="1" applyBorder="1" applyAlignment="1" applyProtection="1">
      <protection locked="0"/>
    </xf>
    <xf numFmtId="0" fontId="14" fillId="0" borderId="0" xfId="9" applyFont="1" applyAlignment="1" applyProtection="1">
      <alignment horizontal="left" vertical="top" wrapText="1"/>
    </xf>
    <xf numFmtId="0" fontId="6" fillId="0" borderId="69" xfId="0" applyNumberFormat="1" applyFont="1" applyBorder="1" applyAlignment="1" applyProtection="1">
      <alignment vertical="center"/>
    </xf>
    <xf numFmtId="0" fontId="2" fillId="0" borderId="36" xfId="0" applyNumberFormat="1" applyFont="1" applyBorder="1" applyAlignment="1" applyProtection="1">
      <alignment vertical="top"/>
    </xf>
    <xf numFmtId="0" fontId="33" fillId="0" borderId="36" xfId="0" applyNumberFormat="1" applyFont="1" applyBorder="1" applyAlignment="1" applyProtection="1">
      <alignment vertical="center"/>
    </xf>
    <xf numFmtId="0" fontId="2" fillId="0" borderId="36" xfId="0" applyFont="1" applyBorder="1" applyAlignment="1" applyProtection="1">
      <alignment horizontal="right" vertical="top"/>
    </xf>
    <xf numFmtId="0" fontId="33" fillId="0" borderId="36" xfId="0" applyNumberFormat="1" applyFont="1" applyBorder="1" applyAlignment="1" applyProtection="1">
      <alignment horizontal="left" vertical="top"/>
    </xf>
    <xf numFmtId="0" fontId="33" fillId="0" borderId="70" xfId="0" applyNumberFormat="1" applyFont="1" applyBorder="1" applyAlignment="1" applyProtection="1">
      <alignment horizontal="left" vertical="top"/>
    </xf>
    <xf numFmtId="0" fontId="2" fillId="0" borderId="45" xfId="0" applyNumberFormat="1" applyFont="1" applyBorder="1" applyAlignment="1" applyProtection="1">
      <alignment vertical="top"/>
    </xf>
    <xf numFmtId="0" fontId="33" fillId="0" borderId="68" xfId="0" applyNumberFormat="1" applyFont="1" applyBorder="1" applyAlignment="1" applyProtection="1">
      <alignment horizontal="left" vertical="top"/>
    </xf>
    <xf numFmtId="0" fontId="21" fillId="13" borderId="69" xfId="7" applyFont="1" applyFill="1" applyBorder="1" applyAlignment="1" applyProtection="1">
      <alignment vertical="center"/>
    </xf>
    <xf numFmtId="0" fontId="6" fillId="0" borderId="36" xfId="0" applyFont="1" applyBorder="1" applyAlignment="1">
      <alignment vertical="top"/>
    </xf>
    <xf numFmtId="0" fontId="6" fillId="0" borderId="74" xfId="0" applyFont="1" applyBorder="1" applyAlignment="1">
      <alignment vertical="top"/>
    </xf>
    <xf numFmtId="0" fontId="2" fillId="6" borderId="36" xfId="7" applyFont="1" applyFill="1" applyBorder="1" applyAlignment="1" applyProtection="1">
      <alignment horizontal="left" vertical="top" wrapText="1"/>
    </xf>
    <xf numFmtId="0" fontId="2" fillId="0" borderId="70" xfId="0" applyNumberFormat="1" applyFont="1" applyBorder="1" applyAlignment="1" applyProtection="1">
      <alignment vertical="top"/>
    </xf>
    <xf numFmtId="0" fontId="3" fillId="0" borderId="45" xfId="0" applyNumberFormat="1" applyFont="1" applyBorder="1" applyAlignment="1" applyProtection="1">
      <alignment vertical="top"/>
    </xf>
    <xf numFmtId="0" fontId="2" fillId="0" borderId="68" xfId="0" applyNumberFormat="1" applyFont="1" applyBorder="1" applyAlignment="1" applyProtection="1">
      <alignment vertical="top"/>
    </xf>
    <xf numFmtId="0" fontId="3" fillId="0" borderId="68" xfId="0" applyFont="1" applyBorder="1" applyAlignment="1">
      <alignment wrapText="1"/>
    </xf>
    <xf numFmtId="0" fontId="30" fillId="0" borderId="68" xfId="0" applyFont="1" applyBorder="1" applyAlignment="1">
      <alignmen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 fillId="0" borderId="72" xfId="0" applyFont="1" applyBorder="1" applyAlignment="1" applyProtection="1">
      <alignment horizontal="right" vertical="top"/>
    </xf>
    <xf numFmtId="0" fontId="2" fillId="0" borderId="72" xfId="0" applyNumberFormat="1" applyFont="1" applyBorder="1" applyAlignment="1" applyProtection="1">
      <alignment vertical="top"/>
    </xf>
    <xf numFmtId="0" fontId="2" fillId="0" borderId="73" xfId="0" applyNumberFormat="1" applyFont="1" applyBorder="1" applyAlignment="1" applyProtection="1">
      <alignment vertical="top"/>
    </xf>
    <xf numFmtId="0" fontId="6" fillId="0" borderId="69" xfId="0" applyNumberFormat="1" applyFont="1" applyFill="1" applyBorder="1" applyAlignment="1" applyProtection="1">
      <alignment vertical="center"/>
    </xf>
    <xf numFmtId="0" fontId="2" fillId="0" borderId="36" xfId="0" applyNumberFormat="1" applyFont="1" applyFill="1" applyBorder="1" applyAlignment="1" applyProtection="1">
      <alignment vertical="top"/>
    </xf>
    <xf numFmtId="0" fontId="33" fillId="0" borderId="36" xfId="0" applyNumberFormat="1" applyFont="1" applyFill="1" applyBorder="1" applyAlignment="1" applyProtection="1">
      <alignment vertical="center"/>
    </xf>
    <xf numFmtId="0" fontId="2" fillId="0" borderId="70" xfId="0" applyNumberFormat="1" applyFont="1" applyFill="1" applyBorder="1" applyAlignment="1" applyProtection="1">
      <alignment vertical="top"/>
    </xf>
    <xf numFmtId="7" fontId="2" fillId="9" borderId="24" xfId="7" applyNumberFormat="1" applyFont="1" applyFill="1" applyBorder="1" applyAlignment="1" applyProtection="1">
      <alignment horizontal="right" vertical="center" wrapText="1"/>
    </xf>
    <xf numFmtId="9" fontId="2" fillId="0" borderId="24" xfId="0" applyNumberFormat="1" applyFont="1" applyBorder="1" applyAlignment="1" applyProtection="1">
      <alignment vertical="center"/>
    </xf>
    <xf numFmtId="169" fontId="2" fillId="9" borderId="24" xfId="7" applyNumberFormat="1" applyFont="1" applyFill="1" applyBorder="1" applyAlignment="1" applyProtection="1">
      <alignment horizontal="right" vertical="center" wrapText="1"/>
    </xf>
    <xf numFmtId="0" fontId="2" fillId="0" borderId="25" xfId="7" applyFont="1" applyFill="1" applyBorder="1" applyAlignment="1" applyProtection="1">
      <alignment vertical="center"/>
      <protection locked="0"/>
    </xf>
    <xf numFmtId="9" fontId="2" fillId="0" borderId="0" xfId="0" applyNumberFormat="1" applyFont="1" applyFill="1" applyBorder="1" applyAlignment="1" applyProtection="1">
      <alignment horizontal="right" vertical="center" wrapText="1"/>
    </xf>
    <xf numFmtId="0" fontId="3" fillId="0" borderId="53" xfId="0" applyFont="1" applyBorder="1" applyAlignment="1">
      <alignment vertical="top"/>
    </xf>
    <xf numFmtId="0" fontId="6" fillId="0" borderId="75" xfId="0" applyFont="1" applyBorder="1" applyAlignment="1">
      <alignment vertical="top"/>
    </xf>
    <xf numFmtId="0" fontId="6" fillId="0" borderId="76" xfId="0" applyFont="1" applyBorder="1" applyAlignment="1">
      <alignment vertical="top"/>
    </xf>
    <xf numFmtId="0" fontId="2" fillId="0" borderId="75" xfId="0" applyNumberFormat="1" applyFont="1" applyBorder="1" applyAlignment="1" applyProtection="1">
      <alignment vertical="top"/>
    </xf>
    <xf numFmtId="0" fontId="0" fillId="0" borderId="75" xfId="0" applyBorder="1" applyAlignment="1">
      <alignment vertical="top"/>
    </xf>
    <xf numFmtId="0" fontId="0" fillId="0" borderId="76" xfId="0" applyBorder="1" applyAlignment="1">
      <alignment vertical="top"/>
    </xf>
    <xf numFmtId="0" fontId="2" fillId="6" borderId="77" xfId="7" applyFont="1" applyFill="1" applyBorder="1" applyAlignment="1" applyProtection="1">
      <alignment horizontal="right" vertical="top"/>
    </xf>
    <xf numFmtId="0" fontId="2" fillId="0" borderId="75" xfId="0" applyFont="1" applyBorder="1" applyAlignment="1">
      <alignment vertical="top"/>
    </xf>
    <xf numFmtId="0" fontId="2" fillId="0" borderId="76" xfId="0" applyFont="1" applyBorder="1" applyAlignment="1">
      <alignment vertical="top"/>
    </xf>
    <xf numFmtId="0" fontId="2" fillId="0" borderId="75" xfId="7" applyFont="1" applyFill="1" applyBorder="1" applyAlignment="1" applyProtection="1">
      <alignment vertical="top"/>
    </xf>
    <xf numFmtId="0" fontId="2" fillId="0" borderId="76" xfId="7" applyFont="1" applyFill="1" applyBorder="1" applyAlignment="1" applyProtection="1">
      <alignment vertical="top"/>
    </xf>
    <xf numFmtId="0" fontId="2" fillId="0" borderId="77" xfId="7" applyFont="1" applyFill="1" applyBorder="1" applyAlignment="1" applyProtection="1">
      <alignment horizontal="right" vertical="top"/>
    </xf>
    <xf numFmtId="9" fontId="2" fillId="0" borderId="78" xfId="0" applyNumberFormat="1" applyFont="1" applyFill="1" applyBorder="1" applyAlignment="1" applyProtection="1">
      <alignment vertical="top" wrapText="1"/>
    </xf>
    <xf numFmtId="0" fontId="6" fillId="0" borderId="45" xfId="0" applyNumberFormat="1" applyFont="1" applyBorder="1" applyAlignment="1" applyProtection="1"/>
    <xf numFmtId="0" fontId="2" fillId="0" borderId="35" xfId="7" applyNumberFormat="1" applyFont="1" applyBorder="1" applyAlignment="1" applyProtection="1">
      <alignment wrapText="1"/>
    </xf>
    <xf numFmtId="0" fontId="2" fillId="0" borderId="25" xfId="7" applyNumberFormat="1" applyFont="1" applyBorder="1" applyAlignment="1" applyProtection="1">
      <alignment horizontal="right" wrapText="1"/>
    </xf>
    <xf numFmtId="0" fontId="2" fillId="7" borderId="0" xfId="0" applyFont="1" applyFill="1" applyProtection="1">
      <protection locked="0"/>
    </xf>
    <xf numFmtId="171" fontId="8" fillId="0" borderId="0" xfId="0" applyNumberFormat="1" applyFont="1" applyAlignment="1" applyProtection="1">
      <alignment horizontal="center" vertical="top" wrapText="1"/>
    </xf>
    <xf numFmtId="171" fontId="8" fillId="0" borderId="0" xfId="0" applyNumberFormat="1" applyFont="1" applyFill="1" applyAlignment="1" applyProtection="1">
      <alignment horizontal="center" vertical="top" wrapText="1"/>
    </xf>
    <xf numFmtId="0" fontId="8" fillId="0" borderId="0" xfId="0" applyNumberFormat="1" applyFont="1" applyFill="1" applyAlignment="1" applyProtection="1">
      <alignment horizontal="center" vertical="top" wrapText="1"/>
    </xf>
    <xf numFmtId="0" fontId="3" fillId="0" borderId="0" xfId="0" applyNumberFormat="1" applyFont="1" applyFill="1" applyAlignment="1" applyProtection="1">
      <alignment horizontal="right" vertical="center"/>
    </xf>
    <xf numFmtId="0" fontId="3" fillId="0" borderId="0" xfId="0" applyFont="1" applyBorder="1" applyAlignment="1">
      <alignment vertical="top" wrapText="1"/>
    </xf>
    <xf numFmtId="0" fontId="2" fillId="0" borderId="0" xfId="0" applyNumberFormat="1" applyFont="1" applyFill="1" applyBorder="1" applyAlignment="1" applyProtection="1">
      <alignment horizontal="left" vertical="center" wrapText="1"/>
      <protection locked="0"/>
    </xf>
    <xf numFmtId="171" fontId="2" fillId="0" borderId="0" xfId="0" applyNumberFormat="1" applyFont="1" applyAlignment="1" applyProtection="1">
      <alignment vertical="top"/>
    </xf>
    <xf numFmtId="171" fontId="2" fillId="0" borderId="0" xfId="0" applyNumberFormat="1" applyFont="1" applyBorder="1" applyAlignment="1" applyProtection="1">
      <alignment vertical="top"/>
    </xf>
    <xf numFmtId="171" fontId="2" fillId="0" borderId="0" xfId="0" applyNumberFormat="1" applyFont="1" applyAlignment="1" applyProtection="1">
      <alignment vertical="top" wrapText="1"/>
    </xf>
    <xf numFmtId="171" fontId="8" fillId="15" borderId="0" xfId="0" applyNumberFormat="1" applyFont="1" applyFill="1" applyBorder="1" applyAlignment="1" applyProtection="1">
      <alignment horizontal="center" vertical="top" wrapText="1"/>
    </xf>
    <xf numFmtId="171" fontId="2" fillId="0" borderId="0" xfId="0" applyNumberFormat="1" applyFont="1" applyFill="1" applyAlignment="1" applyProtection="1">
      <alignment vertical="top"/>
    </xf>
    <xf numFmtId="0" fontId="2" fillId="14" borderId="0" xfId="7" applyFont="1" applyFill="1" applyBorder="1" applyAlignment="1" applyProtection="1">
      <alignment horizontal="center" vertical="top" wrapText="1"/>
      <protection locked="0"/>
    </xf>
    <xf numFmtId="0" fontId="35" fillId="0" borderId="3" xfId="0" applyFont="1" applyBorder="1" applyAlignment="1">
      <alignment vertical="top" wrapText="1"/>
    </xf>
    <xf numFmtId="0" fontId="2" fillId="0" borderId="0" xfId="0" applyFont="1" applyBorder="1" applyAlignment="1" applyProtection="1">
      <alignment horizontal="left" vertical="top" wrapText="1"/>
    </xf>
    <xf numFmtId="0" fontId="15" fillId="0" borderId="0" xfId="0" applyFont="1" applyBorder="1" applyAlignment="1" applyProtection="1">
      <alignment vertical="top"/>
    </xf>
    <xf numFmtId="0" fontId="38" fillId="0" borderId="0" xfId="0" applyFont="1" applyFill="1" applyBorder="1" applyAlignment="1" applyProtection="1">
      <alignment horizontal="left"/>
      <protection locked="0"/>
    </xf>
    <xf numFmtId="0" fontId="2" fillId="0" borderId="0" xfId="0" applyNumberFormat="1" applyFont="1" applyAlignment="1" applyProtection="1">
      <alignment vertical="top" wrapText="1"/>
    </xf>
    <xf numFmtId="0" fontId="2" fillId="0" borderId="0" xfId="0" applyFont="1" applyAlignment="1">
      <alignment vertical="top" wrapText="1"/>
    </xf>
    <xf numFmtId="0" fontId="33" fillId="0" borderId="0" xfId="0" applyFont="1" applyBorder="1" applyAlignment="1" applyProtection="1">
      <alignment horizontal="left" vertical="top" wrapText="1"/>
    </xf>
    <xf numFmtId="0" fontId="35" fillId="0" borderId="3" xfId="0" applyFont="1" applyBorder="1" applyAlignment="1">
      <alignment wrapText="1"/>
    </xf>
    <xf numFmtId="0" fontId="33" fillId="0" borderId="0" xfId="0" applyFont="1" applyBorder="1" applyAlignment="1" applyProtection="1">
      <alignment horizontal="left" wrapText="1"/>
    </xf>
    <xf numFmtId="0" fontId="2" fillId="0" borderId="82" xfId="0" applyFont="1" applyBorder="1"/>
    <xf numFmtId="0" fontId="2" fillId="0" borderId="83" xfId="0" applyFont="1" applyBorder="1"/>
    <xf numFmtId="0" fontId="52" fillId="0" borderId="2" xfId="0" applyFont="1" applyBorder="1" applyAlignment="1">
      <alignment vertical="center"/>
    </xf>
    <xf numFmtId="0" fontId="2" fillId="0" borderId="0" xfId="7" applyFont="1" applyFill="1" applyBorder="1" applyAlignment="1" applyProtection="1">
      <alignment vertical="top" wrapText="1"/>
    </xf>
    <xf numFmtId="14" fontId="3" fillId="0" borderId="0" xfId="7" applyNumberFormat="1" applyFont="1" applyFill="1" applyBorder="1" applyAlignment="1" applyProtection="1">
      <alignment vertical="center" wrapText="1"/>
      <protection locked="0"/>
    </xf>
    <xf numFmtId="0" fontId="2" fillId="0" borderId="0" xfId="0" applyNumberFormat="1" applyFont="1" applyAlignment="1" applyProtection="1">
      <alignment horizontal="left" vertical="top"/>
    </xf>
    <xf numFmtId="0" fontId="2" fillId="43" borderId="63" xfId="0" applyFont="1" applyFill="1" applyBorder="1"/>
    <xf numFmtId="0" fontId="2" fillId="7" borderId="22" xfId="7" applyFont="1" applyFill="1" applyBorder="1" applyAlignment="1" applyProtection="1">
      <alignment horizontal="left" vertical="top" wrapText="1"/>
      <protection locked="0"/>
    </xf>
    <xf numFmtId="0" fontId="30" fillId="7" borderId="1" xfId="9" applyFont="1" applyFill="1" applyBorder="1" applyAlignment="1" applyProtection="1">
      <alignment vertical="center"/>
      <protection locked="0"/>
    </xf>
    <xf numFmtId="9" fontId="2" fillId="7" borderId="78" xfId="0" applyNumberFormat="1" applyFont="1" applyFill="1" applyBorder="1" applyAlignment="1" applyProtection="1">
      <alignment horizontal="right" vertical="center" wrapText="1"/>
      <protection locked="0"/>
    </xf>
    <xf numFmtId="168" fontId="2" fillId="7" borderId="24" xfId="7" applyNumberFormat="1" applyFont="1" applyFill="1" applyBorder="1" applyAlignment="1" applyProtection="1">
      <alignment vertical="center"/>
      <protection locked="0"/>
    </xf>
    <xf numFmtId="0" fontId="2" fillId="0" borderId="0" xfId="0" applyFont="1" applyAlignment="1" applyProtection="1">
      <alignment vertical="top" wrapText="1"/>
    </xf>
    <xf numFmtId="0" fontId="23" fillId="0" borderId="5" xfId="9" applyFont="1" applyBorder="1" applyProtection="1"/>
    <xf numFmtId="0" fontId="2" fillId="0" borderId="84" xfId="0" applyFont="1" applyBorder="1" applyProtection="1">
      <protection locked="0"/>
    </xf>
    <xf numFmtId="0" fontId="2" fillId="0" borderId="85" xfId="0" applyFont="1" applyBorder="1" applyProtection="1">
      <protection locked="0"/>
    </xf>
    <xf numFmtId="0" fontId="2" fillId="0" borderId="0" xfId="0" applyFont="1" applyAlignment="1" applyProtection="1">
      <alignment horizontal="right"/>
      <protection locked="0"/>
    </xf>
    <xf numFmtId="0" fontId="11" fillId="0" borderId="0" xfId="0" applyFont="1" applyProtection="1">
      <protection locked="0"/>
    </xf>
    <xf numFmtId="0" fontId="33" fillId="0" borderId="0" xfId="0" applyFont="1" applyProtection="1">
      <protection locked="0"/>
    </xf>
    <xf numFmtId="0" fontId="8" fillId="0" borderId="0" xfId="0" applyNumberFormat="1" applyFont="1" applyAlignment="1" applyProtection="1">
      <alignment horizontal="center" vertical="top" wrapText="1"/>
    </xf>
    <xf numFmtId="167" fontId="2" fillId="0" borderId="0" xfId="0" applyNumberFormat="1" applyFont="1" applyFill="1" applyBorder="1" applyAlignment="1"/>
    <xf numFmtId="0" fontId="2" fillId="0" borderId="86" xfId="0" applyFont="1" applyBorder="1" applyAlignment="1">
      <alignment horizontal="left" vertical="center"/>
    </xf>
    <xf numFmtId="0" fontId="2" fillId="0" borderId="87" xfId="0" applyFont="1" applyBorder="1"/>
    <xf numFmtId="0" fontId="2" fillId="0" borderId="0" xfId="0" applyFont="1" applyFill="1" applyBorder="1"/>
    <xf numFmtId="0" fontId="2" fillId="0" borderId="88" xfId="0" applyFont="1" applyFill="1" applyBorder="1"/>
    <xf numFmtId="0" fontId="2" fillId="0" borderId="2" xfId="0" applyFont="1" applyFill="1" applyBorder="1"/>
    <xf numFmtId="0" fontId="2" fillId="0" borderId="89" xfId="0" applyFont="1" applyBorder="1"/>
    <xf numFmtId="0" fontId="2" fillId="43" borderId="0" xfId="0" applyFont="1" applyFill="1" applyBorder="1"/>
    <xf numFmtId="0" fontId="15" fillId="15" borderId="11" xfId="0" applyFont="1" applyFill="1" applyBorder="1" applyAlignment="1" applyProtection="1">
      <alignment vertical="top" wrapText="1"/>
      <protection locked="0"/>
    </xf>
    <xf numFmtId="0" fontId="2" fillId="8" borderId="1" xfId="1" applyFont="1" applyFill="1" applyBorder="1" applyAlignment="1" applyProtection="1">
      <alignment horizontal="center" vertical="center" wrapText="1"/>
      <protection locked="0"/>
    </xf>
    <xf numFmtId="0" fontId="2" fillId="15" borderId="18" xfId="0" applyFont="1" applyFill="1" applyBorder="1" applyAlignment="1" applyProtection="1">
      <alignment horizontal="left" vertical="top" wrapText="1"/>
      <protection locked="0"/>
    </xf>
    <xf numFmtId="0" fontId="8" fillId="0" borderId="0" xfId="0" applyNumberFormat="1" applyFont="1" applyAlignment="1" applyProtection="1">
      <alignment horizontal="center" vertical="top" wrapText="1"/>
    </xf>
    <xf numFmtId="0" fontId="2" fillId="0" borderId="0" xfId="0" applyFont="1" applyBorder="1" applyAlignment="1" applyProtection="1">
      <alignment horizontal="left" vertical="top" wrapText="1"/>
    </xf>
    <xf numFmtId="167" fontId="2" fillId="0" borderId="90" xfId="0" applyNumberFormat="1" applyFont="1" applyFill="1" applyBorder="1" applyAlignment="1"/>
    <xf numFmtId="0" fontId="2" fillId="0" borderId="91" xfId="0" applyFont="1" applyBorder="1"/>
    <xf numFmtId="0" fontId="2" fillId="0" borderId="92" xfId="0" applyFont="1" applyFill="1" applyBorder="1" applyAlignment="1" applyProtection="1">
      <alignment vertical="top" wrapText="1"/>
      <protection locked="0"/>
    </xf>
    <xf numFmtId="0" fontId="2" fillId="0" borderId="93" xfId="0" applyFont="1" applyFill="1" applyBorder="1" applyAlignment="1" applyProtection="1">
      <alignment vertical="top" wrapText="1"/>
      <protection locked="0"/>
    </xf>
    <xf numFmtId="0" fontId="33" fillId="15" borderId="0" xfId="0" applyFont="1" applyFill="1" applyBorder="1" applyAlignment="1">
      <alignment vertical="top"/>
    </xf>
    <xf numFmtId="0" fontId="33" fillId="0" borderId="0" xfId="0" applyFont="1" applyBorder="1" applyAlignment="1">
      <alignment horizontal="left" vertical="top" wrapText="1"/>
    </xf>
    <xf numFmtId="0" fontId="33" fillId="0" borderId="0" xfId="0" applyFont="1" applyBorder="1" applyAlignment="1">
      <alignment vertical="top" wrapText="1"/>
    </xf>
    <xf numFmtId="0" fontId="35" fillId="0" borderId="0" xfId="0" applyFont="1" applyBorder="1" applyAlignment="1">
      <alignment wrapText="1"/>
    </xf>
    <xf numFmtId="0" fontId="35" fillId="0" borderId="0" xfId="0" applyFont="1" applyBorder="1" applyAlignment="1">
      <alignment vertical="top" wrapText="1"/>
    </xf>
    <xf numFmtId="0" fontId="8" fillId="0" borderId="0" xfId="0" applyNumberFormat="1" applyFont="1" applyAlignment="1" applyProtection="1">
      <alignment horizontal="center" vertical="top" wrapText="1"/>
    </xf>
    <xf numFmtId="0" fontId="0" fillId="0" borderId="0" xfId="0" applyAlignment="1">
      <alignment vertical="top"/>
    </xf>
    <xf numFmtId="0" fontId="3" fillId="0" borderId="0" xfId="0" applyFont="1" applyFill="1" applyBorder="1" applyAlignment="1" applyProtection="1">
      <alignment horizontal="left" vertical="top" wrapText="1"/>
      <protection locked="0"/>
    </xf>
    <xf numFmtId="0" fontId="2" fillId="0" borderId="0" xfId="0" applyFont="1" applyBorder="1" applyAlignment="1">
      <alignment vertical="top"/>
    </xf>
    <xf numFmtId="0" fontId="0" fillId="0" borderId="0" xfId="0" applyAlignment="1">
      <alignment vertical="top"/>
    </xf>
    <xf numFmtId="0" fontId="8" fillId="0" borderId="0" xfId="0" applyNumberFormat="1" applyFont="1" applyAlignment="1" applyProtection="1">
      <alignment horizontal="center" vertical="top" wrapText="1"/>
    </xf>
    <xf numFmtId="0" fontId="2" fillId="15" borderId="0" xfId="7" applyNumberFormat="1" applyFont="1" applyFill="1" applyBorder="1" applyAlignment="1" applyProtection="1">
      <alignment horizontal="left" vertical="top" wrapText="1"/>
      <protection locked="0"/>
    </xf>
    <xf numFmtId="167" fontId="2" fillId="0" borderId="0" xfId="7" applyNumberFormat="1" applyFont="1" applyFill="1" applyBorder="1" applyAlignment="1" applyProtection="1">
      <alignment horizontal="left" vertical="top" wrapText="1"/>
      <protection locked="0"/>
    </xf>
    <xf numFmtId="0" fontId="2" fillId="0" borderId="0" xfId="0" applyNumberFormat="1" applyFont="1" applyAlignment="1" applyProtection="1">
      <alignment horizontal="center" vertical="top" wrapText="1"/>
    </xf>
    <xf numFmtId="0" fontId="2" fillId="8" borderId="24" xfId="0" applyNumberFormat="1" applyFont="1" applyFill="1" applyBorder="1" applyAlignment="1" applyProtection="1">
      <alignment vertical="top"/>
    </xf>
    <xf numFmtId="0" fontId="2" fillId="0" borderId="0" xfId="0" applyFont="1" applyAlignment="1">
      <alignment vertical="top"/>
    </xf>
    <xf numFmtId="0" fontId="3" fillId="0" borderId="0" xfId="0" applyNumberFormat="1" applyFont="1" applyAlignment="1" applyProtection="1"/>
    <xf numFmtId="0" fontId="2" fillId="0" borderId="0" xfId="0" applyFont="1" applyFill="1" applyBorder="1" applyAlignment="1">
      <alignment vertical="center"/>
    </xf>
    <xf numFmtId="0" fontId="2" fillId="0" borderId="64" xfId="0" applyFont="1" applyFill="1" applyBorder="1" applyAlignment="1">
      <alignment vertical="center"/>
    </xf>
    <xf numFmtId="0" fontId="25" fillId="0" borderId="7" xfId="9" applyFont="1" applyBorder="1" applyAlignment="1" applyProtection="1">
      <alignment vertical="top" wrapText="1"/>
    </xf>
    <xf numFmtId="0" fontId="2" fillId="8" borderId="1" xfId="0" applyFont="1" applyFill="1" applyBorder="1" applyAlignment="1" applyProtection="1">
      <alignment vertical="top"/>
    </xf>
    <xf numFmtId="0" fontId="0" fillId="0" borderId="0" xfId="0" applyAlignment="1">
      <alignment vertical="top" wrapText="1"/>
    </xf>
    <xf numFmtId="0" fontId="2" fillId="0" borderId="0" xfId="0" applyFont="1" applyAlignment="1">
      <alignment vertical="top" wrapText="1"/>
    </xf>
    <xf numFmtId="0" fontId="2" fillId="0" borderId="0" xfId="0" applyFont="1" applyBorder="1" applyAlignment="1">
      <alignment vertical="top" wrapText="1"/>
    </xf>
    <xf numFmtId="0" fontId="2" fillId="7" borderId="18" xfId="7" applyFont="1" applyFill="1" applyBorder="1" applyAlignment="1" applyProtection="1">
      <alignment horizontal="left" vertical="top" wrapText="1"/>
      <protection locked="0"/>
    </xf>
    <xf numFmtId="0" fontId="2" fillId="0" borderId="62" xfId="0" applyNumberFormat="1" applyFont="1" applyBorder="1" applyAlignment="1">
      <alignment horizontal="left" vertical="center"/>
    </xf>
    <xf numFmtId="0" fontId="2" fillId="0" borderId="63" xfId="0" applyNumberFormat="1" applyFont="1" applyBorder="1" applyAlignment="1">
      <alignment horizontal="left" vertical="center"/>
    </xf>
    <xf numFmtId="0" fontId="8" fillId="0" borderId="0" xfId="0" applyNumberFormat="1" applyFont="1" applyAlignment="1" applyProtection="1">
      <alignment horizontal="center" vertical="top" wrapText="1"/>
    </xf>
    <xf numFmtId="0" fontId="0" fillId="0" borderId="0" xfId="0" applyAlignment="1">
      <alignment horizontal="center" vertical="top"/>
    </xf>
    <xf numFmtId="0" fontId="38" fillId="0" borderId="0" xfId="0" applyNumberFormat="1" applyFont="1" applyAlignment="1" applyProtection="1">
      <alignment horizontal="right" vertical="top" wrapText="1"/>
    </xf>
    <xf numFmtId="0"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0" fontId="2" fillId="0" borderId="95" xfId="0" applyFont="1" applyBorder="1"/>
    <xf numFmtId="0" fontId="2" fillId="0" borderId="96" xfId="0" applyFont="1" applyFill="1" applyBorder="1"/>
    <xf numFmtId="0" fontId="2" fillId="0" borderId="86" xfId="0" applyNumberFormat="1" applyFont="1" applyFill="1" applyBorder="1" applyAlignment="1" applyProtection="1">
      <alignment horizontal="left" vertical="center" wrapText="1"/>
      <protection locked="0"/>
    </xf>
    <xf numFmtId="0" fontId="3" fillId="0" borderId="8" xfId="0" applyFont="1" applyFill="1" applyBorder="1" applyAlignment="1" applyProtection="1">
      <alignment vertical="top" wrapText="1"/>
      <protection locked="0"/>
    </xf>
    <xf numFmtId="0" fontId="2" fillId="15" borderId="31" xfId="0" applyFont="1" applyFill="1" applyBorder="1" applyAlignment="1" applyProtection="1">
      <alignment horizontal="left" vertical="top" wrapText="1"/>
      <protection locked="0"/>
    </xf>
    <xf numFmtId="0" fontId="4" fillId="0" borderId="0" xfId="0" applyFont="1" applyAlignment="1">
      <alignment vertical="top"/>
    </xf>
    <xf numFmtId="0" fontId="3" fillId="0" borderId="0" xfId="0" applyFont="1" applyAlignment="1">
      <alignment vertical="top" wrapText="1"/>
    </xf>
    <xf numFmtId="14" fontId="2" fillId="13" borderId="18" xfId="6" applyNumberFormat="1" applyFont="1" applyFill="1" applyBorder="1" applyAlignment="1" applyProtection="1">
      <alignment vertical="center" wrapText="1"/>
    </xf>
    <xf numFmtId="0" fontId="3" fillId="0" borderId="18" xfId="6" applyNumberFormat="1" applyFont="1" applyFill="1" applyBorder="1" applyAlignment="1" applyProtection="1">
      <alignment vertical="center" wrapText="1"/>
    </xf>
    <xf numFmtId="0" fontId="3" fillId="0" borderId="0" xfId="0" applyFont="1" applyFill="1" applyBorder="1" applyAlignment="1">
      <alignment vertical="center"/>
    </xf>
    <xf numFmtId="0" fontId="2" fillId="0" borderId="62" xfId="0" applyFont="1" applyFill="1" applyBorder="1" applyAlignment="1">
      <alignment vertical="center"/>
    </xf>
    <xf numFmtId="0" fontId="2" fillId="0" borderId="96" xfId="0" applyFont="1" applyFill="1" applyBorder="1" applyAlignment="1">
      <alignment vertical="center"/>
    </xf>
    <xf numFmtId="0" fontId="2" fillId="15" borderId="18" xfId="7" applyFont="1" applyFill="1" applyAlignment="1" applyProtection="1">
      <alignment horizontal="left" vertical="top" wrapText="1"/>
      <protection locked="0"/>
    </xf>
    <xf numFmtId="0" fontId="2" fillId="0" borderId="18" xfId="0" applyNumberFormat="1" applyFont="1" applyBorder="1" applyAlignment="1" applyProtection="1">
      <alignment vertical="top" wrapText="1"/>
    </xf>
    <xf numFmtId="0" fontId="2" fillId="12" borderId="31" xfId="7" applyFont="1" applyFill="1" applyBorder="1" applyAlignment="1" applyProtection="1">
      <alignment horizontal="left" vertical="top" wrapText="1"/>
      <protection locked="0"/>
    </xf>
    <xf numFmtId="0" fontId="0" fillId="7" borderId="31" xfId="0" applyFill="1" applyBorder="1" applyAlignment="1" applyProtection="1">
      <alignment horizontal="left" vertical="top" wrapText="1"/>
      <protection locked="0"/>
    </xf>
    <xf numFmtId="0" fontId="2" fillId="12" borderId="1" xfId="6" applyFont="1" applyFill="1" applyBorder="1" applyAlignment="1" applyProtection="1">
      <alignment horizontal="left" vertical="top" wrapText="1"/>
      <protection locked="0"/>
    </xf>
    <xf numFmtId="0" fontId="2" fillId="12" borderId="18" xfId="7" applyNumberFormat="1" applyFont="1" applyFill="1" applyAlignment="1" applyProtection="1">
      <alignment horizontal="left" vertical="top"/>
      <protection locked="0"/>
    </xf>
    <xf numFmtId="0" fontId="8" fillId="0" borderId="0" xfId="0" applyNumberFormat="1" applyFont="1" applyAlignment="1" applyProtection="1">
      <alignment horizontal="center" vertical="top" wrapText="1"/>
    </xf>
    <xf numFmtId="0" fontId="25" fillId="0" borderId="7" xfId="9" applyFont="1" applyBorder="1" applyAlignment="1" applyProtection="1">
      <alignment vertical="top" wrapText="1"/>
    </xf>
    <xf numFmtId="0" fontId="0" fillId="0" borderId="0" xfId="0" applyAlignment="1">
      <alignment horizontal="center" vertical="top"/>
    </xf>
    <xf numFmtId="0" fontId="3" fillId="0" borderId="0" xfId="0" applyFont="1" applyFill="1" applyBorder="1" applyAlignment="1" applyProtection="1">
      <alignment horizontal="left" vertical="top" wrapText="1"/>
    </xf>
    <xf numFmtId="0" fontId="3" fillId="0" borderId="0" xfId="0" applyFont="1" applyBorder="1" applyAlignment="1" applyProtection="1">
      <alignment horizontal="left" vertical="top" wrapText="1"/>
    </xf>
    <xf numFmtId="0" fontId="2" fillId="12" borderId="18" xfId="7" applyFont="1" applyFill="1" applyBorder="1" applyAlignment="1" applyProtection="1">
      <alignment horizontal="left" vertical="top" wrapText="1"/>
      <protection locked="0"/>
    </xf>
    <xf numFmtId="0" fontId="2" fillId="0" borderId="0" xfId="0" applyFont="1" applyBorder="1" applyAlignment="1">
      <alignment vertical="top" wrapText="1"/>
    </xf>
    <xf numFmtId="0" fontId="2" fillId="0" borderId="0" xfId="0" applyNumberFormat="1" applyFont="1" applyBorder="1" applyAlignment="1" applyProtection="1">
      <alignment horizontal="left" vertical="top" wrapText="1"/>
    </xf>
    <xf numFmtId="0" fontId="2" fillId="0" borderId="0" xfId="0" applyFont="1" applyAlignment="1" applyProtection="1"/>
    <xf numFmtId="0" fontId="38" fillId="0" borderId="0" xfId="0" applyNumberFormat="1" applyFont="1" applyAlignment="1" applyProtection="1">
      <alignment horizontal="right" vertical="top" wrapText="1"/>
    </xf>
    <xf numFmtId="0"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0" fontId="2" fillId="6"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protection locked="0"/>
    </xf>
    <xf numFmtId="0" fontId="2" fillId="0" borderId="0" xfId="0" applyFont="1" applyBorder="1" applyAlignment="1">
      <alignment vertical="top"/>
    </xf>
    <xf numFmtId="0" fontId="8" fillId="0" borderId="0" xfId="0" applyNumberFormat="1" applyFont="1" applyBorder="1" applyAlignment="1" applyProtection="1">
      <alignment horizontal="center" vertical="top" wrapText="1"/>
    </xf>
    <xf numFmtId="165" fontId="32" fillId="0" borderId="0" xfId="5" applyNumberFormat="1" applyFont="1" applyFill="1" applyBorder="1" applyAlignment="1" applyProtection="1">
      <alignment horizontal="right" vertical="top" wrapText="1"/>
    </xf>
    <xf numFmtId="0" fontId="2" fillId="0" borderId="0"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0" fillId="0" borderId="0" xfId="0" applyAlignment="1">
      <alignment vertical="top"/>
    </xf>
    <xf numFmtId="0" fontId="2" fillId="0" borderId="0" xfId="0" applyFont="1" applyAlignment="1">
      <alignment vertical="top" wrapText="1"/>
    </xf>
    <xf numFmtId="0" fontId="8" fillId="0" borderId="0" xfId="0" applyNumberFormat="1" applyFont="1" applyAlignment="1" applyProtection="1">
      <alignment horizontal="center" vertical="top" wrapText="1"/>
    </xf>
    <xf numFmtId="165" fontId="2" fillId="8" borderId="18" xfId="7" applyNumberFormat="1" applyFont="1" applyFill="1" applyBorder="1" applyAlignment="1" applyProtection="1">
      <alignment vertical="top" wrapText="1"/>
      <protection locked="0"/>
    </xf>
    <xf numFmtId="0" fontId="54" fillId="0" borderId="0" xfId="0" applyFont="1" applyBorder="1" applyAlignment="1">
      <alignment vertical="top" wrapText="1"/>
    </xf>
    <xf numFmtId="0" fontId="55" fillId="0" borderId="0" xfId="0" applyNumberFormat="1" applyFont="1" applyBorder="1" applyAlignment="1" applyProtection="1">
      <alignment vertical="center" wrapText="1"/>
    </xf>
    <xf numFmtId="0" fontId="20" fillId="0" borderId="0" xfId="0" applyNumberFormat="1" applyFont="1" applyAlignment="1" applyProtection="1">
      <alignment vertical="center"/>
    </xf>
    <xf numFmtId="0" fontId="0" fillId="0" borderId="18" xfId="0" applyBorder="1" applyAlignment="1">
      <alignment horizontal="left" vertical="top" wrapText="1"/>
    </xf>
    <xf numFmtId="0" fontId="2" fillId="0" borderId="18" xfId="7" applyFont="1" applyBorder="1" applyAlignment="1" applyProtection="1">
      <alignment horizontal="left" vertical="top" wrapText="1"/>
    </xf>
    <xf numFmtId="0" fontId="2" fillId="0" borderId="18" xfId="0" applyNumberFormat="1" applyFont="1" applyBorder="1" applyAlignment="1" applyProtection="1">
      <alignment horizontal="left" vertical="top" wrapText="1"/>
    </xf>
    <xf numFmtId="0" fontId="2" fillId="15" borderId="18" xfId="7" applyFont="1" applyFill="1" applyBorder="1" applyAlignment="1" applyProtection="1">
      <alignment horizontal="left" vertical="top" wrapText="1"/>
      <protection locked="0"/>
    </xf>
    <xf numFmtId="0" fontId="2" fillId="0" borderId="98" xfId="0" applyNumberFormat="1" applyFont="1" applyBorder="1" applyAlignment="1" applyProtection="1">
      <alignment vertical="top"/>
    </xf>
    <xf numFmtId="0" fontId="3" fillId="0" borderId="98" xfId="0" applyNumberFormat="1" applyFont="1" applyFill="1" applyBorder="1" applyAlignment="1" applyProtection="1">
      <alignment vertical="top"/>
    </xf>
    <xf numFmtId="0" fontId="2" fillId="0" borderId="98" xfId="0" applyNumberFormat="1" applyFont="1" applyBorder="1" applyAlignment="1" applyProtection="1">
      <alignment vertical="top" wrapText="1"/>
    </xf>
    <xf numFmtId="0" fontId="0" fillId="0" borderId="98" xfId="0" applyBorder="1" applyAlignment="1" applyProtection="1">
      <alignment vertical="center"/>
    </xf>
    <xf numFmtId="0" fontId="23" fillId="0" borderId="98" xfId="9" applyFont="1" applyBorder="1" applyProtection="1"/>
    <xf numFmtId="165" fontId="32" fillId="0" borderId="0" xfId="5" applyNumberFormat="1" applyFont="1" applyFill="1" applyBorder="1" applyAlignment="1" applyProtection="1">
      <alignment vertical="top" wrapText="1"/>
    </xf>
    <xf numFmtId="0" fontId="3" fillId="0" borderId="0" xfId="0" applyNumberFormat="1" applyFont="1" applyAlignment="1" applyProtection="1">
      <alignment vertical="top" wrapText="1"/>
    </xf>
    <xf numFmtId="0" fontId="3" fillId="0" borderId="0" xfId="0" applyNumberFormat="1" applyFont="1" applyBorder="1" applyAlignment="1" applyProtection="1">
      <alignment vertical="top" wrapText="1"/>
    </xf>
    <xf numFmtId="0" fontId="0" fillId="0" borderId="0" xfId="0" applyBorder="1" applyAlignment="1" applyProtection="1">
      <alignment vertical="center"/>
    </xf>
    <xf numFmtId="0" fontId="23" fillId="0" borderId="0" xfId="9" applyFont="1" applyBorder="1" applyProtection="1"/>
    <xf numFmtId="0" fontId="2" fillId="0" borderId="98" xfId="0" applyFont="1" applyBorder="1" applyAlignment="1" applyProtection="1">
      <alignment vertical="top"/>
    </xf>
    <xf numFmtId="0" fontId="8" fillId="0" borderId="98" xfId="0" applyNumberFormat="1" applyFont="1" applyBorder="1" applyAlignment="1" applyProtection="1">
      <alignment horizontal="center" vertical="top" wrapText="1"/>
    </xf>
    <xf numFmtId="0" fontId="2" fillId="0" borderId="98" xfId="0" applyNumberFormat="1" applyFont="1" applyFill="1" applyBorder="1" applyAlignment="1" applyProtection="1">
      <alignment vertical="top"/>
    </xf>
    <xf numFmtId="0" fontId="2" fillId="0" borderId="98" xfId="0" applyNumberFormat="1" applyFont="1" applyBorder="1" applyAlignment="1" applyProtection="1">
      <alignment horizontal="centerContinuous" vertical="top" wrapText="1"/>
    </xf>
    <xf numFmtId="0" fontId="0" fillId="0" borderId="98" xfId="0" applyBorder="1" applyProtection="1"/>
    <xf numFmtId="0" fontId="8" fillId="0" borderId="0" xfId="0" applyNumberFormat="1" applyFont="1" applyBorder="1" applyAlignment="1" applyProtection="1">
      <alignment vertical="top" wrapText="1"/>
    </xf>
    <xf numFmtId="0" fontId="8" fillId="0" borderId="98" xfId="0" applyNumberFormat="1" applyFont="1" applyBorder="1" applyAlignment="1" applyProtection="1">
      <alignment vertical="top" wrapText="1"/>
    </xf>
    <xf numFmtId="165" fontId="32" fillId="0" borderId="98" xfId="5" applyNumberFormat="1" applyFont="1" applyFill="1" applyBorder="1" applyAlignment="1" applyProtection="1">
      <alignment vertical="top" wrapText="1"/>
    </xf>
    <xf numFmtId="0" fontId="2" fillId="0" borderId="98" xfId="0" applyNumberFormat="1" applyFont="1" applyFill="1" applyBorder="1" applyAlignment="1" applyProtection="1">
      <alignment vertical="top"/>
      <protection locked="0"/>
    </xf>
    <xf numFmtId="49" fontId="2" fillId="0" borderId="98" xfId="0" applyNumberFormat="1" applyFont="1" applyFill="1" applyBorder="1" applyAlignment="1" applyProtection="1">
      <alignment vertical="top"/>
      <protection locked="0"/>
    </xf>
    <xf numFmtId="0" fontId="18" fillId="0" borderId="98" xfId="0" applyFont="1" applyFill="1" applyBorder="1" applyAlignment="1" applyProtection="1">
      <alignment vertical="top"/>
      <protection locked="0"/>
    </xf>
    <xf numFmtId="0" fontId="2" fillId="0" borderId="98" xfId="0" applyFont="1" applyFill="1" applyBorder="1" applyAlignment="1" applyProtection="1">
      <alignment horizontal="left" vertical="top"/>
      <protection locked="0"/>
    </xf>
    <xf numFmtId="165" fontId="2" fillId="8" borderId="42" xfId="7" applyNumberFormat="1" applyFont="1" applyFill="1" applyBorder="1" applyAlignment="1" applyProtection="1">
      <alignment vertical="top" wrapText="1"/>
      <protection locked="0"/>
    </xf>
    <xf numFmtId="0" fontId="3" fillId="0" borderId="0" xfId="0" applyNumberFormat="1" applyFont="1" applyAlignment="1" applyProtection="1">
      <alignment horizontal="right" vertical="center" indent="1"/>
    </xf>
    <xf numFmtId="0" fontId="38" fillId="0" borderId="0" xfId="0" applyNumberFormat="1" applyFont="1" applyAlignment="1" applyProtection="1">
      <alignment horizontal="right" vertical="top" wrapText="1"/>
    </xf>
    <xf numFmtId="0" fontId="2" fillId="6" borderId="0" xfId="0" applyFont="1" applyFill="1" applyBorder="1" applyAlignment="1" applyProtection="1">
      <alignment horizontal="left" vertical="top" wrapText="1"/>
    </xf>
    <xf numFmtId="0" fontId="2" fillId="0" borderId="0" xfId="6" applyNumberFormat="1" applyFont="1" applyFill="1" applyBorder="1" applyAlignment="1" applyProtection="1">
      <alignment horizontal="left" vertical="top" wrapText="1"/>
      <protection locked="0"/>
    </xf>
    <xf numFmtId="0" fontId="2" fillId="0" borderId="28"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vertical="top" wrapText="1"/>
    </xf>
    <xf numFmtId="0" fontId="8" fillId="0" borderId="0" xfId="0" applyNumberFormat="1" applyFont="1" applyAlignment="1" applyProtection="1">
      <alignment horizontal="center" vertical="top" wrapText="1"/>
    </xf>
    <xf numFmtId="0" fontId="2" fillId="0" borderId="0" xfId="0" applyFont="1" applyAlignment="1">
      <alignment vertical="top" wrapText="1"/>
    </xf>
    <xf numFmtId="0" fontId="2" fillId="0" borderId="0" xfId="0" applyFont="1" applyBorder="1" applyAlignment="1" applyProtection="1">
      <alignment horizontal="left" vertical="top" wrapText="1"/>
    </xf>
    <xf numFmtId="0" fontId="3" fillId="0" borderId="0" xfId="0" applyFont="1" applyFill="1" applyBorder="1" applyAlignment="1" applyProtection="1">
      <alignment horizontal="left"/>
      <protection locked="0"/>
    </xf>
    <xf numFmtId="0" fontId="4" fillId="0" borderId="0" xfId="0" applyNumberFormat="1" applyFont="1" applyAlignment="1" applyProtection="1">
      <alignment horizontal="left" vertical="top"/>
    </xf>
    <xf numFmtId="171" fontId="2" fillId="0" borderId="0" xfId="0" applyNumberFormat="1" applyFont="1" applyAlignment="1" applyProtection="1">
      <alignment horizontal="left" vertical="top"/>
    </xf>
    <xf numFmtId="14" fontId="3" fillId="0" borderId="0" xfId="7" applyNumberFormat="1" applyFont="1" applyFill="1" applyBorder="1" applyAlignment="1" applyProtection="1">
      <alignment horizontal="left" vertical="center" wrapText="1"/>
      <protection locked="0"/>
    </xf>
    <xf numFmtId="0" fontId="2" fillId="0" borderId="0" xfId="0" applyNumberFormat="1" applyFont="1" applyFill="1" applyAlignment="1" applyProtection="1">
      <alignment horizontal="left" vertical="top"/>
    </xf>
    <xf numFmtId="0" fontId="2" fillId="0" borderId="0" xfId="0" applyNumberFormat="1" applyFont="1" applyBorder="1" applyAlignment="1" applyProtection="1">
      <alignment horizontal="left" vertical="top"/>
    </xf>
    <xf numFmtId="0" fontId="33" fillId="0" borderId="33" xfId="0" applyFont="1" applyBorder="1" applyAlignment="1">
      <alignment vertical="top" wrapText="1"/>
    </xf>
    <xf numFmtId="0" fontId="38" fillId="0" borderId="0" xfId="0" applyNumberFormat="1" applyFont="1" applyBorder="1" applyAlignment="1" applyProtection="1">
      <alignment horizontal="right" vertical="top" wrapText="1"/>
    </xf>
    <xf numFmtId="0" fontId="2" fillId="0" borderId="62" xfId="0" applyFont="1" applyBorder="1" applyAlignment="1">
      <alignment horizontal="left" vertical="center"/>
    </xf>
    <xf numFmtId="0" fontId="2" fillId="0" borderId="95" xfId="0" applyFont="1" applyBorder="1" applyAlignment="1">
      <alignment horizontal="left" vertical="center"/>
    </xf>
    <xf numFmtId="0" fontId="2" fillId="0" borderId="96" xfId="0" applyFont="1" applyBorder="1" applyAlignment="1">
      <alignment horizontal="left" vertical="center"/>
    </xf>
    <xf numFmtId="0" fontId="2" fillId="0" borderId="100" xfId="0" applyFont="1" applyBorder="1" applyAlignment="1">
      <alignment horizontal="left" vertical="center"/>
    </xf>
    <xf numFmtId="0" fontId="3" fillId="0" borderId="0" xfId="0" applyFont="1" applyFill="1" applyBorder="1" applyAlignment="1">
      <alignment horizontal="left" vertical="center"/>
    </xf>
    <xf numFmtId="0" fontId="2" fillId="8" borderId="102" xfId="1" applyFont="1" applyFill="1" applyBorder="1" applyAlignment="1" applyProtection="1">
      <alignment horizontal="center" vertical="center" wrapText="1"/>
      <protection locked="0"/>
    </xf>
    <xf numFmtId="0" fontId="2" fillId="0" borderId="104" xfId="0" applyFont="1" applyBorder="1" applyAlignment="1">
      <alignment horizontal="left" vertical="center"/>
    </xf>
    <xf numFmtId="0" fontId="2" fillId="0" borderId="104" xfId="0" applyFont="1" applyFill="1" applyBorder="1" applyAlignment="1">
      <alignment horizontal="left" vertical="center"/>
    </xf>
    <xf numFmtId="167" fontId="2" fillId="0" borderId="104" xfId="0" applyNumberFormat="1" applyFont="1" applyBorder="1" applyAlignment="1"/>
    <xf numFmtId="167" fontId="2" fillId="0" borderId="105" xfId="0" applyNumberFormat="1" applyFont="1" applyBorder="1" applyAlignment="1"/>
    <xf numFmtId="0" fontId="0" fillId="0" borderId="0" xfId="0" applyAlignment="1">
      <alignment vertical="top"/>
    </xf>
    <xf numFmtId="0" fontId="2" fillId="0" borderId="18" xfId="0" applyFont="1" applyBorder="1" applyAlignment="1">
      <alignment horizontal="left" vertical="top" wrapText="1"/>
    </xf>
    <xf numFmtId="0" fontId="2" fillId="0" borderId="22" xfId="0" applyFont="1" applyBorder="1" applyAlignment="1">
      <alignment vertical="top" wrapText="1"/>
    </xf>
    <xf numFmtId="14" fontId="3" fillId="13" borderId="0" xfId="6" applyNumberFormat="1" applyFont="1" applyFill="1" applyBorder="1" applyAlignment="1" applyProtection="1">
      <alignment vertical="top" wrapText="1"/>
    </xf>
    <xf numFmtId="0" fontId="33" fillId="0" borderId="0" xfId="0" applyFont="1" applyBorder="1" applyAlignment="1">
      <alignment horizontal="right" vertical="top"/>
    </xf>
    <xf numFmtId="0" fontId="37" fillId="0" borderId="0" xfId="0" applyNumberFormat="1" applyFont="1" applyBorder="1" applyAlignment="1" applyProtection="1">
      <alignment vertical="top"/>
    </xf>
    <xf numFmtId="0" fontId="32" fillId="0" borderId="0" xfId="0" applyFont="1" applyBorder="1" applyAlignment="1" applyProtection="1">
      <alignment horizontal="left" vertical="top"/>
    </xf>
    <xf numFmtId="0" fontId="38" fillId="0" borderId="0" xfId="0" applyNumberFormat="1" applyFont="1" applyAlignment="1" applyProtection="1">
      <alignment horizontal="right" vertical="top" wrapText="1"/>
    </xf>
    <xf numFmtId="0" fontId="3" fillId="0" borderId="0" xfId="0" applyFont="1" applyFill="1" applyBorder="1" applyAlignment="1" applyProtection="1">
      <alignment horizontal="left" vertical="top" wrapText="1"/>
    </xf>
    <xf numFmtId="0" fontId="2" fillId="13" borderId="22" xfId="6" applyNumberFormat="1" applyFont="1" applyFill="1" applyBorder="1" applyAlignment="1" applyProtection="1">
      <alignment horizontal="left" vertical="center" wrapText="1"/>
    </xf>
    <xf numFmtId="0" fontId="2" fillId="13" borderId="32" xfId="6" applyNumberFormat="1" applyFont="1" applyFill="1" applyBorder="1" applyAlignment="1" applyProtection="1">
      <alignment horizontal="left" vertical="center" wrapText="1"/>
    </xf>
    <xf numFmtId="0" fontId="2" fillId="0" borderId="28" xfId="0" applyFont="1" applyBorder="1" applyAlignment="1">
      <alignment vertical="top" wrapText="1"/>
    </xf>
    <xf numFmtId="0" fontId="2" fillId="0" borderId="0" xfId="0" applyFont="1" applyBorder="1" applyAlignment="1">
      <alignment vertical="top"/>
    </xf>
    <xf numFmtId="0" fontId="2" fillId="15" borderId="22" xfId="7" applyFont="1" applyFill="1" applyBorder="1" applyAlignment="1" applyProtection="1">
      <alignment horizontal="left" vertical="top" wrapText="1"/>
      <protection locked="0"/>
    </xf>
    <xf numFmtId="0" fontId="2" fillId="12" borderId="22" xfId="7" applyFont="1" applyFill="1" applyBorder="1" applyAlignment="1" applyProtection="1">
      <alignment horizontal="left" vertical="top" wrapText="1"/>
      <protection locked="0"/>
    </xf>
    <xf numFmtId="0" fontId="38" fillId="0" borderId="0" xfId="0" applyNumberFormat="1" applyFont="1" applyBorder="1" applyAlignment="1" applyProtection="1">
      <alignment horizontal="right" vertical="top" wrapText="1"/>
    </xf>
    <xf numFmtId="0" fontId="15" fillId="15" borderId="14" xfId="0" applyFont="1" applyFill="1" applyBorder="1" applyAlignment="1" applyProtection="1">
      <alignment vertical="top" wrapText="1"/>
      <protection locked="0"/>
    </xf>
    <xf numFmtId="172" fontId="30" fillId="7" borderId="14" xfId="9" applyNumberFormat="1" applyFont="1" applyFill="1" applyBorder="1" applyAlignment="1" applyProtection="1">
      <alignment vertical="center"/>
      <protection locked="0"/>
    </xf>
    <xf numFmtId="0" fontId="0" fillId="0" borderId="72" xfId="0" applyBorder="1" applyAlignment="1">
      <alignment horizontal="left" vertical="center" wrapText="1"/>
    </xf>
    <xf numFmtId="0" fontId="8" fillId="0" borderId="0" xfId="0" applyNumberFormat="1" applyFont="1" applyAlignment="1" applyProtection="1">
      <alignment horizontal="center" vertical="top" wrapText="1"/>
    </xf>
    <xf numFmtId="0" fontId="3" fillId="0" borderId="54" xfId="0" applyFont="1" applyBorder="1" applyAlignment="1">
      <alignment vertical="center"/>
    </xf>
    <xf numFmtId="0" fontId="0" fillId="0" borderId="0" xfId="0" applyAlignment="1">
      <alignment vertical="top"/>
    </xf>
    <xf numFmtId="0" fontId="2" fillId="0" borderId="0" xfId="0" applyFont="1" applyBorder="1" applyAlignment="1" applyProtection="1">
      <alignment horizontal="left" vertical="top" wrapText="1"/>
    </xf>
    <xf numFmtId="14" fontId="3" fillId="0" borderId="0" xfId="7" applyNumberFormat="1" applyFont="1" applyFill="1" applyBorder="1" applyAlignment="1" applyProtection="1">
      <alignment vertical="center" wrapText="1"/>
    </xf>
    <xf numFmtId="0" fontId="57" fillId="0" borderId="0" xfId="0" applyNumberFormat="1" applyFont="1" applyBorder="1" applyAlignment="1" applyProtection="1">
      <alignment wrapText="1"/>
    </xf>
    <xf numFmtId="0" fontId="9" fillId="0" borderId="0" xfId="0" applyFont="1" applyBorder="1" applyAlignment="1" applyProtection="1">
      <alignment vertical="top"/>
    </xf>
    <xf numFmtId="0" fontId="2" fillId="0" borderId="0" xfId="0" applyNumberFormat="1" applyFont="1" applyFill="1" applyBorder="1" applyAlignment="1" applyProtection="1"/>
    <xf numFmtId="171" fontId="8" fillId="0" borderId="0" xfId="0" applyNumberFormat="1" applyFont="1" applyAlignment="1" applyProtection="1">
      <alignment horizontal="center" wrapText="1"/>
    </xf>
    <xf numFmtId="0" fontId="0" fillId="0" borderId="0" xfId="0" applyBorder="1" applyAlignment="1">
      <alignment horizontal="left" wrapText="1"/>
    </xf>
    <xf numFmtId="0" fontId="0" fillId="0" borderId="0" xfId="0" applyAlignment="1"/>
    <xf numFmtId="0" fontId="3" fillId="0" borderId="18" xfId="6" applyNumberFormat="1" applyFont="1" applyFill="1" applyBorder="1" applyAlignment="1" applyProtection="1">
      <alignment wrapText="1"/>
    </xf>
    <xf numFmtId="0" fontId="3" fillId="0" borderId="0" xfId="0" applyNumberFormat="1" applyFont="1" applyAlignment="1" applyProtection="1">
      <alignment horizontal="right"/>
    </xf>
    <xf numFmtId="4" fontId="2" fillId="0" borderId="0" xfId="5" applyNumberFormat="1" applyFont="1" applyFill="1" applyBorder="1" applyAlignment="1" applyProtection="1">
      <alignment horizontal="right" wrapText="1"/>
    </xf>
    <xf numFmtId="0" fontId="8" fillId="0" borderId="0" xfId="0" applyNumberFormat="1" applyFont="1" applyAlignment="1" applyProtection="1">
      <alignment horizontal="center" wrapText="1"/>
    </xf>
    <xf numFmtId="171" fontId="8" fillId="0" borderId="0" xfId="0" applyNumberFormat="1" applyFont="1" applyAlignment="1" applyProtection="1">
      <alignment horizontal="center" vertical="center" wrapText="1"/>
    </xf>
    <xf numFmtId="0" fontId="2" fillId="0" borderId="0" xfId="0" applyNumberFormat="1" applyFont="1" applyAlignment="1" applyProtection="1">
      <alignment vertical="center"/>
    </xf>
    <xf numFmtId="0" fontId="8" fillId="0" borderId="0" xfId="0" applyNumberFormat="1" applyFont="1" applyAlignment="1" applyProtection="1">
      <alignment horizontal="center" vertical="center" wrapText="1"/>
    </xf>
    <xf numFmtId="0" fontId="2" fillId="0" borderId="0" xfId="0" applyNumberFormat="1" applyFont="1" applyBorder="1" applyAlignment="1" applyProtection="1">
      <alignment vertical="top"/>
      <protection locked="0"/>
    </xf>
    <xf numFmtId="165" fontId="2" fillId="9" borderId="97" xfId="5" quotePrefix="1" applyNumberFormat="1" applyFont="1" applyBorder="1" applyAlignment="1" applyProtection="1">
      <alignment vertical="top" wrapText="1"/>
    </xf>
    <xf numFmtId="0" fontId="2" fillId="0" borderId="22" xfId="7" applyFont="1" applyBorder="1" applyAlignment="1" applyProtection="1">
      <alignment vertical="top" wrapText="1"/>
    </xf>
    <xf numFmtId="0" fontId="2" fillId="0" borderId="18" xfId="7" applyFont="1" applyBorder="1" applyAlignment="1" applyProtection="1">
      <alignment vertical="top" wrapText="1"/>
    </xf>
    <xf numFmtId="165" fontId="2" fillId="9" borderId="110" xfId="5" quotePrefix="1" applyNumberFormat="1" applyFont="1" applyBorder="1" applyAlignment="1" applyProtection="1">
      <alignment vertical="top" wrapText="1"/>
    </xf>
    <xf numFmtId="42" fontId="3" fillId="9" borderId="111" xfId="5" quotePrefix="1" applyNumberFormat="1" applyFont="1" applyBorder="1" applyAlignment="1" applyProtection="1">
      <alignment vertical="center" wrapText="1"/>
    </xf>
    <xf numFmtId="0" fontId="2" fillId="15" borderId="0" xfId="0" applyNumberFormat="1" applyFont="1" applyFill="1" applyBorder="1" applyAlignment="1" applyProtection="1">
      <alignment horizontal="left" vertical="center" wrapText="1"/>
      <protection locked="0"/>
    </xf>
    <xf numFmtId="0" fontId="0" fillId="0" borderId="101" xfId="0" applyBorder="1" applyAlignment="1">
      <alignment vertical="top" wrapText="1"/>
    </xf>
    <xf numFmtId="0" fontId="0" fillId="0" borderId="101" xfId="0" applyBorder="1" applyAlignment="1" applyProtection="1">
      <alignment vertical="top" wrapText="1"/>
      <protection locked="0"/>
    </xf>
    <xf numFmtId="0" fontId="0" fillId="15" borderId="101" xfId="0" applyFill="1" applyBorder="1" applyAlignment="1">
      <alignment vertical="top" wrapText="1"/>
    </xf>
    <xf numFmtId="0" fontId="2" fillId="0" borderId="23" xfId="0" applyFont="1" applyBorder="1" applyAlignment="1">
      <alignment vertical="top" wrapText="1"/>
    </xf>
    <xf numFmtId="0" fontId="38" fillId="0" borderId="33" xfId="0" applyNumberFormat="1" applyFont="1" applyBorder="1" applyAlignment="1" applyProtection="1">
      <alignment horizontal="right" vertical="top" wrapText="1"/>
    </xf>
    <xf numFmtId="42" fontId="3" fillId="0" borderId="0" xfId="0" applyNumberFormat="1" applyFont="1" applyAlignment="1" applyProtection="1">
      <alignment horizontal="right" vertical="center" indent="1"/>
    </xf>
    <xf numFmtId="0" fontId="20" fillId="0" borderId="0" xfId="0" applyFont="1" applyFill="1" applyAlignment="1" applyProtection="1">
      <alignment wrapText="1"/>
    </xf>
    <xf numFmtId="0" fontId="59" fillId="0" borderId="0" xfId="0" applyNumberFormat="1" applyFont="1" applyAlignment="1" applyProtection="1">
      <alignment vertical="top"/>
    </xf>
    <xf numFmtId="0" fontId="2" fillId="0" borderId="32" xfId="7" applyFont="1" applyBorder="1" applyAlignment="1" applyProtection="1">
      <alignment horizontal="left" vertical="top" wrapText="1"/>
    </xf>
    <xf numFmtId="0" fontId="8" fillId="0" borderId="0" xfId="0" applyNumberFormat="1" applyFont="1" applyAlignment="1" applyProtection="1">
      <alignment horizontal="center" vertical="top" wrapText="1"/>
    </xf>
    <xf numFmtId="0" fontId="2" fillId="8" borderId="106" xfId="0" applyFont="1" applyFill="1" applyBorder="1" applyProtection="1">
      <protection locked="0"/>
    </xf>
    <xf numFmtId="173" fontId="2" fillId="8" borderId="106" xfId="0" applyNumberFormat="1" applyFont="1" applyFill="1" applyBorder="1" applyAlignment="1" applyProtection="1">
      <alignment horizontal="left" vertical="top" wrapText="1"/>
      <protection locked="0"/>
    </xf>
    <xf numFmtId="0" fontId="2" fillId="8" borderId="106" xfId="0" applyFont="1" applyFill="1" applyBorder="1" applyAlignment="1" applyProtection="1">
      <alignment horizontal="left" vertical="top" wrapText="1"/>
      <protection locked="0"/>
    </xf>
    <xf numFmtId="173" fontId="0" fillId="8" borderId="106" xfId="0" applyNumberFormat="1" applyFill="1" applyBorder="1" applyAlignment="1" applyProtection="1">
      <alignment horizontal="left" vertical="top" wrapText="1"/>
      <protection locked="0"/>
    </xf>
    <xf numFmtId="0" fontId="34" fillId="0" borderId="0" xfId="0" applyFont="1" applyBorder="1" applyAlignment="1">
      <alignment vertical="top" wrapText="1"/>
    </xf>
    <xf numFmtId="173" fontId="60" fillId="8" borderId="106" xfId="45" applyNumberFormat="1" applyFont="1" applyFill="1" applyBorder="1" applyAlignment="1" applyProtection="1">
      <alignment horizontal="left" vertical="top" wrapText="1"/>
      <protection locked="0"/>
    </xf>
    <xf numFmtId="0" fontId="2" fillId="0" borderId="2" xfId="0" applyFont="1" applyBorder="1" applyAlignment="1">
      <alignment wrapText="1"/>
    </xf>
    <xf numFmtId="0" fontId="16" fillId="0" borderId="2" xfId="2" applyBorder="1"/>
    <xf numFmtId="0" fontId="16" fillId="0" borderId="2" xfId="2" applyBorder="1" applyAlignment="1">
      <alignment wrapText="1"/>
    </xf>
    <xf numFmtId="0" fontId="0" fillId="8" borderId="18" xfId="0" applyFill="1" applyBorder="1" applyAlignment="1" applyProtection="1">
      <alignment vertical="top" wrapText="1"/>
      <protection locked="0"/>
    </xf>
    <xf numFmtId="0" fontId="0" fillId="8" borderId="32" xfId="0" applyFill="1" applyBorder="1" applyAlignment="1" applyProtection="1">
      <alignment vertical="top" wrapText="1"/>
      <protection locked="0"/>
    </xf>
    <xf numFmtId="0" fontId="2" fillId="12" borderId="4" xfId="6" applyNumberFormat="1" applyFont="1" applyBorder="1" applyAlignment="1" applyProtection="1">
      <alignment vertical="center" wrapText="1"/>
      <protection locked="0"/>
    </xf>
    <xf numFmtId="0" fontId="3" fillId="0" borderId="106" xfId="0" applyFont="1" applyFill="1" applyBorder="1" applyAlignment="1" applyProtection="1">
      <alignment horizontal="left" vertical="top" wrapText="1"/>
    </xf>
    <xf numFmtId="0" fontId="2" fillId="0" borderId="0" xfId="0" applyFont="1" applyBorder="1" applyProtection="1"/>
    <xf numFmtId="0" fontId="2" fillId="0" borderId="106" xfId="0" applyFont="1" applyBorder="1" applyAlignment="1" applyProtection="1">
      <alignment horizontal="center" vertical="top" wrapText="1"/>
    </xf>
    <xf numFmtId="0" fontId="56" fillId="0" borderId="106" xfId="0" applyFont="1" applyFill="1" applyBorder="1" applyAlignment="1" applyProtection="1">
      <alignment horizontal="left" vertical="top" wrapText="1"/>
    </xf>
    <xf numFmtId="0" fontId="61" fillId="0" borderId="106" xfId="0" applyFont="1" applyFill="1" applyBorder="1" applyAlignment="1" applyProtection="1">
      <alignment horizontal="left" vertical="top" wrapText="1"/>
    </xf>
    <xf numFmtId="0" fontId="0" fillId="0" borderId="106" xfId="0" applyBorder="1" applyAlignment="1" applyProtection="1">
      <alignment horizontal="center" vertical="center"/>
    </xf>
    <xf numFmtId="0" fontId="0" fillId="0" borderId="106" xfId="0" applyBorder="1" applyAlignment="1" applyProtection="1">
      <alignment horizontal="left" vertical="center"/>
    </xf>
    <xf numFmtId="0" fontId="2" fillId="8" borderId="112" xfId="3" applyNumberFormat="1" applyFont="1" applyBorder="1" applyAlignment="1" applyProtection="1">
      <alignment vertical="top"/>
    </xf>
    <xf numFmtId="0" fontId="2" fillId="8" borderId="4" xfId="3" applyNumberFormat="1" applyFont="1" applyBorder="1" applyAlignment="1" applyProtection="1">
      <alignment vertical="top"/>
    </xf>
    <xf numFmtId="0" fontId="2" fillId="8" borderId="4" xfId="3" applyNumberFormat="1" applyFont="1" applyBorder="1" applyAlignment="1" applyProtection="1">
      <alignment vertical="center" wrapText="1"/>
    </xf>
    <xf numFmtId="165" fontId="2" fillId="0" borderId="4" xfId="6" applyNumberFormat="1" applyFont="1" applyFill="1" applyBorder="1" applyAlignment="1" applyProtection="1">
      <alignment horizontal="left" vertical="center" wrapText="1"/>
    </xf>
    <xf numFmtId="167" fontId="2" fillId="0" borderId="6" xfId="6" applyNumberFormat="1" applyFont="1" applyFill="1" applyBorder="1" applyAlignment="1" applyProtection="1">
      <alignment wrapText="1"/>
    </xf>
    <xf numFmtId="165" fontId="2" fillId="0" borderId="4" xfId="3" applyNumberFormat="1" applyFont="1" applyFill="1" applyBorder="1" applyAlignment="1" applyProtection="1">
      <alignment horizontal="left" vertical="center" wrapText="1"/>
    </xf>
    <xf numFmtId="0" fontId="3" fillId="0" borderId="0" xfId="0" applyNumberFormat="1" applyFont="1" applyAlignment="1" applyProtection="1">
      <alignment horizontal="left" vertical="center" wrapText="1"/>
    </xf>
    <xf numFmtId="0" fontId="2" fillId="0" borderId="0" xfId="7" applyFont="1" applyBorder="1" applyAlignment="1" applyProtection="1">
      <alignment vertical="top" wrapText="1"/>
    </xf>
    <xf numFmtId="0" fontId="38" fillId="0" borderId="0" xfId="0" applyNumberFormat="1" applyFont="1" applyAlignment="1" applyProtection="1">
      <alignment vertical="top" wrapText="1"/>
    </xf>
    <xf numFmtId="0" fontId="2" fillId="0" borderId="0" xfId="46"/>
    <xf numFmtId="0" fontId="20" fillId="0" borderId="0" xfId="46" applyNumberFormat="1" applyFont="1" applyAlignment="1" applyProtection="1">
      <alignment vertical="center"/>
    </xf>
    <xf numFmtId="0" fontId="2" fillId="0" borderId="0" xfId="46" applyAlignment="1">
      <alignment horizontal="right"/>
    </xf>
    <xf numFmtId="0" fontId="4" fillId="0" borderId="0" xfId="6" applyNumberFormat="1" applyFont="1" applyFill="1" applyBorder="1" applyAlignment="1" applyProtection="1">
      <alignment vertical="center"/>
    </xf>
    <xf numFmtId="0" fontId="53" fillId="0" borderId="0" xfId="46" applyFont="1"/>
    <xf numFmtId="0" fontId="3" fillId="0" borderId="0" xfId="46" applyFont="1" applyAlignment="1">
      <alignment horizontal="left" vertical="center"/>
    </xf>
    <xf numFmtId="175" fontId="2" fillId="7" borderId="18" xfId="46" applyNumberFormat="1" applyFill="1" applyBorder="1" applyAlignment="1" applyProtection="1">
      <alignment vertical="center"/>
      <protection locked="0"/>
    </xf>
    <xf numFmtId="0" fontId="3" fillId="0" borderId="0" xfId="46" applyFont="1" applyAlignment="1">
      <alignment horizontal="center"/>
    </xf>
    <xf numFmtId="0" fontId="2" fillId="0" borderId="0" xfId="46" applyAlignment="1">
      <alignment horizontal="center"/>
    </xf>
    <xf numFmtId="173" fontId="2" fillId="7" borderId="18" xfId="46" applyNumberFormat="1" applyFill="1" applyBorder="1" applyAlignment="1" applyProtection="1">
      <alignment horizontal="right" vertical="center"/>
      <protection locked="0"/>
    </xf>
    <xf numFmtId="0" fontId="33" fillId="0" borderId="0" xfId="46" applyFont="1"/>
    <xf numFmtId="0" fontId="2" fillId="0" borderId="0" xfId="0" applyFont="1" applyAlignment="1">
      <alignment vertical="top" wrapText="1"/>
    </xf>
    <xf numFmtId="171" fontId="2" fillId="0" borderId="0" xfId="0" applyNumberFormat="1" applyFont="1" applyAlignment="1">
      <alignment vertical="top"/>
    </xf>
    <xf numFmtId="0" fontId="2" fillId="0" borderId="98" xfId="0" applyFont="1" applyBorder="1" applyAlignment="1">
      <alignment vertical="top"/>
    </xf>
    <xf numFmtId="49" fontId="2" fillId="0" borderId="0" xfId="0" applyNumberFormat="1" applyFont="1" applyAlignment="1" applyProtection="1">
      <alignment vertical="top"/>
      <protection locked="0"/>
    </xf>
    <xf numFmtId="0" fontId="2" fillId="0" borderId="18" xfId="7" applyAlignment="1">
      <alignment horizontal="left" vertical="top" wrapText="1"/>
    </xf>
    <xf numFmtId="0" fontId="2" fillId="0" borderId="24" xfId="0" applyFont="1" applyBorder="1" applyAlignment="1">
      <alignment vertical="top" wrapText="1"/>
    </xf>
    <xf numFmtId="0" fontId="2" fillId="8" borderId="24" xfId="0" applyFont="1" applyFill="1" applyBorder="1" applyAlignment="1" applyProtection="1">
      <alignment vertical="top"/>
      <protection locked="0"/>
    </xf>
    <xf numFmtId="10" fontId="0" fillId="8" borderId="106" xfId="0" applyNumberFormat="1" applyFill="1" applyBorder="1" applyAlignment="1" applyProtection="1">
      <alignment horizontal="left" vertical="top" wrapText="1"/>
      <protection locked="0"/>
    </xf>
    <xf numFmtId="10" fontId="2" fillId="8" borderId="106" xfId="0" applyNumberFormat="1" applyFont="1" applyFill="1" applyBorder="1" applyAlignment="1" applyProtection="1">
      <alignment horizontal="left" vertical="top" wrapText="1"/>
      <protection locked="0"/>
    </xf>
    <xf numFmtId="165" fontId="2" fillId="0" borderId="113" xfId="3" applyNumberFormat="1" applyFont="1" applyFill="1" applyBorder="1" applyAlignment="1" applyProtection="1">
      <alignment horizontal="left" vertical="center" wrapText="1"/>
    </xf>
    <xf numFmtId="0" fontId="2" fillId="0" borderId="99" xfId="0" applyFont="1" applyBorder="1" applyAlignment="1">
      <alignment vertical="top"/>
    </xf>
    <xf numFmtId="0" fontId="2" fillId="0" borderId="98" xfId="0" quotePrefix="1" applyFont="1" applyBorder="1" applyAlignment="1">
      <alignment vertical="top"/>
    </xf>
    <xf numFmtId="0" fontId="3" fillId="0" borderId="0" xfId="0" applyFont="1" applyAlignment="1">
      <alignment horizontal="right"/>
    </xf>
    <xf numFmtId="0" fontId="2" fillId="0" borderId="114" xfId="0" applyFont="1" applyBorder="1" applyAlignment="1">
      <alignment horizontal="right"/>
    </xf>
    <xf numFmtId="176" fontId="2" fillId="0" borderId="114" xfId="0" applyNumberFormat="1" applyFont="1" applyBorder="1" applyAlignment="1">
      <alignment horizontal="right"/>
    </xf>
    <xf numFmtId="0" fontId="2" fillId="42" borderId="114" xfId="0" applyFont="1" applyFill="1" applyBorder="1" applyAlignment="1">
      <alignment horizontal="right"/>
    </xf>
    <xf numFmtId="0" fontId="2" fillId="0" borderId="0" xfId="0" applyFont="1" applyAlignment="1">
      <alignment vertical="top" wrapText="1"/>
    </xf>
    <xf numFmtId="0" fontId="2" fillId="12" borderId="112" xfId="6" applyNumberFormat="1" applyFont="1" applyBorder="1" applyAlignment="1" applyProtection="1">
      <alignment horizontal="left" vertical="top"/>
      <protection locked="0"/>
    </xf>
    <xf numFmtId="0" fontId="2" fillId="12" borderId="4" xfId="6" applyNumberFormat="1" applyFont="1" applyBorder="1" applyAlignment="1" applyProtection="1">
      <alignment horizontal="left" vertical="top"/>
      <protection locked="0"/>
    </xf>
    <xf numFmtId="0" fontId="2" fillId="0" borderId="0" xfId="0" applyFont="1" applyAlignment="1">
      <alignment vertical="top" wrapText="1"/>
    </xf>
    <xf numFmtId="0" fontId="8" fillId="0" borderId="0" xfId="0" applyNumberFormat="1" applyFont="1" applyAlignment="1" applyProtection="1">
      <alignment horizontal="center" vertical="top" wrapText="1"/>
    </xf>
    <xf numFmtId="165" fontId="2" fillId="15" borderId="18" xfId="7" applyNumberFormat="1" applyFont="1" applyFill="1" applyBorder="1" applyAlignment="1" applyProtection="1">
      <alignment vertical="top" wrapText="1"/>
    </xf>
    <xf numFmtId="0" fontId="2" fillId="15" borderId="0" xfId="10" applyNumberFormat="1" applyFont="1" applyFill="1" applyBorder="1" applyAlignment="1" applyProtection="1">
      <alignment horizontal="left" vertical="top"/>
    </xf>
    <xf numFmtId="0" fontId="2" fillId="15" borderId="18" xfId="7" applyFont="1" applyFill="1" applyBorder="1" applyAlignment="1" applyProtection="1">
      <alignment vertical="top" wrapText="1"/>
    </xf>
    <xf numFmtId="0" fontId="2" fillId="15" borderId="18" xfId="0" applyFont="1" applyFill="1" applyBorder="1" applyAlignment="1" applyProtection="1">
      <alignment vertical="top" wrapText="1"/>
    </xf>
    <xf numFmtId="175" fontId="62" fillId="9" borderId="18" xfId="46" applyNumberFormat="1" applyFont="1" applyFill="1" applyBorder="1" applyAlignment="1" applyProtection="1">
      <alignment horizontal="right" vertical="center"/>
    </xf>
    <xf numFmtId="0" fontId="8" fillId="0" borderId="0" xfId="0" applyNumberFormat="1" applyFont="1" applyAlignment="1" applyProtection="1">
      <alignment horizontal="center" vertical="top" wrapText="1"/>
    </xf>
    <xf numFmtId="177" fontId="2" fillId="0" borderId="0" xfId="0" applyNumberFormat="1" applyFont="1" applyProtection="1"/>
    <xf numFmtId="0" fontId="2" fillId="0" borderId="0" xfId="0" applyFont="1" applyAlignment="1" applyProtection="1">
      <alignment horizontal="right"/>
    </xf>
    <xf numFmtId="0" fontId="2" fillId="12" borderId="115" xfId="6" applyNumberFormat="1" applyFont="1" applyBorder="1" applyAlignment="1" applyProtection="1">
      <alignment vertical="center" wrapText="1"/>
      <protection locked="0"/>
    </xf>
    <xf numFmtId="0" fontId="2" fillId="0" borderId="106" xfId="0" applyFont="1" applyBorder="1"/>
    <xf numFmtId="0" fontId="16" fillId="0" borderId="106" xfId="2" applyBorder="1"/>
    <xf numFmtId="0" fontId="2" fillId="8" borderId="18" xfId="0" applyFont="1" applyFill="1" applyBorder="1" applyAlignment="1" applyProtection="1">
      <alignment vertical="top" wrapText="1"/>
      <protection locked="0"/>
    </xf>
    <xf numFmtId="0" fontId="2" fillId="0" borderId="107" xfId="0" applyFont="1" applyFill="1" applyBorder="1" applyAlignment="1">
      <alignment horizontal="left" vertical="center" wrapText="1"/>
    </xf>
    <xf numFmtId="0" fontId="2" fillId="0" borderId="108" xfId="0" applyFont="1" applyFill="1" applyBorder="1" applyAlignment="1">
      <alignment horizontal="left" vertical="center" wrapText="1"/>
    </xf>
    <xf numFmtId="0" fontId="2" fillId="0" borderId="109" xfId="0" applyFont="1" applyFill="1" applyBorder="1" applyAlignment="1">
      <alignment horizontal="left" vertical="center" wrapText="1"/>
    </xf>
    <xf numFmtId="0" fontId="2" fillId="0" borderId="107" xfId="0" applyFont="1" applyFill="1" applyBorder="1" applyAlignment="1">
      <alignment horizontal="left" vertical="top" wrapText="1"/>
    </xf>
    <xf numFmtId="0" fontId="2" fillId="0" borderId="108" xfId="0" applyFont="1" applyFill="1" applyBorder="1" applyAlignment="1">
      <alignment horizontal="left" vertical="top" wrapText="1"/>
    </xf>
    <xf numFmtId="0" fontId="2" fillId="0" borderId="109" xfId="0" applyFont="1" applyFill="1" applyBorder="1" applyAlignment="1">
      <alignment horizontal="left" vertical="top" wrapText="1"/>
    </xf>
    <xf numFmtId="0" fontId="54" fillId="0" borderId="0" xfId="0" applyNumberFormat="1" applyFont="1" applyBorder="1" applyAlignment="1" applyProtection="1">
      <alignment horizontal="center" wrapText="1"/>
    </xf>
    <xf numFmtId="0" fontId="54" fillId="0" borderId="0" xfId="0" applyNumberFormat="1" applyFont="1" applyBorder="1" applyAlignment="1" applyProtection="1">
      <alignment horizontal="center" vertical="center" wrapText="1"/>
    </xf>
    <xf numFmtId="0" fontId="58" fillId="0" borderId="0" xfId="0" applyFont="1" applyBorder="1" applyAlignment="1">
      <alignment horizontal="center" vertical="top" wrapText="1"/>
    </xf>
    <xf numFmtId="0" fontId="4" fillId="0" borderId="0" xfId="0" applyFont="1" applyBorder="1" applyAlignment="1" applyProtection="1">
      <alignment horizontal="center" vertical="top"/>
    </xf>
    <xf numFmtId="0" fontId="2" fillId="0" borderId="0" xfId="0" applyNumberFormat="1" applyFont="1" applyFill="1" applyBorder="1" applyAlignment="1" applyProtection="1">
      <alignment horizontal="center"/>
    </xf>
    <xf numFmtId="0" fontId="2" fillId="0" borderId="0" xfId="0" applyNumberFormat="1" applyFont="1" applyBorder="1" applyAlignment="1" applyProtection="1">
      <alignment horizontal="center" vertical="top" wrapText="1"/>
    </xf>
    <xf numFmtId="0" fontId="9" fillId="0" borderId="8" xfId="0" applyFont="1" applyBorder="1" applyAlignment="1">
      <alignment horizontal="center" vertical="center"/>
    </xf>
    <xf numFmtId="0" fontId="2" fillId="0" borderId="18" xfId="7" applyFont="1" applyAlignment="1" applyProtection="1">
      <alignment horizontal="left" vertical="top" wrapText="1"/>
    </xf>
    <xf numFmtId="176" fontId="2" fillId="7" borderId="18" xfId="7" applyNumberFormat="1" applyFont="1" applyFill="1" applyAlignment="1" applyProtection="1">
      <alignment horizontal="left" vertical="top"/>
      <protection locked="0"/>
    </xf>
    <xf numFmtId="0" fontId="2" fillId="7" borderId="103" xfId="0" applyFont="1" applyFill="1" applyBorder="1" applyAlignment="1" applyProtection="1">
      <alignment horizontal="left" vertical="top" wrapText="1"/>
      <protection locked="0"/>
    </xf>
    <xf numFmtId="0" fontId="2" fillId="7" borderId="101" xfId="0" applyFont="1" applyFill="1" applyBorder="1" applyAlignment="1" applyProtection="1">
      <alignment horizontal="left" vertical="top" wrapText="1"/>
      <protection locked="0"/>
    </xf>
    <xf numFmtId="0" fontId="2" fillId="7" borderId="102" xfId="0" applyFont="1" applyFill="1" applyBorder="1" applyAlignment="1" applyProtection="1">
      <alignment horizontal="left" vertical="top" wrapText="1"/>
      <protection locked="0"/>
    </xf>
    <xf numFmtId="0" fontId="2" fillId="7" borderId="103" xfId="0" applyNumberFormat="1" applyFont="1" applyFill="1" applyBorder="1" applyAlignment="1" applyProtection="1">
      <alignment horizontal="center" vertical="top" wrapText="1"/>
      <protection locked="0"/>
    </xf>
    <xf numFmtId="0" fontId="2" fillId="7" borderId="14" xfId="0" applyNumberFormat="1" applyFont="1" applyFill="1" applyBorder="1" applyAlignment="1" applyProtection="1">
      <alignment horizontal="center" vertical="top" wrapText="1"/>
      <protection locked="0"/>
    </xf>
    <xf numFmtId="0" fontId="2" fillId="8" borderId="7" xfId="0" applyNumberFormat="1" applyFont="1" applyFill="1" applyBorder="1" applyAlignment="1" applyProtection="1">
      <alignment vertical="top" wrapText="1"/>
      <protection locked="0"/>
    </xf>
    <xf numFmtId="0" fontId="2" fillId="8" borderId="13" xfId="0" applyFont="1" applyFill="1" applyBorder="1" applyAlignment="1" applyProtection="1">
      <alignment wrapText="1"/>
      <protection locked="0"/>
    </xf>
    <xf numFmtId="0" fontId="2" fillId="8" borderId="14" xfId="0" applyFont="1" applyFill="1" applyBorder="1" applyAlignment="1" applyProtection="1">
      <alignment wrapText="1"/>
      <protection locked="0"/>
    </xf>
    <xf numFmtId="0" fontId="3" fillId="12" borderId="18" xfId="6" applyNumberFormat="1" applyFont="1" applyFill="1" applyBorder="1" applyAlignment="1" applyProtection="1">
      <alignment horizontal="left" vertical="top" wrapText="1"/>
      <protection locked="0"/>
    </xf>
    <xf numFmtId="0" fontId="2" fillId="7" borderId="35"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21" xfId="0" applyNumberFormat="1" applyFont="1" applyFill="1" applyBorder="1" applyAlignment="1" applyProtection="1">
      <alignment horizontal="left" vertical="top" wrapText="1"/>
      <protection locked="0"/>
    </xf>
    <xf numFmtId="0" fontId="2" fillId="7" borderId="25" xfId="0" applyNumberFormat="1" applyFont="1" applyFill="1" applyBorder="1" applyAlignment="1" applyProtection="1">
      <alignment horizontal="left" vertical="top" wrapText="1"/>
      <protection locked="0"/>
    </xf>
    <xf numFmtId="0" fontId="2" fillId="7" borderId="43"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14" fontId="20" fillId="0" borderId="0" xfId="7" applyNumberFormat="1" applyFont="1" applyFill="1" applyBorder="1" applyAlignment="1" applyProtection="1">
      <alignment horizontal="left" vertical="center" wrapText="1"/>
    </xf>
    <xf numFmtId="14" fontId="3" fillId="13" borderId="29" xfId="6" applyNumberFormat="1" applyFont="1" applyFill="1" applyBorder="1" applyAlignment="1" applyProtection="1">
      <alignment horizontal="left" vertical="top" wrapText="1"/>
    </xf>
    <xf numFmtId="0" fontId="2" fillId="7" borderId="7" xfId="0" applyFont="1" applyFill="1" applyBorder="1" applyAlignment="1" applyProtection="1">
      <alignment horizontal="left" vertical="top" wrapText="1"/>
      <protection locked="0"/>
    </xf>
    <xf numFmtId="0" fontId="2" fillId="7" borderId="37" xfId="0" applyFont="1" applyFill="1" applyBorder="1" applyAlignment="1" applyProtection="1">
      <alignment vertical="top" wrapText="1"/>
      <protection locked="0"/>
    </xf>
    <xf numFmtId="0" fontId="2" fillId="7" borderId="7" xfId="0" applyFont="1"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2" fillId="0" borderId="35" xfId="0" applyFont="1" applyBorder="1" applyAlignment="1" applyProtection="1">
      <alignment horizontal="left" vertical="top" wrapText="1"/>
    </xf>
    <xf numFmtId="0" fontId="0" fillId="0" borderId="28" xfId="0" applyBorder="1" applyAlignment="1">
      <alignment vertical="top" wrapText="1"/>
    </xf>
    <xf numFmtId="0" fontId="0" fillId="0" borderId="21" xfId="0" applyBorder="1" applyAlignment="1">
      <alignment vertical="top" wrapText="1"/>
    </xf>
    <xf numFmtId="0" fontId="0" fillId="0" borderId="23"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33" fillId="0" borderId="0" xfId="0" applyNumberFormat="1" applyFont="1" applyBorder="1" applyAlignment="1" applyProtection="1">
      <alignment horizontal="right" vertical="top"/>
    </xf>
    <xf numFmtId="0" fontId="33" fillId="0" borderId="0" xfId="0" applyFont="1" applyBorder="1" applyAlignment="1">
      <alignment horizontal="right" vertical="top"/>
    </xf>
    <xf numFmtId="0" fontId="0" fillId="7" borderId="7" xfId="0" applyFill="1" applyBorder="1" applyAlignment="1" applyProtection="1">
      <alignment vertical="top" wrapText="1"/>
      <protection locked="0"/>
    </xf>
    <xf numFmtId="0" fontId="2" fillId="0" borderId="35" xfId="0" applyNumberFormat="1" applyFont="1" applyBorder="1" applyAlignment="1" applyProtection="1">
      <alignment wrapText="1"/>
    </xf>
    <xf numFmtId="0" fontId="2" fillId="0" borderId="28" xfId="0" applyNumberFormat="1" applyFont="1" applyBorder="1" applyAlignment="1" applyProtection="1">
      <alignment wrapText="1"/>
    </xf>
    <xf numFmtId="0" fontId="0" fillId="0" borderId="21" xfId="0" applyBorder="1" applyAlignment="1">
      <alignment wrapText="1"/>
    </xf>
    <xf numFmtId="0" fontId="0" fillId="0" borderId="25" xfId="0" applyBorder="1" applyAlignment="1">
      <alignment wrapText="1"/>
    </xf>
    <xf numFmtId="0" fontId="0" fillId="0" borderId="43" xfId="0" applyBorder="1" applyAlignment="1">
      <alignment wrapText="1"/>
    </xf>
    <xf numFmtId="0" fontId="0" fillId="0" borderId="26" xfId="0" applyBorder="1" applyAlignment="1">
      <alignment wrapText="1"/>
    </xf>
    <xf numFmtId="0" fontId="37" fillId="0" borderId="0" xfId="0" applyNumberFormat="1" applyFont="1" applyBorder="1" applyAlignment="1" applyProtection="1">
      <alignment vertical="top"/>
    </xf>
    <xf numFmtId="0" fontId="37" fillId="0" borderId="0" xfId="0" applyFont="1" applyBorder="1" applyAlignment="1">
      <alignment vertical="top"/>
    </xf>
    <xf numFmtId="0" fontId="15" fillId="7" borderId="38" xfId="7" applyNumberFormat="1" applyFont="1" applyFill="1" applyBorder="1" applyAlignment="1" applyProtection="1">
      <alignment horizontal="left" vertical="top" wrapText="1"/>
      <protection locked="0"/>
    </xf>
    <xf numFmtId="0" fontId="0" fillId="7" borderId="39" xfId="0" applyFill="1" applyBorder="1" applyAlignment="1" applyProtection="1">
      <alignment vertical="top" wrapText="1"/>
      <protection locked="0"/>
    </xf>
    <xf numFmtId="0" fontId="3" fillId="0" borderId="35" xfId="7" applyNumberFormat="1" applyFont="1" applyBorder="1" applyAlignment="1" applyProtection="1">
      <alignment horizontal="left" vertical="top" wrapText="1"/>
    </xf>
    <xf numFmtId="166" fontId="6" fillId="9" borderId="35" xfId="7" applyNumberFormat="1" applyFont="1" applyFill="1" applyBorder="1" applyAlignment="1" applyProtection="1">
      <alignment horizontal="center" vertical="center"/>
    </xf>
    <xf numFmtId="166" fontId="6" fillId="9" borderId="28" xfId="7" applyNumberFormat="1" applyFont="1" applyFill="1" applyBorder="1" applyAlignment="1" applyProtection="1">
      <alignment horizontal="center" vertical="center"/>
    </xf>
    <xf numFmtId="166" fontId="6" fillId="9" borderId="21" xfId="7" applyNumberFormat="1" applyFont="1" applyFill="1" applyBorder="1" applyAlignment="1" applyProtection="1">
      <alignment horizontal="center" vertical="center"/>
    </xf>
    <xf numFmtId="166" fontId="6" fillId="9" borderId="23" xfId="7" applyNumberFormat="1" applyFont="1" applyFill="1" applyBorder="1" applyAlignment="1" applyProtection="1">
      <alignment horizontal="center" vertical="center"/>
    </xf>
    <xf numFmtId="166" fontId="6" fillId="9" borderId="0" xfId="7" applyNumberFormat="1" applyFont="1" applyFill="1" applyBorder="1" applyAlignment="1" applyProtection="1">
      <alignment horizontal="center" vertical="center"/>
    </xf>
    <xf numFmtId="166" fontId="6" fillId="9" borderId="19" xfId="7" applyNumberFormat="1" applyFont="1" applyFill="1" applyBorder="1" applyAlignment="1" applyProtection="1">
      <alignment horizontal="center" vertical="center"/>
    </xf>
    <xf numFmtId="166" fontId="6" fillId="9" borderId="25" xfId="7" applyNumberFormat="1" applyFont="1" applyFill="1" applyBorder="1" applyAlignment="1" applyProtection="1">
      <alignment horizontal="center" vertical="center"/>
    </xf>
    <xf numFmtId="166" fontId="6" fillId="9" borderId="43" xfId="7" applyNumberFormat="1" applyFont="1" applyFill="1" applyBorder="1" applyAlignment="1" applyProtection="1">
      <alignment horizontal="center" vertical="center"/>
    </xf>
    <xf numFmtId="166" fontId="6" fillId="9" borderId="26" xfId="7" applyNumberFormat="1" applyFont="1" applyFill="1" applyBorder="1" applyAlignment="1" applyProtection="1">
      <alignment horizontal="center" vertical="center"/>
    </xf>
    <xf numFmtId="0" fontId="2" fillId="0" borderId="21" xfId="0" applyNumberFormat="1" applyFont="1" applyBorder="1" applyAlignment="1" applyProtection="1">
      <alignment horizontal="right" wrapText="1"/>
    </xf>
    <xf numFmtId="0" fontId="0" fillId="0" borderId="26" xfId="0" applyBorder="1" applyAlignment="1">
      <alignment horizontal="right" wrapText="1"/>
    </xf>
    <xf numFmtId="166" fontId="2" fillId="0" borderId="43" xfId="7" applyNumberFormat="1" applyFont="1" applyFill="1" applyBorder="1" applyAlignment="1" applyProtection="1">
      <alignment horizontal="right" vertical="center"/>
    </xf>
    <xf numFmtId="166" fontId="2" fillId="0" borderId="26" xfId="7" applyNumberFormat="1" applyFont="1" applyFill="1" applyBorder="1" applyAlignment="1" applyProtection="1">
      <alignment horizontal="right" vertical="center"/>
    </xf>
    <xf numFmtId="166" fontId="2" fillId="9" borderId="46" xfId="7" applyNumberFormat="1" applyFont="1" applyFill="1" applyBorder="1" applyAlignment="1" applyProtection="1">
      <alignment horizontal="right" vertical="center"/>
    </xf>
    <xf numFmtId="166" fontId="2" fillId="9" borderId="47" xfId="7" applyNumberFormat="1" applyFont="1" applyFill="1" applyBorder="1" applyAlignment="1" applyProtection="1">
      <alignment horizontal="right" vertical="center"/>
    </xf>
    <xf numFmtId="166" fontId="2" fillId="9" borderId="48" xfId="7" applyNumberFormat="1" applyFont="1" applyFill="1" applyBorder="1" applyAlignment="1" applyProtection="1">
      <alignment horizontal="right" vertical="center"/>
    </xf>
    <xf numFmtId="0" fontId="2" fillId="0" borderId="28" xfId="0" applyNumberFormat="1" applyFont="1" applyFill="1" applyBorder="1" applyAlignment="1" applyProtection="1">
      <alignment horizontal="left" vertical="top"/>
    </xf>
    <xf numFmtId="0" fontId="2" fillId="0" borderId="21" xfId="0" applyNumberFormat="1" applyFont="1" applyFill="1" applyBorder="1" applyAlignment="1" applyProtection="1">
      <alignment horizontal="left" vertical="top"/>
    </xf>
    <xf numFmtId="170" fontId="2" fillId="9" borderId="46" xfId="7" applyNumberFormat="1" applyFont="1" applyFill="1" applyBorder="1" applyAlignment="1" applyProtection="1">
      <alignment horizontal="right" vertical="center"/>
    </xf>
    <xf numFmtId="170" fontId="2" fillId="9" borderId="48" xfId="7" applyNumberFormat="1" applyFont="1" applyFill="1" applyBorder="1" applyAlignment="1" applyProtection="1">
      <alignment horizontal="right" vertical="center"/>
    </xf>
    <xf numFmtId="0" fontId="32" fillId="0" borderId="0" xfId="0" applyFont="1" applyBorder="1" applyAlignment="1" applyProtection="1">
      <alignment horizontal="left" vertical="top"/>
    </xf>
    <xf numFmtId="0" fontId="38" fillId="0" borderId="0" xfId="0" applyNumberFormat="1" applyFont="1" applyAlignment="1" applyProtection="1">
      <alignment horizontal="right" vertical="top" wrapText="1"/>
    </xf>
    <xf numFmtId="49" fontId="2" fillId="8" borderId="49" xfId="7" applyNumberFormat="1" applyFont="1" applyFill="1" applyBorder="1" applyAlignment="1" applyProtection="1">
      <alignment horizontal="left" vertical="top"/>
      <protection locked="0"/>
    </xf>
    <xf numFmtId="49" fontId="2" fillId="8" borderId="27" xfId="7" applyNumberFormat="1" applyFont="1" applyFill="1" applyBorder="1" applyAlignment="1" applyProtection="1">
      <alignment horizontal="left" vertical="top"/>
      <protection locked="0"/>
    </xf>
    <xf numFmtId="49" fontId="2" fillId="8" borderId="50" xfId="7" applyNumberFormat="1" applyFont="1" applyFill="1" applyBorder="1" applyAlignment="1" applyProtection="1">
      <alignment horizontal="left" vertical="top"/>
      <protection locked="0"/>
    </xf>
    <xf numFmtId="49" fontId="2" fillId="8" borderId="41" xfId="7" applyNumberFormat="1" applyFont="1" applyFill="1" applyBorder="1" applyAlignment="1" applyProtection="1">
      <alignment horizontal="left" vertical="top"/>
      <protection locked="0"/>
    </xf>
    <xf numFmtId="49" fontId="2" fillId="8" borderId="29" xfId="7" applyNumberFormat="1" applyFont="1" applyFill="1" applyBorder="1" applyAlignment="1" applyProtection="1">
      <alignment horizontal="left" vertical="top"/>
      <protection locked="0"/>
    </xf>
    <xf numFmtId="49" fontId="2" fillId="8" borderId="30" xfId="7" applyNumberFormat="1" applyFont="1" applyFill="1" applyBorder="1" applyAlignment="1" applyProtection="1">
      <alignment horizontal="left" vertical="top"/>
      <protection locked="0"/>
    </xf>
    <xf numFmtId="49" fontId="2" fillId="8" borderId="22" xfId="7" applyNumberFormat="1" applyFont="1" applyFill="1" applyBorder="1" applyAlignment="1" applyProtection="1">
      <alignment horizontal="left" vertical="top" wrapText="1"/>
      <protection locked="0"/>
    </xf>
    <xf numFmtId="49" fontId="2" fillId="8" borderId="31" xfId="7" applyNumberFormat="1" applyFont="1" applyFill="1" applyBorder="1" applyAlignment="1" applyProtection="1">
      <alignment horizontal="left" vertical="top" wrapText="1"/>
      <protection locked="0"/>
    </xf>
    <xf numFmtId="49" fontId="2" fillId="8" borderId="32" xfId="7" applyNumberFormat="1" applyFont="1" applyFill="1" applyBorder="1" applyAlignment="1" applyProtection="1">
      <alignment horizontal="left" vertical="top" wrapText="1"/>
      <protection locked="0"/>
    </xf>
    <xf numFmtId="0" fontId="2" fillId="0" borderId="22" xfId="7" applyFont="1" applyFill="1" applyBorder="1" applyAlignment="1" applyProtection="1">
      <alignment horizontal="left" vertical="top" wrapText="1"/>
    </xf>
    <xf numFmtId="0" fontId="2" fillId="0" borderId="31" xfId="7" applyFont="1" applyFill="1" applyBorder="1" applyAlignment="1" applyProtection="1">
      <alignment horizontal="left" vertical="top" wrapText="1"/>
    </xf>
    <xf numFmtId="0" fontId="2" fillId="0" borderId="32" xfId="7" applyFont="1" applyFill="1" applyBorder="1" applyAlignment="1" applyProtection="1">
      <alignment horizontal="left" vertical="top" wrapText="1"/>
    </xf>
    <xf numFmtId="0" fontId="2" fillId="0" borderId="22" xfId="7" applyFont="1" applyBorder="1" applyAlignment="1" applyProtection="1">
      <alignment horizontal="left" vertical="top"/>
    </xf>
    <xf numFmtId="0" fontId="2" fillId="0" borderId="31" xfId="7" applyFont="1" applyBorder="1" applyAlignment="1" applyProtection="1">
      <alignment horizontal="left" vertical="top"/>
    </xf>
    <xf numFmtId="0" fontId="2" fillId="0" borderId="32" xfId="7" applyFont="1" applyBorder="1" applyAlignment="1" applyProtection="1">
      <alignment horizontal="left" vertical="top"/>
    </xf>
    <xf numFmtId="0" fontId="2" fillId="0" borderId="35" xfId="0" applyNumberFormat="1" applyFont="1" applyFill="1" applyBorder="1" applyAlignment="1" applyProtection="1">
      <alignment horizontal="left" wrapText="1"/>
    </xf>
    <xf numFmtId="0" fontId="2" fillId="0" borderId="21" xfId="0" applyNumberFormat="1" applyFont="1" applyFill="1" applyBorder="1" applyAlignment="1" applyProtection="1">
      <alignment horizontal="left" wrapText="1"/>
    </xf>
    <xf numFmtId="0" fontId="2" fillId="0" borderId="25" xfId="0" applyNumberFormat="1" applyFont="1" applyFill="1" applyBorder="1" applyAlignment="1" applyProtection="1">
      <alignment horizontal="left" wrapText="1"/>
    </xf>
    <xf numFmtId="0" fontId="2" fillId="0" borderId="26" xfId="0" applyNumberFormat="1" applyFont="1" applyFill="1" applyBorder="1" applyAlignment="1" applyProtection="1">
      <alignment horizontal="left" wrapText="1"/>
    </xf>
    <xf numFmtId="0" fontId="2" fillId="0" borderId="0" xfId="0" applyNumberFormat="1" applyFont="1" applyFill="1" applyBorder="1" applyAlignment="1" applyProtection="1">
      <alignment horizontal="left" vertical="top" wrapText="1"/>
    </xf>
    <xf numFmtId="0" fontId="2" fillId="0" borderId="46" xfId="0" applyNumberFormat="1" applyFont="1" applyBorder="1" applyAlignment="1" applyProtection="1">
      <alignment vertical="top" wrapText="1"/>
    </xf>
    <xf numFmtId="0" fontId="2" fillId="0" borderId="47" xfId="0" applyNumberFormat="1" applyFont="1" applyBorder="1" applyAlignment="1" applyProtection="1">
      <alignment vertical="top" wrapText="1"/>
    </xf>
    <xf numFmtId="0" fontId="2" fillId="0" borderId="48" xfId="0" applyNumberFormat="1" applyFont="1" applyBorder="1" applyAlignment="1" applyProtection="1">
      <alignment vertical="top" wrapText="1"/>
    </xf>
    <xf numFmtId="0" fontId="2" fillId="0" borderId="35" xfId="0" applyNumberFormat="1" applyFont="1" applyBorder="1" applyAlignment="1" applyProtection="1">
      <alignment horizontal="left" wrapText="1"/>
    </xf>
    <xf numFmtId="0" fontId="2" fillId="0" borderId="28" xfId="0" applyNumberFormat="1" applyFont="1" applyBorder="1" applyAlignment="1" applyProtection="1">
      <alignment horizontal="left" wrapText="1"/>
    </xf>
    <xf numFmtId="0" fontId="2" fillId="0" borderId="21" xfId="0" applyNumberFormat="1" applyFont="1" applyBorder="1" applyAlignment="1" applyProtection="1">
      <alignment horizontal="left" wrapText="1"/>
    </xf>
    <xf numFmtId="0" fontId="2" fillId="0" borderId="25" xfId="0" applyNumberFormat="1" applyFont="1" applyBorder="1" applyAlignment="1" applyProtection="1">
      <alignment horizontal="left" wrapText="1"/>
    </xf>
    <xf numFmtId="0" fontId="2" fillId="0" borderId="43" xfId="0" applyNumberFormat="1" applyFont="1" applyBorder="1" applyAlignment="1" applyProtection="1">
      <alignment horizontal="left" wrapText="1"/>
    </xf>
    <xf numFmtId="0" fontId="2" fillId="0" borderId="26" xfId="0" applyNumberFormat="1" applyFont="1" applyBorder="1" applyAlignment="1" applyProtection="1">
      <alignment horizontal="left" wrapText="1"/>
    </xf>
    <xf numFmtId="0" fontId="2" fillId="0" borderId="38" xfId="0" applyNumberFormat="1" applyFont="1" applyBorder="1" applyAlignment="1" applyProtection="1">
      <alignment horizontal="left" wrapText="1"/>
    </xf>
    <xf numFmtId="0" fontId="2" fillId="0" borderId="40" xfId="0" applyNumberFormat="1" applyFont="1" applyBorder="1" applyAlignment="1" applyProtection="1">
      <alignment horizontal="left" wrapText="1"/>
    </xf>
    <xf numFmtId="0" fontId="2" fillId="0" borderId="52" xfId="7" applyNumberFormat="1" applyFont="1" applyBorder="1" applyAlignment="1" applyProtection="1">
      <alignment horizontal="left" vertical="top" wrapText="1"/>
    </xf>
    <xf numFmtId="0" fontId="2" fillId="0" borderId="49" xfId="7" applyNumberFormat="1" applyFont="1" applyBorder="1" applyAlignment="1" applyProtection="1">
      <alignment horizontal="left" vertical="top" wrapText="1"/>
    </xf>
    <xf numFmtId="0" fontId="2" fillId="0" borderId="27" xfId="7" applyNumberFormat="1" applyFont="1" applyBorder="1" applyAlignment="1" applyProtection="1">
      <alignment horizontal="left" vertical="top" wrapText="1"/>
    </xf>
    <xf numFmtId="0" fontId="2" fillId="0" borderId="50" xfId="7" applyNumberFormat="1" applyFont="1" applyBorder="1" applyAlignment="1" applyProtection="1">
      <alignment horizontal="left" vertical="top" wrapText="1"/>
    </xf>
    <xf numFmtId="0" fontId="20" fillId="0" borderId="0" xfId="0" applyNumberFormat="1" applyFont="1" applyFill="1" applyBorder="1" applyAlignment="1" applyProtection="1">
      <alignment horizontal="left" vertical="center"/>
    </xf>
    <xf numFmtId="0" fontId="2" fillId="0" borderId="0" xfId="0" applyFont="1" applyAlignment="1" applyProtection="1"/>
    <xf numFmtId="0" fontId="20"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15" fillId="8" borderId="10" xfId="3" applyNumberFormat="1" applyFont="1" applyBorder="1" applyAlignment="1" applyProtection="1">
      <alignment horizontal="left" vertical="top" wrapText="1"/>
    </xf>
    <xf numFmtId="0" fontId="15" fillId="8" borderId="11" xfId="3" applyNumberFormat="1" applyFont="1" applyBorder="1" applyAlignment="1" applyProtection="1">
      <alignment horizontal="left" vertical="top" wrapText="1"/>
    </xf>
    <xf numFmtId="0" fontId="15" fillId="8" borderId="3" xfId="3" applyNumberFormat="1" applyFont="1" applyBorder="1" applyAlignment="1" applyProtection="1">
      <alignment horizontal="left" vertical="top" wrapText="1"/>
    </xf>
    <xf numFmtId="0" fontId="15" fillId="8" borderId="12" xfId="3" applyNumberFormat="1" applyFont="1" applyBorder="1" applyAlignment="1" applyProtection="1">
      <alignment horizontal="left" vertical="top" wrapText="1"/>
    </xf>
    <xf numFmtId="0" fontId="2" fillId="0" borderId="16" xfId="0" applyNumberFormat="1" applyFont="1" applyBorder="1" applyAlignment="1" applyProtection="1">
      <alignment horizontal="left" vertical="top" wrapText="1"/>
    </xf>
    <xf numFmtId="0" fontId="2" fillId="0" borderId="10" xfId="0" applyNumberFormat="1" applyFont="1" applyBorder="1" applyAlignment="1" applyProtection="1">
      <alignment horizontal="left" vertical="top" wrapText="1"/>
    </xf>
    <xf numFmtId="0" fontId="2" fillId="0" borderId="11" xfId="0" applyNumberFormat="1" applyFont="1" applyBorder="1" applyAlignment="1" applyProtection="1">
      <alignment horizontal="left" vertical="top" wrapText="1"/>
    </xf>
    <xf numFmtId="0" fontId="4" fillId="0" borderId="0" xfId="6" applyNumberFormat="1" applyFont="1" applyFill="1" applyBorder="1" applyAlignment="1" applyProtection="1">
      <alignment horizontal="left" vertical="center"/>
    </xf>
    <xf numFmtId="0" fontId="3" fillId="0" borderId="3" xfId="6" applyNumberFormat="1" applyFont="1" applyFill="1" applyBorder="1" applyAlignment="1" applyProtection="1">
      <alignment horizontal="left" vertical="top"/>
    </xf>
    <xf numFmtId="0" fontId="2" fillId="0" borderId="6" xfId="0" applyNumberFormat="1" applyFont="1" applyBorder="1" applyAlignment="1" applyProtection="1">
      <alignment horizontal="left" vertical="top" wrapText="1"/>
    </xf>
    <xf numFmtId="167" fontId="2" fillId="44" borderId="41" xfId="7" applyNumberFormat="1" applyFont="1" applyFill="1" applyBorder="1" applyAlignment="1" applyProtection="1">
      <alignment horizontal="left" vertical="top" wrapText="1"/>
      <protection locked="0"/>
    </xf>
    <xf numFmtId="167" fontId="2" fillId="44" borderId="29" xfId="7" applyNumberFormat="1" applyFont="1" applyFill="1" applyBorder="1" applyAlignment="1" applyProtection="1">
      <alignment horizontal="left" vertical="top" wrapText="1"/>
      <protection locked="0"/>
    </xf>
    <xf numFmtId="167" fontId="2" fillId="44" borderId="30" xfId="7" applyNumberFormat="1" applyFont="1" applyFill="1" applyBorder="1" applyAlignment="1" applyProtection="1">
      <alignment horizontal="left" vertical="top" wrapText="1"/>
      <protection locked="0"/>
    </xf>
    <xf numFmtId="0" fontId="2" fillId="12" borderId="15" xfId="6" applyNumberFormat="1" applyFont="1" applyFill="1" applyBorder="1" applyAlignment="1" applyProtection="1">
      <alignment horizontal="left" vertical="top" wrapText="1"/>
      <protection locked="0"/>
    </xf>
    <xf numFmtId="0" fontId="2" fillId="12" borderId="3" xfId="6" applyNumberFormat="1" applyFont="1" applyFill="1" applyBorder="1" applyAlignment="1" applyProtection="1">
      <alignment horizontal="left" vertical="top" wrapText="1"/>
      <protection locked="0"/>
    </xf>
    <xf numFmtId="0" fontId="2" fillId="12" borderId="12" xfId="6" applyNumberFormat="1" applyFont="1" applyFill="1" applyBorder="1" applyAlignment="1" applyProtection="1">
      <alignment horizontal="left" vertical="top" wrapText="1"/>
      <protection locked="0"/>
    </xf>
    <xf numFmtId="167" fontId="2" fillId="8" borderId="51" xfId="7" applyNumberFormat="1" applyFont="1" applyFill="1" applyBorder="1" applyAlignment="1" applyProtection="1">
      <alignment horizontal="left" vertical="top" wrapText="1"/>
      <protection locked="0"/>
    </xf>
    <xf numFmtId="0" fontId="2" fillId="12" borderId="4" xfId="6" applyNumberFormat="1" applyFont="1" applyFill="1" applyBorder="1" applyAlignment="1" applyProtection="1">
      <alignment horizontal="left" vertical="top" wrapText="1"/>
      <protection locked="0"/>
    </xf>
    <xf numFmtId="167" fontId="2" fillId="8" borderId="41" xfId="7" applyNumberFormat="1" applyFont="1" applyFill="1" applyBorder="1" applyAlignment="1" applyProtection="1">
      <alignment horizontal="left" vertical="top" wrapText="1"/>
      <protection locked="0"/>
    </xf>
    <xf numFmtId="167" fontId="2" fillId="8" borderId="29" xfId="7" applyNumberFormat="1" applyFont="1" applyFill="1" applyBorder="1" applyAlignment="1" applyProtection="1">
      <alignment horizontal="left" vertical="top" wrapText="1"/>
      <protection locked="0"/>
    </xf>
    <xf numFmtId="167" fontId="2" fillId="8" borderId="30" xfId="7" applyNumberFormat="1" applyFont="1" applyFill="1" applyBorder="1" applyAlignment="1" applyProtection="1">
      <alignment horizontal="left" vertical="top" wrapText="1"/>
      <protection locked="0"/>
    </xf>
    <xf numFmtId="0" fontId="2" fillId="0" borderId="10" xfId="0" applyNumberFormat="1"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3" xfId="0" applyFont="1" applyBorder="1" applyAlignment="1">
      <alignment horizontal="left" vertical="top" wrapText="1"/>
    </xf>
    <xf numFmtId="0" fontId="0" fillId="0" borderId="3" xfId="0" applyBorder="1" applyAlignment="1">
      <alignment horizontal="left" vertical="top" wrapText="1"/>
    </xf>
    <xf numFmtId="0" fontId="2" fillId="12" borderId="33" xfId="7" applyNumberFormat="1" applyFont="1" applyFill="1" applyBorder="1" applyAlignment="1" applyProtection="1">
      <alignment horizontal="center" vertical="top" wrapText="1"/>
      <protection locked="0"/>
    </xf>
    <xf numFmtId="0" fontId="2" fillId="12" borderId="0" xfId="7" applyNumberFormat="1" applyFont="1" applyFill="1" applyBorder="1" applyAlignment="1" applyProtection="1">
      <alignment horizontal="center" vertical="top" wrapText="1"/>
      <protection locked="0"/>
    </xf>
    <xf numFmtId="0" fontId="2" fillId="12" borderId="94" xfId="7" applyNumberFormat="1" applyFont="1" applyFill="1" applyBorder="1" applyAlignment="1" applyProtection="1">
      <alignment horizontal="center" vertical="top" wrapText="1"/>
      <protection locked="0"/>
    </xf>
    <xf numFmtId="0" fontId="2" fillId="12" borderId="49" xfId="7" applyNumberFormat="1" applyFont="1" applyFill="1" applyBorder="1" applyAlignment="1" applyProtection="1">
      <alignment horizontal="center" vertical="top" wrapText="1"/>
      <protection locked="0"/>
    </xf>
    <xf numFmtId="0" fontId="2" fillId="12" borderId="27" xfId="7" applyNumberFormat="1" applyFont="1" applyFill="1" applyBorder="1" applyAlignment="1" applyProtection="1">
      <alignment horizontal="center" vertical="top" wrapText="1"/>
      <protection locked="0"/>
    </xf>
    <xf numFmtId="0" fontId="2" fillId="12" borderId="50" xfId="7" applyNumberFormat="1" applyFont="1" applyFill="1" applyBorder="1" applyAlignment="1" applyProtection="1">
      <alignment horizontal="center" vertical="top" wrapText="1"/>
      <protection locked="0"/>
    </xf>
    <xf numFmtId="14" fontId="2" fillId="13" borderId="22" xfId="6" applyNumberFormat="1" applyFont="1" applyFill="1" applyBorder="1" applyAlignment="1" applyProtection="1">
      <alignment vertical="top" wrapText="1"/>
    </xf>
    <xf numFmtId="14" fontId="2" fillId="13" borderId="32" xfId="6" applyNumberFormat="1" applyFont="1" applyFill="1" applyBorder="1" applyAlignment="1" applyProtection="1">
      <alignment vertical="top" wrapText="1"/>
    </xf>
    <xf numFmtId="14" fontId="2" fillId="13" borderId="31" xfId="6" applyNumberFormat="1" applyFont="1" applyFill="1" applyBorder="1" applyAlignment="1" applyProtection="1">
      <alignment vertical="top" wrapText="1"/>
    </xf>
    <xf numFmtId="0" fontId="2" fillId="8" borderId="13" xfId="0" applyFont="1" applyFill="1" applyBorder="1" applyAlignment="1" applyProtection="1">
      <alignment horizontal="center" vertical="top"/>
    </xf>
    <xf numFmtId="0" fontId="2" fillId="8" borderId="14" xfId="0" applyFont="1" applyFill="1" applyBorder="1" applyAlignment="1" applyProtection="1">
      <alignment horizontal="center" vertical="top"/>
    </xf>
    <xf numFmtId="0" fontId="8" fillId="0" borderId="0" xfId="0" applyNumberFormat="1" applyFont="1" applyAlignment="1" applyProtection="1">
      <alignment horizontal="center" vertical="top"/>
    </xf>
    <xf numFmtId="0" fontId="0" fillId="0" borderId="0" xfId="0" applyAlignment="1">
      <alignment horizontal="center" vertical="top"/>
    </xf>
    <xf numFmtId="0" fontId="3" fillId="0" borderId="0" xfId="0" applyFont="1" applyFill="1" applyBorder="1" applyAlignment="1" applyProtection="1">
      <alignment horizontal="left" vertical="top" wrapText="1"/>
    </xf>
    <xf numFmtId="0" fontId="4" fillId="0" borderId="0" xfId="0" applyFont="1" applyBorder="1" applyAlignment="1" applyProtection="1">
      <alignment horizontal="left" vertical="top" wrapText="1"/>
    </xf>
    <xf numFmtId="0" fontId="28" fillId="15" borderId="7" xfId="0" applyFont="1" applyFill="1" applyBorder="1" applyAlignment="1" applyProtection="1">
      <alignment horizontal="left" vertical="top" wrapText="1"/>
      <protection locked="0"/>
    </xf>
    <xf numFmtId="0" fontId="0" fillId="0" borderId="13" xfId="0" applyBorder="1" applyAlignment="1">
      <alignment vertical="top" wrapText="1"/>
    </xf>
    <xf numFmtId="0" fontId="0" fillId="0" borderId="14" xfId="0" applyBorder="1" applyAlignment="1">
      <alignment vertical="top" wrapText="1"/>
    </xf>
    <xf numFmtId="0" fontId="3"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0" fontId="35" fillId="0" borderId="0" xfId="0" applyNumberFormat="1" applyFont="1" applyAlignment="1" applyProtection="1">
      <alignment vertical="top" wrapText="1"/>
    </xf>
    <xf numFmtId="0" fontId="35" fillId="0" borderId="0" xfId="0" applyFont="1" applyAlignment="1">
      <alignment vertical="top" wrapText="1"/>
    </xf>
    <xf numFmtId="0" fontId="33" fillId="0" borderId="3" xfId="0" applyFont="1" applyBorder="1" applyAlignment="1">
      <alignment vertical="top" wrapText="1"/>
    </xf>
    <xf numFmtId="0" fontId="2" fillId="7" borderId="46" xfId="0" applyNumberFormat="1" applyFont="1" applyFill="1" applyBorder="1" applyAlignment="1" applyProtection="1">
      <alignment horizontal="left" vertical="center" wrapText="1"/>
      <protection locked="0"/>
    </xf>
    <xf numFmtId="0" fontId="2" fillId="7" borderId="47" xfId="0" applyNumberFormat="1" applyFont="1" applyFill="1" applyBorder="1" applyAlignment="1" applyProtection="1">
      <alignment horizontal="left" vertical="center" wrapText="1"/>
      <protection locked="0"/>
    </xf>
    <xf numFmtId="0" fontId="2" fillId="7" borderId="48" xfId="0" applyNumberFormat="1" applyFont="1" applyFill="1" applyBorder="1" applyAlignment="1" applyProtection="1">
      <alignment horizontal="left" vertical="center" wrapText="1"/>
      <protection locked="0"/>
    </xf>
    <xf numFmtId="0" fontId="2" fillId="13" borderId="22" xfId="6" applyNumberFormat="1" applyFont="1" applyFill="1" applyBorder="1" applyAlignment="1" applyProtection="1">
      <alignment horizontal="left" vertical="center" wrapText="1"/>
    </xf>
    <xf numFmtId="0" fontId="2" fillId="13" borderId="32" xfId="6" applyNumberFormat="1" applyFont="1" applyFill="1" applyBorder="1" applyAlignment="1" applyProtection="1">
      <alignment horizontal="left" vertical="center" wrapText="1"/>
    </xf>
    <xf numFmtId="0" fontId="2" fillId="13" borderId="22" xfId="6" applyNumberFormat="1" applyFont="1" applyFill="1" applyBorder="1" applyAlignment="1" applyProtection="1">
      <alignment horizontal="left" wrapText="1"/>
    </xf>
    <xf numFmtId="0" fontId="2" fillId="13" borderId="32" xfId="6" applyNumberFormat="1" applyFont="1" applyFill="1" applyBorder="1" applyAlignment="1" applyProtection="1">
      <alignment horizontal="left" wrapText="1"/>
    </xf>
    <xf numFmtId="14" fontId="3" fillId="13" borderId="22" xfId="6" applyNumberFormat="1" applyFont="1" applyFill="1" applyBorder="1" applyAlignment="1" applyProtection="1">
      <alignment horizontal="left" vertical="center" wrapText="1"/>
    </xf>
    <xf numFmtId="14" fontId="3" fillId="13" borderId="32" xfId="6" applyNumberFormat="1" applyFont="1" applyFill="1" applyBorder="1" applyAlignment="1" applyProtection="1">
      <alignment horizontal="left" vertical="center" wrapText="1"/>
    </xf>
    <xf numFmtId="0" fontId="33" fillId="0" borderId="0" xfId="0" applyFont="1" applyFill="1" applyBorder="1" applyAlignment="1" applyProtection="1">
      <alignment horizontal="left" vertical="top" wrapText="1"/>
    </xf>
    <xf numFmtId="0" fontId="33" fillId="0" borderId="0" xfId="0" applyFont="1" applyAlignment="1">
      <alignment horizontal="left" vertical="top" wrapText="1"/>
    </xf>
    <xf numFmtId="0" fontId="2" fillId="7" borderId="35" xfId="0" applyFont="1" applyFill="1" applyBorder="1" applyAlignment="1" applyProtection="1">
      <alignment horizontal="left" vertical="top" wrapText="1"/>
      <protection locked="0"/>
    </xf>
    <xf numFmtId="0" fontId="2" fillId="7" borderId="28" xfId="0" applyFont="1" applyFill="1" applyBorder="1" applyAlignment="1" applyProtection="1">
      <alignment vertical="top" wrapText="1"/>
      <protection locked="0"/>
    </xf>
    <xf numFmtId="0" fontId="2" fillId="7" borderId="21" xfId="0" applyFont="1" applyFill="1" applyBorder="1" applyAlignment="1" applyProtection="1">
      <alignment vertical="top" wrapText="1"/>
      <protection locked="0"/>
    </xf>
    <xf numFmtId="0" fontId="2" fillId="7" borderId="25" xfId="0" applyFont="1" applyFill="1" applyBorder="1" applyAlignment="1" applyProtection="1">
      <alignment vertical="top" wrapText="1"/>
      <protection locked="0"/>
    </xf>
    <xf numFmtId="0" fontId="2" fillId="7" borderId="43" xfId="0" applyFont="1" applyFill="1" applyBorder="1" applyAlignment="1" applyProtection="1">
      <alignment vertical="top" wrapText="1"/>
      <protection locked="0"/>
    </xf>
    <xf numFmtId="0" fontId="2" fillId="7" borderId="26" xfId="0" applyFont="1" applyFill="1" applyBorder="1" applyAlignment="1" applyProtection="1">
      <alignment vertical="top" wrapText="1"/>
      <protection locked="0"/>
    </xf>
    <xf numFmtId="0" fontId="4" fillId="0" borderId="0" xfId="0" applyFont="1" applyFill="1" applyBorder="1" applyAlignment="1" applyProtection="1">
      <alignment horizontal="left" vertical="center" wrapText="1"/>
    </xf>
    <xf numFmtId="0" fontId="0" fillId="0" borderId="0" xfId="0" applyAlignment="1">
      <alignment horizontal="left" vertical="center" wrapText="1"/>
    </xf>
    <xf numFmtId="0" fontId="33" fillId="0" borderId="0" xfId="0" applyNumberFormat="1" applyFont="1" applyAlignment="1" applyProtection="1">
      <alignment vertical="top" wrapText="1"/>
    </xf>
    <xf numFmtId="0" fontId="2" fillId="0" borderId="0" xfId="0" applyFont="1" applyAlignment="1">
      <alignment vertical="top" wrapText="1"/>
    </xf>
    <xf numFmtId="0" fontId="2" fillId="0" borderId="0" xfId="0" applyFont="1" applyBorder="1" applyAlignment="1">
      <alignment vertical="center"/>
    </xf>
    <xf numFmtId="0" fontId="22" fillId="15" borderId="7" xfId="0" applyFont="1" applyFill="1" applyBorder="1" applyAlignment="1" applyProtection="1">
      <alignment vertical="top" wrapText="1"/>
      <protection locked="0"/>
    </xf>
    <xf numFmtId="0" fontId="7" fillId="15" borderId="37" xfId="0" applyFont="1" applyFill="1" applyBorder="1" applyAlignment="1" applyProtection="1">
      <alignment vertical="top" wrapText="1"/>
      <protection locked="0"/>
    </xf>
    <xf numFmtId="0" fontId="6" fillId="0" borderId="29" xfId="0" applyFont="1" applyFill="1" applyBorder="1" applyAlignment="1" applyProtection="1">
      <alignment horizontal="left" vertical="top" wrapText="1"/>
    </xf>
    <xf numFmtId="0" fontId="2" fillId="7" borderId="1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xf>
    <xf numFmtId="0" fontId="6" fillId="0" borderId="0"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Border="1" applyAlignment="1" applyProtection="1">
      <alignment horizontal="center" vertical="top" wrapText="1"/>
    </xf>
    <xf numFmtId="0" fontId="25" fillId="0" borderId="7" xfId="9" applyFont="1" applyBorder="1" applyAlignment="1" applyProtection="1">
      <alignment vertical="top" wrapText="1"/>
    </xf>
    <xf numFmtId="0" fontId="2" fillId="0" borderId="13" xfId="0" applyFont="1" applyBorder="1" applyAlignment="1">
      <alignment vertical="top" wrapText="1"/>
    </xf>
    <xf numFmtId="0" fontId="2" fillId="0" borderId="44" xfId="0" applyFont="1" applyBorder="1" applyAlignment="1">
      <alignment vertical="top" wrapText="1"/>
    </xf>
    <xf numFmtId="0" fontId="2" fillId="8" borderId="22" xfId="3" applyNumberFormat="1" applyFont="1" applyBorder="1" applyAlignment="1" applyProtection="1">
      <alignment horizontal="left" vertical="top" wrapText="1"/>
      <protection locked="0"/>
    </xf>
    <xf numFmtId="0" fontId="2" fillId="8" borderId="31" xfId="3" applyNumberFormat="1" applyFont="1" applyBorder="1" applyAlignment="1" applyProtection="1">
      <alignment horizontal="left" vertical="top" wrapText="1"/>
      <protection locked="0"/>
    </xf>
    <xf numFmtId="0" fontId="2" fillId="8" borderId="32" xfId="3" applyNumberFormat="1" applyFont="1" applyBorder="1" applyAlignment="1" applyProtection="1">
      <alignment horizontal="left" vertical="top" wrapText="1"/>
      <protection locked="0"/>
    </xf>
    <xf numFmtId="0" fontId="2" fillId="0" borderId="18" xfId="0" applyNumberFormat="1" applyFont="1" applyBorder="1" applyAlignment="1" applyProtection="1">
      <alignment horizontal="left" vertical="center"/>
    </xf>
    <xf numFmtId="0" fontId="3" fillId="0" borderId="22" xfId="0" applyNumberFormat="1" applyFont="1" applyBorder="1" applyAlignment="1" applyProtection="1">
      <alignment horizontal="left" vertical="top" wrapText="1"/>
    </xf>
    <xf numFmtId="0" fontId="3" fillId="0" borderId="31" xfId="0" applyNumberFormat="1" applyFont="1" applyBorder="1" applyAlignment="1" applyProtection="1">
      <alignment horizontal="left" vertical="top" wrapText="1"/>
    </xf>
    <xf numFmtId="0" fontId="3" fillId="0" borderId="32" xfId="0" applyNumberFormat="1" applyFont="1" applyBorder="1" applyAlignment="1" applyProtection="1">
      <alignment horizontal="left" vertical="top" wrapText="1"/>
    </xf>
    <xf numFmtId="0" fontId="2" fillId="0" borderId="46" xfId="0" applyNumberFormat="1" applyFont="1" applyBorder="1" applyAlignment="1" applyProtection="1">
      <alignment vertical="top"/>
    </xf>
    <xf numFmtId="0" fontId="2" fillId="0" borderId="47" xfId="0" applyFont="1" applyBorder="1" applyAlignment="1">
      <alignment vertical="top"/>
    </xf>
    <xf numFmtId="0" fontId="2" fillId="0" borderId="48" xfId="0" applyFont="1" applyBorder="1" applyAlignment="1">
      <alignment vertical="top"/>
    </xf>
    <xf numFmtId="0" fontId="2" fillId="0" borderId="35" xfId="0" applyNumberFormat="1" applyFont="1" applyBorder="1" applyAlignment="1" applyProtection="1">
      <alignment horizontal="left" vertical="top" wrapText="1"/>
    </xf>
    <xf numFmtId="0" fontId="2" fillId="0" borderId="28" xfId="0" applyNumberFormat="1" applyFont="1" applyBorder="1" applyAlignment="1" applyProtection="1">
      <alignment horizontal="left" vertical="top" wrapText="1"/>
    </xf>
    <xf numFmtId="0" fontId="2" fillId="0" borderId="21" xfId="0" applyNumberFormat="1" applyFont="1" applyBorder="1" applyAlignment="1" applyProtection="1">
      <alignment horizontal="left" vertical="top" wrapText="1"/>
    </xf>
    <xf numFmtId="0" fontId="2" fillId="0" borderId="23" xfId="0" applyNumberFormat="1" applyFont="1" applyBorder="1" applyAlignment="1" applyProtection="1">
      <alignment horizontal="left" vertical="top" wrapText="1"/>
    </xf>
    <xf numFmtId="0" fontId="2" fillId="0" borderId="0" xfId="0" applyNumberFormat="1" applyFont="1" applyBorder="1" applyAlignment="1" applyProtection="1">
      <alignment horizontal="left" vertical="top" wrapText="1"/>
    </xf>
    <xf numFmtId="0" fontId="2" fillId="0" borderId="19" xfId="0" applyNumberFormat="1" applyFont="1" applyBorder="1" applyAlignment="1" applyProtection="1">
      <alignment horizontal="left" vertical="top" wrapText="1"/>
    </xf>
    <xf numFmtId="0" fontId="2" fillId="0" borderId="25" xfId="0" applyNumberFormat="1" applyFont="1" applyBorder="1" applyAlignment="1" applyProtection="1">
      <alignment horizontal="left" vertical="top" wrapText="1"/>
    </xf>
    <xf numFmtId="0" fontId="2" fillId="0" borderId="43" xfId="0" applyNumberFormat="1" applyFont="1" applyBorder="1" applyAlignment="1" applyProtection="1">
      <alignment horizontal="left" vertical="top" wrapText="1"/>
    </xf>
    <xf numFmtId="0" fontId="2" fillId="0" borderId="26" xfId="0" applyNumberFormat="1" applyFont="1" applyBorder="1" applyAlignment="1" applyProtection="1">
      <alignment horizontal="left" vertical="top" wrapText="1"/>
    </xf>
    <xf numFmtId="0" fontId="2" fillId="8" borderId="38" xfId="0" applyNumberFormat="1" applyFont="1" applyFill="1" applyBorder="1" applyAlignment="1" applyProtection="1">
      <alignment horizontal="left" vertical="top" wrapText="1"/>
    </xf>
    <xf numFmtId="0" fontId="2" fillId="8" borderId="39" xfId="0" applyNumberFormat="1" applyFont="1" applyFill="1" applyBorder="1" applyAlignment="1" applyProtection="1">
      <alignment horizontal="left" vertical="top" wrapText="1"/>
    </xf>
    <xf numFmtId="0" fontId="2" fillId="8" borderId="40" xfId="0" applyNumberFormat="1" applyFont="1" applyFill="1" applyBorder="1" applyAlignment="1" applyProtection="1">
      <alignment horizontal="left" vertical="top" wrapText="1"/>
    </xf>
    <xf numFmtId="0" fontId="2" fillId="15" borderId="41" xfId="7" applyNumberFormat="1" applyFont="1" applyFill="1" applyBorder="1" applyAlignment="1" applyProtection="1">
      <alignment horizontal="left" vertical="top" wrapText="1"/>
      <protection locked="0"/>
    </xf>
    <xf numFmtId="0" fontId="2" fillId="15" borderId="29" xfId="7" applyNumberFormat="1" applyFont="1" applyFill="1" applyBorder="1" applyAlignment="1" applyProtection="1">
      <alignment horizontal="left" vertical="top" wrapText="1"/>
      <protection locked="0"/>
    </xf>
    <xf numFmtId="0" fontId="2" fillId="15" borderId="30" xfId="7" applyNumberFormat="1" applyFont="1" applyFill="1" applyBorder="1" applyAlignment="1" applyProtection="1">
      <alignment horizontal="left" vertical="top" wrapText="1"/>
      <protection locked="0"/>
    </xf>
    <xf numFmtId="0" fontId="3" fillId="0" borderId="79" xfId="7" applyFont="1" applyFill="1" applyBorder="1" applyAlignment="1" applyProtection="1">
      <alignment horizontal="left" vertical="top" wrapText="1"/>
    </xf>
    <xf numFmtId="0" fontId="3" fillId="0" borderId="80" xfId="7" applyFont="1" applyFill="1" applyBorder="1" applyAlignment="1" applyProtection="1">
      <alignment horizontal="left" vertical="top" wrapText="1"/>
    </xf>
    <xf numFmtId="0" fontId="3" fillId="0" borderId="81" xfId="7" applyFont="1" applyFill="1" applyBorder="1" applyAlignment="1" applyProtection="1">
      <alignment horizontal="left" vertical="top" wrapText="1"/>
    </xf>
    <xf numFmtId="0" fontId="25" fillId="0" borderId="7" xfId="9" applyFont="1" applyBorder="1" applyAlignment="1" applyProtection="1">
      <alignment horizontal="left" vertical="top" wrapText="1"/>
    </xf>
    <xf numFmtId="0" fontId="25" fillId="0" borderId="13" xfId="9" applyFont="1" applyBorder="1" applyAlignment="1" applyProtection="1">
      <alignment horizontal="left" vertical="top" wrapText="1"/>
    </xf>
    <xf numFmtId="0" fontId="25" fillId="0" borderId="44" xfId="9" applyFont="1" applyBorder="1" applyAlignment="1" applyProtection="1">
      <alignment horizontal="left" vertical="top" wrapText="1"/>
    </xf>
    <xf numFmtId="14" fontId="2" fillId="7" borderId="22" xfId="7" applyNumberFormat="1" applyFont="1" applyFill="1" applyBorder="1" applyAlignment="1" applyProtection="1">
      <alignment horizontal="left" vertical="center" wrapText="1"/>
      <protection locked="0"/>
    </xf>
    <xf numFmtId="14" fontId="2" fillId="7" borderId="32" xfId="7" applyNumberFormat="1" applyFont="1" applyFill="1" applyBorder="1" applyAlignment="1" applyProtection="1">
      <alignment horizontal="left" vertical="center" wrapText="1"/>
      <protection locked="0"/>
    </xf>
    <xf numFmtId="0" fontId="2" fillId="0" borderId="0" xfId="7" applyNumberFormat="1" applyFont="1" applyBorder="1" applyAlignment="1" applyProtection="1">
      <alignment horizontal="left" vertical="top" wrapText="1"/>
    </xf>
    <xf numFmtId="0" fontId="2" fillId="0" borderId="18" xfId="11" applyFont="1" applyFill="1" applyAlignment="1" applyProtection="1">
      <alignment horizontal="left" vertical="top" wrapText="1"/>
    </xf>
    <xf numFmtId="14" fontId="2" fillId="7" borderId="18" xfId="7" applyNumberFormat="1" applyFont="1" applyFill="1" applyAlignment="1" applyProtection="1">
      <alignment horizontal="left" vertical="top" wrapText="1"/>
      <protection locked="0"/>
    </xf>
    <xf numFmtId="0" fontId="2" fillId="0" borderId="18" xfId="7" applyNumberFormat="1" applyFont="1" applyAlignment="1" applyProtection="1">
      <alignment horizontal="left" vertical="top" wrapText="1"/>
    </xf>
    <xf numFmtId="0" fontId="2" fillId="12" borderId="41" xfId="7" applyNumberFormat="1" applyFont="1" applyFill="1" applyBorder="1" applyAlignment="1" applyProtection="1">
      <alignment horizontal="center" vertical="top" wrapText="1"/>
      <protection locked="0"/>
    </xf>
    <xf numFmtId="0" fontId="2" fillId="12" borderId="29" xfId="7" applyNumberFormat="1" applyFont="1" applyFill="1" applyBorder="1" applyAlignment="1" applyProtection="1">
      <alignment horizontal="center" vertical="top" wrapText="1"/>
      <protection locked="0"/>
    </xf>
    <xf numFmtId="0" fontId="2" fillId="12" borderId="30" xfId="7" applyNumberFormat="1" applyFont="1" applyFill="1" applyBorder="1" applyAlignment="1" applyProtection="1">
      <alignment horizontal="center" vertical="top" wrapText="1"/>
      <protection locked="0"/>
    </xf>
    <xf numFmtId="0" fontId="2" fillId="12" borderId="18" xfId="7" applyNumberFormat="1" applyFont="1" applyFill="1" applyAlignment="1" applyProtection="1">
      <alignment horizontal="left" vertical="top" wrapText="1"/>
      <protection locked="0"/>
    </xf>
    <xf numFmtId="0" fontId="15" fillId="15" borderId="103" xfId="0" applyFont="1" applyFill="1" applyBorder="1" applyAlignment="1" applyProtection="1">
      <alignment horizontal="left" vertical="top" wrapText="1"/>
      <protection locked="0"/>
    </xf>
    <xf numFmtId="0" fontId="15" fillId="15" borderId="101" xfId="0" applyFont="1" applyFill="1" applyBorder="1" applyAlignment="1" applyProtection="1">
      <alignment horizontal="left" vertical="top" wrapText="1"/>
      <protection locked="0"/>
    </xf>
    <xf numFmtId="0" fontId="15" fillId="15" borderId="102" xfId="0" applyFont="1" applyFill="1" applyBorder="1" applyAlignment="1" applyProtection="1">
      <alignment horizontal="left" vertical="top" wrapText="1"/>
      <protection locked="0"/>
    </xf>
    <xf numFmtId="14" fontId="2" fillId="0" borderId="0" xfId="7" applyNumberFormat="1" applyFont="1" applyFill="1" applyBorder="1" applyAlignment="1" applyProtection="1">
      <alignment horizontal="left" vertical="top" wrapText="1"/>
      <protection locked="0"/>
    </xf>
    <xf numFmtId="0" fontId="2" fillId="0" borderId="22" xfId="0" applyFont="1" applyBorder="1" applyAlignment="1" applyProtection="1">
      <alignment horizontal="left" vertical="center" wrapText="1"/>
    </xf>
    <xf numFmtId="0" fontId="2" fillId="0" borderId="31" xfId="0" applyFont="1" applyBorder="1" applyAlignment="1" applyProtection="1">
      <alignment horizontal="left" vertical="center" wrapText="1"/>
    </xf>
    <xf numFmtId="0" fontId="2" fillId="0" borderId="32" xfId="0" applyFont="1" applyBorder="1" applyAlignment="1" applyProtection="1">
      <alignment horizontal="left" vertical="center" wrapText="1"/>
    </xf>
    <xf numFmtId="0" fontId="15" fillId="15" borderId="103" xfId="0" applyNumberFormat="1" applyFont="1" applyFill="1" applyBorder="1" applyAlignment="1" applyProtection="1">
      <alignment horizontal="left" vertical="top" wrapText="1"/>
      <protection locked="0"/>
    </xf>
    <xf numFmtId="0" fontId="15" fillId="15" borderId="101" xfId="0" applyNumberFormat="1" applyFont="1" applyFill="1" applyBorder="1" applyAlignment="1" applyProtection="1">
      <alignment horizontal="left" vertical="top" wrapText="1"/>
      <protection locked="0"/>
    </xf>
    <xf numFmtId="0" fontId="15" fillId="15" borderId="102" xfId="0" applyNumberFormat="1" applyFont="1" applyFill="1" applyBorder="1" applyAlignment="1" applyProtection="1">
      <alignment horizontal="left" vertical="top" wrapText="1"/>
      <protection locked="0"/>
    </xf>
    <xf numFmtId="0" fontId="15" fillId="15" borderId="14" xfId="0" applyFont="1" applyFill="1" applyBorder="1" applyAlignment="1" applyProtection="1">
      <alignment horizontal="left" vertical="top" wrapText="1"/>
      <protection locked="0"/>
    </xf>
    <xf numFmtId="0" fontId="20" fillId="0" borderId="0" xfId="0" applyFont="1" applyBorder="1" applyAlignment="1" applyProtection="1">
      <alignment horizontal="left" vertical="top" wrapText="1"/>
    </xf>
    <xf numFmtId="0" fontId="3" fillId="0" borderId="29" xfId="0" applyFont="1" applyBorder="1" applyAlignment="1" applyProtection="1">
      <alignment horizontal="left" vertical="top" wrapText="1"/>
    </xf>
    <xf numFmtId="0" fontId="2" fillId="0" borderId="22" xfId="7" applyFont="1" applyBorder="1" applyAlignment="1" applyProtection="1">
      <alignment horizontal="left" vertical="top" wrapText="1"/>
    </xf>
    <xf numFmtId="0" fontId="2" fillId="0" borderId="31" xfId="7" applyFont="1" applyBorder="1" applyAlignment="1" applyProtection="1">
      <alignment horizontal="left" vertical="top" wrapText="1"/>
    </xf>
    <xf numFmtId="0" fontId="2" fillId="0" borderId="32" xfId="7" applyFont="1" applyBorder="1" applyAlignment="1" applyProtection="1">
      <alignment horizontal="left" vertical="top" wrapText="1"/>
    </xf>
    <xf numFmtId="49" fontId="2" fillId="8" borderId="22" xfId="7" applyNumberFormat="1" applyFont="1" applyFill="1" applyBorder="1" applyAlignment="1" applyProtection="1">
      <alignment horizontal="center" vertical="top" wrapText="1"/>
      <protection locked="0"/>
    </xf>
    <xf numFmtId="49" fontId="2" fillId="8" borderId="31" xfId="7" applyNumberFormat="1" applyFont="1" applyFill="1" applyBorder="1" applyAlignment="1" applyProtection="1">
      <alignment horizontal="center" vertical="top" wrapText="1"/>
      <protection locked="0"/>
    </xf>
    <xf numFmtId="49" fontId="2" fillId="8" borderId="32" xfId="7" applyNumberFormat="1" applyFont="1" applyFill="1" applyBorder="1" applyAlignment="1" applyProtection="1">
      <alignment horizontal="center" vertical="top" wrapText="1"/>
      <protection locked="0"/>
    </xf>
    <xf numFmtId="0" fontId="2" fillId="0" borderId="49" xfId="7" applyFont="1" applyBorder="1" applyAlignment="1" applyProtection="1">
      <alignment horizontal="left" vertical="top" wrapText="1"/>
    </xf>
    <xf numFmtId="0" fontId="2" fillId="0" borderId="27" xfId="7" applyFont="1" applyBorder="1" applyAlignment="1" applyProtection="1">
      <alignment horizontal="left" vertical="top" wrapText="1"/>
    </xf>
    <xf numFmtId="0" fontId="2" fillId="0" borderId="50" xfId="7" applyFont="1" applyBorder="1" applyAlignment="1" applyProtection="1">
      <alignment horizontal="left" vertical="top" wrapText="1"/>
    </xf>
    <xf numFmtId="0" fontId="2" fillId="0" borderId="41" xfId="7" applyFont="1" applyBorder="1" applyAlignment="1" applyProtection="1">
      <alignment horizontal="left" vertical="top" wrapText="1"/>
    </xf>
    <xf numFmtId="0" fontId="2" fillId="0" borderId="29" xfId="7" applyFont="1" applyBorder="1" applyAlignment="1" applyProtection="1">
      <alignment horizontal="left" vertical="top" wrapText="1"/>
    </xf>
    <xf numFmtId="0" fontId="2" fillId="0" borderId="30" xfId="7" applyFont="1" applyBorder="1" applyAlignment="1" applyProtection="1">
      <alignment horizontal="left" vertical="top" wrapText="1"/>
    </xf>
    <xf numFmtId="0" fontId="3" fillId="0" borderId="31" xfId="0" applyFont="1" applyBorder="1" applyAlignment="1" applyProtection="1">
      <alignment horizontal="left" vertical="center" wrapText="1"/>
    </xf>
    <xf numFmtId="0" fontId="2" fillId="0" borderId="22" xfId="0" applyNumberFormat="1" applyFont="1" applyBorder="1" applyAlignment="1" applyProtection="1">
      <alignment horizontal="left" vertical="center"/>
    </xf>
    <xf numFmtId="0" fontId="2" fillId="0" borderId="31" xfId="0" applyNumberFormat="1" applyFont="1" applyBorder="1" applyAlignment="1" applyProtection="1">
      <alignment horizontal="left" vertical="center"/>
    </xf>
    <xf numFmtId="0" fontId="2" fillId="0" borderId="32" xfId="0" applyNumberFormat="1" applyFont="1" applyBorder="1" applyAlignment="1" applyProtection="1">
      <alignment horizontal="left" vertical="center"/>
    </xf>
    <xf numFmtId="0" fontId="38" fillId="0" borderId="0" xfId="0" applyNumberFormat="1" applyFont="1" applyBorder="1" applyAlignment="1" applyProtection="1">
      <alignment horizontal="right" vertical="top" wrapText="1"/>
    </xf>
    <xf numFmtId="0" fontId="3" fillId="0" borderId="29" xfId="0" applyNumberFormat="1" applyFont="1" applyBorder="1" applyAlignment="1" applyProtection="1">
      <alignment horizontal="left" vertical="top"/>
    </xf>
    <xf numFmtId="0" fontId="3" fillId="0" borderId="0" xfId="0" applyNumberFormat="1" applyFont="1" applyBorder="1" applyAlignment="1" applyProtection="1">
      <alignment horizontal="left" vertical="top"/>
    </xf>
    <xf numFmtId="0" fontId="22"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2" fillId="15" borderId="46" xfId="0" applyNumberFormat="1" applyFont="1" applyFill="1" applyBorder="1" applyAlignment="1" applyProtection="1">
      <alignment horizontal="left" vertical="center" wrapText="1"/>
      <protection locked="0"/>
    </xf>
    <xf numFmtId="0" fontId="2" fillId="15" borderId="47" xfId="0" applyNumberFormat="1" applyFont="1" applyFill="1" applyBorder="1" applyAlignment="1" applyProtection="1">
      <alignment horizontal="left" vertical="center" wrapText="1"/>
      <protection locked="0"/>
    </xf>
    <xf numFmtId="0" fontId="2" fillId="15" borderId="48" xfId="0" applyNumberFormat="1" applyFont="1" applyFill="1" applyBorder="1" applyAlignment="1" applyProtection="1">
      <alignment horizontal="left" vertical="center" wrapText="1"/>
      <protection locked="0"/>
    </xf>
    <xf numFmtId="0" fontId="2" fillId="7" borderId="25" xfId="0" applyNumberFormat="1" applyFont="1" applyFill="1" applyBorder="1" applyAlignment="1" applyProtection="1">
      <alignment horizontal="left" vertical="center" wrapText="1"/>
      <protection locked="0"/>
    </xf>
    <xf numFmtId="0" fontId="2" fillId="7" borderId="43" xfId="0" applyNumberFormat="1" applyFont="1" applyFill="1" applyBorder="1" applyAlignment="1" applyProtection="1">
      <alignment horizontal="left" vertical="center" wrapText="1"/>
      <protection locked="0"/>
    </xf>
    <xf numFmtId="0" fontId="2" fillId="7" borderId="26" xfId="0" applyNumberFormat="1" applyFont="1" applyFill="1" applyBorder="1" applyAlignment="1" applyProtection="1">
      <alignment horizontal="left" vertical="center" wrapText="1"/>
      <protection locked="0"/>
    </xf>
    <xf numFmtId="0" fontId="2" fillId="0" borderId="22" xfId="10" applyNumberFormat="1" applyFont="1" applyFill="1" applyBorder="1" applyAlignment="1" applyProtection="1">
      <alignment horizontal="left" vertical="center"/>
    </xf>
    <xf numFmtId="0" fontId="2" fillId="0" borderId="32" xfId="10" applyNumberFormat="1" applyFont="1" applyFill="1" applyBorder="1" applyAlignment="1" applyProtection="1">
      <alignment horizontal="left" vertical="center"/>
    </xf>
    <xf numFmtId="174" fontId="2" fillId="9" borderId="18" xfId="10" applyNumberFormat="1" applyFont="1" applyFill="1" applyBorder="1" applyAlignment="1" applyProtection="1">
      <alignment vertical="center"/>
    </xf>
    <xf numFmtId="0" fontId="15" fillId="15" borderId="7" xfId="0" applyNumberFormat="1" applyFont="1" applyFill="1" applyBorder="1" applyAlignment="1" applyProtection="1">
      <alignment vertical="top" wrapText="1"/>
      <protection locked="0"/>
    </xf>
    <xf numFmtId="0" fontId="15" fillId="15" borderId="13" xfId="0" applyFont="1" applyFill="1" applyBorder="1" applyAlignment="1" applyProtection="1">
      <alignment vertical="top" wrapText="1"/>
      <protection locked="0"/>
    </xf>
    <xf numFmtId="0" fontId="0" fillId="15" borderId="13" xfId="0" applyFill="1" applyBorder="1" applyAlignment="1">
      <alignment vertical="top" wrapText="1"/>
    </xf>
    <xf numFmtId="0" fontId="0" fillId="15" borderId="14" xfId="0" applyFill="1" applyBorder="1" applyAlignment="1">
      <alignment vertical="top" wrapText="1"/>
    </xf>
    <xf numFmtId="0" fontId="28" fillId="15" borderId="13"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xf>
    <xf numFmtId="0" fontId="0" fillId="0" borderId="0" xfId="0" applyFill="1" applyBorder="1" applyAlignment="1">
      <alignment vertical="top" wrapText="1"/>
    </xf>
    <xf numFmtId="0" fontId="2" fillId="0" borderId="0" xfId="0" applyFont="1" applyFill="1" applyBorder="1" applyAlignment="1" applyProtection="1">
      <alignment horizontal="left" wrapText="1"/>
      <protection locked="0"/>
    </xf>
    <xf numFmtId="0" fontId="2" fillId="0" borderId="0" xfId="0" applyFont="1" applyFill="1" applyBorder="1" applyAlignment="1">
      <alignment wrapText="1"/>
    </xf>
    <xf numFmtId="0" fontId="2" fillId="7" borderId="13" xfId="0" applyFont="1" applyFill="1" applyBorder="1" applyAlignment="1" applyProtection="1">
      <alignment vertical="top" wrapText="1"/>
      <protection locked="0"/>
    </xf>
    <xf numFmtId="0" fontId="2" fillId="7" borderId="7" xfId="0" applyFont="1" applyFill="1" applyBorder="1" applyAlignment="1" applyProtection="1">
      <alignment horizontal="center" vertical="top" wrapText="1"/>
      <protection locked="0"/>
    </xf>
    <xf numFmtId="0" fontId="2" fillId="7" borderId="13" xfId="0" applyFont="1" applyFill="1" applyBorder="1" applyAlignment="1" applyProtection="1">
      <alignment horizontal="center" vertical="top" wrapText="1"/>
      <protection locked="0"/>
    </xf>
    <xf numFmtId="0" fontId="0" fillId="0" borderId="14" xfId="0" applyBorder="1" applyAlignment="1" applyProtection="1">
      <alignment wrapText="1"/>
      <protection locked="0"/>
    </xf>
    <xf numFmtId="0" fontId="2" fillId="7" borderId="14" xfId="0" applyFont="1" applyFill="1" applyBorder="1" applyAlignment="1" applyProtection="1">
      <alignment horizontal="center" vertical="top" wrapText="1"/>
      <protection locked="0"/>
    </xf>
    <xf numFmtId="0" fontId="8" fillId="0" borderId="0" xfId="0" applyNumberFormat="1" applyFont="1" applyAlignment="1" applyProtection="1">
      <alignment horizontal="center" vertical="top" wrapText="1"/>
    </xf>
    <xf numFmtId="0" fontId="0" fillId="0" borderId="0" xfId="0" applyAlignment="1">
      <alignment horizontal="center" vertical="top" wrapText="1"/>
    </xf>
    <xf numFmtId="0" fontId="8" fillId="0" borderId="0" xfId="0" applyNumberFormat="1" applyFont="1" applyBorder="1" applyAlignment="1" applyProtection="1">
      <alignment horizontal="center" vertical="top" wrapText="1"/>
    </xf>
    <xf numFmtId="0" fontId="24" fillId="9" borderId="53" xfId="9" applyFont="1" applyFill="1" applyBorder="1" applyAlignment="1" applyProtection="1">
      <alignment horizontal="right" vertical="center"/>
    </xf>
    <xf numFmtId="0" fontId="24" fillId="9" borderId="54" xfId="9" applyFont="1" applyFill="1" applyBorder="1" applyAlignment="1" applyProtection="1">
      <alignment horizontal="right" vertical="center"/>
    </xf>
    <xf numFmtId="0" fontId="2" fillId="0" borderId="35" xfId="0" applyNumberFormat="1" applyFont="1" applyBorder="1" applyAlignment="1" applyProtection="1">
      <alignment vertical="top" wrapText="1"/>
    </xf>
    <xf numFmtId="0" fontId="7" fillId="0" borderId="45" xfId="0" applyFont="1" applyFill="1" applyBorder="1" applyAlignment="1" applyProtection="1">
      <alignment vertical="top" wrapText="1"/>
    </xf>
    <xf numFmtId="0" fontId="2" fillId="0" borderId="0" xfId="0" applyFont="1" applyFill="1" applyBorder="1" applyAlignment="1">
      <alignment vertical="top" wrapText="1"/>
    </xf>
    <xf numFmtId="0" fontId="2" fillId="0" borderId="68" xfId="0" applyFont="1" applyFill="1" applyBorder="1" applyAlignment="1">
      <alignment vertical="top" wrapText="1"/>
    </xf>
    <xf numFmtId="0" fontId="2" fillId="0" borderId="45" xfId="0" applyFont="1" applyFill="1" applyBorder="1" applyAlignment="1">
      <alignment vertical="top" wrapText="1"/>
    </xf>
    <xf numFmtId="0" fontId="2" fillId="0" borderId="71" xfId="0" applyFont="1" applyFill="1" applyBorder="1" applyAlignment="1">
      <alignment vertical="top" wrapText="1"/>
    </xf>
    <xf numFmtId="0" fontId="2" fillId="0" borderId="72" xfId="0" applyFont="1" applyFill="1" applyBorder="1" applyAlignment="1">
      <alignment vertical="top" wrapText="1"/>
    </xf>
    <xf numFmtId="0" fontId="2" fillId="0" borderId="73" xfId="0" applyFont="1" applyFill="1" applyBorder="1" applyAlignment="1">
      <alignment vertical="top" wrapText="1"/>
    </xf>
    <xf numFmtId="0" fontId="51" fillId="0" borderId="23" xfId="0" applyFont="1" applyBorder="1" applyAlignment="1" applyProtection="1">
      <alignment vertical="top" wrapText="1"/>
    </xf>
    <xf numFmtId="0" fontId="0" fillId="0" borderId="25" xfId="0" applyBorder="1" applyAlignment="1">
      <alignment vertical="top" wrapText="1"/>
    </xf>
    <xf numFmtId="0" fontId="0" fillId="0" borderId="26" xfId="0" applyBorder="1" applyAlignment="1">
      <alignment vertical="top" wrapText="1"/>
    </xf>
    <xf numFmtId="166" fontId="2" fillId="0" borderId="0" xfId="7" applyNumberFormat="1" applyFont="1" applyFill="1" applyBorder="1" applyAlignment="1" applyProtection="1">
      <alignment horizontal="right" vertical="top"/>
    </xf>
    <xf numFmtId="0" fontId="2" fillId="0" borderId="0" xfId="0" applyNumberFormat="1" applyFont="1" applyFill="1" applyBorder="1" applyAlignment="1" applyProtection="1">
      <alignment vertical="top" wrapText="1"/>
    </xf>
    <xf numFmtId="0" fontId="53" fillId="0" borderId="0" xfId="0" applyFont="1" applyBorder="1" applyAlignment="1" applyProtection="1">
      <alignment horizontal="left" vertical="top" wrapText="1"/>
    </xf>
    <xf numFmtId="0" fontId="0" fillId="0" borderId="0" xfId="0" applyAlignment="1">
      <alignment vertical="top"/>
    </xf>
    <xf numFmtId="0" fontId="2" fillId="0" borderId="71" xfId="0" applyNumberFormat="1" applyFont="1" applyBorder="1" applyAlignment="1" applyProtection="1">
      <alignment vertical="top" wrapText="1"/>
    </xf>
    <xf numFmtId="0" fontId="2" fillId="0" borderId="72" xfId="0" applyFont="1" applyBorder="1" applyAlignment="1">
      <alignment vertical="top" wrapText="1"/>
    </xf>
    <xf numFmtId="0" fontId="2" fillId="0" borderId="73" xfId="0" applyFont="1" applyBorder="1" applyAlignment="1">
      <alignment vertical="top" wrapText="1"/>
    </xf>
    <xf numFmtId="0" fontId="6" fillId="7" borderId="45" xfId="0" applyFont="1" applyFill="1" applyBorder="1" applyAlignment="1" applyProtection="1">
      <alignment vertical="top" wrapText="1"/>
      <protection locked="0"/>
    </xf>
    <xf numFmtId="0" fontId="0" fillId="7" borderId="0" xfId="0" applyFill="1" applyBorder="1" applyAlignment="1" applyProtection="1">
      <alignment wrapText="1"/>
      <protection locked="0"/>
    </xf>
    <xf numFmtId="0" fontId="0" fillId="7" borderId="68" xfId="0" applyFill="1" applyBorder="1" applyAlignment="1" applyProtection="1">
      <alignment wrapText="1"/>
      <protection locked="0"/>
    </xf>
    <xf numFmtId="0" fontId="0" fillId="7" borderId="45" xfId="0" applyFill="1" applyBorder="1" applyAlignment="1" applyProtection="1">
      <alignment wrapText="1"/>
      <protection locked="0"/>
    </xf>
    <xf numFmtId="0" fontId="0" fillId="7" borderId="71" xfId="0" applyFill="1" applyBorder="1" applyAlignment="1" applyProtection="1">
      <alignment wrapText="1"/>
      <protection locked="0"/>
    </xf>
    <xf numFmtId="0" fontId="0" fillId="7" borderId="72" xfId="0" applyFill="1" applyBorder="1" applyAlignment="1" applyProtection="1">
      <alignment wrapText="1"/>
      <protection locked="0"/>
    </xf>
    <xf numFmtId="0" fontId="0" fillId="7" borderId="73" xfId="0" applyFill="1" applyBorder="1" applyAlignment="1" applyProtection="1">
      <alignment wrapText="1"/>
      <protection locked="0"/>
    </xf>
    <xf numFmtId="0" fontId="2" fillId="6" borderId="0" xfId="7" applyFont="1" applyFill="1" applyBorder="1" applyAlignment="1" applyProtection="1">
      <alignment horizontal="left" vertical="top" wrapText="1"/>
    </xf>
    <xf numFmtId="49" fontId="2" fillId="7" borderId="22" xfId="7" applyNumberFormat="1" applyFont="1" applyFill="1" applyBorder="1" applyAlignment="1" applyProtection="1">
      <alignment horizontal="left" vertical="top"/>
      <protection locked="0"/>
    </xf>
    <xf numFmtId="49" fontId="2" fillId="7" borderId="31" xfId="7" applyNumberFormat="1" applyFont="1" applyFill="1" applyBorder="1" applyAlignment="1" applyProtection="1">
      <alignment horizontal="left" vertical="top"/>
      <protection locked="0"/>
    </xf>
    <xf numFmtId="49" fontId="2" fillId="7" borderId="32" xfId="7" applyNumberFormat="1" applyFont="1" applyFill="1" applyBorder="1" applyAlignment="1" applyProtection="1">
      <alignment horizontal="left" vertical="top"/>
      <protection locked="0"/>
    </xf>
    <xf numFmtId="49" fontId="2" fillId="7" borderId="18" xfId="7" applyNumberFormat="1" applyFont="1" applyFill="1" applyAlignment="1" applyProtection="1">
      <alignment horizontal="left" vertical="top"/>
      <protection locked="0"/>
    </xf>
    <xf numFmtId="0" fontId="3" fillId="0" borderId="0" xfId="7" applyNumberFormat="1" applyFont="1" applyBorder="1" applyAlignment="1" applyProtection="1">
      <alignment horizontal="left" vertical="top" wrapText="1"/>
    </xf>
    <xf numFmtId="0" fontId="2" fillId="6" borderId="0" xfId="0" applyFont="1" applyFill="1" applyBorder="1" applyAlignment="1" applyProtection="1">
      <alignment horizontal="left" vertical="top" wrapText="1"/>
    </xf>
    <xf numFmtId="0" fontId="28" fillId="7" borderId="46" xfId="0" applyFont="1" applyFill="1" applyBorder="1" applyAlignment="1" applyProtection="1">
      <alignment vertical="top" wrapText="1"/>
      <protection locked="0"/>
    </xf>
    <xf numFmtId="0" fontId="28" fillId="7" borderId="47" xfId="0" applyFont="1" applyFill="1" applyBorder="1" applyAlignment="1" applyProtection="1">
      <alignment vertical="top" wrapText="1"/>
      <protection locked="0"/>
    </xf>
    <xf numFmtId="0" fontId="28" fillId="7" borderId="48" xfId="0" applyFont="1" applyFill="1" applyBorder="1" applyAlignment="1" applyProtection="1">
      <alignment vertical="top" wrapText="1"/>
      <protection locked="0"/>
    </xf>
    <xf numFmtId="0" fontId="2" fillId="12" borderId="49" xfId="6" applyNumberFormat="1" applyFont="1" applyBorder="1" applyAlignment="1" applyProtection="1">
      <alignment horizontal="left" vertical="top" wrapText="1"/>
      <protection locked="0"/>
    </xf>
    <xf numFmtId="0" fontId="2" fillId="12" borderId="27" xfId="6" applyNumberFormat="1" applyFont="1" applyBorder="1" applyAlignment="1" applyProtection="1">
      <alignment horizontal="left" vertical="top" wrapText="1"/>
      <protection locked="0"/>
    </xf>
    <xf numFmtId="0" fontId="0" fillId="0" borderId="27" xfId="0" applyBorder="1" applyAlignment="1" applyProtection="1">
      <alignment wrapText="1"/>
      <protection locked="0"/>
    </xf>
    <xf numFmtId="0" fontId="0" fillId="0" borderId="50" xfId="0" applyBorder="1" applyAlignment="1" applyProtection="1">
      <alignment wrapText="1"/>
      <protection locked="0"/>
    </xf>
    <xf numFmtId="0" fontId="2" fillId="12" borderId="33" xfId="6" applyNumberFormat="1" applyFont="1" applyBorder="1" applyAlignment="1" applyProtection="1">
      <alignment horizontal="left" vertical="top" wrapText="1"/>
      <protection locked="0"/>
    </xf>
    <xf numFmtId="0" fontId="2" fillId="12" borderId="0" xfId="6" applyNumberFormat="1" applyFont="1" applyBorder="1" applyAlignment="1" applyProtection="1">
      <alignment horizontal="left" vertical="top" wrapText="1"/>
      <protection locked="0"/>
    </xf>
    <xf numFmtId="0" fontId="0" fillId="0" borderId="0" xfId="0" applyBorder="1" applyAlignment="1" applyProtection="1">
      <alignment wrapText="1"/>
      <protection locked="0"/>
    </xf>
    <xf numFmtId="0" fontId="0" fillId="0" borderId="94" xfId="0" applyBorder="1" applyAlignment="1" applyProtection="1">
      <alignment wrapText="1"/>
      <protection locked="0"/>
    </xf>
    <xf numFmtId="0" fontId="0" fillId="0" borderId="41" xfId="0" applyBorder="1" applyAlignment="1" applyProtection="1">
      <alignment wrapText="1"/>
      <protection locked="0"/>
    </xf>
    <xf numFmtId="0" fontId="0" fillId="0" borderId="29" xfId="0" applyBorder="1" applyAlignment="1" applyProtection="1">
      <alignment wrapText="1"/>
      <protection locked="0"/>
    </xf>
    <xf numFmtId="0" fontId="0" fillId="0" borderId="30" xfId="0" applyBorder="1" applyAlignment="1" applyProtection="1">
      <alignment wrapText="1"/>
      <protection locked="0"/>
    </xf>
    <xf numFmtId="0" fontId="0" fillId="0" borderId="31" xfId="0" applyBorder="1" applyAlignment="1">
      <alignment horizontal="left" vertical="top" wrapText="1"/>
    </xf>
    <xf numFmtId="49" fontId="2" fillId="7" borderId="49" xfId="7" applyNumberFormat="1" applyFont="1" applyFill="1" applyBorder="1" applyAlignment="1" applyProtection="1">
      <alignment horizontal="left" vertical="top" wrapText="1"/>
      <protection locked="0"/>
    </xf>
    <xf numFmtId="0" fontId="0" fillId="7" borderId="27" xfId="0" applyFill="1" applyBorder="1" applyAlignment="1" applyProtection="1">
      <alignment vertical="top" wrapText="1"/>
      <protection locked="0"/>
    </xf>
    <xf numFmtId="0" fontId="0" fillId="7" borderId="33" xfId="0"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41" xfId="0" applyFill="1" applyBorder="1" applyAlignment="1" applyProtection="1">
      <alignment vertical="top" wrapText="1"/>
      <protection locked="0"/>
    </xf>
    <xf numFmtId="0" fontId="0" fillId="7" borderId="29" xfId="0" applyFill="1" applyBorder="1" applyAlignment="1" applyProtection="1">
      <alignment vertical="top" wrapText="1"/>
      <protection locked="0"/>
    </xf>
    <xf numFmtId="0" fontId="2" fillId="0" borderId="18" xfId="10" applyNumberFormat="1" applyFont="1" applyBorder="1" applyAlignment="1" applyProtection="1">
      <alignment horizontal="left" vertical="top"/>
    </xf>
    <xf numFmtId="0" fontId="3" fillId="0" borderId="0" xfId="10" applyNumberFormat="1" applyFont="1" applyBorder="1" applyAlignment="1" applyProtection="1">
      <alignment horizontal="left" vertical="top"/>
    </xf>
    <xf numFmtId="0" fontId="2" fillId="8" borderId="51" xfId="7" applyNumberFormat="1" applyFont="1" applyFill="1" applyBorder="1" applyAlignment="1" applyProtection="1">
      <alignment horizontal="left" vertical="top" wrapText="1"/>
      <protection locked="0"/>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8" borderId="35" xfId="0" applyFont="1" applyFill="1" applyBorder="1" applyAlignment="1" applyProtection="1">
      <alignment horizontal="left" vertical="top" wrapText="1"/>
      <protection locked="0"/>
    </xf>
    <xf numFmtId="0" fontId="2" fillId="8" borderId="21" xfId="0" applyFont="1" applyFill="1" applyBorder="1" applyAlignment="1" applyProtection="1">
      <alignment horizontal="left" vertical="top" wrapText="1"/>
      <protection locked="0"/>
    </xf>
    <xf numFmtId="0" fontId="2" fillId="8" borderId="23" xfId="0" applyFont="1" applyFill="1" applyBorder="1" applyAlignment="1" applyProtection="1">
      <alignment horizontal="left" vertical="top" wrapText="1"/>
      <protection locked="0"/>
    </xf>
    <xf numFmtId="0" fontId="2" fillId="8" borderId="19" xfId="0" applyFont="1" applyFill="1" applyBorder="1" applyAlignment="1" applyProtection="1">
      <alignment horizontal="left" vertical="top" wrapText="1"/>
      <protection locked="0"/>
    </xf>
    <xf numFmtId="0" fontId="2" fillId="8" borderId="25" xfId="0" applyFont="1" applyFill="1" applyBorder="1" applyAlignment="1" applyProtection="1">
      <alignment horizontal="left" vertical="top" wrapText="1"/>
      <protection locked="0"/>
    </xf>
    <xf numFmtId="0" fontId="2" fillId="8" borderId="26" xfId="0" applyFont="1" applyFill="1" applyBorder="1" applyAlignment="1" applyProtection="1">
      <alignment horizontal="left" vertical="top" wrapText="1"/>
      <protection locked="0"/>
    </xf>
    <xf numFmtId="0" fontId="2" fillId="8" borderId="35" xfId="0" applyFont="1" applyFill="1" applyBorder="1" applyAlignment="1" applyProtection="1">
      <alignment horizontal="left" vertical="top"/>
      <protection locked="0"/>
    </xf>
    <xf numFmtId="0" fontId="2" fillId="8" borderId="21" xfId="0" applyFont="1" applyFill="1" applyBorder="1" applyAlignment="1" applyProtection="1">
      <alignment horizontal="left" vertical="top"/>
      <protection locked="0"/>
    </xf>
    <xf numFmtId="0" fontId="2" fillId="8" borderId="23" xfId="0" applyFont="1" applyFill="1" applyBorder="1" applyAlignment="1" applyProtection="1">
      <alignment horizontal="left" vertical="top"/>
      <protection locked="0"/>
    </xf>
    <xf numFmtId="0" fontId="2" fillId="8" borderId="19" xfId="0" applyFont="1" applyFill="1" applyBorder="1" applyAlignment="1" applyProtection="1">
      <alignment horizontal="left" vertical="top"/>
      <protection locked="0"/>
    </xf>
    <xf numFmtId="0" fontId="2" fillId="8" borderId="25" xfId="0" applyFont="1" applyFill="1" applyBorder="1" applyAlignment="1" applyProtection="1">
      <alignment horizontal="left" vertical="top"/>
      <protection locked="0"/>
    </xf>
    <xf numFmtId="0" fontId="2" fillId="8" borderId="26" xfId="0" applyFont="1" applyFill="1" applyBorder="1" applyAlignment="1" applyProtection="1">
      <alignment horizontal="left" vertical="top"/>
      <protection locked="0"/>
    </xf>
    <xf numFmtId="0" fontId="2" fillId="0" borderId="0" xfId="46" applyFont="1" applyAlignment="1">
      <alignment horizontal="left" vertical="center"/>
    </xf>
    <xf numFmtId="0" fontId="3" fillId="0" borderId="0" xfId="46" applyFont="1" applyAlignment="1">
      <alignment horizontal="right" vertical="center"/>
    </xf>
    <xf numFmtId="175" fontId="62" fillId="9" borderId="22" xfId="46" applyNumberFormat="1" applyFont="1" applyFill="1" applyBorder="1" applyAlignment="1" applyProtection="1">
      <alignment horizontal="right" vertical="center"/>
    </xf>
    <xf numFmtId="175" fontId="62" fillId="9" borderId="32" xfId="46" applyNumberFormat="1" applyFont="1" applyFill="1" applyBorder="1" applyAlignment="1" applyProtection="1">
      <alignment horizontal="right" vertical="center"/>
    </xf>
    <xf numFmtId="0" fontId="3" fillId="0" borderId="0" xfId="46" applyFont="1" applyAlignment="1">
      <alignment horizontal="left" vertical="center"/>
    </xf>
    <xf numFmtId="0" fontId="3" fillId="0" borderId="0" xfId="46" applyFont="1" applyAlignment="1">
      <alignment horizontal="left"/>
    </xf>
    <xf numFmtId="0" fontId="3" fillId="0" borderId="22"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32" xfId="0" applyBorder="1" applyAlignment="1">
      <alignment horizontal="left" vertical="top" wrapText="1"/>
    </xf>
    <xf numFmtId="0" fontId="0" fillId="7" borderId="50" xfId="0" applyFill="1" applyBorder="1" applyAlignment="1" applyProtection="1">
      <alignment vertical="top" wrapText="1"/>
      <protection locked="0"/>
    </xf>
    <xf numFmtId="0" fontId="0" fillId="7" borderId="0" xfId="0" applyFill="1" applyBorder="1" applyAlignment="1" applyProtection="1">
      <alignment vertical="top" wrapText="1"/>
      <protection locked="0"/>
    </xf>
    <xf numFmtId="0" fontId="0" fillId="7" borderId="94" xfId="0" applyFill="1" applyBorder="1" applyAlignment="1" applyProtection="1">
      <alignment vertical="top" wrapText="1"/>
      <protection locked="0"/>
    </xf>
    <xf numFmtId="0" fontId="0" fillId="7" borderId="30" xfId="0" applyFill="1" applyBorder="1" applyAlignment="1" applyProtection="1">
      <alignment vertical="top" wrapText="1"/>
      <protection locked="0"/>
    </xf>
    <xf numFmtId="0" fontId="2" fillId="12" borderId="7" xfId="6" applyFont="1" applyBorder="1" applyAlignment="1" applyProtection="1">
      <alignment horizontal="left" vertical="center" wrapText="1"/>
      <protection locked="0"/>
    </xf>
    <xf numFmtId="0" fontId="2" fillId="12" borderId="13" xfId="6" applyFont="1" applyBorder="1" applyAlignment="1" applyProtection="1">
      <alignment horizontal="left" vertical="center" wrapText="1"/>
      <protection locked="0"/>
    </xf>
    <xf numFmtId="0" fontId="2" fillId="12" borderId="14" xfId="6" applyFont="1" applyBorder="1" applyAlignment="1" applyProtection="1">
      <alignment horizontal="left" vertical="center" wrapText="1"/>
      <protection locked="0"/>
    </xf>
    <xf numFmtId="0" fontId="2" fillId="0" borderId="0" xfId="0" applyFont="1" applyBorder="1" applyAlignment="1" applyProtection="1">
      <alignment horizontal="left" vertical="top" wrapText="1"/>
    </xf>
    <xf numFmtId="0" fontId="6" fillId="0" borderId="0" xfId="0" applyFont="1" applyFill="1" applyAlignment="1" applyProtection="1">
      <alignment vertical="center" wrapText="1"/>
    </xf>
    <xf numFmtId="0" fontId="0" fillId="0" borderId="0" xfId="0" applyAlignment="1" applyProtection="1">
      <alignment vertical="center" wrapText="1"/>
    </xf>
    <xf numFmtId="0" fontId="2" fillId="0" borderId="0" xfId="0" applyFont="1" applyBorder="1" applyAlignment="1">
      <alignment horizontal="left" vertical="top" wrapText="1"/>
    </xf>
    <xf numFmtId="0" fontId="2" fillId="8" borderId="106" xfId="0" applyNumberFormat="1" applyFont="1" applyFill="1" applyBorder="1" applyAlignment="1" applyProtection="1">
      <alignment horizontal="left" vertical="top" wrapText="1"/>
      <protection locked="0"/>
    </xf>
    <xf numFmtId="0" fontId="0" fillId="8" borderId="106" xfId="0" applyNumberFormat="1" applyFill="1" applyBorder="1" applyAlignment="1" applyProtection="1">
      <alignment horizontal="left" vertical="top" wrapText="1"/>
      <protection locked="0"/>
    </xf>
  </cellXfs>
  <cellStyles count="47">
    <cellStyle name="20% - Accent1" xfId="26" builtinId="30" hidden="1"/>
    <cellStyle name="20% - Accent2" xfId="29" builtinId="34" hidden="1"/>
    <cellStyle name="20% - Accent3" xfId="32" builtinId="38" hidden="1"/>
    <cellStyle name="20% - Accent4" xfId="35" builtinId="42" hidden="1"/>
    <cellStyle name="20% - Accent5" xfId="38" builtinId="46" hidden="1"/>
    <cellStyle name="20% - Accent6" xfId="42" builtinId="50" hidden="1"/>
    <cellStyle name="40% - Accent1" xfId="27" builtinId="31" hidden="1"/>
    <cellStyle name="40% - Accent2" xfId="30" builtinId="35" hidden="1"/>
    <cellStyle name="40% - Accent3" xfId="33" builtinId="39" hidden="1"/>
    <cellStyle name="40% - Accent4" xfId="36" builtinId="43" hidden="1"/>
    <cellStyle name="40% - Accent5" xfId="39" builtinId="47" hidden="1"/>
    <cellStyle name="40% - Accent6" xfId="43" builtinId="51" hidden="1"/>
    <cellStyle name="60% - Accent1" xfId="28" builtinId="32" hidden="1"/>
    <cellStyle name="60% - Accent2" xfId="31" builtinId="36" hidden="1"/>
    <cellStyle name="60% - Accent3" xfId="34" builtinId="40" hidden="1"/>
    <cellStyle name="60% - Accent4" xfId="37" builtinId="44" hidden="1"/>
    <cellStyle name="60% - Accent5" xfId="40" builtinId="48" hidden="1"/>
    <cellStyle name="60% - Accent6" xfId="44" builtinId="52" hidden="1"/>
    <cellStyle name="Accent6" xfId="41" builtinId="49" hidden="1"/>
    <cellStyle name="Bad" xfId="17" builtinId="27" hidden="1"/>
    <cellStyle name="Calculation" xfId="21" builtinId="22" hidden="1"/>
    <cellStyle name="Check Cell" xfId="23" builtinId="23" hidden="1"/>
    <cellStyle name="Currency" xfId="13" builtinId="4"/>
    <cellStyle name="FylliText_Tal" xfId="1" xr:uid="{00000000-0005-0000-0000-000017000000}"/>
    <cellStyle name="Good" xfId="16" builtinId="26" hidden="1"/>
    <cellStyle name="Good" xfId="45" builtinId="26"/>
    <cellStyle name="Heading 2" xfId="10" builtinId="17"/>
    <cellStyle name="Heading 3" xfId="11" builtinId="18"/>
    <cellStyle name="Heading 4" xfId="15" builtinId="19" hidden="1"/>
    <cellStyle name="Hyperlink" xfId="2" builtinId="8"/>
    <cellStyle name="Input" xfId="19" builtinId="20" hidden="1"/>
    <cellStyle name="K Blå" xfId="3" xr:uid="{00000000-0005-0000-0000-00001B000000}"/>
    <cellStyle name="K Grå" xfId="4" xr:uid="{00000000-0005-0000-0000-00001C000000}"/>
    <cellStyle name="K Grön" xfId="5" xr:uid="{00000000-0005-0000-0000-00001D000000}"/>
    <cellStyle name="K Gul" xfId="6" xr:uid="{00000000-0005-0000-0000-00001E000000}"/>
    <cellStyle name="K Kantlinje" xfId="7" xr:uid="{00000000-0005-0000-0000-00001F000000}"/>
    <cellStyle name="K Orange" xfId="8" xr:uid="{00000000-0005-0000-0000-000020000000}"/>
    <cellStyle name="Linked Cell" xfId="22" builtinId="24" hidden="1"/>
    <cellStyle name="Neutral" xfId="18" builtinId="28" hidden="1"/>
    <cellStyle name="Normal" xfId="0" builtinId="0"/>
    <cellStyle name="Normal 2" xfId="46" xr:uid="{7962377B-17D0-4569-96F9-12995FD0EA20}"/>
    <cellStyle name="Normal 4" xfId="9" xr:uid="{00000000-0005-0000-0000-000025000000}"/>
    <cellStyle name="Note" xfId="25" builtinId="10" hidden="1"/>
    <cellStyle name="Output" xfId="20" builtinId="21" hidden="1"/>
    <cellStyle name="Summa" xfId="12" xr:uid="{00000000-0005-0000-0000-00002A000000}"/>
    <cellStyle name="Title" xfId="14" builtinId="15" hidden="1"/>
    <cellStyle name="Warning Text" xfId="24" builtinId="11" hidden="1"/>
  </cellStyles>
  <dxfs count="64">
    <dxf>
      <font>
        <color theme="0"/>
      </font>
      <fill>
        <patternFill>
          <bgColor theme="0"/>
        </patternFill>
      </fill>
      <border>
        <left/>
        <right/>
        <top/>
        <bottom/>
        <vertical/>
        <horizontal/>
      </border>
    </dxf>
    <dxf>
      <fill>
        <patternFill>
          <bgColor theme="0"/>
        </patternFill>
      </fill>
    </dxf>
    <dxf>
      <fill>
        <patternFill>
          <bgColor rgb="FFFFFF99"/>
        </patternFill>
      </fill>
    </dxf>
    <dxf>
      <font>
        <strike val="0"/>
        <color theme="0"/>
      </font>
      <fill>
        <patternFill>
          <bgColor theme="0"/>
        </patternFill>
      </fill>
      <border>
        <left/>
        <right/>
        <top/>
        <bottom/>
      </border>
    </dxf>
    <dxf>
      <font>
        <color theme="0"/>
      </font>
      <fill>
        <patternFill>
          <bgColor theme="0"/>
        </patternFill>
      </fill>
    </dxf>
    <dxf>
      <font>
        <color theme="0"/>
      </font>
    </dxf>
    <dxf>
      <font>
        <color theme="0"/>
      </font>
      <fill>
        <patternFill>
          <bgColor theme="0"/>
        </patternFill>
      </fill>
      <border>
        <right/>
        <top/>
        <bottom/>
      </border>
    </dxf>
    <dxf>
      <font>
        <color theme="0"/>
      </font>
      <fill>
        <patternFill patternType="none">
          <bgColor auto="1"/>
        </patternFill>
      </fill>
      <border>
        <left/>
        <right/>
        <top/>
        <bottom/>
        <vertical/>
        <horizontal/>
      </border>
    </dxf>
    <dxf>
      <font>
        <color theme="0"/>
      </font>
      <fill>
        <patternFill patternType="none">
          <bgColor auto="1"/>
        </patternFill>
      </fill>
    </dxf>
    <dxf>
      <font>
        <color theme="0"/>
      </font>
      <numFmt numFmtId="2" formatCode="0.00"/>
      <fill>
        <patternFill patternType="none">
          <bgColor auto="1"/>
        </patternFill>
      </fill>
    </dxf>
    <dxf>
      <font>
        <color theme="0"/>
      </font>
      <fill>
        <patternFill patternType="none">
          <bgColor auto="1"/>
        </patternFill>
      </fill>
    </dxf>
    <dxf>
      <font>
        <color theme="0"/>
      </font>
      <numFmt numFmtId="2" formatCode="0.00"/>
      <fill>
        <patternFill patternType="none">
          <bgColor auto="1"/>
        </patternFill>
      </fill>
    </dxf>
    <dxf>
      <font>
        <color theme="0"/>
      </font>
      <fill>
        <patternFill patternType="none">
          <bgColor auto="1"/>
        </patternFill>
      </fill>
    </dxf>
    <dxf>
      <font>
        <color theme="0"/>
      </font>
      <numFmt numFmtId="2" formatCode="0.00"/>
      <fill>
        <patternFill patternType="none">
          <bgColor auto="1"/>
        </patternFill>
      </fill>
    </dxf>
    <dxf>
      <font>
        <color theme="0"/>
      </font>
      <fill>
        <patternFill patternType="none">
          <bgColor auto="1"/>
        </patternFill>
      </fill>
    </dxf>
    <dxf>
      <font>
        <color theme="0"/>
      </font>
      <numFmt numFmtId="2" formatCode="0.00"/>
      <fill>
        <patternFill patternType="none">
          <bgColor auto="1"/>
        </patternFill>
      </fill>
    </dxf>
    <dxf>
      <font>
        <color theme="0"/>
      </font>
      <fill>
        <patternFill patternType="none">
          <bgColor auto="1"/>
        </patternFill>
      </fill>
    </dxf>
    <dxf>
      <font>
        <color theme="0"/>
      </font>
      <numFmt numFmtId="2" formatCode="0.00"/>
      <fill>
        <patternFill patternType="none">
          <bgColor auto="1"/>
        </patternFill>
      </fill>
    </dxf>
    <dxf>
      <font>
        <color theme="0"/>
      </font>
      <fill>
        <patternFill patternType="none">
          <bgColor auto="1"/>
        </patternFill>
      </fill>
    </dxf>
    <dxf>
      <font>
        <color theme="0"/>
      </font>
      <numFmt numFmtId="2" formatCode="0.00"/>
      <fill>
        <patternFill patternType="none">
          <bgColor auto="1"/>
        </patternFill>
      </fill>
    </dxf>
    <dxf>
      <font>
        <color theme="0"/>
      </font>
      <fill>
        <patternFill patternType="none">
          <bgColor auto="1"/>
        </patternFill>
      </fill>
    </dxf>
    <dxf>
      <font>
        <color theme="0"/>
      </font>
      <numFmt numFmtId="2" formatCode="0.00"/>
      <fill>
        <patternFill patternType="none">
          <bgColor auto="1"/>
        </patternFill>
      </fill>
    </dxf>
    <dxf>
      <font>
        <color theme="0"/>
      </font>
      <fill>
        <patternFill patternType="none">
          <bgColor auto="1"/>
        </patternFill>
      </fill>
    </dxf>
    <dxf>
      <font>
        <color theme="0"/>
      </font>
      <numFmt numFmtId="2" formatCode="0.00"/>
      <fill>
        <patternFill patternType="none">
          <bgColor auto="1"/>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right/>
        <top/>
        <bottom/>
        <vertical/>
        <horizontal/>
      </border>
    </dxf>
    <dxf>
      <fill>
        <patternFill>
          <bgColor rgb="FFCC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FF"/>
        </patternFill>
      </fill>
    </dxf>
    <dxf>
      <fill>
        <patternFill>
          <bgColor rgb="FFCCFFFF"/>
        </patternFill>
      </fill>
    </dxf>
    <dxf>
      <fill>
        <patternFill>
          <bgColor rgb="FFCCFFFF"/>
        </patternFill>
      </fill>
    </dxf>
    <dxf>
      <fill>
        <patternFill>
          <bgColor theme="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theme="0"/>
        </patternFill>
      </fill>
    </dxf>
    <dxf>
      <fill>
        <patternFill>
          <bgColor theme="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theme="0"/>
        </patternFill>
      </fill>
    </dxf>
    <dxf>
      <fill>
        <patternFill>
          <bgColor theme="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rgb="FFFFFF99"/>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FF"/>
        </patternFill>
      </fill>
    </dxf>
    <dxf>
      <fill>
        <patternFill>
          <bgColor rgb="FFFFFF99"/>
        </patternFill>
      </fill>
    </dxf>
    <dxf>
      <fill>
        <patternFill>
          <bgColor rgb="FFCCFFFF"/>
        </patternFill>
      </fill>
    </dxf>
    <dxf>
      <fill>
        <patternFill>
          <bgColor rgb="FFCCFFFF"/>
        </patternFill>
      </fill>
    </dxf>
  </dxfs>
  <tableStyles count="0" defaultTableStyle="TableStyleMedium9" defaultPivotStyle="PivotStyleLight16"/>
  <colors>
    <mruColors>
      <color rgb="FFFFFF99"/>
      <color rgb="FFCCFFFF"/>
      <color rgb="FF969696"/>
      <color rgb="FFCCFFCC"/>
      <color rgb="FF0066FF"/>
      <color rgb="FFFFFF67"/>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hngruppen.sharepoint.com/Autotask/Kammarkollegiet/Projekt/Kaffeautomater/Arbetsmapp/Avropsblankett---kaffeautomater-med-tillhorande-varor-och-tjanster%202019-05-29%20F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ehngruppen.sharepoint.com/Users/DeanWilson/AppData/Local/Microsoft/Windows/INetCache/Content.Outlook/TMFIUGWG/Avropsblankett%20Brandskydd-%201,0%20-%20Kopi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ktioner"/>
      <sheetName val="2 Specifikation"/>
      <sheetName val="3 Nuvarande lösning"/>
      <sheetName val="4 Förslag på lösning"/>
      <sheetName val="4.1 Varor"/>
      <sheetName val="4.2 Automater"/>
      <sheetName val="4.3 Övrigt sortiment"/>
      <sheetName val="5 Utvärdering"/>
      <sheetName val="6 Avtalstecknande"/>
      <sheetName val="Admin"/>
      <sheetName val="SysAdmin"/>
    </sheetNames>
    <sheetDataSet>
      <sheetData sheetId="0"/>
      <sheetData sheetId="1">
        <row r="3">
          <cell r="AJ3" t="b">
            <v>1</v>
          </cell>
        </row>
        <row r="53">
          <cell r="B53" t="str">
            <v>Delområde 1</v>
          </cell>
        </row>
        <row r="87">
          <cell r="B87" t="str">
            <v>Alt. 2. Ekonomiskt mest fördelaktiga utifrån bästa förhållande mellan pris och kvalitet</v>
          </cell>
        </row>
      </sheetData>
      <sheetData sheetId="2"/>
      <sheetData sheetId="3"/>
      <sheetData sheetId="4"/>
      <sheetData sheetId="5"/>
      <sheetData sheetId="6"/>
      <sheetData sheetId="7"/>
      <sheetData sheetId="8"/>
      <sheetData sheetId="9">
        <row r="3">
          <cell r="J3" t="str">
            <v>Välj vara/tjänst</v>
          </cell>
        </row>
        <row r="4">
          <cell r="C4" t="str">
            <v>Välj delområde</v>
          </cell>
          <cell r="J4" t="str">
            <v>Delområde 1/Vara/Tjanst 1</v>
          </cell>
        </row>
        <row r="5">
          <cell r="C5" t="str">
            <v>Delområde 1</v>
          </cell>
          <cell r="J5" t="str">
            <v>Delområde 1/Vara/Tjanst 2</v>
          </cell>
        </row>
        <row r="6">
          <cell r="C6" t="str">
            <v>Delområde 2</v>
          </cell>
          <cell r="J6" t="str">
            <v>Delområde 1/Vara/Tjanst 3</v>
          </cell>
        </row>
        <row r="7">
          <cell r="C7" t="str">
            <v>Delområde 3</v>
          </cell>
          <cell r="J7" t="str">
            <v>Delområde 1/Vara/Tjanst 4</v>
          </cell>
        </row>
        <row r="8">
          <cell r="C8" t="str">
            <v>Delområde 4</v>
          </cell>
          <cell r="J8" t="str">
            <v>Delområde 1/Vara/Tjanst 5</v>
          </cell>
        </row>
        <row r="9">
          <cell r="C9" t="str">
            <v>Delområde 5</v>
          </cell>
          <cell r="J9" t="str">
            <v>Delområde 1/Vara/Tjanst 6</v>
          </cell>
        </row>
        <row r="10">
          <cell r="C10" t="str">
            <v>Delområde 6</v>
          </cell>
          <cell r="J10" t="str">
            <v>Delområde 1/Vara/Tjanst 7</v>
          </cell>
        </row>
        <row r="11">
          <cell r="J11" t="str">
            <v>Delområde 1/Vara/Tjanst 8</v>
          </cell>
        </row>
        <row r="12">
          <cell r="J12" t="str">
            <v>Delområde 1/Vara/Tjanst 9</v>
          </cell>
        </row>
        <row r="13">
          <cell r="J13" t="str">
            <v>Delområde 1/Vara/Tjanst 10</v>
          </cell>
        </row>
        <row r="14">
          <cell r="J14" t="str">
            <v>Delområde 1/Vara/Tjanst 11</v>
          </cell>
        </row>
        <row r="15">
          <cell r="J15" t="str">
            <v>Delområde 1/Vara/Tjanst 12</v>
          </cell>
        </row>
        <row r="16">
          <cell r="J16" t="str">
            <v>Delområde 1/Vara/Tjanst 13</v>
          </cell>
        </row>
        <row r="17">
          <cell r="J17" t="str">
            <v>Delområde 1/Vara/Tjanst 14</v>
          </cell>
        </row>
        <row r="18">
          <cell r="J18" t="str">
            <v>Delområde 1/Vara/Tjanst 15</v>
          </cell>
        </row>
        <row r="19">
          <cell r="J19" t="str">
            <v>Delområde 1/Vara/Tjanst 16</v>
          </cell>
        </row>
        <row r="20">
          <cell r="J20" t="str">
            <v>Delområde 1/Vara/Tjanst 17</v>
          </cell>
        </row>
        <row r="21">
          <cell r="J21" t="str">
            <v>Delområde 1/Vara/Tjanst 18</v>
          </cell>
        </row>
        <row r="22">
          <cell r="J22" t="str">
            <v>Delområde 1/Vara/Tjanst 19</v>
          </cell>
        </row>
        <row r="23">
          <cell r="J23" t="str">
            <v>Delområde 1/Vara/Tjanst 20</v>
          </cell>
        </row>
        <row r="24">
          <cell r="J24" t="str">
            <v>Delområde 1/Vara/Tjanst 21</v>
          </cell>
        </row>
        <row r="38">
          <cell r="L38" t="str">
            <v>Välj kontor</v>
          </cell>
        </row>
        <row r="39">
          <cell r="L39" t="str">
            <v/>
          </cell>
        </row>
        <row r="40">
          <cell r="L40" t="str">
            <v/>
          </cell>
        </row>
        <row r="41">
          <cell r="L41" t="str">
            <v/>
          </cell>
        </row>
        <row r="42">
          <cell r="L42" t="str">
            <v/>
          </cell>
        </row>
        <row r="43">
          <cell r="L43" t="str">
            <v/>
          </cell>
        </row>
        <row r="44">
          <cell r="L44" t="str">
            <v/>
          </cell>
        </row>
        <row r="45">
          <cell r="L45" t="str">
            <v/>
          </cell>
        </row>
        <row r="46">
          <cell r="L46" t="str">
            <v/>
          </cell>
        </row>
        <row r="47">
          <cell r="L47" t="str">
            <v/>
          </cell>
        </row>
        <row r="48">
          <cell r="L48" t="str">
            <v/>
          </cell>
        </row>
        <row r="49">
          <cell r="L49" t="str">
            <v/>
          </cell>
        </row>
        <row r="50">
          <cell r="L50" t="str">
            <v/>
          </cell>
        </row>
        <row r="51">
          <cell r="L51" t="str">
            <v/>
          </cell>
        </row>
        <row r="52">
          <cell r="L52" t="str">
            <v/>
          </cell>
        </row>
        <row r="53">
          <cell r="L53" t="str">
            <v/>
          </cell>
        </row>
        <row r="54">
          <cell r="L54" t="str">
            <v/>
          </cell>
        </row>
        <row r="55">
          <cell r="L55" t="str">
            <v/>
          </cell>
        </row>
        <row r="56">
          <cell r="L56" t="str">
            <v/>
          </cell>
        </row>
        <row r="57">
          <cell r="L57" t="str">
            <v/>
          </cell>
        </row>
        <row r="58">
          <cell r="L58" t="str">
            <v/>
          </cell>
        </row>
        <row r="59">
          <cell r="D59" t="str">
            <v>Alt. 2. Ekonomiskt mest fördelaktiga (bästa förhållande mellan pris och kvalitet)</v>
          </cell>
        </row>
        <row r="61">
          <cell r="L61" t="str">
            <v>Automaternas utformning</v>
          </cell>
        </row>
        <row r="62">
          <cell r="D62" t="str">
            <v>Välj utvärdering…..</v>
          </cell>
          <cell r="L62" t="str">
            <v>Hållbarhet</v>
          </cell>
        </row>
        <row r="63">
          <cell r="D63" t="str">
            <v>Alt. 1. Lägsta pris</v>
          </cell>
          <cell r="L63" t="str">
            <v>Användbarhet</v>
          </cell>
        </row>
        <row r="64">
          <cell r="D64" t="str">
            <v>Alt. 2. Relativ viktning - summan av viktade poäng för pris och uppfyllda bör-krav</v>
          </cell>
          <cell r="L64" t="str">
            <v>Anpassning</v>
          </cell>
        </row>
        <row r="65">
          <cell r="D65" t="str">
            <v>Alt. 3. Mervärdesmodell - prisavdrag för uppfyllda bör-krav</v>
          </cell>
          <cell r="H65" t="str">
            <v>Hyra</v>
          </cell>
          <cell r="L65" t="str">
            <v>Lösning</v>
          </cell>
        </row>
        <row r="66">
          <cell r="D66" t="str">
            <v>Alt. 4. Annan utvärderingsmodell</v>
          </cell>
          <cell r="H66" t="str">
            <v>Köp</v>
          </cell>
          <cell r="L66" t="str">
            <v>Automatprestanda</v>
          </cell>
        </row>
        <row r="67">
          <cell r="F67" t="str">
            <v>Ja</v>
          </cell>
          <cell r="H67" t="str">
            <v>Endast inköp av varor</v>
          </cell>
          <cell r="L67" t="str">
            <v>Pris</v>
          </cell>
        </row>
        <row r="68">
          <cell r="F68" t="str">
            <v>Nej</v>
          </cell>
          <cell r="L68" t="str">
            <v>E-handel</v>
          </cell>
        </row>
        <row r="69">
          <cell r="L69" t="str">
            <v>Krav på e-handel</v>
          </cell>
        </row>
        <row r="73">
          <cell r="F73" t="str">
            <v>Full service</v>
          </cell>
        </row>
        <row r="74">
          <cell r="F74" t="str">
            <v>Hygienisk service</v>
          </cell>
        </row>
        <row r="82">
          <cell r="C82" t="str">
            <v>Beans In Cup AB</v>
          </cell>
        </row>
        <row r="83">
          <cell r="C83" t="str">
            <v>Fazer Food Services AB</v>
          </cell>
        </row>
        <row r="84">
          <cell r="C84" t="str">
            <v>HGM Dryckservice AB</v>
          </cell>
        </row>
        <row r="85">
          <cell r="C85" t="str">
            <v>In Cup Uppsala AB</v>
          </cell>
        </row>
        <row r="86">
          <cell r="C86" t="str">
            <v>Jobmeal AB</v>
          </cell>
        </row>
        <row r="87">
          <cell r="C87" t="str">
            <v>Selecta AB</v>
          </cell>
        </row>
        <row r="101">
          <cell r="C101" t="str">
            <v>Välj Vara/Tjanst</v>
          </cell>
        </row>
        <row r="102">
          <cell r="C102" t="e">
            <v>#REF!</v>
          </cell>
        </row>
        <row r="103">
          <cell r="C103" t="e">
            <v>#REF!</v>
          </cell>
        </row>
        <row r="104">
          <cell r="C104" t="e">
            <v>#REF!</v>
          </cell>
        </row>
        <row r="105">
          <cell r="C105" t="e">
            <v>#REF!</v>
          </cell>
        </row>
        <row r="106">
          <cell r="C106" t="e">
            <v>#REF!</v>
          </cell>
        </row>
        <row r="107">
          <cell r="C107" t="e">
            <v>#REF!</v>
          </cell>
        </row>
        <row r="108">
          <cell r="C108" t="e">
            <v>#REF!</v>
          </cell>
        </row>
        <row r="109">
          <cell r="C109" t="e">
            <v>#REF!</v>
          </cell>
        </row>
        <row r="110">
          <cell r="C110" t="e">
            <v>#REF!</v>
          </cell>
        </row>
        <row r="111">
          <cell r="C111" t="e">
            <v>#REF!</v>
          </cell>
        </row>
        <row r="112">
          <cell r="C112" t="e">
            <v>#REF!</v>
          </cell>
        </row>
        <row r="113">
          <cell r="C113" t="e">
            <v>#REF!</v>
          </cell>
        </row>
        <row r="114">
          <cell r="C114" t="e">
            <v>#REF!</v>
          </cell>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t="str">
            <v/>
          </cell>
          <cell r="W114" t="str">
            <v/>
          </cell>
          <cell r="X114" t="str">
            <v/>
          </cell>
        </row>
        <row r="115">
          <cell r="C115" t="e">
            <v>#REF!</v>
          </cell>
          <cell r="E115" t="str">
            <v/>
          </cell>
          <cell r="F115" t="str">
            <v/>
          </cell>
          <cell r="G115" t="str">
            <v/>
          </cell>
          <cell r="H115" t="str">
            <v/>
          </cell>
          <cell r="I115" t="str">
            <v/>
          </cell>
          <cell r="J115" t="str">
            <v/>
          </cell>
          <cell r="K115" t="str">
            <v/>
          </cell>
          <cell r="L115" t="str">
            <v/>
          </cell>
          <cell r="M115" t="str">
            <v/>
          </cell>
          <cell r="N115" t="str">
            <v/>
          </cell>
          <cell r="O115" t="str">
            <v/>
          </cell>
          <cell r="P115" t="str">
            <v/>
          </cell>
          <cell r="Q115" t="str">
            <v/>
          </cell>
          <cell r="R115" t="str">
            <v/>
          </cell>
          <cell r="S115" t="str">
            <v/>
          </cell>
          <cell r="T115" t="str">
            <v/>
          </cell>
          <cell r="W115" t="str">
            <v/>
          </cell>
          <cell r="X115" t="str">
            <v/>
          </cell>
        </row>
        <row r="116">
          <cell r="C116" t="e">
            <v>#REF!</v>
          </cell>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t="str">
            <v/>
          </cell>
          <cell r="W116" t="str">
            <v/>
          </cell>
          <cell r="X116" t="str">
            <v/>
          </cell>
        </row>
        <row r="117">
          <cell r="C117" t="e">
            <v>#REF!</v>
          </cell>
          <cell r="E117" t="str">
            <v/>
          </cell>
          <cell r="F117" t="str">
            <v/>
          </cell>
          <cell r="G117" t="str">
            <v/>
          </cell>
          <cell r="H117" t="str">
            <v/>
          </cell>
          <cell r="I117" t="str">
            <v/>
          </cell>
          <cell r="J117" t="str">
            <v/>
          </cell>
          <cell r="K117" t="str">
            <v/>
          </cell>
          <cell r="L117" t="str">
            <v/>
          </cell>
          <cell r="M117" t="str">
            <v/>
          </cell>
          <cell r="N117" t="str">
            <v/>
          </cell>
          <cell r="O117" t="str">
            <v/>
          </cell>
          <cell r="P117" t="str">
            <v/>
          </cell>
          <cell r="Q117" t="str">
            <v/>
          </cell>
          <cell r="R117" t="str">
            <v/>
          </cell>
          <cell r="S117" t="str">
            <v/>
          </cell>
          <cell r="T117" t="str">
            <v/>
          </cell>
          <cell r="W117" t="str">
            <v/>
          </cell>
          <cell r="X117" t="str">
            <v/>
          </cell>
        </row>
        <row r="118">
          <cell r="C118" t="e">
            <v>#REF!</v>
          </cell>
          <cell r="E118" t="str">
            <v/>
          </cell>
          <cell r="F118" t="str">
            <v/>
          </cell>
          <cell r="G118" t="str">
            <v/>
          </cell>
          <cell r="H118" t="str">
            <v/>
          </cell>
          <cell r="I118" t="str">
            <v/>
          </cell>
          <cell r="J118" t="str">
            <v/>
          </cell>
          <cell r="K118" t="str">
            <v/>
          </cell>
          <cell r="L118" t="str">
            <v/>
          </cell>
          <cell r="M118" t="str">
            <v/>
          </cell>
          <cell r="N118" t="str">
            <v/>
          </cell>
          <cell r="O118" t="str">
            <v/>
          </cell>
          <cell r="P118" t="str">
            <v/>
          </cell>
          <cell r="Q118" t="str">
            <v/>
          </cell>
          <cell r="R118" t="str">
            <v/>
          </cell>
          <cell r="S118" t="str">
            <v/>
          </cell>
          <cell r="T118" t="str">
            <v/>
          </cell>
          <cell r="W118" t="str">
            <v/>
          </cell>
          <cell r="X118" t="str">
            <v/>
          </cell>
        </row>
        <row r="119">
          <cell r="C119" t="e">
            <v>#REF!</v>
          </cell>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t="str">
            <v/>
          </cell>
          <cell r="S119" t="str">
            <v/>
          </cell>
          <cell r="T119" t="str">
            <v/>
          </cell>
          <cell r="W119" t="str">
            <v/>
          </cell>
          <cell r="X119" t="str">
            <v/>
          </cell>
        </row>
        <row r="120">
          <cell r="C120" t="e">
            <v>#REF!</v>
          </cell>
          <cell r="E120" t="str">
            <v/>
          </cell>
          <cell r="F120" t="str">
            <v/>
          </cell>
          <cell r="G120" t="str">
            <v/>
          </cell>
          <cell r="H120" t="str">
            <v/>
          </cell>
          <cell r="I120" t="str">
            <v/>
          </cell>
          <cell r="J120" t="str">
            <v/>
          </cell>
          <cell r="K120" t="str">
            <v/>
          </cell>
          <cell r="L120" t="str">
            <v/>
          </cell>
          <cell r="M120" t="str">
            <v/>
          </cell>
          <cell r="N120" t="str">
            <v/>
          </cell>
          <cell r="O120" t="str">
            <v/>
          </cell>
          <cell r="P120" t="str">
            <v/>
          </cell>
          <cell r="Q120" t="str">
            <v/>
          </cell>
          <cell r="R120" t="str">
            <v/>
          </cell>
          <cell r="S120" t="str">
            <v/>
          </cell>
          <cell r="T120" t="str">
            <v/>
          </cell>
          <cell r="W120" t="str">
            <v/>
          </cell>
          <cell r="X120" t="str">
            <v/>
          </cell>
        </row>
        <row r="121">
          <cell r="C121" t="e">
            <v>#REF!</v>
          </cell>
          <cell r="E121" t="str">
            <v/>
          </cell>
          <cell r="F121" t="str">
            <v/>
          </cell>
          <cell r="G121" t="str">
            <v/>
          </cell>
          <cell r="H121" t="str">
            <v/>
          </cell>
          <cell r="I121" t="str">
            <v/>
          </cell>
          <cell r="J121" t="str">
            <v/>
          </cell>
          <cell r="K121" t="str">
            <v/>
          </cell>
          <cell r="L121" t="str">
            <v/>
          </cell>
          <cell r="M121" t="str">
            <v/>
          </cell>
          <cell r="N121" t="str">
            <v/>
          </cell>
          <cell r="O121" t="str">
            <v/>
          </cell>
          <cell r="P121" t="str">
            <v/>
          </cell>
          <cell r="Q121" t="str">
            <v/>
          </cell>
          <cell r="R121" t="str">
            <v/>
          </cell>
          <cell r="S121" t="str">
            <v/>
          </cell>
          <cell r="T121" t="str">
            <v/>
          </cell>
          <cell r="W121" t="str">
            <v/>
          </cell>
          <cell r="X121" t="str">
            <v/>
          </cell>
        </row>
        <row r="122">
          <cell r="C122" t="e">
            <v>#REF!</v>
          </cell>
          <cell r="E122" t="str">
            <v/>
          </cell>
          <cell r="F122" t="str">
            <v/>
          </cell>
          <cell r="G122" t="str">
            <v/>
          </cell>
          <cell r="H122" t="str">
            <v/>
          </cell>
          <cell r="I122" t="str">
            <v/>
          </cell>
          <cell r="J122" t="str">
            <v/>
          </cell>
          <cell r="K122" t="str">
            <v/>
          </cell>
          <cell r="L122" t="str">
            <v/>
          </cell>
          <cell r="M122" t="str">
            <v/>
          </cell>
          <cell r="N122" t="str">
            <v/>
          </cell>
          <cell r="O122" t="str">
            <v/>
          </cell>
          <cell r="P122" t="str">
            <v/>
          </cell>
          <cell r="Q122" t="str">
            <v/>
          </cell>
          <cell r="R122" t="str">
            <v/>
          </cell>
          <cell r="S122" t="str">
            <v/>
          </cell>
          <cell r="T122" t="str">
            <v/>
          </cell>
          <cell r="W122" t="str">
            <v/>
          </cell>
          <cell r="X122" t="str">
            <v/>
          </cell>
        </row>
      </sheetData>
      <sheetData sheetId="10">
        <row r="2">
          <cell r="E2" t="str">
            <v>Adminläge! Klicka här för att låsa vita celler.</v>
          </cell>
        </row>
        <row r="8">
          <cell r="E8">
            <v>2</v>
          </cell>
        </row>
        <row r="9">
          <cell r="E9" t="str">
            <v>AltFALSKT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örsättssida"/>
      <sheetName val="2 Specifikation"/>
      <sheetName val="3 Avtalstecknande"/>
      <sheetName val="Admin"/>
    </sheetNames>
    <sheetDataSet>
      <sheetData sheetId="0"/>
      <sheetData sheetId="1">
        <row r="38">
          <cell r="B38" t="str">
            <v>01.</v>
          </cell>
        </row>
      </sheetData>
      <sheetData sheetId="2"/>
      <sheetData sheetId="3">
        <row r="26">
          <cell r="F26" t="str">
            <v>Välj produkt/tjänst</v>
          </cell>
          <cell r="G26" t="str">
            <v>Välj produkt/tjänst</v>
          </cell>
          <cell r="R26" t="str">
            <v>Produkter inkl. installation</v>
          </cell>
          <cell r="T26" t="str">
            <v>Tjänster</v>
          </cell>
        </row>
        <row r="27">
          <cell r="G27" t="str">
            <v>01. Brandredskap</v>
          </cell>
          <cell r="L27" t="str">
            <v>Region Övre Norrland – Norrbotten, Västerbotten</v>
          </cell>
          <cell r="R27" t="str">
            <v>Brandredskap</v>
          </cell>
          <cell r="T27" t="str">
            <v>Service – årligt underhåll och översyn</v>
          </cell>
        </row>
        <row r="28">
          <cell r="G28" t="str">
            <v>02. Brandredskap</v>
          </cell>
          <cell r="L28" t="str">
            <v>Region Nedre Norrland – Jämtland, Västernorrland, Gävleborg, Dalarna</v>
          </cell>
          <cell r="R28" t="str">
            <v>Brandposter</v>
          </cell>
          <cell r="T28" t="str">
            <v>Service – utbyte, omladdning, verkstadsgenomgång, provtryckning</v>
          </cell>
        </row>
        <row r="29">
          <cell r="G29" t="str">
            <v>03. Skyltar</v>
          </cell>
          <cell r="L29" t="str">
            <v>Region Öst – Stockholm, Uppsala, Västmanland, Örebro, Södermanland, Östergötland, Gotland</v>
          </cell>
          <cell r="R29" t="str">
            <v>Skyltar</v>
          </cell>
          <cell r="T29" t="str">
            <v>Brandskyddskontroll enligt SBA</v>
          </cell>
        </row>
        <row r="30">
          <cell r="G30" t="str">
            <v>04. Utrymningsprodukter</v>
          </cell>
          <cell r="L30" t="str">
            <v>Region Väst – Värmland, Västra Götaland, Halland</v>
          </cell>
          <cell r="R30" t="str">
            <v>Utrymningsprodukter</v>
          </cell>
          <cell r="T30" t="str">
            <v>Utbildning – installerad utrustning</v>
          </cell>
        </row>
        <row r="31">
          <cell r="G31" t="str">
            <v>05. Nödbelysning</v>
          </cell>
          <cell r="L31" t="str">
            <v>Region Syd – Skåne, Blekinge, Kronoberg, Kalmar, Jönköping</v>
          </cell>
          <cell r="R31" t="str">
            <v>Nödbelysning</v>
          </cell>
          <cell r="T31" t="str">
            <v>Utbildning – grundläggande brandskydd, utrymning</v>
          </cell>
        </row>
        <row r="32">
          <cell r="G32" t="str">
            <v>06. Skyddsutrustning</v>
          </cell>
          <cell r="L32" t="str">
            <v>Rikstäckande – när avropet omfattar två eller flera regioner</v>
          </cell>
          <cell r="R32" t="str">
            <v>Skyddsutrustning</v>
          </cell>
          <cell r="T32" t="str">
            <v>Utbildning – förstahjälpen, D-HLR</v>
          </cell>
        </row>
        <row r="33">
          <cell r="G33" t="str">
            <v>07. Produkter inkl. installation</v>
          </cell>
          <cell r="R33" t="str">
            <v>Fasta släcksystem</v>
          </cell>
          <cell r="T33" t="str">
            <v>Webbaserad distansutbildning</v>
          </cell>
        </row>
        <row r="34">
          <cell r="G34" t="str">
            <v>10. Produkter inkl. installation</v>
          </cell>
          <cell r="R34" t="str">
            <v>Elektroniskt ledningssystem för SBA</v>
          </cell>
          <cell r="T34" t="str">
            <v>Rådgivning i brandskydd</v>
          </cell>
        </row>
        <row r="35">
          <cell r="G35" t="e">
            <v>#REF!</v>
          </cell>
          <cell r="T35" t="str">
            <v>Brandskyddsdokumentation</v>
          </cell>
        </row>
        <row r="36">
          <cell r="G36" t="e">
            <v>#REF!</v>
          </cell>
        </row>
        <row r="37">
          <cell r="G37" t="str">
            <v>11. Service – årligt underhåll och översyn</v>
          </cell>
        </row>
        <row r="38">
          <cell r="G38" t="str">
            <v>12. Service – utbyte, omladdning, verkstadsgenomgång, provtryckning</v>
          </cell>
        </row>
        <row r="39">
          <cell r="G39" t="str">
            <v>13. Brandskyddskontroll enligt SBA</v>
          </cell>
        </row>
        <row r="40">
          <cell r="G40" t="str">
            <v>14. Utbildning – installerad utrustning</v>
          </cell>
        </row>
        <row r="41">
          <cell r="G41" t="str">
            <v>15. Utbildning – grundläggande brandskydd, utrymning</v>
          </cell>
        </row>
        <row r="42">
          <cell r="G42" t="str">
            <v>20. Option</v>
          </cell>
        </row>
        <row r="43">
          <cell r="G43" t="str">
            <v>21. Option</v>
          </cell>
        </row>
        <row r="44">
          <cell r="G44" t="str">
            <v>22. Option</v>
          </cell>
        </row>
        <row r="45">
          <cell r="G45">
            <v>0</v>
          </cell>
        </row>
        <row r="46">
          <cell r="G46">
            <v>0</v>
          </cell>
        </row>
        <row r="47">
          <cell r="G47">
            <v>0</v>
          </cell>
        </row>
      </sheetData>
    </sheetDataSet>
  </externalBook>
</externalLink>
</file>

<file path=xl/theme/theme1.xml><?xml version="1.0" encoding="utf-8"?>
<a:theme xmlns:a="http://schemas.openxmlformats.org/drawingml/2006/main" name="Kammarkollegiet">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Custom Color 1">
      <a:srgbClr val="FFFF99"/>
    </a:custClr>
    <a:custClr name="Custom Color 2">
      <a:srgbClr val="CCFFFF"/>
    </a:custClr>
    <a:custClr name="Custom Color 3">
      <a:srgbClr val="969696"/>
    </a:custClr>
    <a:custClr name="Custom Color 4">
      <a:srgbClr val="CCFFCC"/>
    </a:custClr>
    <a:custClr name="Custom Color 5">
      <a:srgbClr val="FABF8F"/>
    </a:custClr>
  </a:custClr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mailto:henrik.olsson@beansincup.se" TargetMode="External"/><Relationship Id="rId2" Type="http://schemas.openxmlformats.org/officeDocument/2006/relationships/hyperlink" Target="mailto:miguel@watercompany.se" TargetMode="External"/><Relationship Id="rId1" Type="http://schemas.openxmlformats.org/officeDocument/2006/relationships/hyperlink" Target="mailto:henrik.olsson@beansincup.se" TargetMode="External"/><Relationship Id="rId4"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2:M17"/>
  <sheetViews>
    <sheetView showGridLines="0" tabSelected="1" zoomScaleNormal="100" workbookViewId="0"/>
  </sheetViews>
  <sheetFormatPr defaultRowHeight="12.75" x14ac:dyDescent="0.2"/>
  <cols>
    <col min="1" max="1" width="6.28515625" customWidth="1"/>
    <col min="2" max="2" width="13.7109375" bestFit="1" customWidth="1"/>
    <col min="3" max="3" width="10.28515625" bestFit="1" customWidth="1"/>
    <col min="4" max="4" width="14.42578125" bestFit="1" customWidth="1"/>
    <col min="5" max="5" width="8.7109375" bestFit="1" customWidth="1"/>
    <col min="6" max="6" width="68.140625" customWidth="1"/>
    <col min="11" max="11" width="34.5703125" customWidth="1"/>
  </cols>
  <sheetData>
    <row r="2" spans="2:13" ht="20.25" customHeight="1" x14ac:dyDescent="0.35">
      <c r="B2" s="549" t="s">
        <v>665</v>
      </c>
      <c r="C2" s="549"/>
      <c r="D2" s="549"/>
      <c r="E2" s="549"/>
      <c r="F2" s="549"/>
      <c r="G2" s="441"/>
    </row>
    <row r="3" spans="2:13" ht="21.75" customHeight="1" x14ac:dyDescent="0.2">
      <c r="B3" s="550" t="s">
        <v>678</v>
      </c>
      <c r="C3" s="550"/>
      <c r="D3" s="550"/>
      <c r="E3" s="550"/>
      <c r="F3" s="550"/>
      <c r="G3" s="360"/>
    </row>
    <row r="4" spans="2:13" ht="20.25" x14ac:dyDescent="0.2">
      <c r="B4" s="551" t="s">
        <v>666</v>
      </c>
      <c r="C4" s="551"/>
      <c r="D4" s="551"/>
      <c r="E4" s="551"/>
      <c r="F4" s="551"/>
      <c r="G4" s="359"/>
    </row>
    <row r="5" spans="2:13" ht="20.25" x14ac:dyDescent="0.2">
      <c r="B5" s="552" t="s">
        <v>677</v>
      </c>
      <c r="C5" s="552"/>
      <c r="D5" s="552"/>
      <c r="E5" s="552"/>
      <c r="F5" s="552"/>
      <c r="G5" s="442"/>
    </row>
    <row r="6" spans="2:13" x14ac:dyDescent="0.2">
      <c r="B6" s="553" t="s">
        <v>667</v>
      </c>
      <c r="C6" s="553"/>
      <c r="D6" s="553"/>
      <c r="E6" s="553"/>
      <c r="F6" s="553"/>
      <c r="G6" s="443"/>
    </row>
    <row r="7" spans="2:13" ht="15" customHeight="1" x14ac:dyDescent="0.2">
      <c r="B7" s="554" t="s">
        <v>668</v>
      </c>
      <c r="C7" s="554"/>
      <c r="D7" s="554"/>
      <c r="E7" s="554"/>
      <c r="F7" s="554"/>
      <c r="G7" s="44"/>
    </row>
    <row r="8" spans="2:13" ht="44.25" customHeight="1" thickBot="1" x14ac:dyDescent="0.25">
      <c r="B8" s="555" t="s">
        <v>679</v>
      </c>
      <c r="C8" s="555"/>
      <c r="D8" s="555"/>
      <c r="E8" s="555"/>
      <c r="F8" s="555"/>
    </row>
    <row r="9" spans="2:13" ht="264.75" customHeight="1" thickBot="1" x14ac:dyDescent="0.25">
      <c r="B9" s="543" t="s">
        <v>752</v>
      </c>
      <c r="C9" s="544"/>
      <c r="D9" s="544"/>
      <c r="E9" s="544"/>
      <c r="F9" s="545"/>
      <c r="I9" s="1"/>
      <c r="M9" s="417"/>
    </row>
    <row r="10" spans="2:13" ht="12.75" customHeight="1" thickBot="1" x14ac:dyDescent="0.25"/>
    <row r="11" spans="2:13" ht="111.75" customHeight="1" thickBot="1" x14ac:dyDescent="0.25">
      <c r="B11" s="546" t="s">
        <v>681</v>
      </c>
      <c r="C11" s="547"/>
      <c r="D11" s="547"/>
      <c r="E11" s="547"/>
      <c r="F11" s="548"/>
    </row>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ht="12.75" customHeight="1" x14ac:dyDescent="0.2"/>
  </sheetData>
  <sheetProtection algorithmName="SHA-512" hashValue="s79GJyPHR/izal4vF/Y3SeYThwxqa6XFH17GvpePJ4cC5P0zTnIS+TiIOtK8qUu5g85uHOLnoBHBb87gEME57A==" saltValue="zCCNUH+j7tWiUsnJ4vyNBg==" spinCount="100000" sheet="1" formatColumns="0" formatRows="0"/>
  <mergeCells count="9">
    <mergeCell ref="B9:F9"/>
    <mergeCell ref="B11:F11"/>
    <mergeCell ref="B2:F2"/>
    <mergeCell ref="B3:F3"/>
    <mergeCell ref="B4:F4"/>
    <mergeCell ref="B5:F5"/>
    <mergeCell ref="B6:F6"/>
    <mergeCell ref="B7:F7"/>
    <mergeCell ref="B8:F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AO170"/>
  <sheetViews>
    <sheetView showGridLines="0" topLeftCell="A58" zoomScale="80" zoomScaleNormal="80" workbookViewId="0"/>
  </sheetViews>
  <sheetFormatPr defaultColWidth="9.140625" defaultRowHeight="12.75" x14ac:dyDescent="0.2"/>
  <cols>
    <col min="1" max="2" width="6.7109375" style="1" customWidth="1"/>
    <col min="3" max="3" width="23.7109375" style="1" bestFit="1" customWidth="1"/>
    <col min="4" max="8" width="24.42578125" style="1" bestFit="1" customWidth="1"/>
    <col min="9" max="23" width="24.5703125" style="1" customWidth="1"/>
    <col min="24" max="24" width="26.140625" style="1" customWidth="1"/>
    <col min="25" max="32" width="24.5703125" style="1" customWidth="1"/>
    <col min="33" max="33" width="40" style="1" bestFit="1" customWidth="1"/>
    <col min="34" max="34" width="17" style="1" bestFit="1" customWidth="1"/>
    <col min="35" max="35" width="13.85546875" style="1" bestFit="1" customWidth="1"/>
    <col min="36" max="36" width="13.42578125" style="1" bestFit="1" customWidth="1"/>
    <col min="37" max="37" width="19.85546875" style="1" bestFit="1" customWidth="1"/>
    <col min="38" max="38" width="12.140625" style="1" bestFit="1" customWidth="1"/>
    <col min="39" max="39" width="17.42578125" style="1" bestFit="1" customWidth="1"/>
    <col min="40" max="40" width="17.5703125" style="1" bestFit="1" customWidth="1"/>
    <col min="41" max="41" width="27.7109375" style="1" bestFit="1" customWidth="1"/>
    <col min="42" max="43" width="9.140625" style="1"/>
    <col min="44" max="44" width="18.7109375" style="1" bestFit="1" customWidth="1"/>
    <col min="45" max="16384" width="9.140625" style="1"/>
  </cols>
  <sheetData>
    <row r="1" spans="2:41" x14ac:dyDescent="0.2">
      <c r="J1" s="53" t="s">
        <v>121</v>
      </c>
    </row>
    <row r="2" spans="2:41" x14ac:dyDescent="0.2">
      <c r="D2" s="139" t="s">
        <v>160</v>
      </c>
      <c r="E2" s="139" t="s">
        <v>161</v>
      </c>
      <c r="F2" s="139" t="s">
        <v>162</v>
      </c>
      <c r="G2" s="139" t="s">
        <v>163</v>
      </c>
      <c r="H2" s="139" t="s">
        <v>164</v>
      </c>
      <c r="I2" s="139" t="s">
        <v>165</v>
      </c>
      <c r="J2" s="140" t="str">
        <f>USRDelområde</f>
        <v>Specifikation av bilagor som medföljer denna avropsförfrågan</v>
      </c>
    </row>
    <row r="3" spans="2:41" ht="13.5" thickBot="1" x14ac:dyDescent="0.25">
      <c r="C3" s="174" t="s">
        <v>114</v>
      </c>
      <c r="D3" s="173" t="s">
        <v>166</v>
      </c>
      <c r="E3" s="173" t="s">
        <v>166</v>
      </c>
      <c r="F3" s="139" t="s">
        <v>166</v>
      </c>
      <c r="G3" s="139" t="s">
        <v>166</v>
      </c>
      <c r="H3" s="139" t="s">
        <v>166</v>
      </c>
      <c r="I3" s="168" t="s">
        <v>166</v>
      </c>
      <c r="J3" s="171" t="str">
        <f>IFERROR(IF(INDEX(D3:I3,MATCH(J$2,D$2:I$2,0))=0,"",INDEX(D3:I3,MATCH(J$2,D$2:I$2,0))),"")</f>
        <v/>
      </c>
    </row>
    <row r="4" spans="2:41" x14ac:dyDescent="0.2">
      <c r="C4" s="250" t="s">
        <v>167</v>
      </c>
      <c r="D4" s="252" t="s">
        <v>168</v>
      </c>
      <c r="E4" s="52" t="s">
        <v>169</v>
      </c>
      <c r="F4" s="52" t="s">
        <v>170</v>
      </c>
      <c r="G4" s="52" t="s">
        <v>171</v>
      </c>
      <c r="H4" s="52" t="s">
        <v>172</v>
      </c>
      <c r="I4" s="167" t="s">
        <v>173</v>
      </c>
      <c r="J4" s="171" t="str">
        <f>IFERROR(IF(INDEX(D4:I4,MATCH(J$2,D$2:I$2,0))=0,"",INDEX(D4:I4,MATCH(J$2,D$2:I$2,0))),"")</f>
        <v/>
      </c>
    </row>
    <row r="5" spans="2:41" x14ac:dyDescent="0.2">
      <c r="C5" s="251" t="s">
        <v>160</v>
      </c>
      <c r="D5" s="252" t="s">
        <v>174</v>
      </c>
      <c r="E5" s="52" t="s">
        <v>175</v>
      </c>
      <c r="F5" s="52" t="s">
        <v>176</v>
      </c>
      <c r="G5" s="52" t="s">
        <v>177</v>
      </c>
      <c r="H5" s="52" t="s">
        <v>178</v>
      </c>
      <c r="I5" s="167" t="s">
        <v>179</v>
      </c>
      <c r="J5" s="171" t="str">
        <f t="shared" ref="J5:J24" si="0">IFERROR(IF(INDEX(D5:I5,MATCH(J$2,D$2:I$2,0))=0,"",INDEX(D5:I5,MATCH(J$2,D$2:I$2,0))),"")</f>
        <v/>
      </c>
      <c r="AF5" s="148"/>
      <c r="AG5" s="148"/>
      <c r="AH5" s="148"/>
      <c r="AI5" s="148"/>
      <c r="AJ5" s="148"/>
      <c r="AK5" s="148"/>
      <c r="AL5" s="148"/>
      <c r="AM5" s="148"/>
      <c r="AN5" s="148"/>
      <c r="AO5" s="148"/>
    </row>
    <row r="6" spans="2:41" x14ac:dyDescent="0.2">
      <c r="C6" s="251" t="s">
        <v>161</v>
      </c>
      <c r="D6" s="252" t="s">
        <v>180</v>
      </c>
      <c r="E6" s="52" t="s">
        <v>181</v>
      </c>
      <c r="F6" s="52" t="s">
        <v>182</v>
      </c>
      <c r="G6" s="52" t="s">
        <v>183</v>
      </c>
      <c r="H6" s="52" t="s">
        <v>184</v>
      </c>
      <c r="I6" s="167" t="s">
        <v>185</v>
      </c>
      <c r="J6" s="171" t="str">
        <f t="shared" si="0"/>
        <v/>
      </c>
      <c r="AF6" s="132"/>
      <c r="AG6" s="132"/>
      <c r="AH6" s="132"/>
      <c r="AI6" s="132"/>
      <c r="AJ6" s="132"/>
      <c r="AK6" s="132"/>
      <c r="AL6" s="132"/>
      <c r="AM6" s="132"/>
      <c r="AN6" s="132"/>
      <c r="AO6" s="132"/>
    </row>
    <row r="7" spans="2:41" x14ac:dyDescent="0.2">
      <c r="C7" s="251" t="s">
        <v>162</v>
      </c>
      <c r="D7" s="252" t="s">
        <v>186</v>
      </c>
      <c r="E7" s="52" t="s">
        <v>187</v>
      </c>
      <c r="F7" s="52" t="s">
        <v>188</v>
      </c>
      <c r="G7" s="52" t="s">
        <v>189</v>
      </c>
      <c r="H7" s="52" t="s">
        <v>190</v>
      </c>
      <c r="I7" s="167" t="s">
        <v>191</v>
      </c>
      <c r="J7" s="171" t="str">
        <f t="shared" si="0"/>
        <v/>
      </c>
      <c r="AF7" s="132"/>
      <c r="AG7" s="132"/>
      <c r="AH7" s="132"/>
      <c r="AI7" s="132"/>
      <c r="AJ7" s="132"/>
      <c r="AK7" s="132"/>
      <c r="AL7" s="132"/>
      <c r="AM7" s="132"/>
      <c r="AN7" s="132"/>
      <c r="AO7" s="132"/>
    </row>
    <row r="8" spans="2:41" x14ac:dyDescent="0.2">
      <c r="C8" s="251" t="s">
        <v>163</v>
      </c>
      <c r="D8" s="252" t="s">
        <v>192</v>
      </c>
      <c r="E8" s="52" t="s">
        <v>193</v>
      </c>
      <c r="F8" s="52" t="s">
        <v>194</v>
      </c>
      <c r="G8" s="52" t="s">
        <v>195</v>
      </c>
      <c r="H8" s="52" t="s">
        <v>196</v>
      </c>
      <c r="I8" s="167" t="s">
        <v>197</v>
      </c>
      <c r="J8" s="171" t="str">
        <f t="shared" si="0"/>
        <v/>
      </c>
      <c r="AF8" s="132"/>
      <c r="AG8" s="132"/>
      <c r="AH8" s="132"/>
      <c r="AI8" s="132"/>
      <c r="AJ8" s="132"/>
      <c r="AK8" s="132"/>
      <c r="AL8" s="132"/>
      <c r="AM8" s="132"/>
      <c r="AN8" s="132"/>
      <c r="AO8" s="132"/>
    </row>
    <row r="9" spans="2:41" ht="12.75" customHeight="1" x14ac:dyDescent="0.2">
      <c r="C9" s="251" t="s">
        <v>164</v>
      </c>
      <c r="D9" s="252" t="s">
        <v>198</v>
      </c>
      <c r="E9" s="52" t="s">
        <v>199</v>
      </c>
      <c r="F9" s="52" t="s">
        <v>200</v>
      </c>
      <c r="G9" s="52" t="s">
        <v>201</v>
      </c>
      <c r="H9" s="52" t="s">
        <v>202</v>
      </c>
      <c r="I9" s="167" t="s">
        <v>203</v>
      </c>
      <c r="J9" s="171" t="str">
        <f t="shared" si="0"/>
        <v/>
      </c>
      <c r="AF9" s="132"/>
      <c r="AG9" s="132"/>
      <c r="AH9" s="132"/>
      <c r="AI9" s="132"/>
      <c r="AJ9" s="132"/>
      <c r="AK9" s="132"/>
      <c r="AL9" s="132"/>
      <c r="AM9" s="132"/>
      <c r="AN9" s="132"/>
      <c r="AO9" s="132"/>
    </row>
    <row r="10" spans="2:41" ht="12.75" customHeight="1" x14ac:dyDescent="0.2">
      <c r="C10" s="251" t="s">
        <v>165</v>
      </c>
      <c r="D10" s="252" t="s">
        <v>204</v>
      </c>
      <c r="E10" s="52" t="s">
        <v>205</v>
      </c>
      <c r="F10" s="52" t="s">
        <v>206</v>
      </c>
      <c r="G10" s="52" t="s">
        <v>207</v>
      </c>
      <c r="H10" s="52" t="s">
        <v>208</v>
      </c>
      <c r="I10" s="167" t="s">
        <v>209</v>
      </c>
      <c r="J10" s="171" t="str">
        <f t="shared" si="0"/>
        <v/>
      </c>
      <c r="AF10" s="132"/>
      <c r="AG10" s="132"/>
      <c r="AH10" s="132"/>
      <c r="AI10" s="132"/>
      <c r="AJ10" s="132"/>
      <c r="AK10" s="132"/>
      <c r="AL10" s="132"/>
      <c r="AM10" s="132"/>
      <c r="AN10" s="132"/>
      <c r="AO10" s="132"/>
    </row>
    <row r="11" spans="2:41" ht="12.75" customHeight="1" x14ac:dyDescent="0.2">
      <c r="D11" s="252" t="s">
        <v>210</v>
      </c>
      <c r="E11" s="52" t="s">
        <v>211</v>
      </c>
      <c r="F11" s="52" t="s">
        <v>212</v>
      </c>
      <c r="G11" s="52" t="s">
        <v>213</v>
      </c>
      <c r="H11" s="52" t="s">
        <v>214</v>
      </c>
      <c r="I11" s="167" t="s">
        <v>215</v>
      </c>
      <c r="J11" s="171" t="str">
        <f t="shared" si="0"/>
        <v/>
      </c>
      <c r="AF11" s="132"/>
      <c r="AG11" s="132"/>
      <c r="AH11" s="132"/>
      <c r="AI11" s="132"/>
      <c r="AJ11" s="132"/>
      <c r="AK11" s="132"/>
      <c r="AL11" s="132"/>
      <c r="AM11" s="132"/>
      <c r="AN11" s="132"/>
      <c r="AO11" s="132"/>
    </row>
    <row r="12" spans="2:41" x14ac:dyDescent="0.2">
      <c r="D12" s="252" t="s">
        <v>216</v>
      </c>
      <c r="E12" s="52" t="s">
        <v>217</v>
      </c>
      <c r="F12" s="52" t="s">
        <v>218</v>
      </c>
      <c r="G12" s="52" t="s">
        <v>219</v>
      </c>
      <c r="H12" s="52" t="s">
        <v>220</v>
      </c>
      <c r="I12" s="167" t="s">
        <v>221</v>
      </c>
      <c r="J12" s="171" t="str">
        <f t="shared" si="0"/>
        <v/>
      </c>
      <c r="AF12" s="132"/>
      <c r="AG12" s="132"/>
      <c r="AH12" s="132"/>
      <c r="AI12" s="132"/>
      <c r="AJ12" s="132"/>
      <c r="AK12" s="132"/>
      <c r="AL12" s="132"/>
      <c r="AM12" s="132"/>
      <c r="AN12" s="132"/>
      <c r="AO12" s="132"/>
    </row>
    <row r="13" spans="2:41" x14ac:dyDescent="0.2">
      <c r="B13" s="3"/>
      <c r="D13" s="252" t="s">
        <v>222</v>
      </c>
      <c r="E13" s="52" t="s">
        <v>223</v>
      </c>
      <c r="F13" s="52" t="s">
        <v>224</v>
      </c>
      <c r="G13" s="52" t="s">
        <v>225</v>
      </c>
      <c r="H13" s="52" t="s">
        <v>226</v>
      </c>
      <c r="I13" s="167" t="s">
        <v>227</v>
      </c>
      <c r="J13" s="171" t="str">
        <f t="shared" si="0"/>
        <v/>
      </c>
      <c r="AF13" s="132"/>
      <c r="AG13" s="132"/>
      <c r="AH13" s="132"/>
      <c r="AI13" s="132"/>
      <c r="AJ13" s="132"/>
      <c r="AK13" s="132"/>
      <c r="AL13" s="132"/>
      <c r="AM13" s="132"/>
      <c r="AN13" s="132"/>
      <c r="AO13" s="132"/>
    </row>
    <row r="14" spans="2:41" x14ac:dyDescent="0.2">
      <c r="B14" s="2"/>
      <c r="D14" s="252" t="s">
        <v>228</v>
      </c>
      <c r="E14" s="52" t="s">
        <v>229</v>
      </c>
      <c r="F14" s="52" t="s">
        <v>230</v>
      </c>
      <c r="G14" s="52" t="s">
        <v>231</v>
      </c>
      <c r="H14" s="52" t="s">
        <v>232</v>
      </c>
      <c r="I14" s="167" t="s">
        <v>233</v>
      </c>
      <c r="J14" s="171" t="str">
        <f t="shared" si="0"/>
        <v/>
      </c>
      <c r="AF14" s="132"/>
      <c r="AG14" s="132"/>
      <c r="AH14" s="132"/>
      <c r="AI14" s="132"/>
      <c r="AJ14" s="132"/>
      <c r="AK14" s="132"/>
      <c r="AL14" s="132"/>
      <c r="AM14" s="132"/>
      <c r="AN14" s="132"/>
      <c r="AO14" s="132"/>
    </row>
    <row r="15" spans="2:41" x14ac:dyDescent="0.2">
      <c r="B15" s="2"/>
      <c r="D15" s="252" t="s">
        <v>234</v>
      </c>
      <c r="E15" s="52" t="s">
        <v>235</v>
      </c>
      <c r="F15" s="52" t="s">
        <v>236</v>
      </c>
      <c r="G15" s="52" t="s">
        <v>237</v>
      </c>
      <c r="H15" s="52" t="s">
        <v>238</v>
      </c>
      <c r="I15" s="167" t="s">
        <v>239</v>
      </c>
      <c r="J15" s="171" t="str">
        <f t="shared" si="0"/>
        <v/>
      </c>
      <c r="AF15" s="132"/>
      <c r="AG15" s="132"/>
      <c r="AH15" s="132"/>
      <c r="AI15" s="132"/>
      <c r="AJ15" s="132"/>
      <c r="AK15" s="132"/>
      <c r="AL15" s="132"/>
      <c r="AM15" s="132"/>
      <c r="AN15" s="132"/>
      <c r="AO15" s="132"/>
    </row>
    <row r="16" spans="2:41" x14ac:dyDescent="0.2">
      <c r="B16" s="2"/>
      <c r="D16" s="252" t="s">
        <v>240</v>
      </c>
      <c r="E16" s="52" t="s">
        <v>241</v>
      </c>
      <c r="F16" s="52" t="s">
        <v>242</v>
      </c>
      <c r="G16" s="52" t="s">
        <v>243</v>
      </c>
      <c r="H16" s="52" t="s">
        <v>244</v>
      </c>
      <c r="I16" s="167" t="s">
        <v>245</v>
      </c>
      <c r="J16" s="171" t="str">
        <f t="shared" si="0"/>
        <v/>
      </c>
      <c r="AF16" s="132"/>
      <c r="AG16" s="132"/>
      <c r="AH16" s="132"/>
      <c r="AI16" s="132"/>
      <c r="AJ16" s="132"/>
      <c r="AK16" s="132"/>
      <c r="AL16" s="132"/>
      <c r="AM16" s="132"/>
      <c r="AN16" s="132"/>
      <c r="AO16" s="132"/>
    </row>
    <row r="17" spans="2:41" ht="13.5" thickBot="1" x14ac:dyDescent="0.25">
      <c r="B17" s="2"/>
      <c r="D17" s="252" t="s">
        <v>246</v>
      </c>
      <c r="E17" s="52" t="s">
        <v>247</v>
      </c>
      <c r="F17" s="52" t="s">
        <v>248</v>
      </c>
      <c r="G17" s="52" t="s">
        <v>249</v>
      </c>
      <c r="H17" s="52" t="s">
        <v>250</v>
      </c>
      <c r="I17" s="167" t="s">
        <v>251</v>
      </c>
      <c r="J17" s="171" t="str">
        <f t="shared" si="0"/>
        <v/>
      </c>
      <c r="L17" s="162" t="s">
        <v>604</v>
      </c>
      <c r="AF17" s="132"/>
      <c r="AG17" s="132"/>
      <c r="AH17" s="132"/>
      <c r="AI17" s="132"/>
      <c r="AJ17" s="132"/>
      <c r="AK17" s="132"/>
      <c r="AL17" s="132"/>
      <c r="AM17" s="132"/>
      <c r="AN17" s="132"/>
      <c r="AO17" s="132"/>
    </row>
    <row r="18" spans="2:41" ht="13.5" thickBot="1" x14ac:dyDescent="0.25">
      <c r="B18" s="2"/>
      <c r="D18" s="252" t="s">
        <v>252</v>
      </c>
      <c r="E18" s="52" t="s">
        <v>253</v>
      </c>
      <c r="F18" s="52" t="s">
        <v>254</v>
      </c>
      <c r="G18" s="52" t="s">
        <v>255</v>
      </c>
      <c r="H18" s="52" t="s">
        <v>256</v>
      </c>
      <c r="I18" s="167" t="s">
        <v>257</v>
      </c>
      <c r="J18" s="171" t="str">
        <f t="shared" si="0"/>
        <v/>
      </c>
      <c r="L18" s="311" t="s">
        <v>722</v>
      </c>
      <c r="AF18" s="132"/>
      <c r="AG18" s="132"/>
      <c r="AH18" s="132"/>
      <c r="AI18" s="132"/>
      <c r="AJ18" s="132"/>
      <c r="AK18" s="132"/>
      <c r="AL18" s="132"/>
      <c r="AM18" s="132"/>
      <c r="AN18" s="132"/>
      <c r="AO18" s="132"/>
    </row>
    <row r="19" spans="2:41" x14ac:dyDescent="0.2">
      <c r="B19" s="2"/>
      <c r="D19" s="252" t="s">
        <v>258</v>
      </c>
      <c r="E19" s="52" t="s">
        <v>259</v>
      </c>
      <c r="F19" s="52" t="s">
        <v>260</v>
      </c>
      <c r="G19" s="52" t="s">
        <v>261</v>
      </c>
      <c r="H19" s="52" t="s">
        <v>262</v>
      </c>
      <c r="I19" s="167" t="s">
        <v>263</v>
      </c>
      <c r="J19" s="171" t="str">
        <f t="shared" si="0"/>
        <v/>
      </c>
      <c r="L19" s="311" t="str">
        <f>IF('2 Specifikation'!B61="","",'2 Specifikation'!B61)</f>
        <v/>
      </c>
      <c r="AF19" s="132"/>
      <c r="AG19" s="132"/>
      <c r="AH19" s="132"/>
      <c r="AI19" s="132"/>
      <c r="AJ19" s="132"/>
      <c r="AK19" s="132"/>
      <c r="AL19" s="132"/>
      <c r="AM19" s="132"/>
      <c r="AN19" s="132"/>
      <c r="AO19" s="132"/>
    </row>
    <row r="20" spans="2:41" x14ac:dyDescent="0.2">
      <c r="B20" s="2"/>
      <c r="D20" s="252" t="s">
        <v>264</v>
      </c>
      <c r="E20" s="52" t="s">
        <v>265</v>
      </c>
      <c r="F20" s="52" t="s">
        <v>266</v>
      </c>
      <c r="G20" s="52" t="s">
        <v>267</v>
      </c>
      <c r="H20" s="52" t="s">
        <v>268</v>
      </c>
      <c r="I20" s="167" t="s">
        <v>269</v>
      </c>
      <c r="J20" s="171" t="str">
        <f t="shared" si="0"/>
        <v/>
      </c>
      <c r="L20" s="312" t="str">
        <f>IF('2 Specifikation'!B62="","",'2 Specifikation'!B62)</f>
        <v/>
      </c>
      <c r="AF20" s="132"/>
      <c r="AG20" s="132"/>
      <c r="AH20" s="132"/>
      <c r="AI20" s="132"/>
      <c r="AJ20" s="132"/>
      <c r="AK20" s="132"/>
      <c r="AL20" s="132"/>
      <c r="AM20" s="132"/>
      <c r="AN20" s="132"/>
      <c r="AO20" s="132"/>
    </row>
    <row r="21" spans="2:41" x14ac:dyDescent="0.2">
      <c r="B21" s="2"/>
      <c r="D21" s="252" t="s">
        <v>270</v>
      </c>
      <c r="E21" s="52" t="s">
        <v>271</v>
      </c>
      <c r="F21" s="52" t="s">
        <v>272</v>
      </c>
      <c r="G21" s="52" t="s">
        <v>273</v>
      </c>
      <c r="H21" s="52" t="s">
        <v>274</v>
      </c>
      <c r="I21" s="167" t="s">
        <v>275</v>
      </c>
      <c r="J21" s="171" t="str">
        <f t="shared" si="0"/>
        <v/>
      </c>
      <c r="L21" s="312" t="str">
        <f>IF('2 Specifikation'!B63="","",'2 Specifikation'!B63)</f>
        <v/>
      </c>
      <c r="AF21" s="132"/>
      <c r="AG21" s="132"/>
      <c r="AH21" s="132"/>
      <c r="AI21" s="132"/>
      <c r="AJ21" s="132"/>
      <c r="AK21" s="132"/>
      <c r="AL21" s="132"/>
      <c r="AM21" s="132"/>
      <c r="AN21" s="132"/>
      <c r="AO21" s="132"/>
    </row>
    <row r="22" spans="2:41" x14ac:dyDescent="0.2">
      <c r="B22" s="2"/>
      <c r="D22" s="252" t="s">
        <v>276</v>
      </c>
      <c r="E22" s="52" t="s">
        <v>277</v>
      </c>
      <c r="F22" s="52" t="s">
        <v>278</v>
      </c>
      <c r="G22" s="52" t="s">
        <v>279</v>
      </c>
      <c r="H22" s="52" t="s">
        <v>280</v>
      </c>
      <c r="I22" s="167" t="s">
        <v>281</v>
      </c>
      <c r="J22" s="171" t="str">
        <f t="shared" si="0"/>
        <v/>
      </c>
      <c r="L22" s="312" t="str">
        <f>IF('2 Specifikation'!B64="","",'2 Specifikation'!B64)</f>
        <v/>
      </c>
      <c r="AF22" s="132"/>
      <c r="AG22" s="132"/>
      <c r="AH22" s="132"/>
      <c r="AI22" s="132"/>
      <c r="AJ22" s="132"/>
      <c r="AK22" s="132"/>
      <c r="AL22" s="132"/>
      <c r="AM22" s="132"/>
      <c r="AN22" s="132"/>
      <c r="AO22" s="132"/>
    </row>
    <row r="23" spans="2:41" x14ac:dyDescent="0.2">
      <c r="B23" s="2"/>
      <c r="D23" s="252" t="s">
        <v>282</v>
      </c>
      <c r="E23" s="52" t="s">
        <v>283</v>
      </c>
      <c r="F23" s="52" t="s">
        <v>284</v>
      </c>
      <c r="G23" s="52" t="s">
        <v>285</v>
      </c>
      <c r="H23" s="52" t="s">
        <v>286</v>
      </c>
      <c r="I23" s="167" t="s">
        <v>287</v>
      </c>
      <c r="J23" s="171" t="str">
        <f t="shared" si="0"/>
        <v/>
      </c>
      <c r="L23" s="312" t="str">
        <f>IF('2 Specifikation'!B65="","",'2 Specifikation'!B65)</f>
        <v/>
      </c>
      <c r="AF23" s="132"/>
      <c r="AG23" s="132"/>
      <c r="AH23" s="132"/>
      <c r="AI23" s="132"/>
      <c r="AJ23" s="132"/>
      <c r="AK23" s="132"/>
      <c r="AL23" s="132"/>
      <c r="AM23" s="132"/>
      <c r="AN23" s="132"/>
      <c r="AO23" s="132"/>
    </row>
    <row r="24" spans="2:41" x14ac:dyDescent="0.2">
      <c r="D24" s="252" t="s">
        <v>288</v>
      </c>
      <c r="E24" s="52" t="s">
        <v>289</v>
      </c>
      <c r="F24" s="52" t="s">
        <v>290</v>
      </c>
      <c r="G24" s="52" t="s">
        <v>291</v>
      </c>
      <c r="H24" s="52" t="s">
        <v>292</v>
      </c>
      <c r="I24" s="167" t="s">
        <v>293</v>
      </c>
      <c r="J24" s="171" t="str">
        <f t="shared" si="0"/>
        <v/>
      </c>
      <c r="L24" s="312" t="str">
        <f>IF('2 Specifikation'!B66="","",'2 Specifikation'!B66)</f>
        <v/>
      </c>
      <c r="AF24" s="132"/>
      <c r="AG24" s="132"/>
      <c r="AH24" s="132"/>
      <c r="AI24" s="132"/>
      <c r="AJ24" s="132"/>
      <c r="AK24" s="132"/>
      <c r="AL24" s="132"/>
      <c r="AM24" s="132"/>
      <c r="AN24" s="132"/>
      <c r="AO24" s="132"/>
    </row>
    <row r="25" spans="2:41" x14ac:dyDescent="0.2">
      <c r="J25" s="169"/>
      <c r="L25" s="312" t="str">
        <f>IF('2 Specifikation'!B67="","",'2 Specifikation'!B67)</f>
        <v/>
      </c>
      <c r="AF25" s="132"/>
      <c r="AG25" s="132"/>
      <c r="AH25" s="132"/>
      <c r="AI25" s="132"/>
      <c r="AJ25" s="132"/>
      <c r="AK25" s="132"/>
      <c r="AL25" s="132"/>
      <c r="AM25" s="132"/>
      <c r="AN25" s="132"/>
      <c r="AO25" s="132"/>
    </row>
    <row r="26" spans="2:41" x14ac:dyDescent="0.2">
      <c r="J26" s="169"/>
      <c r="L26" s="312" t="str">
        <f>IF('2 Specifikation'!B68="","",'2 Specifikation'!B68)</f>
        <v/>
      </c>
      <c r="AF26" s="132"/>
      <c r="AG26" s="132"/>
      <c r="AH26" s="132"/>
      <c r="AI26" s="132"/>
      <c r="AJ26" s="132"/>
      <c r="AK26" s="132"/>
      <c r="AL26" s="132"/>
      <c r="AM26" s="132"/>
      <c r="AN26" s="132"/>
      <c r="AO26" s="132"/>
    </row>
    <row r="27" spans="2:41" ht="13.5" thickBot="1" x14ac:dyDescent="0.25">
      <c r="D27" s="269" t="s">
        <v>585</v>
      </c>
      <c r="J27" s="53" t="s">
        <v>120</v>
      </c>
      <c r="L27" s="312" t="str">
        <f>IF('2 Specifikation'!B69="","",'2 Specifikation'!B69)</f>
        <v/>
      </c>
      <c r="AF27" s="132"/>
      <c r="AG27" s="132"/>
      <c r="AH27" s="132"/>
      <c r="AI27" s="132"/>
      <c r="AJ27" s="132"/>
      <c r="AK27" s="132"/>
      <c r="AL27" s="132"/>
      <c r="AM27" s="132"/>
      <c r="AN27" s="132"/>
      <c r="AO27" s="132"/>
    </row>
    <row r="28" spans="2:41" x14ac:dyDescent="0.2">
      <c r="D28" s="141" t="s">
        <v>335</v>
      </c>
      <c r="E28" s="172" t="str">
        <f>D28</f>
        <v>Välj Vara/Tjanst</v>
      </c>
      <c r="F28" s="172" t="str">
        <f>E28</f>
        <v>Välj Vara/Tjanst</v>
      </c>
      <c r="G28" s="172" t="str">
        <f>F28</f>
        <v>Välj Vara/Tjanst</v>
      </c>
      <c r="H28" s="172" t="str">
        <f>G28</f>
        <v>Välj Vara/Tjanst</v>
      </c>
      <c r="I28" s="172" t="str">
        <f>H28</f>
        <v>Välj Vara/Tjanst</v>
      </c>
      <c r="J28" s="170" t="e">
        <f>INDEX(D28:I28,MATCH(J$2,D$2:I$2,0))</f>
        <v>#N/A</v>
      </c>
      <c r="L28" s="312" t="str">
        <f>IF('2 Specifikation'!B70="","",'2 Specifikation'!B70)</f>
        <v/>
      </c>
      <c r="AF28" s="132"/>
      <c r="AG28" s="132"/>
      <c r="AH28" s="132"/>
      <c r="AI28" s="132"/>
      <c r="AJ28" s="132"/>
      <c r="AK28" s="132"/>
      <c r="AL28" s="132"/>
      <c r="AM28" s="132"/>
      <c r="AN28" s="132"/>
      <c r="AO28" s="132"/>
    </row>
    <row r="29" spans="2:41" x14ac:dyDescent="0.2">
      <c r="D29" s="252" t="s">
        <v>168</v>
      </c>
      <c r="E29" s="252" t="s">
        <v>169</v>
      </c>
      <c r="F29" s="52" t="s">
        <v>170</v>
      </c>
      <c r="G29" s="52" t="s">
        <v>171</v>
      </c>
      <c r="H29" s="52" t="s">
        <v>172</v>
      </c>
      <c r="I29" s="167" t="s">
        <v>173</v>
      </c>
      <c r="J29" s="171" t="str">
        <f>IFERROR(IF(INDEX(D29:I29,MATCH(J$2,D$2:I$2,0))=0,"",INDEX(D29:I29,MATCH(J$2,D$2:I$2,0))),"")</f>
        <v/>
      </c>
      <c r="L29" s="312" t="str">
        <f>IF('2 Specifikation'!B71="","",'2 Specifikation'!B71)</f>
        <v/>
      </c>
      <c r="AF29" s="132"/>
      <c r="AG29" s="132"/>
      <c r="AH29" s="132"/>
      <c r="AI29" s="132"/>
      <c r="AJ29" s="132"/>
      <c r="AK29" s="132"/>
      <c r="AL29" s="132"/>
      <c r="AM29" s="132"/>
      <c r="AN29" s="132"/>
      <c r="AO29" s="132"/>
    </row>
    <row r="30" spans="2:41" x14ac:dyDescent="0.2">
      <c r="D30" s="252" t="s">
        <v>174</v>
      </c>
      <c r="E30" s="252" t="s">
        <v>175</v>
      </c>
      <c r="F30" s="52" t="s">
        <v>176</v>
      </c>
      <c r="G30" s="52" t="s">
        <v>177</v>
      </c>
      <c r="H30" s="52" t="s">
        <v>178</v>
      </c>
      <c r="I30" s="167" t="s">
        <v>179</v>
      </c>
      <c r="J30" s="171" t="str">
        <f t="shared" ref="J30:J53" si="1">IFERROR(IF(INDEX(D30:I30,MATCH(J$2,D$2:I$2,0))=0,"",INDEX(D30:I30,MATCH(J$2,D$2:I$2,0))),"")</f>
        <v/>
      </c>
      <c r="L30" s="312" t="str">
        <f>IF('2 Specifikation'!B72="","",'2 Specifikation'!B72)</f>
        <v/>
      </c>
      <c r="AF30" s="132"/>
      <c r="AG30" s="132"/>
      <c r="AH30" s="132"/>
      <c r="AI30" s="132"/>
      <c r="AJ30" s="132"/>
      <c r="AK30" s="132"/>
      <c r="AL30" s="132"/>
      <c r="AM30" s="132"/>
      <c r="AN30" s="132"/>
      <c r="AO30" s="132"/>
    </row>
    <row r="31" spans="2:41" x14ac:dyDescent="0.2">
      <c r="D31" s="252" t="s">
        <v>180</v>
      </c>
      <c r="E31" s="252" t="s">
        <v>181</v>
      </c>
      <c r="F31" s="52" t="s">
        <v>182</v>
      </c>
      <c r="G31" s="52" t="s">
        <v>183</v>
      </c>
      <c r="H31" s="52" t="s">
        <v>184</v>
      </c>
      <c r="I31" s="167" t="s">
        <v>185</v>
      </c>
      <c r="J31" s="171" t="str">
        <f t="shared" si="1"/>
        <v/>
      </c>
      <c r="L31" s="312" t="str">
        <f>IF('2 Specifikation'!B73="","",'2 Specifikation'!B73)</f>
        <v/>
      </c>
      <c r="AF31" s="132"/>
      <c r="AG31" s="132"/>
      <c r="AH31" s="132"/>
      <c r="AI31" s="132"/>
      <c r="AJ31" s="132"/>
      <c r="AK31" s="132"/>
      <c r="AL31" s="132"/>
      <c r="AM31" s="132"/>
      <c r="AN31" s="132"/>
      <c r="AO31" s="132"/>
    </row>
    <row r="32" spans="2:41" x14ac:dyDescent="0.2">
      <c r="D32" s="252" t="s">
        <v>186</v>
      </c>
      <c r="E32" s="252" t="s">
        <v>187</v>
      </c>
      <c r="F32" s="52" t="s">
        <v>188</v>
      </c>
      <c r="G32" s="52" t="s">
        <v>189</v>
      </c>
      <c r="H32" s="52" t="s">
        <v>190</v>
      </c>
      <c r="I32" s="167" t="s">
        <v>191</v>
      </c>
      <c r="J32" s="171" t="str">
        <f t="shared" si="1"/>
        <v/>
      </c>
      <c r="L32" s="312" t="str">
        <f>IF('2 Specifikation'!B74="","",'2 Specifikation'!B74)</f>
        <v/>
      </c>
      <c r="AF32" s="132"/>
      <c r="AG32" s="132"/>
      <c r="AH32" s="132"/>
      <c r="AI32" s="132"/>
      <c r="AJ32" s="132"/>
      <c r="AK32" s="132"/>
      <c r="AL32" s="132"/>
      <c r="AM32" s="132"/>
      <c r="AN32" s="132"/>
      <c r="AO32" s="132"/>
    </row>
    <row r="33" spans="4:41" x14ac:dyDescent="0.2">
      <c r="D33" s="252" t="s">
        <v>192</v>
      </c>
      <c r="E33" s="252" t="s">
        <v>193</v>
      </c>
      <c r="F33" s="52" t="s">
        <v>194</v>
      </c>
      <c r="G33" s="52" t="s">
        <v>195</v>
      </c>
      <c r="H33" s="52" t="s">
        <v>196</v>
      </c>
      <c r="I33" s="167" t="s">
        <v>197</v>
      </c>
      <c r="J33" s="171" t="str">
        <f t="shared" si="1"/>
        <v/>
      </c>
      <c r="L33" s="312" t="str">
        <f>IF('2 Specifikation'!B75="","",'2 Specifikation'!B75)</f>
        <v/>
      </c>
      <c r="AF33" s="132"/>
      <c r="AG33" s="132"/>
      <c r="AH33" s="132"/>
      <c r="AI33" s="132"/>
      <c r="AJ33" s="132"/>
      <c r="AK33" s="132"/>
      <c r="AL33" s="132"/>
      <c r="AM33" s="132"/>
      <c r="AN33" s="132"/>
      <c r="AO33" s="132"/>
    </row>
    <row r="34" spans="4:41" x14ac:dyDescent="0.2">
      <c r="D34" s="252" t="s">
        <v>198</v>
      </c>
      <c r="E34" s="252" t="s">
        <v>199</v>
      </c>
      <c r="F34" s="52" t="s">
        <v>200</v>
      </c>
      <c r="G34" s="52" t="s">
        <v>201</v>
      </c>
      <c r="H34" s="52" t="s">
        <v>202</v>
      </c>
      <c r="I34" s="167" t="s">
        <v>203</v>
      </c>
      <c r="J34" s="171" t="str">
        <f t="shared" si="1"/>
        <v/>
      </c>
      <c r="L34" s="312" t="str">
        <f>IF('2 Specifikation'!B76="","",'2 Specifikation'!B76)</f>
        <v/>
      </c>
      <c r="AF34" s="132"/>
      <c r="AG34" s="132"/>
      <c r="AH34" s="132"/>
      <c r="AI34" s="132"/>
      <c r="AJ34" s="132"/>
      <c r="AK34" s="132"/>
      <c r="AL34" s="132"/>
      <c r="AM34" s="132"/>
      <c r="AN34" s="132"/>
      <c r="AO34" s="132"/>
    </row>
    <row r="35" spans="4:41" x14ac:dyDescent="0.2">
      <c r="D35" s="252" t="s">
        <v>204</v>
      </c>
      <c r="E35" s="252" t="s">
        <v>205</v>
      </c>
      <c r="F35" s="52" t="s">
        <v>206</v>
      </c>
      <c r="G35" s="52" t="s">
        <v>207</v>
      </c>
      <c r="H35" s="52" t="s">
        <v>208</v>
      </c>
      <c r="I35" s="167" t="s">
        <v>209</v>
      </c>
      <c r="J35" s="171" t="str">
        <f t="shared" si="1"/>
        <v/>
      </c>
      <c r="L35" s="312" t="str">
        <f>IF('2 Specifikation'!B77="","",'2 Specifikation'!B77)</f>
        <v/>
      </c>
      <c r="AF35" s="132"/>
      <c r="AG35" s="132"/>
      <c r="AH35" s="132"/>
      <c r="AI35" s="132"/>
      <c r="AJ35" s="132"/>
      <c r="AK35" s="132"/>
      <c r="AL35" s="132"/>
      <c r="AM35" s="132"/>
      <c r="AN35" s="132"/>
      <c r="AO35" s="132"/>
    </row>
    <row r="36" spans="4:41" x14ac:dyDescent="0.2">
      <c r="D36" s="252" t="s">
        <v>210</v>
      </c>
      <c r="E36" s="252" t="s">
        <v>211</v>
      </c>
      <c r="F36" s="52" t="s">
        <v>212</v>
      </c>
      <c r="G36" s="52" t="s">
        <v>213</v>
      </c>
      <c r="H36" s="52" t="s">
        <v>214</v>
      </c>
      <c r="I36" s="167" t="s">
        <v>215</v>
      </c>
      <c r="J36" s="171" t="str">
        <f t="shared" si="1"/>
        <v/>
      </c>
      <c r="L36" s="312" t="str">
        <f>IF('2 Specifikation'!B78="","",'2 Specifikation'!B78)</f>
        <v/>
      </c>
      <c r="AF36" s="132"/>
      <c r="AG36" s="132"/>
      <c r="AH36" s="132"/>
      <c r="AI36" s="132"/>
      <c r="AJ36" s="132"/>
      <c r="AK36" s="132"/>
      <c r="AL36" s="132"/>
      <c r="AM36" s="132"/>
      <c r="AN36" s="132"/>
      <c r="AO36" s="132"/>
    </row>
    <row r="37" spans="4:41" x14ac:dyDescent="0.2">
      <c r="D37" s="252" t="s">
        <v>216</v>
      </c>
      <c r="E37" s="252" t="s">
        <v>217</v>
      </c>
      <c r="F37" s="52" t="s">
        <v>218</v>
      </c>
      <c r="G37" s="52" t="s">
        <v>219</v>
      </c>
      <c r="H37" s="52" t="s">
        <v>220</v>
      </c>
      <c r="I37" s="167" t="s">
        <v>221</v>
      </c>
      <c r="J37" s="171" t="str">
        <f t="shared" si="1"/>
        <v/>
      </c>
      <c r="L37" s="312" t="str">
        <f>IF('2 Specifikation'!B79="","",'2 Specifikation'!B79)</f>
        <v/>
      </c>
      <c r="AF37" s="132"/>
      <c r="AG37" s="132"/>
      <c r="AH37" s="132"/>
      <c r="AI37" s="132"/>
      <c r="AJ37" s="132"/>
      <c r="AK37" s="132"/>
      <c r="AL37" s="132"/>
      <c r="AM37" s="132"/>
      <c r="AN37" s="132"/>
      <c r="AO37" s="132"/>
    </row>
    <row r="38" spans="4:41" x14ac:dyDescent="0.2">
      <c r="D38" s="252" t="s">
        <v>222</v>
      </c>
      <c r="E38" s="252" t="s">
        <v>223</v>
      </c>
      <c r="F38" s="52" t="s">
        <v>224</v>
      </c>
      <c r="G38" s="52" t="s">
        <v>225</v>
      </c>
      <c r="H38" s="52" t="s">
        <v>226</v>
      </c>
      <c r="I38" s="167" t="s">
        <v>227</v>
      </c>
      <c r="J38" s="171" t="str">
        <f t="shared" si="1"/>
        <v/>
      </c>
      <c r="L38" s="312" t="str">
        <f>IF('2 Specifikation'!B80="","",'2 Specifikation'!B80)</f>
        <v/>
      </c>
      <c r="AF38" s="132"/>
      <c r="AG38" s="132"/>
      <c r="AH38" s="132"/>
      <c r="AI38" s="132"/>
      <c r="AJ38" s="132"/>
      <c r="AK38" s="132"/>
      <c r="AL38" s="132"/>
      <c r="AM38" s="132"/>
      <c r="AN38" s="132"/>
      <c r="AO38" s="132"/>
    </row>
    <row r="39" spans="4:41" x14ac:dyDescent="0.2">
      <c r="D39" s="252" t="s">
        <v>228</v>
      </c>
      <c r="E39" s="252" t="s">
        <v>229</v>
      </c>
      <c r="F39" s="52" t="s">
        <v>230</v>
      </c>
      <c r="G39" s="52" t="s">
        <v>231</v>
      </c>
      <c r="H39" s="52" t="s">
        <v>232</v>
      </c>
      <c r="I39" s="167" t="s">
        <v>233</v>
      </c>
      <c r="J39" s="171" t="str">
        <f t="shared" si="1"/>
        <v/>
      </c>
      <c r="L39" s="312" t="str">
        <f>IF('2 Specifikation'!B81="","",'2 Specifikation'!B81)</f>
        <v/>
      </c>
      <c r="AF39" s="132"/>
      <c r="AG39" s="132"/>
      <c r="AH39" s="132"/>
      <c r="AI39" s="132"/>
      <c r="AJ39" s="132"/>
      <c r="AK39" s="132"/>
      <c r="AL39" s="132"/>
      <c r="AM39" s="132"/>
      <c r="AN39" s="132"/>
      <c r="AO39" s="132"/>
    </row>
    <row r="40" spans="4:41" x14ac:dyDescent="0.2">
      <c r="D40" s="252" t="s">
        <v>234</v>
      </c>
      <c r="E40" s="252" t="s">
        <v>235</v>
      </c>
      <c r="F40" s="52" t="s">
        <v>236</v>
      </c>
      <c r="G40" s="52" t="s">
        <v>237</v>
      </c>
      <c r="H40" s="52" t="s">
        <v>238</v>
      </c>
      <c r="I40" s="167" t="s">
        <v>239</v>
      </c>
      <c r="J40" s="171" t="str">
        <f t="shared" si="1"/>
        <v/>
      </c>
      <c r="L40" s="312" t="str">
        <f>IF('2 Specifikation'!B82="","",'2 Specifikation'!B82)</f>
        <v/>
      </c>
      <c r="AF40" s="132"/>
      <c r="AG40" s="132"/>
      <c r="AH40" s="132"/>
      <c r="AI40" s="132"/>
      <c r="AJ40" s="132"/>
      <c r="AK40" s="132"/>
      <c r="AL40" s="132"/>
      <c r="AM40" s="132"/>
      <c r="AN40" s="132"/>
      <c r="AO40" s="132"/>
    </row>
    <row r="41" spans="4:41" x14ac:dyDescent="0.2">
      <c r="D41" s="252" t="s">
        <v>240</v>
      </c>
      <c r="E41" s="252" t="s">
        <v>241</v>
      </c>
      <c r="F41" s="52" t="s">
        <v>242</v>
      </c>
      <c r="G41" s="52" t="s">
        <v>243</v>
      </c>
      <c r="H41" s="52" t="s">
        <v>244</v>
      </c>
      <c r="I41" s="167" t="s">
        <v>245</v>
      </c>
      <c r="J41" s="171" t="str">
        <f t="shared" si="1"/>
        <v/>
      </c>
      <c r="L41" s="312" t="str">
        <f>IF('2 Specifikation'!B83="","",'2 Specifikation'!B83)</f>
        <v/>
      </c>
      <c r="AF41" s="132"/>
      <c r="AG41" s="132"/>
      <c r="AH41" s="132"/>
      <c r="AI41" s="132"/>
      <c r="AJ41" s="132"/>
      <c r="AK41" s="132"/>
      <c r="AL41" s="132"/>
      <c r="AM41" s="132"/>
      <c r="AN41" s="132"/>
      <c r="AO41" s="132"/>
    </row>
    <row r="42" spans="4:41" x14ac:dyDescent="0.2">
      <c r="D42" s="252" t="s">
        <v>246</v>
      </c>
      <c r="E42" s="252" t="s">
        <v>247</v>
      </c>
      <c r="F42" s="52" t="s">
        <v>248</v>
      </c>
      <c r="G42" s="52" t="s">
        <v>249</v>
      </c>
      <c r="H42" s="52" t="s">
        <v>250</v>
      </c>
      <c r="I42" s="167" t="s">
        <v>251</v>
      </c>
      <c r="J42" s="171" t="str">
        <f t="shared" si="1"/>
        <v/>
      </c>
      <c r="L42" s="312" t="str">
        <f>IF('2 Specifikation'!B84="","",'2 Specifikation'!B84)</f>
        <v/>
      </c>
      <c r="AF42" s="132"/>
      <c r="AG42" s="132"/>
      <c r="AH42" s="132"/>
      <c r="AI42" s="132"/>
      <c r="AJ42" s="132"/>
      <c r="AK42" s="132"/>
      <c r="AL42" s="132"/>
      <c r="AM42" s="132"/>
      <c r="AN42" s="132"/>
      <c r="AO42" s="132"/>
    </row>
    <row r="43" spans="4:41" x14ac:dyDescent="0.2">
      <c r="D43" s="252" t="s">
        <v>252</v>
      </c>
      <c r="E43" s="252" t="s">
        <v>253</v>
      </c>
      <c r="F43" s="52" t="s">
        <v>254</v>
      </c>
      <c r="G43" s="52" t="s">
        <v>255</v>
      </c>
      <c r="H43" s="52" t="s">
        <v>256</v>
      </c>
      <c r="I43" s="167" t="s">
        <v>257</v>
      </c>
      <c r="J43" s="171" t="str">
        <f t="shared" si="1"/>
        <v/>
      </c>
      <c r="L43" s="312" t="str">
        <f>IF('2 Specifikation'!B85="","",'2 Specifikation'!B85)</f>
        <v/>
      </c>
      <c r="AF43" s="132"/>
      <c r="AG43" s="132"/>
      <c r="AH43" s="132"/>
      <c r="AI43" s="132"/>
      <c r="AJ43" s="132"/>
      <c r="AK43" s="132"/>
      <c r="AL43" s="132"/>
      <c r="AM43" s="132"/>
      <c r="AN43" s="132"/>
      <c r="AO43" s="132"/>
    </row>
    <row r="44" spans="4:41" x14ac:dyDescent="0.2">
      <c r="D44" s="252" t="s">
        <v>258</v>
      </c>
      <c r="E44" s="252" t="s">
        <v>259</v>
      </c>
      <c r="F44" s="52" t="s">
        <v>260</v>
      </c>
      <c r="G44" s="52" t="s">
        <v>261</v>
      </c>
      <c r="H44" s="52" t="s">
        <v>262</v>
      </c>
      <c r="I44" s="167" t="s">
        <v>263</v>
      </c>
      <c r="J44" s="171" t="str">
        <f t="shared" si="1"/>
        <v/>
      </c>
      <c r="L44" s="312" t="str">
        <f>IF('2 Specifikation'!B86="","",'2 Specifikation'!B86)</f>
        <v/>
      </c>
      <c r="AF44" s="132"/>
      <c r="AG44" s="132"/>
      <c r="AH44" s="132"/>
      <c r="AI44" s="132"/>
      <c r="AJ44" s="132"/>
      <c r="AK44" s="132"/>
      <c r="AL44" s="132"/>
      <c r="AM44" s="132"/>
      <c r="AN44" s="132"/>
      <c r="AO44" s="132"/>
    </row>
    <row r="45" spans="4:41" x14ac:dyDescent="0.2">
      <c r="D45" s="252" t="s">
        <v>264</v>
      </c>
      <c r="E45" s="252" t="s">
        <v>265</v>
      </c>
      <c r="F45" s="52" t="s">
        <v>266</v>
      </c>
      <c r="G45" s="52" t="s">
        <v>267</v>
      </c>
      <c r="H45" s="52" t="s">
        <v>268</v>
      </c>
      <c r="I45" s="167" t="s">
        <v>269</v>
      </c>
      <c r="J45" s="171" t="str">
        <f t="shared" si="1"/>
        <v/>
      </c>
      <c r="L45" s="312" t="str">
        <f>IF('2 Specifikation'!B87="","",'2 Specifikation'!B87)</f>
        <v/>
      </c>
      <c r="AF45" s="132"/>
      <c r="AG45" s="132"/>
      <c r="AH45" s="132"/>
      <c r="AI45" s="132"/>
      <c r="AJ45" s="132"/>
      <c r="AK45" s="132"/>
      <c r="AL45" s="132"/>
      <c r="AM45" s="132"/>
      <c r="AN45" s="132"/>
      <c r="AO45" s="132"/>
    </row>
    <row r="46" spans="4:41" x14ac:dyDescent="0.2">
      <c r="D46" s="252" t="s">
        <v>270</v>
      </c>
      <c r="E46" s="252" t="s">
        <v>271</v>
      </c>
      <c r="F46" s="52" t="s">
        <v>272</v>
      </c>
      <c r="G46" s="52" t="s">
        <v>273</v>
      </c>
      <c r="H46" s="52" t="s">
        <v>274</v>
      </c>
      <c r="I46" s="167" t="s">
        <v>275</v>
      </c>
      <c r="J46" s="171" t="str">
        <f t="shared" si="1"/>
        <v/>
      </c>
      <c r="L46" s="312" t="str">
        <f>IF('2 Specifikation'!B88="","",'2 Specifikation'!B88)</f>
        <v/>
      </c>
      <c r="AF46" s="132"/>
      <c r="AG46" s="132"/>
      <c r="AH46" s="132"/>
      <c r="AI46" s="132"/>
      <c r="AJ46" s="132"/>
      <c r="AK46" s="132"/>
      <c r="AL46" s="132"/>
      <c r="AM46" s="132"/>
      <c r="AN46" s="132"/>
      <c r="AO46" s="132"/>
    </row>
    <row r="47" spans="4:41" x14ac:dyDescent="0.2">
      <c r="D47" s="252" t="s">
        <v>276</v>
      </c>
      <c r="E47" s="252" t="s">
        <v>277</v>
      </c>
      <c r="F47" s="52" t="s">
        <v>278</v>
      </c>
      <c r="G47" s="52" t="s">
        <v>279</v>
      </c>
      <c r="H47" s="52" t="s">
        <v>280</v>
      </c>
      <c r="I47" s="167" t="s">
        <v>281</v>
      </c>
      <c r="J47" s="171" t="str">
        <f t="shared" si="1"/>
        <v/>
      </c>
      <c r="L47" s="312" t="str">
        <f>IF('2 Specifikation'!B89="","",'2 Specifikation'!B89)</f>
        <v/>
      </c>
      <c r="AF47" s="132"/>
      <c r="AG47" s="132"/>
      <c r="AH47" s="132"/>
      <c r="AI47" s="132"/>
      <c r="AJ47" s="132"/>
      <c r="AK47" s="132"/>
      <c r="AL47" s="132"/>
      <c r="AM47" s="132"/>
      <c r="AN47" s="132"/>
      <c r="AO47" s="132"/>
    </row>
    <row r="48" spans="4:41" x14ac:dyDescent="0.2">
      <c r="D48" s="252" t="s">
        <v>282</v>
      </c>
      <c r="E48" s="252" t="s">
        <v>283</v>
      </c>
      <c r="F48" s="52" t="s">
        <v>284</v>
      </c>
      <c r="G48" s="52" t="s">
        <v>285</v>
      </c>
      <c r="H48" s="52" t="s">
        <v>286</v>
      </c>
      <c r="I48" s="167" t="s">
        <v>287</v>
      </c>
      <c r="J48" s="171" t="str">
        <f t="shared" si="1"/>
        <v/>
      </c>
      <c r="L48" s="312" t="str">
        <f>IF('2 Specifikation'!B90="","",'2 Specifikation'!B90)</f>
        <v/>
      </c>
      <c r="AF48" s="132"/>
      <c r="AG48" s="132"/>
      <c r="AH48" s="132"/>
      <c r="AI48" s="132"/>
      <c r="AJ48" s="132"/>
      <c r="AK48" s="132"/>
      <c r="AL48" s="132"/>
      <c r="AM48" s="132"/>
      <c r="AN48" s="132"/>
      <c r="AO48" s="132"/>
    </row>
    <row r="49" spans="3:41" x14ac:dyDescent="0.2">
      <c r="D49" s="252" t="s">
        <v>288</v>
      </c>
      <c r="E49" s="252" t="s">
        <v>289</v>
      </c>
      <c r="F49" s="52" t="s">
        <v>290</v>
      </c>
      <c r="G49" s="52" t="s">
        <v>291</v>
      </c>
      <c r="H49" s="52" t="s">
        <v>292</v>
      </c>
      <c r="I49" s="167" t="s">
        <v>293</v>
      </c>
      <c r="J49" s="171" t="str">
        <f t="shared" si="1"/>
        <v/>
      </c>
      <c r="L49" s="312" t="str">
        <f>IF('2 Specifikation'!B91="","",'2 Specifikation'!B91)</f>
        <v/>
      </c>
      <c r="AF49" s="132"/>
      <c r="AG49" s="132"/>
      <c r="AH49" s="132"/>
      <c r="AI49" s="132"/>
      <c r="AJ49" s="132"/>
      <c r="AK49" s="132"/>
      <c r="AL49" s="132"/>
      <c r="AM49" s="132"/>
      <c r="AN49" s="132"/>
      <c r="AO49" s="132"/>
    </row>
    <row r="50" spans="3:41" x14ac:dyDescent="0.2">
      <c r="D50" s="252" t="s">
        <v>336</v>
      </c>
      <c r="E50" s="252" t="s">
        <v>337</v>
      </c>
      <c r="F50" s="52" t="s">
        <v>338</v>
      </c>
      <c r="G50" s="52" t="s">
        <v>339</v>
      </c>
      <c r="H50" s="52" t="s">
        <v>340</v>
      </c>
      <c r="I50" s="167" t="s">
        <v>341</v>
      </c>
      <c r="J50" s="171" t="str">
        <f t="shared" si="1"/>
        <v/>
      </c>
      <c r="L50" s="312" t="str">
        <f>IF('2 Specifikation'!B92="","",'2 Specifikation'!B92)</f>
        <v/>
      </c>
      <c r="AF50" s="132"/>
      <c r="AG50" s="132"/>
      <c r="AH50" s="132"/>
      <c r="AI50" s="132"/>
      <c r="AJ50" s="132"/>
      <c r="AK50" s="132"/>
      <c r="AL50" s="132"/>
      <c r="AM50" s="132"/>
      <c r="AN50" s="132"/>
      <c r="AO50" s="132"/>
    </row>
    <row r="51" spans="3:41" x14ac:dyDescent="0.2">
      <c r="D51" s="252" t="s">
        <v>342</v>
      </c>
      <c r="E51" s="252" t="s">
        <v>343</v>
      </c>
      <c r="F51" s="52" t="s">
        <v>344</v>
      </c>
      <c r="G51" s="52" t="s">
        <v>345</v>
      </c>
      <c r="H51" s="52" t="s">
        <v>346</v>
      </c>
      <c r="I51" s="167" t="s">
        <v>347</v>
      </c>
      <c r="J51" s="171" t="str">
        <f t="shared" si="1"/>
        <v/>
      </c>
      <c r="L51" s="312" t="str">
        <f>IF('2 Specifikation'!B93="","",'2 Specifikation'!B93)</f>
        <v/>
      </c>
    </row>
    <row r="52" spans="3:41" x14ac:dyDescent="0.2">
      <c r="D52" s="252" t="s">
        <v>348</v>
      </c>
      <c r="E52" s="252" t="s">
        <v>349</v>
      </c>
      <c r="F52" s="52" t="s">
        <v>350</v>
      </c>
      <c r="G52" s="52" t="s">
        <v>351</v>
      </c>
      <c r="H52" s="52" t="s">
        <v>352</v>
      </c>
      <c r="I52" s="167" t="s">
        <v>353</v>
      </c>
      <c r="J52" s="171" t="str">
        <f t="shared" si="1"/>
        <v/>
      </c>
      <c r="L52" s="312" t="str">
        <f>IF('2 Specifikation'!B94="","",'2 Specifikation'!B94)</f>
        <v/>
      </c>
      <c r="R52" s="6"/>
    </row>
    <row r="53" spans="3:41" x14ac:dyDescent="0.2">
      <c r="D53" s="252" t="s">
        <v>354</v>
      </c>
      <c r="E53" s="252" t="s">
        <v>355</v>
      </c>
      <c r="F53" s="52" t="s">
        <v>356</v>
      </c>
      <c r="G53" s="52" t="s">
        <v>357</v>
      </c>
      <c r="H53" s="52" t="s">
        <v>358</v>
      </c>
      <c r="I53" s="167" t="s">
        <v>359</v>
      </c>
      <c r="J53" s="171" t="str">
        <f t="shared" si="1"/>
        <v/>
      </c>
      <c r="L53" s="312" t="str">
        <f>IF('2 Specifikation'!B95="","",'2 Specifikation'!B95)</f>
        <v/>
      </c>
      <c r="R53" s="6"/>
    </row>
    <row r="54" spans="3:41" x14ac:dyDescent="0.2">
      <c r="L54" s="312" t="str">
        <f>IF('2 Specifikation'!B96="","",'2 Specifikation'!B96)</f>
        <v/>
      </c>
      <c r="R54" s="6"/>
    </row>
    <row r="55" spans="3:41" ht="13.5" thickBot="1" x14ac:dyDescent="0.25">
      <c r="H55" s="131"/>
      <c r="I55" s="131"/>
      <c r="J55" s="131" t="s">
        <v>79</v>
      </c>
      <c r="K55" s="134"/>
      <c r="L55" s="312" t="str">
        <f>IF('2 Specifikation'!B97="","",'2 Specifikation'!B97)</f>
        <v/>
      </c>
      <c r="N55" s="132"/>
      <c r="P55" s="132"/>
      <c r="W55" s="131"/>
      <c r="X55" s="132"/>
      <c r="Y55" s="131"/>
    </row>
    <row r="56" spans="3:41" ht="13.5" thickBot="1" x14ac:dyDescent="0.25">
      <c r="C56" s="131"/>
      <c r="D56" s="152" t="s">
        <v>117</v>
      </c>
      <c r="E56" s="132"/>
      <c r="F56" s="162" t="s">
        <v>106</v>
      </c>
      <c r="H56" s="162" t="s">
        <v>116</v>
      </c>
      <c r="I56" s="132"/>
      <c r="J56" s="163" t="s">
        <v>57</v>
      </c>
      <c r="K56" s="132"/>
      <c r="L56" s="312" t="str">
        <f>IF('2 Specifikation'!B98="","",'2 Specifikation'!B98)</f>
        <v/>
      </c>
      <c r="N56" s="132"/>
      <c r="P56" s="132"/>
      <c r="W56" s="132"/>
      <c r="X56" s="132"/>
      <c r="Y56" s="132"/>
    </row>
    <row r="57" spans="3:41" ht="17.25" customHeight="1" x14ac:dyDescent="0.2">
      <c r="C57" s="133"/>
      <c r="D57" s="153"/>
      <c r="E57" s="133"/>
      <c r="F57" s="161" t="s">
        <v>92</v>
      </c>
      <c r="H57" s="270" t="s">
        <v>294</v>
      </c>
      <c r="I57" s="132"/>
      <c r="J57" s="164" t="s">
        <v>58</v>
      </c>
      <c r="K57" s="133"/>
      <c r="L57" s="312" t="str">
        <f>IF('2 Specifikation'!B99="","",'2 Specifikation'!B99)</f>
        <v/>
      </c>
      <c r="N57" s="132"/>
      <c r="P57" s="132"/>
      <c r="W57" s="132"/>
      <c r="X57" s="132"/>
      <c r="Y57" s="132"/>
    </row>
    <row r="58" spans="3:41" ht="22.5" customHeight="1" x14ac:dyDescent="0.2">
      <c r="C58" s="133"/>
      <c r="D58" s="154"/>
      <c r="E58" s="133"/>
      <c r="F58" s="156" t="s">
        <v>107</v>
      </c>
      <c r="H58" s="159" t="s">
        <v>94</v>
      </c>
      <c r="I58" s="132"/>
      <c r="J58" s="165" t="s">
        <v>59</v>
      </c>
      <c r="K58" s="133"/>
      <c r="L58" s="312" t="str">
        <f>IF('2 Specifikation'!B100="","",'2 Specifikation'!B100)</f>
        <v/>
      </c>
      <c r="N58" s="132"/>
      <c r="P58" s="132"/>
      <c r="W58" s="132"/>
      <c r="X58" s="132"/>
      <c r="Y58" s="132"/>
    </row>
    <row r="59" spans="3:41" ht="51.75" thickBot="1" x14ac:dyDescent="0.25">
      <c r="C59" s="133"/>
      <c r="D59" s="155" t="s">
        <v>314</v>
      </c>
      <c r="E59" s="133"/>
      <c r="F59" s="157" t="s">
        <v>108</v>
      </c>
      <c r="H59" s="159" t="s">
        <v>96</v>
      </c>
      <c r="I59" s="132"/>
      <c r="J59" s="165" t="s">
        <v>60</v>
      </c>
      <c r="K59" s="133"/>
      <c r="N59" s="132"/>
      <c r="P59" s="132"/>
      <c r="W59" s="132"/>
      <c r="X59" s="132"/>
      <c r="Y59" s="132"/>
    </row>
    <row r="60" spans="3:41" ht="18.75" customHeight="1" thickBot="1" x14ac:dyDescent="0.25">
      <c r="C60" s="133"/>
      <c r="E60" s="133"/>
      <c r="F60" s="157" t="s">
        <v>109</v>
      </c>
      <c r="H60" s="159" t="s">
        <v>295</v>
      </c>
      <c r="I60" s="132"/>
      <c r="J60" s="165" t="s">
        <v>61</v>
      </c>
      <c r="K60" s="133"/>
      <c r="L60" s="162" t="s">
        <v>631</v>
      </c>
      <c r="N60" s="132"/>
      <c r="P60" s="132"/>
      <c r="W60" s="132"/>
      <c r="X60" s="132"/>
      <c r="Y60" s="132"/>
    </row>
    <row r="61" spans="3:41" ht="13.5" thickBot="1" x14ac:dyDescent="0.25">
      <c r="C61" s="133"/>
      <c r="D61" s="53" t="s">
        <v>118</v>
      </c>
      <c r="E61" s="133"/>
      <c r="F61" s="157" t="s">
        <v>110</v>
      </c>
      <c r="H61" s="160" t="s">
        <v>95</v>
      </c>
      <c r="I61" s="132"/>
      <c r="J61" s="165" t="s">
        <v>62</v>
      </c>
      <c r="K61" s="133"/>
      <c r="L61" s="270" t="s">
        <v>632</v>
      </c>
      <c r="N61" s="132"/>
      <c r="P61" s="132"/>
      <c r="W61" s="132"/>
      <c r="X61" s="132"/>
      <c r="Y61" s="132"/>
    </row>
    <row r="62" spans="3:41" ht="18" customHeight="1" x14ac:dyDescent="0.2">
      <c r="C62" s="133"/>
      <c r="D62" s="282" t="s">
        <v>115</v>
      </c>
      <c r="E62" s="133"/>
      <c r="F62" s="157" t="s">
        <v>111</v>
      </c>
      <c r="I62" s="132"/>
      <c r="J62" s="165" t="s">
        <v>63</v>
      </c>
      <c r="K62" s="133"/>
      <c r="L62" s="159" t="s">
        <v>633</v>
      </c>
      <c r="N62" s="132"/>
      <c r="P62" s="132"/>
      <c r="W62" s="132"/>
      <c r="X62" s="132"/>
      <c r="Y62" s="132"/>
    </row>
    <row r="63" spans="3:41" ht="18.75" customHeight="1" x14ac:dyDescent="0.2">
      <c r="D63" s="283" t="s">
        <v>308</v>
      </c>
      <c r="F63" s="157" t="s">
        <v>112</v>
      </c>
      <c r="I63" s="132"/>
      <c r="J63" s="165" t="s">
        <v>64</v>
      </c>
      <c r="K63" s="133"/>
      <c r="L63" s="159" t="s">
        <v>634</v>
      </c>
      <c r="N63" s="132"/>
      <c r="P63" s="132"/>
      <c r="W63" s="132"/>
      <c r="X63" s="132"/>
      <c r="Y63" s="132"/>
    </row>
    <row r="64" spans="3:41" ht="51.75" thickBot="1" x14ac:dyDescent="0.25">
      <c r="D64" s="284" t="s">
        <v>309</v>
      </c>
      <c r="F64" s="158" t="s">
        <v>113</v>
      </c>
      <c r="H64" s="162" t="s">
        <v>599</v>
      </c>
      <c r="I64" s="132"/>
      <c r="J64" s="165" t="s">
        <v>65</v>
      </c>
      <c r="K64" s="133"/>
      <c r="L64" s="159" t="s">
        <v>635</v>
      </c>
      <c r="N64" s="132"/>
      <c r="P64" s="132"/>
      <c r="W64" s="132"/>
      <c r="X64" s="132"/>
      <c r="Y64" s="132"/>
    </row>
    <row r="65" spans="3:25" ht="38.25" x14ac:dyDescent="0.2">
      <c r="D65" s="284" t="s">
        <v>310</v>
      </c>
      <c r="H65" s="270" t="s">
        <v>598</v>
      </c>
      <c r="I65" s="132"/>
      <c r="J65" s="165" t="s">
        <v>66</v>
      </c>
      <c r="K65" s="133"/>
      <c r="L65" s="413" t="s">
        <v>636</v>
      </c>
      <c r="O65" s="131"/>
      <c r="W65" s="132"/>
      <c r="X65" s="132"/>
      <c r="Y65" s="132"/>
    </row>
    <row r="66" spans="3:25" ht="26.25" thickBot="1" x14ac:dyDescent="0.25">
      <c r="D66" s="285" t="s">
        <v>311</v>
      </c>
      <c r="F66" s="303" t="s">
        <v>591</v>
      </c>
      <c r="H66" s="159" t="s">
        <v>617</v>
      </c>
      <c r="I66" s="132"/>
      <c r="J66" s="165" t="s">
        <v>78</v>
      </c>
      <c r="K66" s="133"/>
      <c r="L66" s="414" t="s">
        <v>637</v>
      </c>
      <c r="O66" s="35"/>
    </row>
    <row r="67" spans="3:25" ht="13.5" thickBot="1" x14ac:dyDescent="0.25">
      <c r="F67" s="304" t="s">
        <v>590</v>
      </c>
      <c r="H67" s="159" t="s">
        <v>600</v>
      </c>
      <c r="I67" s="132"/>
      <c r="J67" s="165" t="s">
        <v>67</v>
      </c>
      <c r="K67" s="133"/>
      <c r="L67" s="415" t="s">
        <v>87</v>
      </c>
      <c r="O67" s="35"/>
    </row>
    <row r="68" spans="3:25" ht="13.5" thickBot="1" x14ac:dyDescent="0.25">
      <c r="D68" s="321" t="s">
        <v>610</v>
      </c>
      <c r="F68" s="304" t="s">
        <v>606</v>
      </c>
      <c r="H68" s="132"/>
      <c r="I68" s="132"/>
      <c r="J68" s="165" t="s">
        <v>68</v>
      </c>
      <c r="K68" s="133"/>
      <c r="L68" s="415" t="s">
        <v>638</v>
      </c>
      <c r="O68" s="35"/>
    </row>
    <row r="69" spans="3:25" ht="13.5" thickBot="1" x14ac:dyDescent="0.25">
      <c r="D69" s="320" t="s">
        <v>607</v>
      </c>
      <c r="H69" s="132"/>
      <c r="I69" s="132"/>
      <c r="J69" s="165" t="s">
        <v>69</v>
      </c>
      <c r="K69" s="133"/>
      <c r="L69" s="416" t="s">
        <v>639</v>
      </c>
      <c r="O69" s="35"/>
    </row>
    <row r="70" spans="3:25" ht="13.5" thickBot="1" x14ac:dyDescent="0.25">
      <c r="D70" s="318" t="s">
        <v>608</v>
      </c>
      <c r="H70" s="411" t="s">
        <v>627</v>
      </c>
      <c r="I70" s="132"/>
      <c r="J70" s="165" t="s">
        <v>70</v>
      </c>
      <c r="K70" s="133"/>
      <c r="L70" s="133"/>
    </row>
    <row r="71" spans="3:25" ht="13.5" thickBot="1" x14ac:dyDescent="0.25">
      <c r="D71" s="319" t="s">
        <v>609</v>
      </c>
      <c r="H71" s="407" t="s">
        <v>607</v>
      </c>
      <c r="I71" s="132"/>
      <c r="J71" s="165" t="s">
        <v>71</v>
      </c>
      <c r="K71" s="133"/>
      <c r="L71" s="133"/>
    </row>
    <row r="72" spans="3:25" ht="13.5" thickBot="1" x14ac:dyDescent="0.25">
      <c r="F72" s="327" t="s">
        <v>613</v>
      </c>
      <c r="H72" s="408" t="s">
        <v>608</v>
      </c>
      <c r="I72" s="132"/>
      <c r="J72" s="165" t="s">
        <v>72</v>
      </c>
      <c r="K72" s="133"/>
      <c r="L72" s="133"/>
    </row>
    <row r="73" spans="3:25" x14ac:dyDescent="0.2">
      <c r="F73" s="328" t="s">
        <v>614</v>
      </c>
      <c r="H73" s="408" t="s">
        <v>628</v>
      </c>
      <c r="I73" s="132"/>
      <c r="J73" s="165" t="s">
        <v>73</v>
      </c>
      <c r="K73" s="133"/>
      <c r="L73" s="133"/>
    </row>
    <row r="74" spans="3:25" ht="13.5" thickBot="1" x14ac:dyDescent="0.25">
      <c r="F74" s="329" t="s">
        <v>670</v>
      </c>
      <c r="H74" s="410" t="s">
        <v>629</v>
      </c>
      <c r="I74" s="132"/>
      <c r="J74" s="165" t="s">
        <v>74</v>
      </c>
      <c r="K74" s="133"/>
      <c r="L74" s="133"/>
    </row>
    <row r="75" spans="3:25" ht="12.75" customHeight="1" thickBot="1" x14ac:dyDescent="0.25">
      <c r="D75" s="144"/>
      <c r="E75" s="144"/>
      <c r="G75" s="144"/>
      <c r="H75" s="409" t="s">
        <v>630</v>
      </c>
      <c r="I75" s="144"/>
      <c r="J75" s="165" t="s">
        <v>75</v>
      </c>
      <c r="K75" s="133"/>
      <c r="L75" s="133"/>
    </row>
    <row r="76" spans="3:25" ht="12.75" customHeight="1" x14ac:dyDescent="0.2">
      <c r="D76" s="144"/>
      <c r="E76" s="144"/>
      <c r="G76" s="144"/>
      <c r="H76" s="144"/>
      <c r="I76" s="144"/>
      <c r="J76" s="165" t="s">
        <v>76</v>
      </c>
      <c r="K76" s="133"/>
      <c r="L76" s="133"/>
    </row>
    <row r="77" spans="3:25" ht="13.5" thickBot="1" x14ac:dyDescent="0.25">
      <c r="H77" s="132"/>
      <c r="I77" s="132"/>
      <c r="J77" s="166" t="s">
        <v>77</v>
      </c>
      <c r="K77" s="133"/>
      <c r="L77" s="133"/>
    </row>
    <row r="79" spans="3:25" x14ac:dyDescent="0.2">
      <c r="C79" s="53" t="s">
        <v>119</v>
      </c>
    </row>
    <row r="80" spans="3:25" x14ac:dyDescent="0.2">
      <c r="C80" s="139" t="s">
        <v>19</v>
      </c>
      <c r="D80" s="139" t="s">
        <v>20</v>
      </c>
      <c r="E80" s="139" t="s">
        <v>22</v>
      </c>
      <c r="F80" s="139" t="s">
        <v>4</v>
      </c>
      <c r="G80" s="139" t="s">
        <v>5</v>
      </c>
      <c r="H80" s="139" t="s">
        <v>7</v>
      </c>
      <c r="I80" s="139" t="s">
        <v>27</v>
      </c>
      <c r="J80" s="139" t="s">
        <v>28</v>
      </c>
      <c r="K80" s="139" t="s">
        <v>25</v>
      </c>
      <c r="L80" s="139" t="s">
        <v>21</v>
      </c>
      <c r="M80" s="139" t="s">
        <v>2</v>
      </c>
      <c r="N80" s="139" t="s">
        <v>23</v>
      </c>
      <c r="O80" s="139" t="s">
        <v>24</v>
      </c>
      <c r="P80" s="139" t="s">
        <v>8</v>
      </c>
      <c r="Q80" s="139" t="s">
        <v>26</v>
      </c>
    </row>
    <row r="81" spans="3:17" x14ac:dyDescent="0.2">
      <c r="C81" s="5"/>
      <c r="D81" s="5"/>
      <c r="E81" s="5"/>
      <c r="F81" s="5"/>
      <c r="G81" s="5"/>
      <c r="H81" s="5"/>
      <c r="I81" s="5"/>
      <c r="J81" s="5"/>
      <c r="K81" s="5"/>
      <c r="L81" s="5"/>
      <c r="M81" s="5"/>
      <c r="N81" s="5"/>
      <c r="O81" s="5"/>
      <c r="P81" s="5"/>
      <c r="Q81" s="5"/>
    </row>
    <row r="82" spans="3:17" x14ac:dyDescent="0.2">
      <c r="C82" s="5" t="s">
        <v>686</v>
      </c>
      <c r="D82" s="5" t="s">
        <v>702</v>
      </c>
      <c r="E82" s="5" t="s">
        <v>692</v>
      </c>
      <c r="F82" s="5" t="s">
        <v>704</v>
      </c>
      <c r="G82" s="5" t="s">
        <v>709</v>
      </c>
      <c r="H82" s="5" t="s">
        <v>708</v>
      </c>
      <c r="I82" s="5"/>
      <c r="J82" s="5"/>
      <c r="K82" s="5"/>
      <c r="L82" s="5" t="s">
        <v>767</v>
      </c>
      <c r="M82" s="5" t="s">
        <v>768</v>
      </c>
      <c r="N82" s="478" t="s">
        <v>769</v>
      </c>
      <c r="O82" s="5"/>
      <c r="P82" s="5"/>
      <c r="Q82" s="5" t="s">
        <v>715</v>
      </c>
    </row>
    <row r="83" spans="3:17" x14ac:dyDescent="0.2">
      <c r="C83" s="5" t="s">
        <v>687</v>
      </c>
      <c r="D83" s="5" t="s">
        <v>703</v>
      </c>
      <c r="E83" s="5" t="s">
        <v>693</v>
      </c>
      <c r="F83" s="5" t="s">
        <v>723</v>
      </c>
      <c r="G83" s="5" t="s">
        <v>725</v>
      </c>
      <c r="H83" s="5" t="s">
        <v>708</v>
      </c>
      <c r="I83" s="5"/>
      <c r="J83" s="5"/>
      <c r="K83" s="5"/>
      <c r="L83" s="5" t="s">
        <v>724</v>
      </c>
      <c r="M83" s="5" t="s">
        <v>728</v>
      </c>
      <c r="N83" s="5" t="s">
        <v>731</v>
      </c>
      <c r="O83" s="5"/>
      <c r="P83" s="5"/>
      <c r="Q83" s="5" t="s">
        <v>779</v>
      </c>
    </row>
    <row r="84" spans="3:17" x14ac:dyDescent="0.2">
      <c r="C84" s="5" t="s">
        <v>688</v>
      </c>
      <c r="D84" s="5" t="s">
        <v>698</v>
      </c>
      <c r="E84" s="5" t="s">
        <v>694</v>
      </c>
      <c r="F84" s="5" t="s">
        <v>705</v>
      </c>
      <c r="G84" s="5" t="s">
        <v>709</v>
      </c>
      <c r="H84" s="5" t="s">
        <v>708</v>
      </c>
      <c r="I84" s="5"/>
      <c r="J84" s="5"/>
      <c r="K84" s="5"/>
      <c r="L84" s="5" t="s">
        <v>712</v>
      </c>
      <c r="M84" s="5" t="s">
        <v>729</v>
      </c>
      <c r="N84" s="5" t="s">
        <v>713</v>
      </c>
      <c r="O84" s="5"/>
      <c r="P84" s="5"/>
      <c r="Q84" s="5" t="s">
        <v>716</v>
      </c>
    </row>
    <row r="85" spans="3:17" x14ac:dyDescent="0.2">
      <c r="C85" s="5" t="s">
        <v>689</v>
      </c>
      <c r="D85" s="5" t="s">
        <v>699</v>
      </c>
      <c r="E85" s="5" t="s">
        <v>695</v>
      </c>
      <c r="F85" s="5"/>
      <c r="G85" s="5" t="s">
        <v>726</v>
      </c>
      <c r="H85" s="5" t="s">
        <v>727</v>
      </c>
      <c r="I85" s="5"/>
      <c r="J85" s="5"/>
      <c r="K85" s="5"/>
      <c r="L85" s="540" t="s">
        <v>775</v>
      </c>
      <c r="M85" s="540" t="s">
        <v>776</v>
      </c>
      <c r="N85" s="541" t="s">
        <v>777</v>
      </c>
      <c r="O85" s="5"/>
      <c r="P85" s="5"/>
      <c r="Q85" s="5" t="s">
        <v>778</v>
      </c>
    </row>
    <row r="86" spans="3:17" x14ac:dyDescent="0.2">
      <c r="C86" s="5" t="s">
        <v>690</v>
      </c>
      <c r="D86" s="5" t="s">
        <v>700</v>
      </c>
      <c r="E86" s="5" t="s">
        <v>696</v>
      </c>
      <c r="F86" s="5" t="s">
        <v>706</v>
      </c>
      <c r="G86" s="5" t="s">
        <v>710</v>
      </c>
      <c r="H86" s="5" t="s">
        <v>708</v>
      </c>
      <c r="I86" s="5"/>
      <c r="J86" s="5"/>
      <c r="K86" s="5"/>
      <c r="L86" s="477" t="s">
        <v>721</v>
      </c>
      <c r="M86" s="477" t="s">
        <v>730</v>
      </c>
      <c r="N86" s="478" t="s">
        <v>732</v>
      </c>
      <c r="O86" s="5"/>
      <c r="P86" s="5"/>
      <c r="Q86" s="5" t="s">
        <v>714</v>
      </c>
    </row>
    <row r="87" spans="3:17" x14ac:dyDescent="0.2">
      <c r="C87" s="5" t="s">
        <v>691</v>
      </c>
      <c r="D87" s="5" t="s">
        <v>701</v>
      </c>
      <c r="E87" s="5" t="s">
        <v>697</v>
      </c>
      <c r="F87" s="5" t="s">
        <v>707</v>
      </c>
      <c r="G87" s="5" t="s">
        <v>711</v>
      </c>
      <c r="H87" s="5" t="s">
        <v>647</v>
      </c>
      <c r="I87" s="5"/>
      <c r="J87" s="5"/>
      <c r="K87" s="5"/>
      <c r="L87" s="477" t="s">
        <v>718</v>
      </c>
      <c r="M87" s="477" t="s">
        <v>719</v>
      </c>
      <c r="N87" s="479" t="s">
        <v>720</v>
      </c>
      <c r="O87" s="5"/>
      <c r="P87" s="5"/>
      <c r="Q87" s="5" t="s">
        <v>717</v>
      </c>
    </row>
    <row r="88" spans="3:17" x14ac:dyDescent="0.2">
      <c r="C88" s="5"/>
      <c r="D88" s="5"/>
      <c r="E88" s="5"/>
      <c r="F88" s="5"/>
      <c r="G88" s="5"/>
      <c r="H88" s="5"/>
      <c r="I88" s="5"/>
      <c r="J88" s="5"/>
      <c r="K88" s="5"/>
      <c r="L88" s="477"/>
      <c r="M88" s="477"/>
      <c r="N88" s="479"/>
      <c r="O88" s="5"/>
      <c r="P88" s="5"/>
      <c r="Q88" s="5"/>
    </row>
    <row r="89" spans="3:17" x14ac:dyDescent="0.2">
      <c r="C89" s="5"/>
      <c r="D89" s="5"/>
      <c r="E89" s="5"/>
      <c r="F89" s="5"/>
      <c r="G89" s="5"/>
      <c r="H89" s="5"/>
      <c r="I89" s="5"/>
      <c r="J89" s="5"/>
      <c r="K89" s="5"/>
      <c r="L89" s="5"/>
      <c r="M89" s="5"/>
      <c r="N89" s="5"/>
      <c r="O89" s="5"/>
      <c r="P89" s="5"/>
      <c r="Q89" s="5"/>
    </row>
    <row r="90" spans="3:17" x14ac:dyDescent="0.2">
      <c r="C90" s="5"/>
      <c r="D90" s="5"/>
      <c r="E90" s="5"/>
      <c r="F90" s="5"/>
      <c r="G90" s="5"/>
      <c r="H90" s="5"/>
      <c r="I90" s="5"/>
      <c r="J90" s="5"/>
      <c r="K90" s="5"/>
      <c r="L90" s="5"/>
      <c r="M90" s="5"/>
      <c r="N90" s="5"/>
      <c r="O90" s="5"/>
      <c r="P90" s="5"/>
      <c r="Q90" s="5"/>
    </row>
    <row r="91" spans="3:17" x14ac:dyDescent="0.2">
      <c r="C91" s="5"/>
      <c r="D91" s="5"/>
      <c r="E91" s="5"/>
      <c r="F91" s="5"/>
      <c r="G91" s="5"/>
      <c r="H91" s="5"/>
      <c r="I91" s="5"/>
      <c r="J91" s="5"/>
      <c r="K91" s="5"/>
      <c r="L91" s="5"/>
      <c r="M91" s="5"/>
      <c r="N91" s="5"/>
      <c r="O91" s="5"/>
      <c r="P91" s="5"/>
      <c r="Q91" s="5"/>
    </row>
    <row r="92" spans="3:17" x14ac:dyDescent="0.2">
      <c r="C92" s="5"/>
      <c r="D92" s="5"/>
      <c r="E92" s="5"/>
      <c r="F92" s="5"/>
      <c r="G92" s="5"/>
      <c r="H92" s="5"/>
      <c r="I92" s="5"/>
      <c r="J92" s="5"/>
      <c r="K92" s="5"/>
      <c r="L92" s="5"/>
      <c r="M92" s="5"/>
      <c r="N92" s="5"/>
      <c r="O92" s="5"/>
      <c r="P92" s="5"/>
      <c r="Q92" s="5"/>
    </row>
    <row r="93" spans="3:17" x14ac:dyDescent="0.2">
      <c r="C93" s="5"/>
      <c r="D93" s="5"/>
      <c r="E93" s="5"/>
      <c r="F93" s="5"/>
      <c r="G93" s="5"/>
      <c r="H93" s="5"/>
      <c r="I93" s="5"/>
      <c r="J93" s="5"/>
      <c r="K93" s="5"/>
      <c r="L93" s="5"/>
      <c r="M93" s="5"/>
      <c r="N93" s="5"/>
      <c r="O93" s="5"/>
      <c r="P93" s="5"/>
      <c r="Q93" s="5"/>
    </row>
    <row r="94" spans="3:17" x14ac:dyDescent="0.2">
      <c r="C94" s="5"/>
      <c r="D94" s="5"/>
      <c r="E94" s="5"/>
      <c r="F94" s="5"/>
      <c r="G94" s="5"/>
      <c r="H94" s="5"/>
      <c r="I94" s="5"/>
      <c r="J94" s="5"/>
      <c r="K94" s="5"/>
      <c r="L94" s="5"/>
      <c r="M94" s="5"/>
      <c r="N94" s="5"/>
      <c r="O94" s="5"/>
      <c r="P94" s="5"/>
      <c r="Q94" s="5"/>
    </row>
    <row r="95" spans="3:17" x14ac:dyDescent="0.2">
      <c r="C95" s="5"/>
      <c r="D95" s="5"/>
      <c r="E95" s="5"/>
      <c r="F95" s="5"/>
      <c r="G95" s="5"/>
      <c r="H95" s="5"/>
      <c r="I95" s="5"/>
      <c r="J95" s="5"/>
      <c r="K95" s="5"/>
      <c r="L95" s="5"/>
      <c r="M95" s="5"/>
      <c r="N95" s="5"/>
      <c r="O95" s="5"/>
      <c r="P95" s="5"/>
      <c r="Q95" s="5"/>
    </row>
    <row r="96" spans="3:17" x14ac:dyDescent="0.2">
      <c r="C96" s="5"/>
      <c r="D96" s="5"/>
      <c r="E96" s="5"/>
      <c r="F96" s="5"/>
      <c r="G96" s="5"/>
      <c r="H96" s="5"/>
      <c r="I96" s="5"/>
      <c r="J96" s="5"/>
      <c r="K96" s="5"/>
      <c r="L96" s="5"/>
      <c r="M96" s="5"/>
      <c r="N96" s="5"/>
      <c r="O96" s="5"/>
      <c r="P96" s="5"/>
      <c r="Q96" s="5"/>
    </row>
    <row r="97" spans="3:31" x14ac:dyDescent="0.2">
      <c r="C97" s="5"/>
      <c r="D97" s="5"/>
      <c r="E97" s="5"/>
      <c r="F97" s="5"/>
      <c r="G97" s="5"/>
      <c r="H97" s="5"/>
      <c r="I97" s="5"/>
      <c r="J97" s="5"/>
      <c r="K97" s="5"/>
      <c r="L97" s="5"/>
      <c r="M97" s="5"/>
      <c r="N97" s="5"/>
      <c r="O97" s="5"/>
      <c r="P97" s="5"/>
      <c r="Q97" s="5"/>
    </row>
    <row r="99" spans="3:31" x14ac:dyDescent="0.2">
      <c r="E99" s="53" t="s">
        <v>147</v>
      </c>
      <c r="F99" s="1">
        <v>30</v>
      </c>
      <c r="G99" s="1">
        <f>F99+1</f>
        <v>31</v>
      </c>
      <c r="H99" s="1">
        <f t="shared" ref="H99:AC99" si="2">G99+1</f>
        <v>32</v>
      </c>
      <c r="I99" s="1">
        <f t="shared" si="2"/>
        <v>33</v>
      </c>
      <c r="J99" s="1">
        <f t="shared" si="2"/>
        <v>34</v>
      </c>
      <c r="K99" s="1">
        <f t="shared" si="2"/>
        <v>35</v>
      </c>
      <c r="L99" s="1">
        <f t="shared" si="2"/>
        <v>36</v>
      </c>
      <c r="M99" s="1">
        <f t="shared" si="2"/>
        <v>37</v>
      </c>
      <c r="N99" s="1">
        <f t="shared" si="2"/>
        <v>38</v>
      </c>
      <c r="O99" s="1">
        <f t="shared" si="2"/>
        <v>39</v>
      </c>
      <c r="P99" s="1">
        <f t="shared" si="2"/>
        <v>40</v>
      </c>
      <c r="Q99" s="1">
        <f t="shared" si="2"/>
        <v>41</v>
      </c>
      <c r="R99" s="1">
        <f t="shared" si="2"/>
        <v>42</v>
      </c>
      <c r="S99" s="1">
        <f t="shared" si="2"/>
        <v>43</v>
      </c>
      <c r="T99" s="1">
        <f t="shared" si="2"/>
        <v>44</v>
      </c>
      <c r="U99" s="1">
        <f t="shared" si="2"/>
        <v>45</v>
      </c>
      <c r="V99" s="1">
        <f t="shared" si="2"/>
        <v>46</v>
      </c>
      <c r="W99" s="1">
        <f t="shared" si="2"/>
        <v>47</v>
      </c>
      <c r="X99" s="1">
        <f t="shared" si="2"/>
        <v>48</v>
      </c>
      <c r="Y99" s="1">
        <f t="shared" si="2"/>
        <v>49</v>
      </c>
      <c r="Z99" s="1">
        <f t="shared" si="2"/>
        <v>50</v>
      </c>
      <c r="AA99" s="1">
        <f t="shared" si="2"/>
        <v>51</v>
      </c>
      <c r="AB99" s="1">
        <f t="shared" si="2"/>
        <v>52</v>
      </c>
      <c r="AC99" s="1">
        <f t="shared" si="2"/>
        <v>53</v>
      </c>
    </row>
    <row r="100" spans="3:31" x14ac:dyDescent="0.2">
      <c r="C100" s="53" t="s">
        <v>146</v>
      </c>
      <c r="E100" s="5" t="str">
        <f>J29</f>
        <v/>
      </c>
      <c r="F100" s="5" t="str">
        <f ca="1">INDIRECT("J"&amp;F99)</f>
        <v/>
      </c>
      <c r="G100" s="5" t="str">
        <f t="shared" ref="G100:S100" ca="1" si="3">INDIRECT("J"&amp;G99)</f>
        <v/>
      </c>
      <c r="H100" s="5" t="str">
        <f t="shared" ca="1" si="3"/>
        <v/>
      </c>
      <c r="I100" s="5" t="str">
        <f t="shared" ca="1" si="3"/>
        <v/>
      </c>
      <c r="J100" s="5" t="str">
        <f t="shared" ca="1" si="3"/>
        <v/>
      </c>
      <c r="K100" s="5" t="str">
        <f t="shared" ca="1" si="3"/>
        <v/>
      </c>
      <c r="L100" s="5" t="str">
        <f t="shared" ca="1" si="3"/>
        <v/>
      </c>
      <c r="M100" s="5" t="str">
        <f t="shared" ca="1" si="3"/>
        <v/>
      </c>
      <c r="N100" s="5" t="str">
        <f t="shared" ca="1" si="3"/>
        <v/>
      </c>
      <c r="O100" s="5" t="str">
        <f t="shared" ca="1" si="3"/>
        <v/>
      </c>
      <c r="P100" s="5" t="str">
        <f t="shared" ca="1" si="3"/>
        <v/>
      </c>
      <c r="Q100" s="5" t="str">
        <f t="shared" ca="1" si="3"/>
        <v/>
      </c>
      <c r="R100" s="5" t="str">
        <f t="shared" ca="1" si="3"/>
        <v/>
      </c>
      <c r="S100" s="5" t="str">
        <f t="shared" ca="1" si="3"/>
        <v/>
      </c>
      <c r="T100" s="5" t="str">
        <f t="shared" ref="T100:AC100" ca="1" si="4">INDIRECT("J"&amp;T99)</f>
        <v/>
      </c>
      <c r="U100" s="5" t="str">
        <f t="shared" ca="1" si="4"/>
        <v/>
      </c>
      <c r="V100" s="5" t="str">
        <f t="shared" ca="1" si="4"/>
        <v/>
      </c>
      <c r="W100" s="5" t="str">
        <f t="shared" ca="1" si="4"/>
        <v/>
      </c>
      <c r="X100" s="5" t="str">
        <f t="shared" ca="1" si="4"/>
        <v/>
      </c>
      <c r="Y100" s="5" t="str">
        <f t="shared" ca="1" si="4"/>
        <v/>
      </c>
      <c r="Z100" s="5" t="str">
        <f t="shared" ca="1" si="4"/>
        <v/>
      </c>
      <c r="AA100" s="5" t="str">
        <f t="shared" ca="1" si="4"/>
        <v/>
      </c>
      <c r="AB100" s="5" t="str">
        <f t="shared" ca="1" si="4"/>
        <v/>
      </c>
      <c r="AC100" s="5" t="str">
        <f t="shared" ca="1" si="4"/>
        <v/>
      </c>
      <c r="AD100" s="271"/>
      <c r="AE100" s="132"/>
    </row>
    <row r="101" spans="3:31" x14ac:dyDescent="0.2">
      <c r="C101" s="5" t="s">
        <v>335</v>
      </c>
      <c r="E101" s="5" t="s">
        <v>360</v>
      </c>
      <c r="F101" s="5" t="s">
        <v>361</v>
      </c>
      <c r="G101" s="5" t="s">
        <v>362</v>
      </c>
      <c r="H101" s="5" t="s">
        <v>363</v>
      </c>
      <c r="I101" s="5" t="s">
        <v>364</v>
      </c>
      <c r="J101" s="5" t="s">
        <v>365</v>
      </c>
      <c r="K101" s="5" t="s">
        <v>366</v>
      </c>
      <c r="L101" s="5" t="s">
        <v>367</v>
      </c>
      <c r="M101" s="5" t="s">
        <v>368</v>
      </c>
      <c r="N101" s="5" t="s">
        <v>369</v>
      </c>
      <c r="O101" s="5" t="s">
        <v>370</v>
      </c>
      <c r="P101" s="5" t="s">
        <v>371</v>
      </c>
      <c r="Q101" s="5" t="s">
        <v>372</v>
      </c>
      <c r="R101" s="5" t="s">
        <v>373</v>
      </c>
      <c r="S101" s="5" t="s">
        <v>374</v>
      </c>
      <c r="T101" s="5" t="s">
        <v>375</v>
      </c>
      <c r="U101" s="5" t="s">
        <v>376</v>
      </c>
      <c r="V101" s="5" t="s">
        <v>377</v>
      </c>
      <c r="W101" s="5" t="s">
        <v>378</v>
      </c>
      <c r="X101" s="5" t="s">
        <v>379</v>
      </c>
      <c r="Y101" s="5" t="s">
        <v>380</v>
      </c>
      <c r="Z101" s="5" t="s">
        <v>381</v>
      </c>
      <c r="AA101" s="5" t="s">
        <v>382</v>
      </c>
      <c r="AB101" s="5" t="s">
        <v>383</v>
      </c>
      <c r="AC101" s="5" t="s">
        <v>384</v>
      </c>
    </row>
    <row r="102" spans="3:31" x14ac:dyDescent="0.2">
      <c r="C102" s="5"/>
      <c r="E102" s="5" t="s">
        <v>385</v>
      </c>
      <c r="F102" s="5" t="s">
        <v>386</v>
      </c>
      <c r="G102" s="5" t="s">
        <v>387</v>
      </c>
      <c r="H102" s="5" t="s">
        <v>388</v>
      </c>
      <c r="I102" s="5" t="s">
        <v>389</v>
      </c>
      <c r="J102" s="5" t="s">
        <v>390</v>
      </c>
      <c r="K102" s="5" t="s">
        <v>391</v>
      </c>
      <c r="L102" s="5" t="s">
        <v>392</v>
      </c>
      <c r="M102" s="5" t="s">
        <v>393</v>
      </c>
      <c r="N102" s="5" t="s">
        <v>394</v>
      </c>
      <c r="O102" s="5" t="s">
        <v>395</v>
      </c>
      <c r="P102" s="5" t="s">
        <v>396</v>
      </c>
      <c r="Q102" s="5" t="s">
        <v>397</v>
      </c>
      <c r="R102" s="5" t="s">
        <v>398</v>
      </c>
      <c r="S102" s="5" t="s">
        <v>399</v>
      </c>
      <c r="T102" s="5" t="s">
        <v>400</v>
      </c>
      <c r="U102" s="5" t="s">
        <v>401</v>
      </c>
      <c r="V102" s="5" t="s">
        <v>402</v>
      </c>
      <c r="W102" s="5" t="s">
        <v>403</v>
      </c>
      <c r="X102" s="5" t="s">
        <v>404</v>
      </c>
      <c r="Y102" s="5" t="s">
        <v>405</v>
      </c>
      <c r="Z102" s="5" t="s">
        <v>406</v>
      </c>
      <c r="AA102" s="5" t="s">
        <v>407</v>
      </c>
      <c r="AB102" s="5" t="s">
        <v>408</v>
      </c>
      <c r="AC102" s="5" t="s">
        <v>409</v>
      </c>
    </row>
    <row r="103" spans="3:31" x14ac:dyDescent="0.2">
      <c r="C103" s="5"/>
      <c r="E103" s="5" t="s">
        <v>410</v>
      </c>
      <c r="F103" s="5" t="s">
        <v>411</v>
      </c>
      <c r="G103" s="5" t="s">
        <v>412</v>
      </c>
      <c r="H103" s="5" t="s">
        <v>413</v>
      </c>
      <c r="I103" s="5" t="s">
        <v>414</v>
      </c>
      <c r="J103" s="5" t="s">
        <v>415</v>
      </c>
      <c r="K103" s="5" t="s">
        <v>416</v>
      </c>
      <c r="L103" s="5" t="s">
        <v>417</v>
      </c>
      <c r="M103" s="5" t="s">
        <v>418</v>
      </c>
      <c r="N103" s="5" t="s">
        <v>419</v>
      </c>
      <c r="O103" s="5" t="s">
        <v>420</v>
      </c>
      <c r="P103" s="5" t="s">
        <v>421</v>
      </c>
      <c r="Q103" s="5" t="s">
        <v>422</v>
      </c>
      <c r="R103" s="5" t="s">
        <v>423</v>
      </c>
      <c r="S103" s="5" t="s">
        <v>424</v>
      </c>
      <c r="T103" s="5" t="s">
        <v>425</v>
      </c>
      <c r="U103" s="5" t="s">
        <v>426</v>
      </c>
      <c r="V103" s="5" t="s">
        <v>427</v>
      </c>
      <c r="W103" s="5" t="s">
        <v>428</v>
      </c>
      <c r="X103" s="5" t="s">
        <v>429</v>
      </c>
      <c r="Y103" s="5" t="s">
        <v>430</v>
      </c>
      <c r="Z103" s="5" t="s">
        <v>431</v>
      </c>
      <c r="AA103" s="5" t="s">
        <v>432</v>
      </c>
      <c r="AB103" s="5" t="s">
        <v>433</v>
      </c>
      <c r="AC103" s="5" t="s">
        <v>434</v>
      </c>
    </row>
    <row r="104" spans="3:31" x14ac:dyDescent="0.2">
      <c r="C104" s="5"/>
      <c r="D104" s="272"/>
      <c r="E104" s="5" t="s">
        <v>435</v>
      </c>
      <c r="F104" s="5" t="s">
        <v>436</v>
      </c>
      <c r="G104" s="5" t="s">
        <v>437</v>
      </c>
      <c r="H104" s="5" t="s">
        <v>438</v>
      </c>
      <c r="I104" s="5" t="s">
        <v>439</v>
      </c>
      <c r="J104" s="5" t="s">
        <v>440</v>
      </c>
      <c r="K104" s="5" t="s">
        <v>441</v>
      </c>
      <c r="L104" s="5" t="s">
        <v>442</v>
      </c>
      <c r="M104" s="5" t="s">
        <v>443</v>
      </c>
      <c r="N104" s="5" t="s">
        <v>444</v>
      </c>
      <c r="O104" s="5" t="s">
        <v>445</v>
      </c>
      <c r="P104" s="5" t="s">
        <v>446</v>
      </c>
      <c r="Q104" s="5" t="s">
        <v>447</v>
      </c>
      <c r="R104" s="5" t="s">
        <v>448</v>
      </c>
      <c r="S104" s="5" t="s">
        <v>449</v>
      </c>
      <c r="T104" s="5" t="s">
        <v>450</v>
      </c>
      <c r="U104" s="5" t="s">
        <v>451</v>
      </c>
      <c r="V104" s="5" t="s">
        <v>452</v>
      </c>
      <c r="W104" s="5" t="s">
        <v>453</v>
      </c>
      <c r="X104" s="5" t="s">
        <v>454</v>
      </c>
      <c r="Y104" s="5" t="s">
        <v>455</v>
      </c>
      <c r="Z104" s="5" t="s">
        <v>456</v>
      </c>
      <c r="AA104" s="5" t="s">
        <v>457</v>
      </c>
      <c r="AB104" s="5" t="s">
        <v>458</v>
      </c>
      <c r="AC104" s="5" t="s">
        <v>459</v>
      </c>
    </row>
    <row r="105" spans="3:31" x14ac:dyDescent="0.2">
      <c r="C105" s="5"/>
      <c r="D105" s="272"/>
      <c r="E105" s="5" t="s">
        <v>460</v>
      </c>
      <c r="F105" s="5" t="s">
        <v>461</v>
      </c>
      <c r="G105" s="5" t="s">
        <v>462</v>
      </c>
      <c r="H105" s="5" t="s">
        <v>463</v>
      </c>
      <c r="I105" s="5" t="s">
        <v>464</v>
      </c>
      <c r="J105" s="5" t="s">
        <v>465</v>
      </c>
      <c r="K105" s="5" t="s">
        <v>466</v>
      </c>
      <c r="L105" s="5" t="s">
        <v>467</v>
      </c>
      <c r="M105" s="5" t="s">
        <v>468</v>
      </c>
      <c r="N105" s="5" t="s">
        <v>469</v>
      </c>
      <c r="O105" s="5" t="s">
        <v>470</v>
      </c>
      <c r="P105" s="5" t="s">
        <v>471</v>
      </c>
      <c r="Q105" s="5" t="s">
        <v>472</v>
      </c>
      <c r="R105" s="5" t="s">
        <v>473</v>
      </c>
      <c r="S105" s="5" t="s">
        <v>474</v>
      </c>
      <c r="T105" s="5" t="s">
        <v>475</v>
      </c>
      <c r="U105" s="5" t="s">
        <v>476</v>
      </c>
      <c r="V105" s="5" t="s">
        <v>477</v>
      </c>
      <c r="W105" s="5" t="s">
        <v>478</v>
      </c>
      <c r="X105" s="5" t="s">
        <v>479</v>
      </c>
      <c r="Y105" s="5" t="s">
        <v>480</v>
      </c>
      <c r="Z105" s="5" t="s">
        <v>481</v>
      </c>
      <c r="AA105" s="5" t="s">
        <v>482</v>
      </c>
      <c r="AB105" s="5" t="s">
        <v>483</v>
      </c>
      <c r="AC105" s="5" t="s">
        <v>484</v>
      </c>
    </row>
    <row r="106" spans="3:31" x14ac:dyDescent="0.2">
      <c r="C106" s="5"/>
      <c r="D106" s="272"/>
      <c r="E106" s="5" t="s">
        <v>485</v>
      </c>
      <c r="F106" s="5" t="s">
        <v>486</v>
      </c>
      <c r="G106" s="5" t="s">
        <v>487</v>
      </c>
      <c r="H106" s="5" t="s">
        <v>488</v>
      </c>
      <c r="I106" s="5" t="s">
        <v>489</v>
      </c>
      <c r="J106" s="5" t="s">
        <v>490</v>
      </c>
      <c r="K106" s="5" t="s">
        <v>491</v>
      </c>
      <c r="L106" s="5" t="s">
        <v>492</v>
      </c>
      <c r="M106" s="5" t="s">
        <v>493</v>
      </c>
      <c r="N106" s="5" t="s">
        <v>494</v>
      </c>
      <c r="O106" s="5" t="s">
        <v>495</v>
      </c>
      <c r="P106" s="5" t="s">
        <v>496</v>
      </c>
      <c r="Q106" s="5" t="s">
        <v>497</v>
      </c>
      <c r="R106" s="5" t="s">
        <v>498</v>
      </c>
      <c r="S106" s="5" t="s">
        <v>499</v>
      </c>
      <c r="T106" s="5" t="s">
        <v>500</v>
      </c>
      <c r="U106" s="5" t="s">
        <v>501</v>
      </c>
      <c r="V106" s="5" t="s">
        <v>502</v>
      </c>
      <c r="W106" s="5" t="s">
        <v>503</v>
      </c>
      <c r="X106" s="5" t="s">
        <v>504</v>
      </c>
      <c r="Y106" s="5" t="s">
        <v>505</v>
      </c>
      <c r="Z106" s="5" t="s">
        <v>506</v>
      </c>
      <c r="AA106" s="5" t="s">
        <v>507</v>
      </c>
      <c r="AB106" s="5" t="s">
        <v>508</v>
      </c>
      <c r="AC106" s="5" t="s">
        <v>509</v>
      </c>
    </row>
    <row r="107" spans="3:31" x14ac:dyDescent="0.2">
      <c r="C107" s="5"/>
      <c r="D107" s="272"/>
      <c r="E107" s="5" t="s">
        <v>510</v>
      </c>
      <c r="F107" s="5" t="s">
        <v>511</v>
      </c>
      <c r="G107" s="5" t="s">
        <v>512</v>
      </c>
      <c r="H107" s="5" t="s">
        <v>513</v>
      </c>
      <c r="I107" s="5" t="s">
        <v>514</v>
      </c>
      <c r="J107" s="5" t="s">
        <v>515</v>
      </c>
      <c r="K107" s="5" t="s">
        <v>516</v>
      </c>
      <c r="L107" s="5" t="s">
        <v>517</v>
      </c>
      <c r="M107" s="5" t="s">
        <v>518</v>
      </c>
      <c r="N107" s="5" t="s">
        <v>519</v>
      </c>
      <c r="O107" s="5" t="s">
        <v>520</v>
      </c>
      <c r="P107" s="5" t="s">
        <v>521</v>
      </c>
      <c r="Q107" s="5" t="s">
        <v>522</v>
      </c>
      <c r="R107" s="5" t="s">
        <v>523</v>
      </c>
      <c r="S107" s="5" t="s">
        <v>524</v>
      </c>
      <c r="T107" s="5" t="s">
        <v>525</v>
      </c>
      <c r="U107" s="5" t="s">
        <v>526</v>
      </c>
      <c r="V107" s="5" t="s">
        <v>527</v>
      </c>
      <c r="W107" s="5" t="s">
        <v>528</v>
      </c>
      <c r="X107" s="5" t="s">
        <v>529</v>
      </c>
      <c r="Y107" s="5" t="s">
        <v>530</v>
      </c>
      <c r="Z107" s="5" t="s">
        <v>531</v>
      </c>
      <c r="AA107" s="5" t="s">
        <v>532</v>
      </c>
      <c r="AB107" s="5" t="s">
        <v>533</v>
      </c>
      <c r="AC107" s="5" t="s">
        <v>534</v>
      </c>
    </row>
    <row r="108" spans="3:31" x14ac:dyDescent="0.2">
      <c r="C108" s="5"/>
      <c r="D108" s="272"/>
      <c r="E108" s="5" t="s">
        <v>535</v>
      </c>
      <c r="F108" s="5" t="s">
        <v>536</v>
      </c>
      <c r="G108" s="5" t="s">
        <v>537</v>
      </c>
      <c r="H108" s="5" t="s">
        <v>538</v>
      </c>
      <c r="I108" s="5" t="s">
        <v>539</v>
      </c>
      <c r="J108" s="5" t="s">
        <v>540</v>
      </c>
      <c r="K108" s="5" t="s">
        <v>541</v>
      </c>
      <c r="L108" s="5" t="s">
        <v>542</v>
      </c>
      <c r="M108" s="5" t="s">
        <v>543</v>
      </c>
      <c r="N108" s="5" t="s">
        <v>544</v>
      </c>
      <c r="O108" s="5" t="s">
        <v>545</v>
      </c>
      <c r="P108" s="5" t="s">
        <v>546</v>
      </c>
      <c r="Q108" s="5" t="s">
        <v>547</v>
      </c>
      <c r="R108" s="5" t="s">
        <v>548</v>
      </c>
      <c r="S108" s="5" t="s">
        <v>549</v>
      </c>
      <c r="T108" s="5" t="s">
        <v>550</v>
      </c>
      <c r="U108" s="5" t="s">
        <v>551</v>
      </c>
      <c r="V108" s="5" t="s">
        <v>552</v>
      </c>
      <c r="W108" s="5" t="s">
        <v>553</v>
      </c>
      <c r="X108" s="5" t="s">
        <v>554</v>
      </c>
      <c r="Y108" s="5" t="s">
        <v>555</v>
      </c>
      <c r="Z108" s="5" t="s">
        <v>556</v>
      </c>
      <c r="AA108" s="5" t="s">
        <v>557</v>
      </c>
      <c r="AB108" s="5" t="s">
        <v>558</v>
      </c>
      <c r="AC108" s="5" t="s">
        <v>559</v>
      </c>
    </row>
    <row r="109" spans="3:31" x14ac:dyDescent="0.2">
      <c r="C109" s="5"/>
      <c r="D109" s="272"/>
      <c r="E109" s="5" t="s">
        <v>560</v>
      </c>
      <c r="F109" s="5" t="s">
        <v>561</v>
      </c>
      <c r="G109" s="5" t="s">
        <v>562</v>
      </c>
      <c r="H109" s="5" t="s">
        <v>563</v>
      </c>
      <c r="I109" s="5" t="s">
        <v>564</v>
      </c>
      <c r="J109" s="5" t="s">
        <v>565</v>
      </c>
      <c r="K109" s="5" t="s">
        <v>566</v>
      </c>
      <c r="L109" s="5" t="s">
        <v>567</v>
      </c>
      <c r="M109" s="5" t="s">
        <v>568</v>
      </c>
      <c r="N109" s="5" t="s">
        <v>569</v>
      </c>
      <c r="O109" s="5" t="s">
        <v>570</v>
      </c>
      <c r="P109" s="5" t="s">
        <v>571</v>
      </c>
      <c r="Q109" s="5" t="s">
        <v>572</v>
      </c>
      <c r="R109" s="5" t="s">
        <v>573</v>
      </c>
      <c r="S109" s="5" t="s">
        <v>574</v>
      </c>
      <c r="T109" s="5" t="s">
        <v>575</v>
      </c>
      <c r="U109" s="5" t="s">
        <v>576</v>
      </c>
      <c r="V109" s="5" t="s">
        <v>577</v>
      </c>
      <c r="W109" s="5" t="s">
        <v>578</v>
      </c>
      <c r="X109" s="5" t="s">
        <v>579</v>
      </c>
      <c r="Y109" s="5" t="s">
        <v>580</v>
      </c>
      <c r="Z109" s="5" t="s">
        <v>581</v>
      </c>
      <c r="AA109" s="5" t="s">
        <v>582</v>
      </c>
      <c r="AB109" s="5" t="s">
        <v>583</v>
      </c>
      <c r="AC109" s="5" t="s">
        <v>584</v>
      </c>
    </row>
    <row r="110" spans="3:31" ht="13.5" thickBot="1" x14ac:dyDescent="0.25">
      <c r="C110" s="5"/>
      <c r="Z110" s="273"/>
      <c r="AA110" s="273"/>
    </row>
    <row r="111" spans="3:31" x14ac:dyDescent="0.2">
      <c r="C111" s="5"/>
      <c r="E111" s="170" t="str">
        <f t="shared" ref="E111:X111" ca="1" si="5">IFERROR(RIGHT(INDIRECT("C"&amp;E112),LEN(INDIRECT("C"&amp;E112))-6),"")</f>
        <v/>
      </c>
      <c r="F111" s="170" t="str">
        <f t="shared" ca="1" si="5"/>
        <v/>
      </c>
      <c r="G111" s="170" t="str">
        <f t="shared" ca="1" si="5"/>
        <v/>
      </c>
      <c r="H111" s="170" t="str">
        <f t="shared" ca="1" si="5"/>
        <v/>
      </c>
      <c r="I111" s="170" t="str">
        <f t="shared" ca="1" si="5"/>
        <v/>
      </c>
      <c r="J111" s="170" t="str">
        <f t="shared" ca="1" si="5"/>
        <v/>
      </c>
      <c r="K111" s="170" t="str">
        <f t="shared" ca="1" si="5"/>
        <v/>
      </c>
      <c r="L111" s="170" t="str">
        <f t="shared" ca="1" si="5"/>
        <v/>
      </c>
      <c r="M111" s="170" t="str">
        <f t="shared" ca="1" si="5"/>
        <v/>
      </c>
      <c r="N111" s="170" t="str">
        <f t="shared" ca="1" si="5"/>
        <v/>
      </c>
      <c r="O111" s="170" t="str">
        <f t="shared" ca="1" si="5"/>
        <v/>
      </c>
      <c r="P111" s="170" t="str">
        <f t="shared" ca="1" si="5"/>
        <v/>
      </c>
      <c r="Q111" s="170" t="str">
        <f t="shared" ca="1" si="5"/>
        <v/>
      </c>
      <c r="R111" s="170" t="str">
        <f t="shared" ca="1" si="5"/>
        <v/>
      </c>
      <c r="S111" s="170" t="str">
        <f t="shared" ca="1" si="5"/>
        <v/>
      </c>
      <c r="T111" s="170" t="str">
        <f t="shared" ca="1" si="5"/>
        <v/>
      </c>
      <c r="U111" s="170" t="str">
        <f t="shared" ca="1" si="5"/>
        <v/>
      </c>
      <c r="V111" s="170" t="str">
        <f t="shared" ca="1" si="5"/>
        <v/>
      </c>
      <c r="W111" s="170" t="str">
        <f t="shared" ca="1" si="5"/>
        <v/>
      </c>
      <c r="X111" s="170" t="str">
        <f t="shared" ca="1" si="5"/>
        <v/>
      </c>
      <c r="Y111" s="275"/>
    </row>
    <row r="112" spans="3:31" x14ac:dyDescent="0.2">
      <c r="C112" s="5"/>
      <c r="E112" s="5">
        <v>102</v>
      </c>
      <c r="F112" s="274">
        <f>E112+1</f>
        <v>103</v>
      </c>
      <c r="G112" s="274">
        <f t="shared" ref="G112:Y112" si="6">F112+1</f>
        <v>104</v>
      </c>
      <c r="H112" s="274">
        <f t="shared" si="6"/>
        <v>105</v>
      </c>
      <c r="I112" s="274">
        <f t="shared" si="6"/>
        <v>106</v>
      </c>
      <c r="J112" s="274">
        <f t="shared" si="6"/>
        <v>107</v>
      </c>
      <c r="K112" s="274">
        <f t="shared" si="6"/>
        <v>108</v>
      </c>
      <c r="L112" s="274">
        <f t="shared" si="6"/>
        <v>109</v>
      </c>
      <c r="M112" s="274">
        <f t="shared" si="6"/>
        <v>110</v>
      </c>
      <c r="N112" s="274">
        <f t="shared" si="6"/>
        <v>111</v>
      </c>
      <c r="O112" s="274">
        <f t="shared" si="6"/>
        <v>112</v>
      </c>
      <c r="P112" s="274">
        <f t="shared" si="6"/>
        <v>113</v>
      </c>
      <c r="Q112" s="274">
        <f t="shared" si="6"/>
        <v>114</v>
      </c>
      <c r="R112" s="274">
        <f t="shared" si="6"/>
        <v>115</v>
      </c>
      <c r="S112" s="274">
        <f t="shared" si="6"/>
        <v>116</v>
      </c>
      <c r="T112" s="274">
        <f t="shared" si="6"/>
        <v>117</v>
      </c>
      <c r="U112" s="274">
        <f t="shared" si="6"/>
        <v>118</v>
      </c>
      <c r="V112" s="274">
        <f t="shared" si="6"/>
        <v>119</v>
      </c>
      <c r="W112" s="274">
        <f t="shared" si="6"/>
        <v>120</v>
      </c>
      <c r="X112" s="274">
        <f t="shared" si="6"/>
        <v>121</v>
      </c>
      <c r="Y112" s="274">
        <f t="shared" si="6"/>
        <v>122</v>
      </c>
    </row>
    <row r="113" spans="3:25" ht="13.5" thickBot="1" x14ac:dyDescent="0.25">
      <c r="C113" s="5"/>
      <c r="E113" s="1" t="s">
        <v>148</v>
      </c>
      <c r="F113" s="1" t="s">
        <v>149</v>
      </c>
      <c r="G113" s="1" t="s">
        <v>150</v>
      </c>
      <c r="H113" s="1" t="s">
        <v>151</v>
      </c>
      <c r="I113" s="1" t="s">
        <v>152</v>
      </c>
      <c r="J113" s="1" t="s">
        <v>153</v>
      </c>
      <c r="K113" s="1" t="s">
        <v>154</v>
      </c>
      <c r="L113" s="1" t="s">
        <v>155</v>
      </c>
      <c r="M113" s="1" t="s">
        <v>156</v>
      </c>
      <c r="N113" s="1" t="s">
        <v>296</v>
      </c>
      <c r="O113" s="1" t="s">
        <v>297</v>
      </c>
      <c r="P113" s="1" t="s">
        <v>298</v>
      </c>
      <c r="Q113" s="1" t="s">
        <v>299</v>
      </c>
      <c r="R113" s="1" t="s">
        <v>300</v>
      </c>
      <c r="S113" s="1" t="s">
        <v>301</v>
      </c>
      <c r="T113" s="1" t="s">
        <v>302</v>
      </c>
      <c r="U113" s="1" t="s">
        <v>303</v>
      </c>
      <c r="V113" s="1" t="s">
        <v>304</v>
      </c>
      <c r="W113" s="1" t="s">
        <v>305</v>
      </c>
      <c r="X113" s="1" t="s">
        <v>306</v>
      </c>
    </row>
    <row r="114" spans="3:25" x14ac:dyDescent="0.2">
      <c r="C114" s="5"/>
      <c r="E114" s="256" t="str">
        <f t="shared" ref="E114:E122" ca="1" si="7">IFERROR(INDEX($E101:$AC101,MATCH(E$111,$E$100:$AC$100,0)),"")</f>
        <v>Delområde 1/Vara/Tjanst 1/Krav1</v>
      </c>
      <c r="F114" s="256" t="str">
        <f t="shared" ref="F114:X122" ca="1" si="8">IFERROR(INDEX($E101:$AC101,MATCH(F$111,$E$100:$AC$100,0)),"")</f>
        <v>Delområde 1/Vara/Tjanst 1/Krav1</v>
      </c>
      <c r="G114" s="256" t="str">
        <f t="shared" ca="1" si="8"/>
        <v>Delområde 1/Vara/Tjanst 1/Krav1</v>
      </c>
      <c r="H114" s="256" t="str">
        <f t="shared" ca="1" si="8"/>
        <v>Delområde 1/Vara/Tjanst 1/Krav1</v>
      </c>
      <c r="I114" s="256" t="str">
        <f t="shared" ca="1" si="8"/>
        <v>Delområde 1/Vara/Tjanst 1/Krav1</v>
      </c>
      <c r="J114" s="256" t="str">
        <f t="shared" ca="1" si="8"/>
        <v>Delområde 1/Vara/Tjanst 1/Krav1</v>
      </c>
      <c r="K114" s="256" t="str">
        <f t="shared" ca="1" si="8"/>
        <v>Delområde 1/Vara/Tjanst 1/Krav1</v>
      </c>
      <c r="L114" s="256" t="str">
        <f t="shared" ca="1" si="8"/>
        <v>Delområde 1/Vara/Tjanst 1/Krav1</v>
      </c>
      <c r="M114" s="256" t="str">
        <f t="shared" ca="1" si="8"/>
        <v>Delområde 1/Vara/Tjanst 1/Krav1</v>
      </c>
      <c r="N114" s="256" t="str">
        <f t="shared" ca="1" si="8"/>
        <v>Delområde 1/Vara/Tjanst 1/Krav1</v>
      </c>
      <c r="O114" s="256" t="str">
        <f t="shared" ca="1" si="8"/>
        <v>Delområde 1/Vara/Tjanst 1/Krav1</v>
      </c>
      <c r="P114" s="256" t="str">
        <f t="shared" ca="1" si="8"/>
        <v>Delområde 1/Vara/Tjanst 1/Krav1</v>
      </c>
      <c r="Q114" s="256" t="str">
        <f t="shared" ca="1" si="8"/>
        <v>Delområde 1/Vara/Tjanst 1/Krav1</v>
      </c>
      <c r="R114" s="256" t="str">
        <f t="shared" ca="1" si="8"/>
        <v>Delområde 1/Vara/Tjanst 1/Krav1</v>
      </c>
      <c r="S114" s="256" t="str">
        <f t="shared" ca="1" si="8"/>
        <v>Delområde 1/Vara/Tjanst 1/Krav1</v>
      </c>
      <c r="T114" s="256" t="str">
        <f t="shared" ca="1" si="8"/>
        <v>Delområde 1/Vara/Tjanst 1/Krav1</v>
      </c>
      <c r="U114" s="256" t="str">
        <f t="shared" ca="1" si="8"/>
        <v>Delområde 1/Vara/Tjanst 1/Krav1</v>
      </c>
      <c r="V114" s="256" t="str">
        <f t="shared" ca="1" si="8"/>
        <v>Delområde 1/Vara/Tjanst 1/Krav1</v>
      </c>
      <c r="W114" s="256" t="str">
        <f t="shared" ca="1" si="8"/>
        <v>Delområde 1/Vara/Tjanst 1/Krav1</v>
      </c>
      <c r="X114" s="256" t="str">
        <f t="shared" ca="1" si="8"/>
        <v>Delområde 1/Vara/Tjanst 1/Krav1</v>
      </c>
      <c r="Y114" s="170" t="str">
        <f ca="1">IFERROR(RIGHT(INDIRECT("C"&amp;Y112),LEN(INDIRECT("C"&amp;Y112))-6),"")</f>
        <v/>
      </c>
    </row>
    <row r="115" spans="3:25" x14ac:dyDescent="0.2">
      <c r="C115" s="5"/>
      <c r="E115" s="256" t="str">
        <f t="shared" ca="1" si="7"/>
        <v>Delområde 1/Vara/Tjanst 1/Krav2</v>
      </c>
      <c r="F115" s="256" t="str">
        <f t="shared" ref="F115:T115" ca="1" si="9">IFERROR(INDEX($E102:$AC102,MATCH(F$111,$E$100:$AC$100,0)),"")</f>
        <v>Delområde 1/Vara/Tjanst 1/Krav2</v>
      </c>
      <c r="G115" s="256" t="str">
        <f t="shared" ca="1" si="9"/>
        <v>Delområde 1/Vara/Tjanst 1/Krav2</v>
      </c>
      <c r="H115" s="256" t="str">
        <f t="shared" ca="1" si="9"/>
        <v>Delområde 1/Vara/Tjanst 1/Krav2</v>
      </c>
      <c r="I115" s="256" t="str">
        <f t="shared" ca="1" si="9"/>
        <v>Delområde 1/Vara/Tjanst 1/Krav2</v>
      </c>
      <c r="J115" s="256" t="str">
        <f t="shared" ca="1" si="9"/>
        <v>Delområde 1/Vara/Tjanst 1/Krav2</v>
      </c>
      <c r="K115" s="256" t="str">
        <f t="shared" ca="1" si="9"/>
        <v>Delområde 1/Vara/Tjanst 1/Krav2</v>
      </c>
      <c r="L115" s="256" t="str">
        <f t="shared" ca="1" si="9"/>
        <v>Delområde 1/Vara/Tjanst 1/Krav2</v>
      </c>
      <c r="M115" s="256" t="str">
        <f t="shared" ca="1" si="9"/>
        <v>Delområde 1/Vara/Tjanst 1/Krav2</v>
      </c>
      <c r="N115" s="256" t="str">
        <f t="shared" ca="1" si="9"/>
        <v>Delområde 1/Vara/Tjanst 1/Krav2</v>
      </c>
      <c r="O115" s="256" t="str">
        <f t="shared" ca="1" si="9"/>
        <v>Delområde 1/Vara/Tjanst 1/Krav2</v>
      </c>
      <c r="P115" s="256" t="str">
        <f t="shared" ca="1" si="9"/>
        <v>Delområde 1/Vara/Tjanst 1/Krav2</v>
      </c>
      <c r="Q115" s="256" t="str">
        <f t="shared" ca="1" si="9"/>
        <v>Delområde 1/Vara/Tjanst 1/Krav2</v>
      </c>
      <c r="R115" s="256" t="str">
        <f t="shared" ca="1" si="9"/>
        <v>Delområde 1/Vara/Tjanst 1/Krav2</v>
      </c>
      <c r="S115" s="256" t="str">
        <f t="shared" ca="1" si="9"/>
        <v>Delområde 1/Vara/Tjanst 1/Krav2</v>
      </c>
      <c r="T115" s="256" t="str">
        <f t="shared" ca="1" si="9"/>
        <v>Delområde 1/Vara/Tjanst 1/Krav2</v>
      </c>
      <c r="U115" s="256" t="str">
        <f t="shared" ca="1" si="8"/>
        <v>Delområde 1/Vara/Tjanst 1/Krav2</v>
      </c>
      <c r="V115" s="256" t="str">
        <f t="shared" ca="1" si="8"/>
        <v>Delområde 1/Vara/Tjanst 1/Krav2</v>
      </c>
      <c r="W115" s="256" t="str">
        <f t="shared" ca="1" si="8"/>
        <v>Delområde 1/Vara/Tjanst 1/Krav2</v>
      </c>
      <c r="X115" s="256" t="str">
        <f t="shared" ca="1" si="8"/>
        <v>Delområde 1/Vara/Tjanst 1/Krav2</v>
      </c>
    </row>
    <row r="116" spans="3:25" x14ac:dyDescent="0.2">
      <c r="C116" s="5"/>
      <c r="E116" s="256" t="str">
        <f t="shared" ca="1" si="7"/>
        <v>Delområde 1/Vara/Tjanst 1/Krav3</v>
      </c>
      <c r="F116" s="256" t="str">
        <f t="shared" ca="1" si="8"/>
        <v>Delområde 1/Vara/Tjanst 1/Krav3</v>
      </c>
      <c r="G116" s="256" t="str">
        <f t="shared" ca="1" si="8"/>
        <v>Delområde 1/Vara/Tjanst 1/Krav3</v>
      </c>
      <c r="H116" s="256" t="str">
        <f t="shared" ca="1" si="8"/>
        <v>Delområde 1/Vara/Tjanst 1/Krav3</v>
      </c>
      <c r="I116" s="256" t="str">
        <f t="shared" ca="1" si="8"/>
        <v>Delområde 1/Vara/Tjanst 1/Krav3</v>
      </c>
      <c r="J116" s="256" t="str">
        <f t="shared" ca="1" si="8"/>
        <v>Delområde 1/Vara/Tjanst 1/Krav3</v>
      </c>
      <c r="K116" s="256" t="str">
        <f t="shared" ca="1" si="8"/>
        <v>Delområde 1/Vara/Tjanst 1/Krav3</v>
      </c>
      <c r="L116" s="256" t="str">
        <f t="shared" ca="1" si="8"/>
        <v>Delområde 1/Vara/Tjanst 1/Krav3</v>
      </c>
      <c r="M116" s="256" t="str">
        <f t="shared" ca="1" si="8"/>
        <v>Delområde 1/Vara/Tjanst 1/Krav3</v>
      </c>
      <c r="N116" s="256" t="str">
        <f t="shared" ca="1" si="8"/>
        <v>Delområde 1/Vara/Tjanst 1/Krav3</v>
      </c>
      <c r="O116" s="256" t="str">
        <f t="shared" ca="1" si="8"/>
        <v>Delområde 1/Vara/Tjanst 1/Krav3</v>
      </c>
      <c r="P116" s="256" t="str">
        <f t="shared" ca="1" si="8"/>
        <v>Delområde 1/Vara/Tjanst 1/Krav3</v>
      </c>
      <c r="Q116" s="256" t="str">
        <f t="shared" ca="1" si="8"/>
        <v>Delområde 1/Vara/Tjanst 1/Krav3</v>
      </c>
      <c r="R116" s="256" t="str">
        <f t="shared" ca="1" si="8"/>
        <v>Delområde 1/Vara/Tjanst 1/Krav3</v>
      </c>
      <c r="S116" s="256" t="str">
        <f t="shared" ca="1" si="8"/>
        <v>Delområde 1/Vara/Tjanst 1/Krav3</v>
      </c>
      <c r="T116" s="256" t="str">
        <f t="shared" ca="1" si="8"/>
        <v>Delområde 1/Vara/Tjanst 1/Krav3</v>
      </c>
      <c r="U116" s="256" t="str">
        <f t="shared" ca="1" si="8"/>
        <v>Delområde 1/Vara/Tjanst 1/Krav3</v>
      </c>
      <c r="V116" s="256" t="str">
        <f t="shared" ca="1" si="8"/>
        <v>Delområde 1/Vara/Tjanst 1/Krav3</v>
      </c>
      <c r="W116" s="256" t="str">
        <f t="shared" ca="1" si="8"/>
        <v>Delområde 1/Vara/Tjanst 1/Krav3</v>
      </c>
      <c r="X116" s="256" t="str">
        <f t="shared" ca="1" si="8"/>
        <v>Delområde 1/Vara/Tjanst 1/Krav3</v>
      </c>
    </row>
    <row r="117" spans="3:25" x14ac:dyDescent="0.2">
      <c r="C117" s="5"/>
      <c r="E117" s="256" t="str">
        <f t="shared" ca="1" si="7"/>
        <v>Delområde 1/Vara/Tjanst 1/Krav4</v>
      </c>
      <c r="F117" s="256" t="str">
        <f t="shared" ca="1" si="8"/>
        <v>Delområde 1/Vara/Tjanst 1/Krav4</v>
      </c>
      <c r="G117" s="256" t="str">
        <f t="shared" ca="1" si="8"/>
        <v>Delområde 1/Vara/Tjanst 1/Krav4</v>
      </c>
      <c r="H117" s="256" t="str">
        <f t="shared" ca="1" si="8"/>
        <v>Delområde 1/Vara/Tjanst 1/Krav4</v>
      </c>
      <c r="I117" s="256" t="str">
        <f t="shared" ca="1" si="8"/>
        <v>Delområde 1/Vara/Tjanst 1/Krav4</v>
      </c>
      <c r="J117" s="256" t="str">
        <f t="shared" ca="1" si="8"/>
        <v>Delområde 1/Vara/Tjanst 1/Krav4</v>
      </c>
      <c r="K117" s="256" t="str">
        <f t="shared" ca="1" si="8"/>
        <v>Delområde 1/Vara/Tjanst 1/Krav4</v>
      </c>
      <c r="L117" s="256" t="str">
        <f t="shared" ca="1" si="8"/>
        <v>Delområde 1/Vara/Tjanst 1/Krav4</v>
      </c>
      <c r="M117" s="256" t="str">
        <f t="shared" ca="1" si="8"/>
        <v>Delområde 1/Vara/Tjanst 1/Krav4</v>
      </c>
      <c r="N117" s="256" t="str">
        <f t="shared" ca="1" si="8"/>
        <v>Delområde 1/Vara/Tjanst 1/Krav4</v>
      </c>
      <c r="O117" s="256" t="str">
        <f t="shared" ca="1" si="8"/>
        <v>Delområde 1/Vara/Tjanst 1/Krav4</v>
      </c>
      <c r="P117" s="256" t="str">
        <f t="shared" ca="1" si="8"/>
        <v>Delområde 1/Vara/Tjanst 1/Krav4</v>
      </c>
      <c r="Q117" s="256" t="str">
        <f t="shared" ca="1" si="8"/>
        <v>Delområde 1/Vara/Tjanst 1/Krav4</v>
      </c>
      <c r="R117" s="256" t="str">
        <f t="shared" ca="1" si="8"/>
        <v>Delområde 1/Vara/Tjanst 1/Krav4</v>
      </c>
      <c r="S117" s="256" t="str">
        <f t="shared" ca="1" si="8"/>
        <v>Delområde 1/Vara/Tjanst 1/Krav4</v>
      </c>
      <c r="T117" s="256" t="str">
        <f t="shared" ca="1" si="8"/>
        <v>Delområde 1/Vara/Tjanst 1/Krav4</v>
      </c>
      <c r="U117" s="256" t="str">
        <f t="shared" ca="1" si="8"/>
        <v>Delområde 1/Vara/Tjanst 1/Krav4</v>
      </c>
      <c r="V117" s="256" t="str">
        <f t="shared" ca="1" si="8"/>
        <v>Delområde 1/Vara/Tjanst 1/Krav4</v>
      </c>
      <c r="W117" s="256" t="str">
        <f t="shared" ca="1" si="8"/>
        <v>Delområde 1/Vara/Tjanst 1/Krav4</v>
      </c>
      <c r="X117" s="256" t="str">
        <f t="shared" ca="1" si="8"/>
        <v>Delområde 1/Vara/Tjanst 1/Krav4</v>
      </c>
    </row>
    <row r="118" spans="3:25" x14ac:dyDescent="0.2">
      <c r="C118" s="5"/>
      <c r="E118" s="256" t="str">
        <f t="shared" ca="1" si="7"/>
        <v>Delområde 1/Vara/Tjanst 1/Krav5</v>
      </c>
      <c r="F118" s="256" t="str">
        <f t="shared" ca="1" si="8"/>
        <v>Delområde 1/Vara/Tjanst 1/Krav5</v>
      </c>
      <c r="G118" s="256" t="str">
        <f t="shared" ca="1" si="8"/>
        <v>Delområde 1/Vara/Tjanst 1/Krav5</v>
      </c>
      <c r="H118" s="256" t="str">
        <f t="shared" ca="1" si="8"/>
        <v>Delområde 1/Vara/Tjanst 1/Krav5</v>
      </c>
      <c r="I118" s="256" t="str">
        <f t="shared" ca="1" si="8"/>
        <v>Delområde 1/Vara/Tjanst 1/Krav5</v>
      </c>
      <c r="J118" s="256" t="str">
        <f t="shared" ca="1" si="8"/>
        <v>Delområde 1/Vara/Tjanst 1/Krav5</v>
      </c>
      <c r="K118" s="256" t="str">
        <f t="shared" ca="1" si="8"/>
        <v>Delområde 1/Vara/Tjanst 1/Krav5</v>
      </c>
      <c r="L118" s="256" t="str">
        <f t="shared" ca="1" si="8"/>
        <v>Delområde 1/Vara/Tjanst 1/Krav5</v>
      </c>
      <c r="M118" s="256" t="str">
        <f t="shared" ca="1" si="8"/>
        <v>Delområde 1/Vara/Tjanst 1/Krav5</v>
      </c>
      <c r="N118" s="256" t="str">
        <f t="shared" ca="1" si="8"/>
        <v>Delområde 1/Vara/Tjanst 1/Krav5</v>
      </c>
      <c r="O118" s="256" t="str">
        <f t="shared" ca="1" si="8"/>
        <v>Delområde 1/Vara/Tjanst 1/Krav5</v>
      </c>
      <c r="P118" s="256" t="str">
        <f t="shared" ca="1" si="8"/>
        <v>Delområde 1/Vara/Tjanst 1/Krav5</v>
      </c>
      <c r="Q118" s="256" t="str">
        <f t="shared" ca="1" si="8"/>
        <v>Delområde 1/Vara/Tjanst 1/Krav5</v>
      </c>
      <c r="R118" s="256" t="str">
        <f t="shared" ca="1" si="8"/>
        <v>Delområde 1/Vara/Tjanst 1/Krav5</v>
      </c>
      <c r="S118" s="256" t="str">
        <f t="shared" ca="1" si="8"/>
        <v>Delområde 1/Vara/Tjanst 1/Krav5</v>
      </c>
      <c r="T118" s="256" t="str">
        <f t="shared" ca="1" si="8"/>
        <v>Delområde 1/Vara/Tjanst 1/Krav5</v>
      </c>
      <c r="U118" s="256" t="str">
        <f t="shared" ca="1" si="8"/>
        <v>Delområde 1/Vara/Tjanst 1/Krav5</v>
      </c>
      <c r="V118" s="256" t="str">
        <f t="shared" ca="1" si="8"/>
        <v>Delområde 1/Vara/Tjanst 1/Krav5</v>
      </c>
      <c r="W118" s="256" t="str">
        <f t="shared" ca="1" si="8"/>
        <v>Delområde 1/Vara/Tjanst 1/Krav5</v>
      </c>
      <c r="X118" s="256" t="str">
        <f t="shared" ca="1" si="8"/>
        <v>Delområde 1/Vara/Tjanst 1/Krav5</v>
      </c>
    </row>
    <row r="119" spans="3:25" x14ac:dyDescent="0.2">
      <c r="C119" s="5"/>
      <c r="E119" s="256" t="str">
        <f t="shared" ca="1" si="7"/>
        <v>Delområde 1/Vara/Tjanst 1/Krav6</v>
      </c>
      <c r="F119" s="256" t="str">
        <f t="shared" ca="1" si="8"/>
        <v>Delområde 1/Vara/Tjanst 1/Krav6</v>
      </c>
      <c r="G119" s="256" t="str">
        <f t="shared" ca="1" si="8"/>
        <v>Delområde 1/Vara/Tjanst 1/Krav6</v>
      </c>
      <c r="H119" s="256" t="str">
        <f t="shared" ca="1" si="8"/>
        <v>Delområde 1/Vara/Tjanst 1/Krav6</v>
      </c>
      <c r="I119" s="256" t="str">
        <f t="shared" ca="1" si="8"/>
        <v>Delområde 1/Vara/Tjanst 1/Krav6</v>
      </c>
      <c r="J119" s="256" t="str">
        <f t="shared" ca="1" si="8"/>
        <v>Delområde 1/Vara/Tjanst 1/Krav6</v>
      </c>
      <c r="K119" s="256" t="str">
        <f t="shared" ca="1" si="8"/>
        <v>Delområde 1/Vara/Tjanst 1/Krav6</v>
      </c>
      <c r="L119" s="256" t="str">
        <f t="shared" ca="1" si="8"/>
        <v>Delområde 1/Vara/Tjanst 1/Krav6</v>
      </c>
      <c r="M119" s="256" t="str">
        <f t="shared" ca="1" si="8"/>
        <v>Delområde 1/Vara/Tjanst 1/Krav6</v>
      </c>
      <c r="N119" s="256" t="str">
        <f t="shared" ca="1" si="8"/>
        <v>Delområde 1/Vara/Tjanst 1/Krav6</v>
      </c>
      <c r="O119" s="256" t="str">
        <f t="shared" ca="1" si="8"/>
        <v>Delområde 1/Vara/Tjanst 1/Krav6</v>
      </c>
      <c r="P119" s="256" t="str">
        <f t="shared" ca="1" si="8"/>
        <v>Delområde 1/Vara/Tjanst 1/Krav6</v>
      </c>
      <c r="Q119" s="256" t="str">
        <f t="shared" ca="1" si="8"/>
        <v>Delområde 1/Vara/Tjanst 1/Krav6</v>
      </c>
      <c r="R119" s="256" t="str">
        <f t="shared" ca="1" si="8"/>
        <v>Delområde 1/Vara/Tjanst 1/Krav6</v>
      </c>
      <c r="S119" s="256" t="str">
        <f t="shared" ca="1" si="8"/>
        <v>Delområde 1/Vara/Tjanst 1/Krav6</v>
      </c>
      <c r="T119" s="256" t="str">
        <f t="shared" ca="1" si="8"/>
        <v>Delområde 1/Vara/Tjanst 1/Krav6</v>
      </c>
      <c r="U119" s="256" t="str">
        <f t="shared" ca="1" si="8"/>
        <v>Delområde 1/Vara/Tjanst 1/Krav6</v>
      </c>
      <c r="V119" s="256" t="str">
        <f t="shared" ca="1" si="8"/>
        <v>Delområde 1/Vara/Tjanst 1/Krav6</v>
      </c>
      <c r="W119" s="256" t="str">
        <f t="shared" ca="1" si="8"/>
        <v>Delområde 1/Vara/Tjanst 1/Krav6</v>
      </c>
      <c r="X119" s="256" t="str">
        <f t="shared" ca="1" si="8"/>
        <v>Delområde 1/Vara/Tjanst 1/Krav6</v>
      </c>
    </row>
    <row r="120" spans="3:25" x14ac:dyDescent="0.2">
      <c r="C120" s="5"/>
      <c r="E120" s="256" t="str">
        <f t="shared" ca="1" si="7"/>
        <v>Delområde 1/Vara/Tjanst 1/Krav7</v>
      </c>
      <c r="F120" s="256" t="str">
        <f t="shared" ca="1" si="8"/>
        <v>Delområde 1/Vara/Tjanst 1/Krav7</v>
      </c>
      <c r="G120" s="256" t="str">
        <f t="shared" ca="1" si="8"/>
        <v>Delområde 1/Vara/Tjanst 1/Krav7</v>
      </c>
      <c r="H120" s="256" t="str">
        <f t="shared" ca="1" si="8"/>
        <v>Delområde 1/Vara/Tjanst 1/Krav7</v>
      </c>
      <c r="I120" s="256" t="str">
        <f t="shared" ca="1" si="8"/>
        <v>Delområde 1/Vara/Tjanst 1/Krav7</v>
      </c>
      <c r="J120" s="256" t="str">
        <f t="shared" ca="1" si="8"/>
        <v>Delområde 1/Vara/Tjanst 1/Krav7</v>
      </c>
      <c r="K120" s="256" t="str">
        <f t="shared" ca="1" si="8"/>
        <v>Delområde 1/Vara/Tjanst 1/Krav7</v>
      </c>
      <c r="L120" s="256" t="str">
        <f t="shared" ca="1" si="8"/>
        <v>Delområde 1/Vara/Tjanst 1/Krav7</v>
      </c>
      <c r="M120" s="256" t="str">
        <f t="shared" ca="1" si="8"/>
        <v>Delområde 1/Vara/Tjanst 1/Krav7</v>
      </c>
      <c r="N120" s="256" t="str">
        <f t="shared" ca="1" si="8"/>
        <v>Delområde 1/Vara/Tjanst 1/Krav7</v>
      </c>
      <c r="O120" s="256" t="str">
        <f t="shared" ca="1" si="8"/>
        <v>Delområde 1/Vara/Tjanst 1/Krav7</v>
      </c>
      <c r="P120" s="256" t="str">
        <f t="shared" ca="1" si="8"/>
        <v>Delområde 1/Vara/Tjanst 1/Krav7</v>
      </c>
      <c r="Q120" s="256" t="str">
        <f t="shared" ca="1" si="8"/>
        <v>Delområde 1/Vara/Tjanst 1/Krav7</v>
      </c>
      <c r="R120" s="256" t="str">
        <f t="shared" ca="1" si="8"/>
        <v>Delområde 1/Vara/Tjanst 1/Krav7</v>
      </c>
      <c r="S120" s="256" t="str">
        <f t="shared" ca="1" si="8"/>
        <v>Delområde 1/Vara/Tjanst 1/Krav7</v>
      </c>
      <c r="T120" s="256" t="str">
        <f t="shared" ca="1" si="8"/>
        <v>Delområde 1/Vara/Tjanst 1/Krav7</v>
      </c>
      <c r="U120" s="256" t="str">
        <f t="shared" ca="1" si="8"/>
        <v>Delområde 1/Vara/Tjanst 1/Krav7</v>
      </c>
      <c r="V120" s="256" t="str">
        <f t="shared" ca="1" si="8"/>
        <v>Delområde 1/Vara/Tjanst 1/Krav7</v>
      </c>
      <c r="W120" s="256" t="str">
        <f t="shared" ca="1" si="8"/>
        <v>Delområde 1/Vara/Tjanst 1/Krav7</v>
      </c>
      <c r="X120" s="256" t="str">
        <f t="shared" ca="1" si="8"/>
        <v>Delområde 1/Vara/Tjanst 1/Krav7</v>
      </c>
    </row>
    <row r="121" spans="3:25" x14ac:dyDescent="0.2">
      <c r="C121" s="5"/>
      <c r="E121" s="256" t="str">
        <f t="shared" ca="1" si="7"/>
        <v>Delområde 1/Vara/Tjanst 1/Krav8</v>
      </c>
      <c r="F121" s="256" t="str">
        <f t="shared" ca="1" si="8"/>
        <v>Delområde 1/Vara/Tjanst 1/Krav8</v>
      </c>
      <c r="G121" s="256" t="str">
        <f t="shared" ca="1" si="8"/>
        <v>Delområde 1/Vara/Tjanst 1/Krav8</v>
      </c>
      <c r="H121" s="256" t="str">
        <f t="shared" ca="1" si="8"/>
        <v>Delområde 1/Vara/Tjanst 1/Krav8</v>
      </c>
      <c r="I121" s="256" t="str">
        <f t="shared" ca="1" si="8"/>
        <v>Delområde 1/Vara/Tjanst 1/Krav8</v>
      </c>
      <c r="J121" s="256" t="str">
        <f t="shared" ca="1" si="8"/>
        <v>Delområde 1/Vara/Tjanst 1/Krav8</v>
      </c>
      <c r="K121" s="256" t="str">
        <f t="shared" ca="1" si="8"/>
        <v>Delområde 1/Vara/Tjanst 1/Krav8</v>
      </c>
      <c r="L121" s="256" t="str">
        <f t="shared" ca="1" si="8"/>
        <v>Delområde 1/Vara/Tjanst 1/Krav8</v>
      </c>
      <c r="M121" s="256" t="str">
        <f t="shared" ca="1" si="8"/>
        <v>Delområde 1/Vara/Tjanst 1/Krav8</v>
      </c>
      <c r="N121" s="256" t="str">
        <f t="shared" ca="1" si="8"/>
        <v>Delområde 1/Vara/Tjanst 1/Krav8</v>
      </c>
      <c r="O121" s="256" t="str">
        <f t="shared" ca="1" si="8"/>
        <v>Delområde 1/Vara/Tjanst 1/Krav8</v>
      </c>
      <c r="P121" s="256" t="str">
        <f t="shared" ca="1" si="8"/>
        <v>Delområde 1/Vara/Tjanst 1/Krav8</v>
      </c>
      <c r="Q121" s="256" t="str">
        <f t="shared" ca="1" si="8"/>
        <v>Delområde 1/Vara/Tjanst 1/Krav8</v>
      </c>
      <c r="R121" s="256" t="str">
        <f t="shared" ca="1" si="8"/>
        <v>Delområde 1/Vara/Tjanst 1/Krav8</v>
      </c>
      <c r="S121" s="256" t="str">
        <f t="shared" ca="1" si="8"/>
        <v>Delområde 1/Vara/Tjanst 1/Krav8</v>
      </c>
      <c r="T121" s="256" t="str">
        <f t="shared" ca="1" si="8"/>
        <v>Delområde 1/Vara/Tjanst 1/Krav8</v>
      </c>
      <c r="U121" s="256" t="str">
        <f t="shared" ca="1" si="8"/>
        <v>Delområde 1/Vara/Tjanst 1/Krav8</v>
      </c>
      <c r="V121" s="256" t="str">
        <f t="shared" ca="1" si="8"/>
        <v>Delområde 1/Vara/Tjanst 1/Krav8</v>
      </c>
      <c r="W121" s="256" t="str">
        <f t="shared" ca="1" si="8"/>
        <v>Delområde 1/Vara/Tjanst 1/Krav8</v>
      </c>
      <c r="X121" s="256" t="str">
        <f t="shared" ca="1" si="8"/>
        <v>Delområde 1/Vara/Tjanst 1/Krav8</v>
      </c>
    </row>
    <row r="122" spans="3:25" x14ac:dyDescent="0.2">
      <c r="C122" s="5"/>
      <c r="E122" s="256" t="str">
        <f t="shared" ca="1" si="7"/>
        <v>Delområde 1/Vara/Tjanst 1/Krav9</v>
      </c>
      <c r="F122" s="256" t="str">
        <f t="shared" ca="1" si="8"/>
        <v>Delområde 1/Vara/Tjanst 1/Krav9</v>
      </c>
      <c r="G122" s="256" t="str">
        <f t="shared" ca="1" si="8"/>
        <v>Delområde 1/Vara/Tjanst 1/Krav9</v>
      </c>
      <c r="H122" s="256" t="str">
        <f t="shared" ca="1" si="8"/>
        <v>Delområde 1/Vara/Tjanst 1/Krav9</v>
      </c>
      <c r="I122" s="256" t="str">
        <f t="shared" ca="1" si="8"/>
        <v>Delområde 1/Vara/Tjanst 1/Krav9</v>
      </c>
      <c r="J122" s="256" t="str">
        <f t="shared" ca="1" si="8"/>
        <v>Delområde 1/Vara/Tjanst 1/Krav9</v>
      </c>
      <c r="K122" s="256" t="str">
        <f t="shared" ca="1" si="8"/>
        <v>Delområde 1/Vara/Tjanst 1/Krav9</v>
      </c>
      <c r="L122" s="256" t="str">
        <f t="shared" ca="1" si="8"/>
        <v>Delområde 1/Vara/Tjanst 1/Krav9</v>
      </c>
      <c r="M122" s="256" t="str">
        <f t="shared" ca="1" si="8"/>
        <v>Delområde 1/Vara/Tjanst 1/Krav9</v>
      </c>
      <c r="N122" s="256" t="str">
        <f t="shared" ca="1" si="8"/>
        <v>Delområde 1/Vara/Tjanst 1/Krav9</v>
      </c>
      <c r="O122" s="256" t="str">
        <f t="shared" ca="1" si="8"/>
        <v>Delområde 1/Vara/Tjanst 1/Krav9</v>
      </c>
      <c r="P122" s="256" t="str">
        <f t="shared" ca="1" si="8"/>
        <v>Delområde 1/Vara/Tjanst 1/Krav9</v>
      </c>
      <c r="Q122" s="256" t="str">
        <f t="shared" ca="1" si="8"/>
        <v>Delområde 1/Vara/Tjanst 1/Krav9</v>
      </c>
      <c r="R122" s="256" t="str">
        <f t="shared" ca="1" si="8"/>
        <v>Delområde 1/Vara/Tjanst 1/Krav9</v>
      </c>
      <c r="S122" s="256" t="str">
        <f t="shared" ca="1" si="8"/>
        <v>Delområde 1/Vara/Tjanst 1/Krav9</v>
      </c>
      <c r="T122" s="256" t="str">
        <f t="shared" ca="1" si="8"/>
        <v>Delområde 1/Vara/Tjanst 1/Krav9</v>
      </c>
      <c r="U122" s="256" t="str">
        <f t="shared" ca="1" si="8"/>
        <v>Delområde 1/Vara/Tjanst 1/Krav9</v>
      </c>
      <c r="V122" s="256" t="str">
        <f t="shared" ca="1" si="8"/>
        <v>Delområde 1/Vara/Tjanst 1/Krav9</v>
      </c>
      <c r="W122" s="256" t="str">
        <f t="shared" ca="1" si="8"/>
        <v>Delområde 1/Vara/Tjanst 1/Krav9</v>
      </c>
      <c r="X122" s="256" t="str">
        <f t="shared" ca="1" si="8"/>
        <v>Delområde 1/Vara/Tjanst 1/Krav9</v>
      </c>
    </row>
    <row r="123" spans="3:25" x14ac:dyDescent="0.2">
      <c r="E123" s="276"/>
    </row>
    <row r="130" spans="3:6" x14ac:dyDescent="0.2">
      <c r="C130" s="522" t="s">
        <v>757</v>
      </c>
      <c r="D130" s="522" t="s">
        <v>758</v>
      </c>
      <c r="E130" s="522" t="s">
        <v>759</v>
      </c>
      <c r="F130" s="522" t="s">
        <v>760</v>
      </c>
    </row>
    <row r="131" spans="3:6" x14ac:dyDescent="0.2">
      <c r="C131" s="523" t="str">
        <f>IF('2 Specifikation'!B61="","",'2 Specifikation'!B61)</f>
        <v/>
      </c>
      <c r="D131" s="523">
        <f>COUNTIF($C$131:C131,C131)</f>
        <v>1</v>
      </c>
      <c r="E131" s="524" t="str">
        <f>IF(D131&lt;&gt;1,"",C131)</f>
        <v/>
      </c>
      <c r="F131" s="525" t="str">
        <f t="array" ref="F131">IFERROR(INDEX($E$131:$E$170,SMALL(IF($E$131:$E$170&lt;&gt;"",ROW($E$131:$E$170)-ROW(E$131)+1),ROWS(F$131:F131))),"")</f>
        <v/>
      </c>
    </row>
    <row r="132" spans="3:6" x14ac:dyDescent="0.2">
      <c r="C132" s="523" t="str">
        <f>IF('2 Specifikation'!B62="","",'2 Specifikation'!B62)</f>
        <v/>
      </c>
      <c r="D132" s="523">
        <f>COUNTIF($C$131:C132,C132)</f>
        <v>2</v>
      </c>
      <c r="E132" s="524" t="str">
        <f t="shared" ref="E132:E170" si="10">IF(D132&lt;&gt;1,"",C132)</f>
        <v/>
      </c>
      <c r="F132" s="525" t="str">
        <f t="array" ref="F132">IFERROR(INDEX($E$131:$E$170,SMALL(IF($E$131:$E$170&lt;&gt;"",ROW($E$131:$E$170)-ROW(E$131)+1),ROWS(F$131:F132))),"")</f>
        <v/>
      </c>
    </row>
    <row r="133" spans="3:6" x14ac:dyDescent="0.2">
      <c r="C133" s="523" t="str">
        <f>IF('2 Specifikation'!B63="","",'2 Specifikation'!B63)</f>
        <v/>
      </c>
      <c r="D133" s="523">
        <f>COUNTIF($C$131:C133,C133)</f>
        <v>3</v>
      </c>
      <c r="E133" s="524" t="str">
        <f t="shared" si="10"/>
        <v/>
      </c>
      <c r="F133" s="525" t="str">
        <f t="array" ref="F133">IFERROR(INDEX($E$131:$E$170,SMALL(IF($E$131:$E$170&lt;&gt;"",ROW($E$131:$E$170)-ROW(E$131)+1),ROWS(F$131:F133))),"")</f>
        <v/>
      </c>
    </row>
    <row r="134" spans="3:6" x14ac:dyDescent="0.2">
      <c r="C134" s="523" t="str">
        <f>IF('2 Specifikation'!B64="","",'2 Specifikation'!B64)</f>
        <v/>
      </c>
      <c r="D134" s="523">
        <f>COUNTIF($C$131:C134,C134)</f>
        <v>4</v>
      </c>
      <c r="E134" s="524" t="str">
        <f t="shared" si="10"/>
        <v/>
      </c>
      <c r="F134" s="525" t="str">
        <f t="array" ref="F134">IFERROR(INDEX($E$131:$E$170,SMALL(IF($E$131:$E$170&lt;&gt;"",ROW($E$131:$E$170)-ROW(E$131)+1),ROWS(F$131:F134))),"")</f>
        <v/>
      </c>
    </row>
    <row r="135" spans="3:6" x14ac:dyDescent="0.2">
      <c r="C135" s="523" t="str">
        <f>IF('2 Specifikation'!B65="","",'2 Specifikation'!B65)</f>
        <v/>
      </c>
      <c r="D135" s="523">
        <f>COUNTIF($C$131:C135,C135)</f>
        <v>5</v>
      </c>
      <c r="E135" s="524" t="str">
        <f t="shared" si="10"/>
        <v/>
      </c>
      <c r="F135" s="525" t="str">
        <f t="array" ref="F135">IFERROR(INDEX($E$131:$E$170,SMALL(IF($E$131:$E$170&lt;&gt;"",ROW($E$131:$E$170)-ROW(E$131)+1),ROWS(F$131:F135))),"")</f>
        <v/>
      </c>
    </row>
    <row r="136" spans="3:6" x14ac:dyDescent="0.2">
      <c r="C136" s="523" t="str">
        <f>IF('2 Specifikation'!B66="","",'2 Specifikation'!B66)</f>
        <v/>
      </c>
      <c r="D136" s="523">
        <f>COUNTIF($C$131:C136,C136)</f>
        <v>6</v>
      </c>
      <c r="E136" s="524" t="str">
        <f t="shared" si="10"/>
        <v/>
      </c>
      <c r="F136" s="525" t="str">
        <f t="array" ref="F136">IFERROR(INDEX($E$131:$E$170,SMALL(IF($E$131:$E$170&lt;&gt;"",ROW($E$131:$E$170)-ROW(E$131)+1),ROWS(F$131:F136))),"")</f>
        <v/>
      </c>
    </row>
    <row r="137" spans="3:6" x14ac:dyDescent="0.2">
      <c r="C137" s="523" t="str">
        <f>IF('2 Specifikation'!B67="","",'2 Specifikation'!B67)</f>
        <v/>
      </c>
      <c r="D137" s="523">
        <f>COUNTIF($C$131:C137,C137)</f>
        <v>7</v>
      </c>
      <c r="E137" s="524" t="str">
        <f t="shared" si="10"/>
        <v/>
      </c>
      <c r="F137" s="525" t="str">
        <f t="array" ref="F137">IFERROR(INDEX($E$131:$E$170,SMALL(IF($E$131:$E$170&lt;&gt;"",ROW($E$131:$E$170)-ROW(E$131)+1),ROWS(F$131:F137))),"")</f>
        <v/>
      </c>
    </row>
    <row r="138" spans="3:6" x14ac:dyDescent="0.2">
      <c r="C138" s="523" t="str">
        <f>IF('2 Specifikation'!B68="","",'2 Specifikation'!B68)</f>
        <v/>
      </c>
      <c r="D138" s="523">
        <f>COUNTIF($C$131:C138,C138)</f>
        <v>8</v>
      </c>
      <c r="E138" s="524" t="str">
        <f t="shared" si="10"/>
        <v/>
      </c>
      <c r="F138" s="525" t="str">
        <f t="array" ref="F138">IFERROR(INDEX($E$131:$E$170,SMALL(IF($E$131:$E$170&lt;&gt;"",ROW($E$131:$E$170)-ROW(E$131)+1),ROWS(F$131:F138))),"")</f>
        <v/>
      </c>
    </row>
    <row r="139" spans="3:6" x14ac:dyDescent="0.2">
      <c r="C139" s="523" t="str">
        <f>IF('2 Specifikation'!B69="","",'2 Specifikation'!B69)</f>
        <v/>
      </c>
      <c r="D139" s="523">
        <f>COUNTIF($C$131:C139,C139)</f>
        <v>9</v>
      </c>
      <c r="E139" s="524" t="str">
        <f t="shared" si="10"/>
        <v/>
      </c>
      <c r="F139" s="525" t="str">
        <f t="array" ref="F139">IFERROR(INDEX($E$131:$E$170,SMALL(IF($E$131:$E$170&lt;&gt;"",ROW($E$131:$E$170)-ROW(E$131)+1),ROWS(F$131:F139))),"")</f>
        <v/>
      </c>
    </row>
    <row r="140" spans="3:6" x14ac:dyDescent="0.2">
      <c r="C140" s="523" t="str">
        <f>IF('2 Specifikation'!B70="","",'2 Specifikation'!B70)</f>
        <v/>
      </c>
      <c r="D140" s="523">
        <f>COUNTIF($C$131:C140,C140)</f>
        <v>10</v>
      </c>
      <c r="E140" s="524" t="str">
        <f t="shared" si="10"/>
        <v/>
      </c>
      <c r="F140" s="525" t="str">
        <f t="array" ref="F140">IFERROR(INDEX($E$131:$E$170,SMALL(IF($E$131:$E$170&lt;&gt;"",ROW($E$131:$E$170)-ROW(E$131)+1),ROWS(F$131:F140))),"")</f>
        <v/>
      </c>
    </row>
    <row r="141" spans="3:6" x14ac:dyDescent="0.2">
      <c r="C141" s="523" t="str">
        <f>IF('2 Specifikation'!B71="","",'2 Specifikation'!B71)</f>
        <v/>
      </c>
      <c r="D141" s="523">
        <f>COUNTIF($C$131:C141,C141)</f>
        <v>11</v>
      </c>
      <c r="E141" s="524" t="str">
        <f t="shared" ref="E141:E148" si="11">IF(D141&lt;&gt;1,"",C141)</f>
        <v/>
      </c>
      <c r="F141" s="525" t="str">
        <f t="array" ref="F141">IFERROR(INDEX($E$131:$E$170,SMALL(IF($E$131:$E$170&lt;&gt;"",ROW($E$131:$E$170)-ROW(E$131)+1),ROWS(F$131:F141))),"")</f>
        <v/>
      </c>
    </row>
    <row r="142" spans="3:6" x14ac:dyDescent="0.2">
      <c r="C142" s="523" t="str">
        <f>IF('2 Specifikation'!B72="","",'2 Specifikation'!B72)</f>
        <v/>
      </c>
      <c r="D142" s="523">
        <f>COUNTIF($C$131:C142,C142)</f>
        <v>12</v>
      </c>
      <c r="E142" s="524" t="str">
        <f t="shared" si="11"/>
        <v/>
      </c>
      <c r="F142" s="525" t="str">
        <f t="array" ref="F142">IFERROR(INDEX($E$131:$E$170,SMALL(IF($E$131:$E$170&lt;&gt;"",ROW($E$131:$E$170)-ROW(E$131)+1),ROWS(F$131:F142))),"")</f>
        <v/>
      </c>
    </row>
    <row r="143" spans="3:6" x14ac:dyDescent="0.2">
      <c r="C143" s="523" t="str">
        <f>IF('2 Specifikation'!B73="","",'2 Specifikation'!B73)</f>
        <v/>
      </c>
      <c r="D143" s="523">
        <f>COUNTIF($C$131:C143,C143)</f>
        <v>13</v>
      </c>
      <c r="E143" s="524" t="str">
        <f t="shared" si="11"/>
        <v/>
      </c>
      <c r="F143" s="525" t="str">
        <f t="array" ref="F143">IFERROR(INDEX($E$131:$E$170,SMALL(IF($E$131:$E$170&lt;&gt;"",ROW($E$131:$E$170)-ROW(E$131)+1),ROWS(F$131:F143))),"")</f>
        <v/>
      </c>
    </row>
    <row r="144" spans="3:6" x14ac:dyDescent="0.2">
      <c r="C144" s="523" t="str">
        <f>IF('2 Specifikation'!B74="","",'2 Specifikation'!B74)</f>
        <v/>
      </c>
      <c r="D144" s="523">
        <f>COUNTIF($C$131:C144,C144)</f>
        <v>14</v>
      </c>
      <c r="E144" s="524" t="str">
        <f t="shared" si="11"/>
        <v/>
      </c>
      <c r="F144" s="525" t="str">
        <f t="array" ref="F144">IFERROR(INDEX($E$131:$E$170,SMALL(IF($E$131:$E$170&lt;&gt;"",ROW($E$131:$E$170)-ROW(E$131)+1),ROWS(F$131:F144))),"")</f>
        <v/>
      </c>
    </row>
    <row r="145" spans="3:6" x14ac:dyDescent="0.2">
      <c r="C145" s="523" t="str">
        <f>IF('2 Specifikation'!B75="","",'2 Specifikation'!B75)</f>
        <v/>
      </c>
      <c r="D145" s="523">
        <f>COUNTIF($C$131:C145,C145)</f>
        <v>15</v>
      </c>
      <c r="E145" s="524" t="str">
        <f t="shared" si="11"/>
        <v/>
      </c>
      <c r="F145" s="525" t="str">
        <f t="array" ref="F145">IFERROR(INDEX($E$131:$E$170,SMALL(IF($E$131:$E$170&lt;&gt;"",ROW($E$131:$E$170)-ROW(E$131)+1),ROWS(F$131:F145))),"")</f>
        <v/>
      </c>
    </row>
    <row r="146" spans="3:6" x14ac:dyDescent="0.2">
      <c r="C146" s="523" t="str">
        <f>IF('2 Specifikation'!B76="","",'2 Specifikation'!B76)</f>
        <v/>
      </c>
      <c r="D146" s="523">
        <f>COUNTIF($C$131:C146,C146)</f>
        <v>16</v>
      </c>
      <c r="E146" s="524" t="str">
        <f t="shared" si="11"/>
        <v/>
      </c>
      <c r="F146" s="525" t="str">
        <f t="array" ref="F146">IFERROR(INDEX($E$131:$E$170,SMALL(IF($E$131:$E$170&lt;&gt;"",ROW($E$131:$E$170)-ROW(E$131)+1),ROWS(F$131:F146))),"")</f>
        <v/>
      </c>
    </row>
    <row r="147" spans="3:6" x14ac:dyDescent="0.2">
      <c r="C147" s="523" t="str">
        <f>IF('2 Specifikation'!B77="","",'2 Specifikation'!B77)</f>
        <v/>
      </c>
      <c r="D147" s="523">
        <f>COUNTIF($C$131:C147,C147)</f>
        <v>17</v>
      </c>
      <c r="E147" s="524" t="str">
        <f t="shared" si="11"/>
        <v/>
      </c>
      <c r="F147" s="525" t="str">
        <f t="array" ref="F147">IFERROR(INDEX($E$131:$E$170,SMALL(IF($E$131:$E$170&lt;&gt;"",ROW($E$131:$E$170)-ROW(E$131)+1),ROWS(F$131:F147))),"")</f>
        <v/>
      </c>
    </row>
    <row r="148" spans="3:6" x14ac:dyDescent="0.2">
      <c r="C148" s="523" t="str">
        <f>IF('2 Specifikation'!B78="","",'2 Specifikation'!B78)</f>
        <v/>
      </c>
      <c r="D148" s="523">
        <f>COUNTIF($C$131:C148,C148)</f>
        <v>18</v>
      </c>
      <c r="E148" s="524" t="str">
        <f t="shared" si="11"/>
        <v/>
      </c>
      <c r="F148" s="525" t="str">
        <f t="array" ref="F148">IFERROR(INDEX($E$131:$E$170,SMALL(IF($E$131:$E$170&lt;&gt;"",ROW($E$131:$E$170)-ROW(E$131)+1),ROWS(F$131:F148))),"")</f>
        <v/>
      </c>
    </row>
    <row r="149" spans="3:6" x14ac:dyDescent="0.2">
      <c r="C149" s="523" t="str">
        <f>IF('2 Specifikation'!B79="","",'2 Specifikation'!B79)</f>
        <v/>
      </c>
      <c r="D149" s="523">
        <f>COUNTIF($C$131:C149,C149)</f>
        <v>19</v>
      </c>
      <c r="E149" s="524" t="str">
        <f t="shared" ref="E149:E150" si="12">IF(D149&lt;&gt;1,"",C149)</f>
        <v/>
      </c>
      <c r="F149" s="525" t="str">
        <f t="array" ref="F149">IFERROR(INDEX($E$131:$E$170,SMALL(IF($E$131:$E$170&lt;&gt;"",ROW($E$131:$E$170)-ROW(E$131)+1),ROWS(F$131:F149))),"")</f>
        <v/>
      </c>
    </row>
    <row r="150" spans="3:6" x14ac:dyDescent="0.2">
      <c r="C150" s="523" t="str">
        <f>IF('2 Specifikation'!B80="","",'2 Specifikation'!B80)</f>
        <v/>
      </c>
      <c r="D150" s="523">
        <f>COUNTIF($C$131:C150,C150)</f>
        <v>20</v>
      </c>
      <c r="E150" s="524" t="str">
        <f t="shared" si="12"/>
        <v/>
      </c>
      <c r="F150" s="525" t="str">
        <f t="array" ref="F150">IFERROR(INDEX($E$131:$E$170,SMALL(IF($E$131:$E$170&lt;&gt;"",ROW($E$131:$E$170)-ROW(E$131)+1),ROWS(F$131:F150))),"")</f>
        <v/>
      </c>
    </row>
    <row r="151" spans="3:6" x14ac:dyDescent="0.2">
      <c r="C151" s="523" t="str">
        <f>IF('2 Specifikation'!B81="","",'2 Specifikation'!B81)</f>
        <v/>
      </c>
      <c r="D151" s="523">
        <f>COUNTIF($C$131:C151,C151)</f>
        <v>21</v>
      </c>
      <c r="E151" s="524" t="str">
        <f t="shared" si="10"/>
        <v/>
      </c>
      <c r="F151" s="525" t="str">
        <f t="array" ref="F151">IFERROR(INDEX($E$131:$E$170,SMALL(IF($E$131:$E$170&lt;&gt;"",ROW($E$131:$E$170)-ROW(E$131)+1),ROWS(F$131:F151))),"")</f>
        <v/>
      </c>
    </row>
    <row r="152" spans="3:6" x14ac:dyDescent="0.2">
      <c r="C152" s="523" t="str">
        <f>IF('2 Specifikation'!B82="","",'2 Specifikation'!B82)</f>
        <v/>
      </c>
      <c r="D152" s="523">
        <f>COUNTIF($C$131:C152,C152)</f>
        <v>22</v>
      </c>
      <c r="E152" s="524" t="str">
        <f t="shared" si="10"/>
        <v/>
      </c>
      <c r="F152" s="525" t="str">
        <f t="array" ref="F152">IFERROR(INDEX($E$131:$E$170,SMALL(IF($E$131:$E$170&lt;&gt;"",ROW($E$131:$E$170)-ROW(E$131)+1),ROWS(F$131:F152))),"")</f>
        <v/>
      </c>
    </row>
    <row r="153" spans="3:6" x14ac:dyDescent="0.2">
      <c r="C153" s="523" t="str">
        <f>IF('2 Specifikation'!B83="","",'2 Specifikation'!B83)</f>
        <v/>
      </c>
      <c r="D153" s="523">
        <f>COUNTIF($C$131:C153,C153)</f>
        <v>23</v>
      </c>
      <c r="E153" s="524" t="str">
        <f t="shared" si="10"/>
        <v/>
      </c>
      <c r="F153" s="525" t="str">
        <f t="array" ref="F153">IFERROR(INDEX($E$131:$E$170,SMALL(IF($E$131:$E$170&lt;&gt;"",ROW($E$131:$E$170)-ROW(E$131)+1),ROWS(F$131:F153))),"")</f>
        <v/>
      </c>
    </row>
    <row r="154" spans="3:6" x14ac:dyDescent="0.2">
      <c r="C154" s="523" t="str">
        <f>IF('2 Specifikation'!B84="","",'2 Specifikation'!B84)</f>
        <v/>
      </c>
      <c r="D154" s="523">
        <f>COUNTIF($C$131:C154,C154)</f>
        <v>24</v>
      </c>
      <c r="E154" s="524" t="str">
        <f t="shared" si="10"/>
        <v/>
      </c>
      <c r="F154" s="525" t="str">
        <f t="array" ref="F154">IFERROR(INDEX($E$131:$E$170,SMALL(IF($E$131:$E$170&lt;&gt;"",ROW($E$131:$E$170)-ROW(E$131)+1),ROWS(F$131:F154))),"")</f>
        <v/>
      </c>
    </row>
    <row r="155" spans="3:6" x14ac:dyDescent="0.2">
      <c r="C155" s="523" t="str">
        <f>IF('2 Specifikation'!B85="","",'2 Specifikation'!B85)</f>
        <v/>
      </c>
      <c r="D155" s="523">
        <f>COUNTIF($C$131:C155,C155)</f>
        <v>25</v>
      </c>
      <c r="E155" s="524" t="str">
        <f t="shared" si="10"/>
        <v/>
      </c>
      <c r="F155" s="525" t="str">
        <f t="array" ref="F155">IFERROR(INDEX($E$131:$E$170,SMALL(IF($E$131:$E$170&lt;&gt;"",ROW($E$131:$E$170)-ROW(E$131)+1),ROWS(F$131:F155))),"")</f>
        <v/>
      </c>
    </row>
    <row r="156" spans="3:6" x14ac:dyDescent="0.2">
      <c r="C156" s="523" t="str">
        <f>IF('2 Specifikation'!B86="","",'2 Specifikation'!B86)</f>
        <v/>
      </c>
      <c r="D156" s="523">
        <f>COUNTIF($C$131:C156,C156)</f>
        <v>26</v>
      </c>
      <c r="E156" s="524" t="str">
        <f t="shared" si="10"/>
        <v/>
      </c>
      <c r="F156" s="525" t="str">
        <f t="array" ref="F156">IFERROR(INDEX($E$131:$E$170,SMALL(IF($E$131:$E$170&lt;&gt;"",ROW($E$131:$E$170)-ROW(E$131)+1),ROWS(F$131:F156))),"")</f>
        <v/>
      </c>
    </row>
    <row r="157" spans="3:6" x14ac:dyDescent="0.2">
      <c r="C157" s="523" t="str">
        <f>IF('2 Specifikation'!B87="","",'2 Specifikation'!B87)</f>
        <v/>
      </c>
      <c r="D157" s="523">
        <f>COUNTIF($C$131:C157,C157)</f>
        <v>27</v>
      </c>
      <c r="E157" s="524" t="str">
        <f t="shared" si="10"/>
        <v/>
      </c>
      <c r="F157" s="525" t="str">
        <f t="array" ref="F157">IFERROR(INDEX($E$131:$E$170,SMALL(IF($E$131:$E$170&lt;&gt;"",ROW($E$131:$E$170)-ROW(E$131)+1),ROWS(F$131:F157))),"")</f>
        <v/>
      </c>
    </row>
    <row r="158" spans="3:6" x14ac:dyDescent="0.2">
      <c r="C158" s="523" t="str">
        <f>IF('2 Specifikation'!B88="","",'2 Specifikation'!B88)</f>
        <v/>
      </c>
      <c r="D158" s="523">
        <f>COUNTIF($C$131:C158,C158)</f>
        <v>28</v>
      </c>
      <c r="E158" s="524" t="str">
        <f t="shared" si="10"/>
        <v/>
      </c>
      <c r="F158" s="525" t="str">
        <f t="array" ref="F158">IFERROR(INDEX($E$131:$E$170,SMALL(IF($E$131:$E$170&lt;&gt;"",ROW($E$131:$E$170)-ROW(E$131)+1),ROWS(F$131:F158))),"")</f>
        <v/>
      </c>
    </row>
    <row r="159" spans="3:6" x14ac:dyDescent="0.2">
      <c r="C159" s="523" t="str">
        <f>IF('2 Specifikation'!B89="","",'2 Specifikation'!B89)</f>
        <v/>
      </c>
      <c r="D159" s="523">
        <f>COUNTIF($C$131:C159,C159)</f>
        <v>29</v>
      </c>
      <c r="E159" s="524" t="str">
        <f t="shared" si="10"/>
        <v/>
      </c>
      <c r="F159" s="525" t="str">
        <f t="array" ref="F159">IFERROR(INDEX($E$131:$E$170,SMALL(IF($E$131:$E$170&lt;&gt;"",ROW($E$131:$E$170)-ROW(E$131)+1),ROWS(F$131:F159))),"")</f>
        <v/>
      </c>
    </row>
    <row r="160" spans="3:6" x14ac:dyDescent="0.2">
      <c r="C160" s="523" t="str">
        <f>IF('2 Specifikation'!B90="","",'2 Specifikation'!B90)</f>
        <v/>
      </c>
      <c r="D160" s="523">
        <f>COUNTIF($C$131:C160,C160)</f>
        <v>30</v>
      </c>
      <c r="E160" s="524" t="str">
        <f t="shared" si="10"/>
        <v/>
      </c>
      <c r="F160" s="525" t="str">
        <f t="array" ref="F160">IFERROR(INDEX($E$131:$E$170,SMALL(IF($E$131:$E$170&lt;&gt;"",ROW($E$131:$E$170)-ROW(E$131)+1),ROWS(F$131:F160))),"")</f>
        <v/>
      </c>
    </row>
    <row r="161" spans="3:6" x14ac:dyDescent="0.2">
      <c r="C161" s="523" t="str">
        <f>IF('2 Specifikation'!B91="","",'2 Specifikation'!B91)</f>
        <v/>
      </c>
      <c r="D161" s="523">
        <f>COUNTIF($C$131:C161,C161)</f>
        <v>31</v>
      </c>
      <c r="E161" s="524" t="str">
        <f t="shared" ref="E161" si="13">IF(D161&lt;&gt;1,"",C161)</f>
        <v/>
      </c>
      <c r="F161" s="525" t="str">
        <f t="array" ref="F161">IFERROR(INDEX($E$131:$E$170,SMALL(IF($E$131:$E$170&lt;&gt;"",ROW($E$131:$E$170)-ROW(E$131)+1),ROWS(F$131:F161))),"")</f>
        <v/>
      </c>
    </row>
    <row r="162" spans="3:6" x14ac:dyDescent="0.2">
      <c r="C162" s="523" t="str">
        <f>IF('2 Specifikation'!B92="","",'2 Specifikation'!B92)</f>
        <v/>
      </c>
      <c r="D162" s="523">
        <f>COUNTIF($C$131:C162,C162)</f>
        <v>32</v>
      </c>
      <c r="E162" s="524" t="str">
        <f t="shared" si="10"/>
        <v/>
      </c>
      <c r="F162" s="525" t="str">
        <f t="array" ref="F162">IFERROR(INDEX($E$131:$E$170,SMALL(IF($E$131:$E$170&lt;&gt;"",ROW($E$131:$E$170)-ROW(E$131)+1),ROWS(F$131:F162))),"")</f>
        <v/>
      </c>
    </row>
    <row r="163" spans="3:6" x14ac:dyDescent="0.2">
      <c r="C163" s="523" t="str">
        <f>IF('2 Specifikation'!B93="","",'2 Specifikation'!B93)</f>
        <v/>
      </c>
      <c r="D163" s="523">
        <f>COUNTIF($C$131:C163,C163)</f>
        <v>33</v>
      </c>
      <c r="E163" s="524" t="str">
        <f t="shared" si="10"/>
        <v/>
      </c>
      <c r="F163" s="525" t="str">
        <f t="array" ref="F163">IFERROR(INDEX($E$131:$E$170,SMALL(IF($E$131:$E$170&lt;&gt;"",ROW($E$131:$E$170)-ROW(E$131)+1),ROWS(F$131:F163))),"")</f>
        <v/>
      </c>
    </row>
    <row r="164" spans="3:6" x14ac:dyDescent="0.2">
      <c r="C164" s="523" t="str">
        <f>IF('2 Specifikation'!B94="","",'2 Specifikation'!B94)</f>
        <v/>
      </c>
      <c r="D164" s="523">
        <f>COUNTIF($C$131:C164,C164)</f>
        <v>34</v>
      </c>
      <c r="E164" s="524" t="str">
        <f t="shared" si="10"/>
        <v/>
      </c>
      <c r="F164" s="525" t="str">
        <f t="array" ref="F164">IFERROR(INDEX($E$131:$E$170,SMALL(IF($E$131:$E$170&lt;&gt;"",ROW($E$131:$E$170)-ROW(E$131)+1),ROWS(F$131:F164))),"")</f>
        <v/>
      </c>
    </row>
    <row r="165" spans="3:6" x14ac:dyDescent="0.2">
      <c r="C165" s="523" t="str">
        <f>IF('2 Specifikation'!B95="","",'2 Specifikation'!B95)</f>
        <v/>
      </c>
      <c r="D165" s="523">
        <f>COUNTIF($C$131:C165,C165)</f>
        <v>35</v>
      </c>
      <c r="E165" s="524" t="str">
        <f t="shared" si="10"/>
        <v/>
      </c>
      <c r="F165" s="525" t="str">
        <f t="array" ref="F165">IFERROR(INDEX($E$131:$E$170,SMALL(IF($E$131:$E$170&lt;&gt;"",ROW($E$131:$E$170)-ROW(E$131)+1),ROWS(F$131:F165))),"")</f>
        <v/>
      </c>
    </row>
    <row r="166" spans="3:6" x14ac:dyDescent="0.2">
      <c r="C166" s="523" t="str">
        <f>IF('2 Specifikation'!B96="","",'2 Specifikation'!B96)</f>
        <v/>
      </c>
      <c r="D166" s="523">
        <f>COUNTIF($C$131:C166,C166)</f>
        <v>36</v>
      </c>
      <c r="E166" s="524" t="str">
        <f t="shared" si="10"/>
        <v/>
      </c>
      <c r="F166" s="525" t="str">
        <f t="array" ref="F166">IFERROR(INDEX($E$131:$E$170,SMALL(IF($E$131:$E$170&lt;&gt;"",ROW($E$131:$E$170)-ROW(E$131)+1),ROWS(F$131:F166))),"")</f>
        <v/>
      </c>
    </row>
    <row r="167" spans="3:6" x14ac:dyDescent="0.2">
      <c r="C167" s="523" t="str">
        <f>IF('2 Specifikation'!B97="","",'2 Specifikation'!B97)</f>
        <v/>
      </c>
      <c r="D167" s="523">
        <f>COUNTIF($C$131:C167,C167)</f>
        <v>37</v>
      </c>
      <c r="E167" s="524" t="str">
        <f t="shared" si="10"/>
        <v/>
      </c>
      <c r="F167" s="525" t="str">
        <f t="array" ref="F167">IFERROR(INDEX($E$131:$E$170,SMALL(IF($E$131:$E$170&lt;&gt;"",ROW($E$131:$E$170)-ROW(E$131)+1),ROWS(F$131:F167))),"")</f>
        <v/>
      </c>
    </row>
    <row r="168" spans="3:6" x14ac:dyDescent="0.2">
      <c r="C168" s="523" t="str">
        <f>IF('2 Specifikation'!B98="","",'2 Specifikation'!B98)</f>
        <v/>
      </c>
      <c r="D168" s="523">
        <f>COUNTIF($C$131:C168,C168)</f>
        <v>38</v>
      </c>
      <c r="E168" s="524" t="str">
        <f t="shared" si="10"/>
        <v/>
      </c>
      <c r="F168" s="525" t="str">
        <f t="array" ref="F168">IFERROR(INDEX($E$131:$E$170,SMALL(IF($E$131:$E$170&lt;&gt;"",ROW($E$131:$E$170)-ROW(E$131)+1),ROWS(F$131:F168))),"")</f>
        <v/>
      </c>
    </row>
    <row r="169" spans="3:6" x14ac:dyDescent="0.2">
      <c r="C169" s="523" t="str">
        <f>IF('2 Specifikation'!B99="","",'2 Specifikation'!B99)</f>
        <v/>
      </c>
      <c r="D169" s="523">
        <f>COUNTIF($C$131:C169,C169)</f>
        <v>39</v>
      </c>
      <c r="E169" s="524" t="str">
        <f t="shared" si="10"/>
        <v/>
      </c>
      <c r="F169" s="525" t="str">
        <f t="array" ref="F169">IFERROR(INDEX($E$131:$E$170,SMALL(IF($E$131:$E$170&lt;&gt;"",ROW($E$131:$E$170)-ROW(E$131)+1),ROWS(F$131:F169))),"")</f>
        <v/>
      </c>
    </row>
    <row r="170" spans="3:6" x14ac:dyDescent="0.2">
      <c r="C170" s="523" t="str">
        <f>IF('2 Specifikation'!B100="","",'2 Specifikation'!B100)</f>
        <v/>
      </c>
      <c r="D170" s="523">
        <f>COUNTIF($C$131:C170,C170)</f>
        <v>40</v>
      </c>
      <c r="E170" s="524" t="str">
        <f t="shared" si="10"/>
        <v/>
      </c>
      <c r="F170" s="525" t="str">
        <f t="array" ref="F170">IFERROR(INDEX($E$131:$E$170,SMALL(IF($E$131:$E$170&lt;&gt;"",ROW($E$131:$E$170)-ROW(E$131)+1),ROWS(F$131:F170))),"")</f>
        <v/>
      </c>
    </row>
  </sheetData>
  <sheetProtection formatColumns="0" formatRows="0"/>
  <phoneticPr fontId="13" type="noConversion"/>
  <conditionalFormatting sqref="D64:D66 D68">
    <cfRule type="expression" dxfId="0" priority="1">
      <formula>ISNUMBER(SEARCH("bör",$B$94))=TRUE</formula>
    </cfRule>
  </conditionalFormatting>
  <hyperlinks>
    <hyperlink ref="N82" r:id="rId1" xr:uid="{5DC974B9-EAF8-400A-B67D-50C9934D91B1}"/>
    <hyperlink ref="N86" r:id="rId2" display="miguel@watercompany.se" xr:uid="{81CEA8B1-3E0E-4C78-BCF6-94C9F0F8B845}"/>
    <hyperlink ref="N87" r:id="rId3" display="henrik.olsson@beansincup.se" xr:uid="{34FAE5BC-6093-444A-9539-F5845DBE76E7}"/>
  </hyperlinks>
  <pageMargins left="0.7" right="0.7" top="0.75" bottom="0.75" header="0.3" footer="0.3"/>
  <pageSetup paperSize="9" scale="29" orientation="landscape" r:id="rId4"/>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2"/>
  <dimension ref="A1:F10"/>
  <sheetViews>
    <sheetView zoomScale="80" zoomScaleNormal="80" workbookViewId="0">
      <selection activeCell="P12" sqref="P12"/>
    </sheetView>
  </sheetViews>
  <sheetFormatPr defaultColWidth="9.140625" defaultRowHeight="12.75" x14ac:dyDescent="0.2"/>
  <cols>
    <col min="1" max="1" width="9.140625" style="176"/>
    <col min="2" max="2" width="15" style="176" bestFit="1" customWidth="1"/>
    <col min="3" max="3" width="12.28515625" style="176" bestFit="1" customWidth="1"/>
    <col min="4" max="4" width="9.140625" style="176"/>
    <col min="5" max="5" width="16.85546875" style="176" customWidth="1"/>
    <col min="6" max="16384" width="9.140625" style="176"/>
  </cols>
  <sheetData>
    <row r="1" spans="1:6" x14ac:dyDescent="0.2">
      <c r="A1" s="176" t="s">
        <v>122</v>
      </c>
      <c r="B1" s="176" t="b">
        <v>0</v>
      </c>
    </row>
    <row r="2" spans="1:6" x14ac:dyDescent="0.2">
      <c r="A2" s="265" t="s">
        <v>9</v>
      </c>
      <c r="B2" s="3" t="s">
        <v>159</v>
      </c>
      <c r="C2" s="3"/>
      <c r="D2" s="176">
        <v>2</v>
      </c>
      <c r="E2" s="266" t="str">
        <f>INDEX(E3:E5,D2)</f>
        <v>Avropsblanketten är nu upplåst, klicka här för att låsa avropsblanketten.</v>
      </c>
    </row>
    <row r="3" spans="1:6" x14ac:dyDescent="0.2">
      <c r="A3" s="265" t="s">
        <v>10</v>
      </c>
      <c r="B3" s="263" t="s">
        <v>159</v>
      </c>
      <c r="C3" s="3"/>
      <c r="E3" s="3" t="s">
        <v>157</v>
      </c>
    </row>
    <row r="4" spans="1:6" x14ac:dyDescent="0.2">
      <c r="A4" s="265" t="s">
        <v>11</v>
      </c>
      <c r="B4" s="264" t="s">
        <v>159</v>
      </c>
      <c r="C4" s="3" t="s">
        <v>16</v>
      </c>
      <c r="E4" s="266" t="s">
        <v>733</v>
      </c>
    </row>
    <row r="5" spans="1:6" x14ac:dyDescent="0.2">
      <c r="A5" s="265" t="s">
        <v>12</v>
      </c>
      <c r="B5" s="228" t="s">
        <v>13</v>
      </c>
      <c r="C5" s="3" t="s">
        <v>125</v>
      </c>
      <c r="E5" s="266" t="s">
        <v>734</v>
      </c>
    </row>
    <row r="6" spans="1:6" x14ac:dyDescent="0.2">
      <c r="A6" s="265"/>
      <c r="B6" s="177"/>
      <c r="C6" s="3" t="s">
        <v>14</v>
      </c>
      <c r="F6" s="267"/>
    </row>
    <row r="7" spans="1:6" x14ac:dyDescent="0.2">
      <c r="A7" s="265"/>
      <c r="B7" s="178"/>
      <c r="C7" s="3" t="s">
        <v>15</v>
      </c>
      <c r="E7" s="176" t="s">
        <v>307</v>
      </c>
    </row>
    <row r="8" spans="1:6" x14ac:dyDescent="0.2">
      <c r="A8" s="265"/>
      <c r="B8" s="179"/>
      <c r="C8" s="3" t="s">
        <v>17</v>
      </c>
      <c r="E8" s="176">
        <f>VALUE(IF(ISNUMBER(SEARCH("2",DpDwnTDV))=TRUE,"2","1"))</f>
        <v>2</v>
      </c>
    </row>
    <row r="9" spans="1:6" x14ac:dyDescent="0.2">
      <c r="A9" s="265"/>
      <c r="B9" s="4"/>
      <c r="C9" s="3" t="s">
        <v>18</v>
      </c>
      <c r="E9" s="176" t="str">
        <f>"Alt"&amp;IF(ISNUMBER(SEARCH("1",DpDwnUtvddrop))=TRUE,"1",IF(ISNUMBER(SEARCH("2",DpDwnUtvddrop))=TRUE,"2",IF(ISNUMBER(SEARCH("3",DpDwnUtvddrop))=TRUE,"3",IF(ISNUMBER(SEARCH("4",DpDwnUtvddrop))=TRUE,"4"))))</f>
        <v>AltFALSE</v>
      </c>
    </row>
    <row r="10" spans="1:6" x14ac:dyDescent="0.2">
      <c r="A10" s="3"/>
      <c r="B10" s="3"/>
      <c r="C10" s="3"/>
    </row>
  </sheetData>
  <sheetProtection formatColumns="0" formatRow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2:AV224"/>
  <sheetViews>
    <sheetView showGridLines="0" zoomScale="70" zoomScaleNormal="70" workbookViewId="0">
      <selection activeCell="A14" sqref="A14:XFD14"/>
    </sheetView>
  </sheetViews>
  <sheetFormatPr defaultColWidth="9.140625" defaultRowHeight="12.75" x14ac:dyDescent="0.2"/>
  <cols>
    <col min="1" max="1" width="4.140625" style="235" customWidth="1"/>
    <col min="2" max="2" width="15.7109375" style="27" customWidth="1"/>
    <col min="3" max="3" width="17.7109375" style="27" customWidth="1"/>
    <col min="4" max="4" width="14.140625" style="27" customWidth="1"/>
    <col min="5" max="5" width="15.7109375" style="27" customWidth="1"/>
    <col min="6" max="6" width="9.85546875" style="27" customWidth="1"/>
    <col min="7" max="8" width="15.7109375" style="27" customWidth="1"/>
    <col min="9" max="9" width="20.5703125" style="27" customWidth="1"/>
    <col min="10" max="10" width="20.28515625" style="27" customWidth="1"/>
    <col min="11" max="11" width="31.85546875" style="27" customWidth="1"/>
    <col min="12" max="12" width="16" style="27" customWidth="1"/>
    <col min="13" max="13" width="22.85546875" style="27" customWidth="1"/>
    <col min="14" max="14" width="10.7109375" style="27" customWidth="1"/>
    <col min="15" max="15" width="3.28515625" style="31" customWidth="1"/>
    <col min="16" max="17" width="19.140625" style="27" hidden="1" customWidth="1"/>
    <col min="18" max="18" width="13.140625" style="27" hidden="1" customWidth="1"/>
    <col min="19" max="20" width="8.7109375" style="27" hidden="1" customWidth="1"/>
    <col min="21" max="21" width="6.85546875" style="27" hidden="1" customWidth="1"/>
    <col min="22" max="22" width="15.7109375" style="27" hidden="1" customWidth="1"/>
    <col min="23" max="23" width="14.42578125" style="27" hidden="1" customWidth="1"/>
    <col min="24" max="24" width="9.42578125" style="27" hidden="1" customWidth="1"/>
    <col min="25" max="25" width="7.140625" style="27" hidden="1" customWidth="1"/>
    <col min="26" max="26" width="5.7109375" style="27" hidden="1" customWidth="1"/>
    <col min="27" max="27" width="5" style="27" hidden="1" customWidth="1"/>
    <col min="28" max="28" width="8.5703125" style="27" hidden="1" customWidth="1"/>
    <col min="29" max="30" width="9.140625" style="27" hidden="1" customWidth="1"/>
    <col min="31" max="31" width="12.5703125" style="27" hidden="1" customWidth="1"/>
    <col min="32" max="34" width="8.42578125" style="27" hidden="1" customWidth="1"/>
    <col min="35" max="36" width="9.7109375" style="27" hidden="1" customWidth="1"/>
    <col min="37" max="37" width="8.42578125" style="27" hidden="1" customWidth="1"/>
    <col min="38" max="39" width="7.7109375" style="27" hidden="1" customWidth="1"/>
    <col min="40" max="41" width="8.7109375" style="27" customWidth="1"/>
    <col min="42" max="42" width="7.7109375" style="27" customWidth="1"/>
    <col min="43" max="45" width="9.140625" style="27" customWidth="1"/>
    <col min="46" max="46" width="10.42578125" style="27" customWidth="1"/>
    <col min="47" max="52" width="9.140625" style="27" customWidth="1"/>
    <col min="53" max="16384" width="9.140625" style="27"/>
  </cols>
  <sheetData>
    <row r="2" spans="1:48" x14ac:dyDescent="0.2">
      <c r="G2" s="83"/>
      <c r="I2" s="66" t="str">
        <f>"Avrop nr: "&amp;B15</f>
        <v xml:space="preserve">Avrop nr: </v>
      </c>
      <c r="J2" s="49"/>
      <c r="M2" s="130"/>
      <c r="X2" s="66" t="str">
        <f>"Avrop nr: "&amp;B15</f>
        <v xml:space="preserve">Avrop nr: </v>
      </c>
      <c r="Y2" s="66"/>
      <c r="AE2" s="66"/>
      <c r="AJ2" s="68"/>
      <c r="AK2" s="68"/>
      <c r="AL2" s="68"/>
      <c r="AM2" s="68"/>
      <c r="AN2" s="68"/>
      <c r="AO2" s="68"/>
      <c r="AP2" s="68"/>
      <c r="AQ2" s="68"/>
      <c r="AR2" s="68"/>
      <c r="AS2" s="68"/>
      <c r="AT2" s="68"/>
      <c r="AU2" s="68"/>
      <c r="AV2" s="68"/>
    </row>
    <row r="3" spans="1:48" ht="26.25" x14ac:dyDescent="0.2">
      <c r="B3" s="657" t="s">
        <v>53</v>
      </c>
      <c r="C3" s="657"/>
      <c r="D3" s="658"/>
      <c r="E3" s="658"/>
      <c r="O3" s="27"/>
      <c r="P3" s="659" t="s">
        <v>54</v>
      </c>
      <c r="Q3" s="660"/>
      <c r="R3" s="658"/>
      <c r="T3" s="621" t="str">
        <f>IF(LarmStatus,"Minst ett av de obligatoriska kraven är inte ifyllda eller besvarade med Nej","")</f>
        <v>Minst ett av de obligatoriska kraven är inte ifyllda eller besvarade med Nej</v>
      </c>
      <c r="U3" s="621"/>
      <c r="V3" s="621"/>
      <c r="W3" s="621"/>
      <c r="X3" s="621"/>
      <c r="Y3" s="315"/>
      <c r="Z3" s="28"/>
      <c r="AA3" s="28"/>
      <c r="AB3" s="28"/>
      <c r="AD3" s="28"/>
      <c r="AF3" s="80"/>
      <c r="AJ3" s="28" t="b">
        <f>OR(AJ4:AJ859)</f>
        <v>1</v>
      </c>
    </row>
    <row r="4" spans="1:48" ht="12" customHeight="1" x14ac:dyDescent="0.2">
      <c r="A4" s="27"/>
      <c r="O4" s="27"/>
      <c r="P4" s="661" t="s">
        <v>325</v>
      </c>
      <c r="Q4" s="661"/>
      <c r="R4" s="661"/>
      <c r="S4" s="661"/>
      <c r="T4" s="661"/>
      <c r="U4" s="661"/>
      <c r="V4" s="661"/>
      <c r="W4" s="661"/>
      <c r="X4" s="662"/>
      <c r="AB4" s="29"/>
    </row>
    <row r="5" spans="1:48" ht="15" customHeight="1" x14ac:dyDescent="0.2">
      <c r="A5" s="27"/>
      <c r="O5" s="27"/>
      <c r="P5" s="663"/>
      <c r="Q5" s="663"/>
      <c r="R5" s="663"/>
      <c r="S5" s="663"/>
      <c r="T5" s="663"/>
      <c r="U5" s="663"/>
      <c r="V5" s="663"/>
      <c r="W5" s="663"/>
      <c r="X5" s="664"/>
      <c r="AD5" s="81"/>
      <c r="AE5" s="44"/>
      <c r="AF5" s="44"/>
      <c r="AG5" s="44"/>
      <c r="AH5" s="44"/>
    </row>
    <row r="6" spans="1:48" ht="26.25" customHeight="1" x14ac:dyDescent="0.2">
      <c r="B6" s="668" t="s">
        <v>129</v>
      </c>
      <c r="C6" s="668"/>
      <c r="D6" s="668"/>
      <c r="E6" s="668"/>
      <c r="F6" s="668"/>
      <c r="G6" s="668"/>
      <c r="H6" s="668"/>
      <c r="I6" s="668"/>
      <c r="O6" s="27"/>
      <c r="P6" s="30"/>
      <c r="Q6" s="7"/>
      <c r="R6" s="7"/>
      <c r="S6" s="7"/>
      <c r="T6" s="7"/>
      <c r="U6" s="7"/>
      <c r="V6" s="7"/>
      <c r="W6" s="7"/>
      <c r="X6" s="7"/>
      <c r="AD6" s="81"/>
      <c r="AE6" s="44"/>
      <c r="AF6" s="44"/>
      <c r="AG6" s="44"/>
      <c r="AH6" s="44"/>
    </row>
    <row r="7" spans="1:48" s="31" customFormat="1" ht="21" customHeight="1" x14ac:dyDescent="0.2">
      <c r="A7" s="236"/>
      <c r="B7" s="669" t="s">
        <v>662</v>
      </c>
      <c r="C7" s="669"/>
      <c r="D7" s="669"/>
      <c r="E7" s="669"/>
      <c r="F7" s="669"/>
      <c r="G7" s="669"/>
      <c r="H7" s="669"/>
      <c r="I7" s="669"/>
      <c r="J7" s="27"/>
      <c r="K7" s="27"/>
      <c r="L7" s="27"/>
      <c r="M7" s="27"/>
      <c r="N7" s="27"/>
      <c r="O7" s="27"/>
      <c r="P7" s="30" t="s">
        <v>29</v>
      </c>
      <c r="Q7" s="7"/>
      <c r="R7" s="7"/>
      <c r="S7" s="7"/>
      <c r="T7" s="7"/>
      <c r="U7" s="7"/>
      <c r="V7" s="7"/>
      <c r="W7" s="7"/>
      <c r="X7" s="7"/>
      <c r="AD7" s="81"/>
      <c r="AE7" s="44"/>
      <c r="AF7" s="44"/>
      <c r="AG7" s="44"/>
      <c r="AH7" s="44"/>
    </row>
    <row r="8" spans="1:48" ht="27.75" customHeight="1" x14ac:dyDescent="0.2">
      <c r="B8" s="665" t="s">
        <v>6</v>
      </c>
      <c r="C8" s="666"/>
      <c r="D8" s="666"/>
      <c r="E8" s="666"/>
      <c r="F8" s="666"/>
      <c r="G8" s="666"/>
      <c r="H8" s="665" t="s">
        <v>31</v>
      </c>
      <c r="I8" s="667"/>
      <c r="O8" s="27"/>
      <c r="P8" s="654" t="s">
        <v>30</v>
      </c>
      <c r="Q8" s="655"/>
      <c r="R8" s="655"/>
      <c r="S8" s="655"/>
      <c r="T8" s="655"/>
      <c r="U8" s="655"/>
      <c r="V8" s="656"/>
      <c r="W8" s="653" t="s">
        <v>31</v>
      </c>
      <c r="X8" s="653"/>
      <c r="AD8" s="81"/>
      <c r="AE8" s="44"/>
      <c r="AF8" s="44"/>
      <c r="AG8" s="44"/>
      <c r="AH8" s="44"/>
    </row>
    <row r="9" spans="1:48" ht="19.5" customHeight="1" x14ac:dyDescent="0.2">
      <c r="B9" s="674"/>
      <c r="C9" s="675"/>
      <c r="D9" s="675"/>
      <c r="E9" s="675"/>
      <c r="F9" s="675"/>
      <c r="G9" s="675"/>
      <c r="H9" s="674"/>
      <c r="I9" s="676"/>
      <c r="O9" s="27"/>
      <c r="P9" s="671"/>
      <c r="Q9" s="672"/>
      <c r="R9" s="672"/>
      <c r="S9" s="672"/>
      <c r="T9" s="672"/>
      <c r="U9" s="672"/>
      <c r="V9" s="673"/>
      <c r="W9" s="677"/>
      <c r="X9" s="677"/>
      <c r="AD9" s="81"/>
      <c r="AE9" s="44"/>
      <c r="AF9" s="44"/>
      <c r="AG9" s="44"/>
      <c r="AH9" s="44"/>
    </row>
    <row r="10" spans="1:48" s="32" customFormat="1" ht="27.75" customHeight="1" x14ac:dyDescent="0.2">
      <c r="A10" s="237"/>
      <c r="B10" s="670" t="s">
        <v>7</v>
      </c>
      <c r="C10" s="670"/>
      <c r="D10" s="670"/>
      <c r="E10" s="670" t="s">
        <v>5</v>
      </c>
      <c r="F10" s="670"/>
      <c r="G10" s="670"/>
      <c r="H10" s="670" t="s">
        <v>52</v>
      </c>
      <c r="I10" s="670"/>
      <c r="J10" s="27"/>
      <c r="K10" s="27"/>
      <c r="L10" s="27"/>
      <c r="M10" s="27"/>
      <c r="N10" s="27"/>
      <c r="O10" s="27"/>
      <c r="P10" s="653" t="s">
        <v>1</v>
      </c>
      <c r="Q10" s="653"/>
      <c r="R10" s="653"/>
      <c r="S10" s="653"/>
      <c r="T10" s="653" t="s">
        <v>3</v>
      </c>
      <c r="U10" s="653"/>
      <c r="V10" s="653"/>
      <c r="W10" s="653"/>
      <c r="X10" s="653"/>
      <c r="Y10" s="245"/>
      <c r="AD10" s="81"/>
      <c r="AE10" s="44"/>
      <c r="AF10" s="44"/>
      <c r="AG10" s="44"/>
      <c r="AH10" s="44"/>
    </row>
    <row r="11" spans="1:48" ht="19.5" customHeight="1" x14ac:dyDescent="0.2">
      <c r="B11" s="678"/>
      <c r="C11" s="678"/>
      <c r="D11" s="678"/>
      <c r="E11" s="678"/>
      <c r="F11" s="678"/>
      <c r="G11" s="678"/>
      <c r="H11" s="678"/>
      <c r="I11" s="678"/>
      <c r="O11" s="27"/>
      <c r="P11" s="677"/>
      <c r="Q11" s="677"/>
      <c r="R11" s="677"/>
      <c r="S11" s="677"/>
      <c r="T11" s="677"/>
      <c r="U11" s="677"/>
      <c r="V11" s="677"/>
      <c r="W11" s="677"/>
      <c r="X11" s="677"/>
      <c r="AD11" s="81"/>
      <c r="AE11" s="44"/>
      <c r="AF11" s="44"/>
      <c r="AG11" s="44"/>
      <c r="AH11" s="44"/>
    </row>
    <row r="12" spans="1:48" ht="27.75" customHeight="1" x14ac:dyDescent="0.2">
      <c r="B12" s="670" t="s">
        <v>51</v>
      </c>
      <c r="C12" s="670"/>
      <c r="D12" s="670"/>
      <c r="E12" s="670" t="s">
        <v>1</v>
      </c>
      <c r="F12" s="670"/>
      <c r="G12" s="670"/>
      <c r="H12" s="670" t="s">
        <v>2</v>
      </c>
      <c r="I12" s="670"/>
      <c r="O12" s="27"/>
      <c r="P12" s="653" t="s">
        <v>7</v>
      </c>
      <c r="Q12" s="653"/>
      <c r="R12" s="653"/>
      <c r="S12" s="654"/>
      <c r="T12" s="654" t="s">
        <v>5</v>
      </c>
      <c r="U12" s="655"/>
      <c r="V12" s="656"/>
      <c r="W12" s="653" t="s">
        <v>52</v>
      </c>
      <c r="X12" s="653"/>
      <c r="AD12" s="81"/>
      <c r="AE12" s="44"/>
      <c r="AF12" s="44"/>
      <c r="AG12" s="44"/>
      <c r="AH12" s="44"/>
    </row>
    <row r="13" spans="1:48" ht="19.5" customHeight="1" x14ac:dyDescent="0.2">
      <c r="B13" s="678"/>
      <c r="C13" s="678"/>
      <c r="D13" s="678"/>
      <c r="E13" s="678"/>
      <c r="F13" s="678"/>
      <c r="G13" s="678"/>
      <c r="H13" s="678"/>
      <c r="I13" s="678"/>
      <c r="O13" s="27"/>
      <c r="P13" s="677"/>
      <c r="Q13" s="677"/>
      <c r="R13" s="677"/>
      <c r="S13" s="679"/>
      <c r="T13" s="679"/>
      <c r="U13" s="680"/>
      <c r="V13" s="681"/>
      <c r="W13" s="677"/>
      <c r="X13" s="677"/>
      <c r="AD13" s="81"/>
      <c r="AE13" s="44"/>
      <c r="AF13" s="44"/>
      <c r="AG13" s="44"/>
      <c r="AH13" s="44"/>
    </row>
    <row r="14" spans="1:48" ht="27.75" customHeight="1" x14ac:dyDescent="0.2">
      <c r="B14" s="670" t="s">
        <v>103</v>
      </c>
      <c r="C14" s="670"/>
      <c r="D14" s="670"/>
      <c r="E14" s="665" t="s">
        <v>3</v>
      </c>
      <c r="F14" s="666"/>
      <c r="G14" s="666"/>
      <c r="H14" s="666"/>
      <c r="I14" s="667"/>
      <c r="O14" s="27"/>
      <c r="P14" s="654" t="s">
        <v>2</v>
      </c>
      <c r="Q14" s="655"/>
      <c r="R14" s="655"/>
      <c r="S14" s="655"/>
      <c r="T14" s="654" t="s">
        <v>32</v>
      </c>
      <c r="U14" s="655"/>
      <c r="V14" s="655"/>
      <c r="W14" s="655"/>
      <c r="X14" s="656"/>
      <c r="AD14" s="81"/>
      <c r="AE14" s="44"/>
      <c r="AF14" s="44"/>
      <c r="AG14" s="44"/>
      <c r="AH14" s="44"/>
    </row>
    <row r="15" spans="1:48" ht="19.5" customHeight="1" x14ac:dyDescent="0.2">
      <c r="B15" s="678"/>
      <c r="C15" s="678"/>
      <c r="D15" s="678"/>
      <c r="E15" s="674" t="s">
        <v>0</v>
      </c>
      <c r="F15" s="675"/>
      <c r="G15" s="675"/>
      <c r="H15" s="675"/>
      <c r="I15" s="676"/>
      <c r="O15" s="27"/>
      <c r="P15" s="679"/>
      <c r="Q15" s="680"/>
      <c r="R15" s="680"/>
      <c r="S15" s="680"/>
      <c r="T15" s="679"/>
      <c r="U15" s="680"/>
      <c r="V15" s="680"/>
      <c r="W15" s="680"/>
      <c r="X15" s="681"/>
      <c r="AD15" s="81"/>
      <c r="AE15" s="44"/>
      <c r="AF15" s="44"/>
      <c r="AG15" s="44"/>
      <c r="AH15" s="44"/>
    </row>
    <row r="16" spans="1:48" ht="21" customHeight="1" x14ac:dyDescent="0.2">
      <c r="B16" s="682"/>
      <c r="C16" s="682"/>
      <c r="D16" s="682"/>
      <c r="E16" s="682"/>
      <c r="F16" s="682"/>
      <c r="G16" s="682"/>
      <c r="H16" s="682"/>
      <c r="I16" s="682"/>
      <c r="J16" s="49"/>
      <c r="O16" s="27"/>
      <c r="P16" s="654" t="s">
        <v>33</v>
      </c>
      <c r="Q16" s="655"/>
      <c r="R16" s="656"/>
      <c r="S16" s="654" t="s">
        <v>592</v>
      </c>
      <c r="T16" s="655"/>
      <c r="U16" s="655"/>
      <c r="V16" s="655"/>
      <c r="W16" s="655"/>
      <c r="X16" s="656"/>
      <c r="AD16" s="81"/>
      <c r="AE16" s="44"/>
      <c r="AF16" s="44"/>
      <c r="AG16" s="44"/>
      <c r="AH16" s="44"/>
    </row>
    <row r="17" spans="2:36" ht="19.5" customHeight="1" x14ac:dyDescent="0.2">
      <c r="B17" s="83" t="s">
        <v>327</v>
      </c>
      <c r="O17" s="27"/>
      <c r="P17" s="679"/>
      <c r="Q17" s="680"/>
      <c r="R17" s="681"/>
      <c r="S17" s="764"/>
      <c r="T17" s="765"/>
      <c r="U17" s="765"/>
      <c r="V17" s="765"/>
      <c r="W17" s="765"/>
      <c r="X17" s="766"/>
      <c r="AD17" s="81"/>
      <c r="AE17" s="44"/>
      <c r="AF17" s="44"/>
      <c r="AG17" s="44"/>
      <c r="AH17" s="44"/>
      <c r="AJ17" s="82" t="b">
        <f>IF(AND(P17=0,P17&lt;&gt;"Ja"),TRUE,FALSE)</f>
        <v>1</v>
      </c>
    </row>
    <row r="18" spans="2:36" ht="31.5" customHeight="1" x14ac:dyDescent="0.2">
      <c r="B18" s="752" t="s">
        <v>772</v>
      </c>
      <c r="C18" s="753"/>
      <c r="D18" s="753"/>
      <c r="E18" s="753"/>
      <c r="F18" s="753"/>
      <c r="G18" s="753"/>
      <c r="H18" s="753"/>
      <c r="I18" s="754"/>
      <c r="J18" s="142"/>
      <c r="K18" s="142"/>
      <c r="L18" s="142"/>
      <c r="M18" s="142"/>
      <c r="N18" s="142"/>
      <c r="O18" s="142"/>
      <c r="P18" s="298"/>
      <c r="Q18" s="298"/>
      <c r="R18" s="298"/>
      <c r="S18" s="297"/>
      <c r="T18" s="297"/>
      <c r="U18" s="297"/>
      <c r="V18" s="297"/>
      <c r="W18" s="297"/>
      <c r="X18" s="297"/>
      <c r="AD18" s="81"/>
      <c r="AE18" s="44"/>
      <c r="AF18" s="44"/>
      <c r="AG18" s="44"/>
      <c r="AH18" s="44"/>
      <c r="AJ18" s="82"/>
    </row>
    <row r="19" spans="2:36" ht="40.5" customHeight="1" x14ac:dyDescent="0.2">
      <c r="B19" s="755"/>
      <c r="C19" s="756"/>
      <c r="D19" s="756"/>
      <c r="E19" s="756"/>
      <c r="F19" s="756"/>
      <c r="G19" s="756"/>
      <c r="H19" s="756"/>
      <c r="I19" s="757"/>
      <c r="O19" s="27"/>
      <c r="P19" s="83" t="s">
        <v>328</v>
      </c>
      <c r="AD19" s="81"/>
      <c r="AE19" s="44"/>
      <c r="AF19" s="44"/>
      <c r="AG19" s="44"/>
      <c r="AH19" s="44"/>
    </row>
    <row r="20" spans="2:36" ht="21.75" customHeight="1" x14ac:dyDescent="0.2">
      <c r="B20" s="758"/>
      <c r="C20" s="759"/>
      <c r="D20" s="759"/>
      <c r="E20" s="759"/>
      <c r="F20" s="759"/>
      <c r="G20" s="759"/>
      <c r="H20" s="759"/>
      <c r="I20" s="760"/>
      <c r="O20" s="27"/>
      <c r="P20" s="749" t="s">
        <v>329</v>
      </c>
      <c r="Q20" s="750"/>
      <c r="R20" s="750"/>
      <c r="S20" s="751"/>
      <c r="T20" s="300" t="s">
        <v>590</v>
      </c>
      <c r="AD20" s="81"/>
      <c r="AE20" s="44"/>
      <c r="AF20" s="44"/>
      <c r="AG20" s="44"/>
      <c r="AH20" s="44"/>
    </row>
    <row r="21" spans="2:36" ht="12.75" customHeight="1" x14ac:dyDescent="0.2">
      <c r="B21" s="392"/>
      <c r="C21" s="392"/>
      <c r="D21" s="392"/>
      <c r="E21" s="392"/>
      <c r="F21" s="392"/>
      <c r="G21" s="392"/>
      <c r="H21" s="392"/>
      <c r="I21" s="392"/>
      <c r="O21" s="27"/>
      <c r="AD21" s="81"/>
      <c r="AE21" s="44"/>
      <c r="AF21" s="44"/>
      <c r="AG21" s="44"/>
      <c r="AH21" s="44"/>
    </row>
    <row r="22" spans="2:36" ht="12.75" hidden="1" customHeight="1" x14ac:dyDescent="0.2">
      <c r="B22" s="392"/>
      <c r="C22" s="392"/>
      <c r="D22" s="392"/>
      <c r="E22" s="392"/>
      <c r="F22" s="392"/>
      <c r="G22" s="392"/>
      <c r="H22" s="392"/>
      <c r="I22" s="392"/>
      <c r="O22" s="27"/>
      <c r="P22" s="752" t="s">
        <v>589</v>
      </c>
      <c r="Q22" s="753"/>
      <c r="R22" s="753"/>
      <c r="S22" s="754"/>
      <c r="T22" s="761" t="s">
        <v>590</v>
      </c>
      <c r="AD22" s="81"/>
      <c r="AE22" s="44"/>
      <c r="AF22" s="44"/>
      <c r="AG22" s="44"/>
      <c r="AH22" s="44"/>
    </row>
    <row r="23" spans="2:36" ht="12.75" hidden="1" customHeight="1" x14ac:dyDescent="0.2">
      <c r="B23" s="392"/>
      <c r="C23" s="392"/>
      <c r="D23" s="392"/>
      <c r="E23" s="392"/>
      <c r="F23" s="392"/>
      <c r="G23" s="392"/>
      <c r="H23" s="392"/>
      <c r="I23" s="392"/>
      <c r="O23" s="27"/>
      <c r="P23" s="755"/>
      <c r="Q23" s="756"/>
      <c r="R23" s="756"/>
      <c r="S23" s="757"/>
      <c r="T23" s="762"/>
      <c r="AD23" s="81"/>
      <c r="AE23" s="44"/>
      <c r="AF23" s="44"/>
      <c r="AG23" s="44"/>
      <c r="AH23" s="44"/>
    </row>
    <row r="24" spans="2:36" ht="15.75" hidden="1" customHeight="1" x14ac:dyDescent="0.2">
      <c r="B24" s="392"/>
      <c r="C24" s="392"/>
      <c r="D24" s="392"/>
      <c r="E24" s="392"/>
      <c r="F24" s="392"/>
      <c r="G24" s="392"/>
      <c r="H24" s="392"/>
      <c r="I24" s="392"/>
      <c r="O24" s="27"/>
      <c r="P24" s="758"/>
      <c r="Q24" s="759"/>
      <c r="R24" s="759"/>
      <c r="S24" s="760"/>
      <c r="T24" s="763"/>
      <c r="AD24" s="81"/>
      <c r="AE24" s="44"/>
      <c r="AF24" s="44"/>
      <c r="AG24" s="44"/>
      <c r="AH24" s="44"/>
    </row>
    <row r="25" spans="2:36" ht="17.25" hidden="1" customHeight="1" x14ac:dyDescent="0.2">
      <c r="B25" s="392"/>
      <c r="C25" s="392"/>
      <c r="D25" s="392"/>
      <c r="E25" s="392"/>
      <c r="F25" s="392"/>
      <c r="G25" s="392"/>
      <c r="H25" s="392"/>
      <c r="I25" s="392"/>
      <c r="O25" s="27"/>
      <c r="AD25" s="81"/>
      <c r="AE25" s="44"/>
      <c r="AF25" s="44"/>
      <c r="AG25" s="44"/>
      <c r="AH25" s="44"/>
    </row>
    <row r="26" spans="2:36" ht="14.25" hidden="1" customHeight="1" x14ac:dyDescent="0.2">
      <c r="B26" s="392"/>
      <c r="C26" s="392"/>
      <c r="D26" s="392"/>
      <c r="E26" s="392"/>
      <c r="F26" s="392"/>
      <c r="G26" s="392"/>
      <c r="H26" s="392"/>
      <c r="I26" s="392"/>
      <c r="O26" s="27"/>
      <c r="AD26" s="81"/>
      <c r="AE26" s="44"/>
      <c r="AF26" s="44"/>
      <c r="AG26" s="44"/>
      <c r="AH26" s="44"/>
    </row>
    <row r="27" spans="2:36" ht="9" hidden="1" customHeight="1" x14ac:dyDescent="0.2">
      <c r="C27" s="45"/>
      <c r="D27" s="45"/>
      <c r="E27" s="45"/>
      <c r="F27" s="45"/>
      <c r="G27" s="45"/>
      <c r="H27" s="45"/>
      <c r="O27" s="27"/>
      <c r="P27" s="83" t="s">
        <v>593</v>
      </c>
    </row>
    <row r="28" spans="2:36" ht="15.75" hidden="1" customHeight="1" x14ac:dyDescent="0.2">
      <c r="B28" s="302" t="s">
        <v>605</v>
      </c>
      <c r="O28" s="27"/>
      <c r="P28" s="746" t="s">
        <v>594</v>
      </c>
      <c r="Q28" s="747"/>
      <c r="R28" s="747"/>
      <c r="S28" s="747"/>
      <c r="T28" s="747"/>
      <c r="U28" s="747"/>
      <c r="V28" s="747"/>
      <c r="W28" s="747"/>
      <c r="X28" s="748"/>
    </row>
    <row r="29" spans="2:36" ht="17.25" hidden="1" customHeight="1" x14ac:dyDescent="0.2">
      <c r="B29" s="689"/>
      <c r="C29" s="690"/>
      <c r="D29" s="690"/>
      <c r="E29" s="690"/>
      <c r="F29" s="690"/>
      <c r="G29" s="690"/>
      <c r="H29" s="690"/>
      <c r="I29" s="691"/>
      <c r="O29" s="27"/>
      <c r="P29" s="745" t="s">
        <v>616</v>
      </c>
      <c r="Q29" s="745"/>
      <c r="R29" s="745"/>
      <c r="S29" s="745"/>
      <c r="T29" s="745" t="s">
        <v>31</v>
      </c>
      <c r="U29" s="745"/>
      <c r="V29" s="745"/>
      <c r="W29" s="745"/>
      <c r="X29" s="745"/>
    </row>
    <row r="30" spans="2:36" ht="17.25" hidden="1" customHeight="1" x14ac:dyDescent="0.2">
      <c r="B30" s="686"/>
      <c r="C30" s="687"/>
      <c r="D30" s="687"/>
      <c r="E30" s="687"/>
      <c r="F30" s="687"/>
      <c r="G30" s="687"/>
      <c r="H30" s="687"/>
      <c r="I30" s="688"/>
      <c r="O30" s="27"/>
      <c r="P30" s="742"/>
      <c r="Q30" s="743"/>
      <c r="R30" s="743"/>
      <c r="S30" s="744"/>
      <c r="T30" s="742"/>
      <c r="U30" s="743"/>
      <c r="V30" s="743"/>
      <c r="W30" s="743"/>
      <c r="X30" s="744"/>
    </row>
    <row r="31" spans="2:36" ht="17.25" hidden="1" customHeight="1" x14ac:dyDescent="0.2">
      <c r="B31" s="686"/>
      <c r="C31" s="687"/>
      <c r="D31" s="687"/>
      <c r="E31" s="687"/>
      <c r="F31" s="687"/>
      <c r="G31" s="687"/>
      <c r="H31" s="687"/>
      <c r="I31" s="688"/>
      <c r="O31" s="27"/>
      <c r="P31" s="742"/>
      <c r="Q31" s="743"/>
      <c r="R31" s="743"/>
      <c r="S31" s="744"/>
      <c r="T31" s="742"/>
      <c r="U31" s="743"/>
      <c r="V31" s="743"/>
      <c r="W31" s="743"/>
      <c r="X31" s="744"/>
    </row>
    <row r="32" spans="2:36" ht="17.25" hidden="1" customHeight="1" x14ac:dyDescent="0.2">
      <c r="B32" s="686"/>
      <c r="C32" s="687"/>
      <c r="D32" s="687"/>
      <c r="E32" s="687"/>
      <c r="F32" s="687"/>
      <c r="G32" s="687"/>
      <c r="H32" s="687"/>
      <c r="I32" s="688"/>
      <c r="O32" s="27"/>
      <c r="P32" s="742"/>
      <c r="Q32" s="743"/>
      <c r="R32" s="743"/>
      <c r="S32" s="744"/>
      <c r="T32" s="742"/>
      <c r="U32" s="743"/>
      <c r="V32" s="743"/>
      <c r="W32" s="743"/>
      <c r="X32" s="744"/>
    </row>
    <row r="33" spans="2:36" ht="17.25" hidden="1" customHeight="1" x14ac:dyDescent="0.2">
      <c r="B33" s="686"/>
      <c r="C33" s="687"/>
      <c r="D33" s="687"/>
      <c r="E33" s="687"/>
      <c r="F33" s="687"/>
      <c r="G33" s="687"/>
      <c r="H33" s="687"/>
      <c r="I33" s="688"/>
      <c r="O33" s="27"/>
      <c r="P33" s="742"/>
      <c r="Q33" s="743"/>
      <c r="R33" s="743"/>
      <c r="S33" s="744"/>
      <c r="T33" s="742"/>
      <c r="U33" s="743"/>
      <c r="V33" s="743"/>
      <c r="W33" s="743"/>
      <c r="X33" s="744"/>
    </row>
    <row r="34" spans="2:36" ht="17.25" hidden="1" customHeight="1" x14ac:dyDescent="0.2">
      <c r="B34" s="686"/>
      <c r="C34" s="687"/>
      <c r="D34" s="687"/>
      <c r="E34" s="687"/>
      <c r="F34" s="687"/>
      <c r="G34" s="687"/>
      <c r="H34" s="687"/>
      <c r="I34" s="688"/>
      <c r="O34" s="27"/>
      <c r="P34" s="742"/>
      <c r="Q34" s="743"/>
      <c r="R34" s="743"/>
      <c r="S34" s="744"/>
      <c r="T34" s="742"/>
      <c r="U34" s="743"/>
      <c r="V34" s="743"/>
      <c r="W34" s="743"/>
      <c r="X34" s="744"/>
    </row>
    <row r="35" spans="2:36" ht="17.25" hidden="1" customHeight="1" x14ac:dyDescent="0.2">
      <c r="B35" s="686"/>
      <c r="C35" s="687"/>
      <c r="D35" s="687"/>
      <c r="E35" s="687"/>
      <c r="F35" s="687"/>
      <c r="G35" s="687"/>
      <c r="H35" s="687"/>
      <c r="I35" s="688"/>
      <c r="O35" s="27"/>
      <c r="P35" s="742"/>
      <c r="Q35" s="743"/>
      <c r="R35" s="743"/>
      <c r="S35" s="744"/>
      <c r="T35" s="742"/>
      <c r="U35" s="743"/>
      <c r="V35" s="743"/>
      <c r="W35" s="743"/>
      <c r="X35" s="744"/>
    </row>
    <row r="36" spans="2:36" ht="17.25" hidden="1" customHeight="1" x14ac:dyDescent="0.2">
      <c r="B36" s="686"/>
      <c r="C36" s="687"/>
      <c r="D36" s="687"/>
      <c r="E36" s="687"/>
      <c r="F36" s="687"/>
      <c r="G36" s="687"/>
      <c r="H36" s="687"/>
      <c r="I36" s="688"/>
      <c r="O36" s="27"/>
      <c r="P36" s="742"/>
      <c r="Q36" s="743"/>
      <c r="R36" s="743"/>
      <c r="S36" s="744"/>
      <c r="T36" s="742"/>
      <c r="U36" s="743"/>
      <c r="V36" s="743"/>
      <c r="W36" s="743"/>
      <c r="X36" s="744"/>
    </row>
    <row r="37" spans="2:36" ht="17.25" hidden="1" customHeight="1" x14ac:dyDescent="0.2">
      <c r="B37" s="686"/>
      <c r="C37" s="687"/>
      <c r="D37" s="687"/>
      <c r="E37" s="687"/>
      <c r="F37" s="687"/>
      <c r="G37" s="687"/>
      <c r="H37" s="687"/>
      <c r="I37" s="688"/>
      <c r="O37" s="27"/>
      <c r="P37" s="742"/>
      <c r="Q37" s="743"/>
      <c r="R37" s="743"/>
      <c r="S37" s="744"/>
      <c r="T37" s="742"/>
      <c r="U37" s="743"/>
      <c r="V37" s="743"/>
      <c r="W37" s="743"/>
      <c r="X37" s="744"/>
    </row>
    <row r="38" spans="2:36" ht="17.25" hidden="1" customHeight="1" x14ac:dyDescent="0.2">
      <c r="B38" s="686"/>
      <c r="C38" s="687"/>
      <c r="D38" s="687"/>
      <c r="E38" s="687"/>
      <c r="F38" s="687"/>
      <c r="G38" s="687"/>
      <c r="H38" s="687"/>
      <c r="I38" s="688"/>
      <c r="O38" s="27"/>
      <c r="P38" s="742"/>
      <c r="Q38" s="743"/>
      <c r="R38" s="743"/>
      <c r="S38" s="744"/>
      <c r="T38" s="742"/>
      <c r="U38" s="743"/>
      <c r="V38" s="743"/>
      <c r="W38" s="743"/>
      <c r="X38" s="744"/>
    </row>
    <row r="39" spans="2:36" ht="17.25" hidden="1" customHeight="1" x14ac:dyDescent="0.2">
      <c r="B39" s="779"/>
      <c r="C39" s="780"/>
      <c r="D39" s="780"/>
      <c r="E39" s="780"/>
      <c r="F39" s="780"/>
      <c r="G39" s="780"/>
      <c r="H39" s="780"/>
      <c r="I39" s="781"/>
      <c r="O39" s="27"/>
      <c r="P39" s="742"/>
      <c r="Q39" s="743"/>
      <c r="R39" s="743"/>
      <c r="S39" s="744"/>
      <c r="T39" s="742"/>
      <c r="U39" s="743"/>
      <c r="V39" s="743"/>
      <c r="W39" s="743"/>
      <c r="X39" s="744"/>
    </row>
    <row r="40" spans="2:36" ht="13.5" customHeight="1" x14ac:dyDescent="0.2">
      <c r="B40" s="84"/>
      <c r="C40" s="45"/>
      <c r="D40" s="45"/>
      <c r="E40" s="45"/>
      <c r="F40" s="45"/>
      <c r="G40" s="45"/>
      <c r="H40" s="45"/>
      <c r="O40" s="27"/>
      <c r="AD40" s="81"/>
      <c r="AE40" s="44"/>
      <c r="AF40" s="44"/>
      <c r="AG40" s="44"/>
      <c r="AH40" s="44"/>
    </row>
    <row r="41" spans="2:36" ht="9" hidden="1" customHeight="1" x14ac:dyDescent="0.2">
      <c r="B41" s="84"/>
      <c r="C41" s="45"/>
      <c r="D41" s="45"/>
      <c r="E41" s="45"/>
      <c r="F41" s="45"/>
      <c r="G41" s="45"/>
      <c r="H41" s="45"/>
      <c r="J41" s="49"/>
      <c r="O41" s="27"/>
      <c r="AD41" s="81"/>
      <c r="AE41" s="44"/>
      <c r="AF41" s="44"/>
      <c r="AG41" s="44"/>
      <c r="AH41" s="44"/>
      <c r="AJ41" s="96"/>
    </row>
    <row r="42" spans="2:36" ht="17.25" customHeight="1" x14ac:dyDescent="0.2">
      <c r="B42" s="84"/>
      <c r="C42" s="45"/>
      <c r="D42" s="45"/>
      <c r="E42" s="45"/>
      <c r="F42" s="45"/>
      <c r="G42" s="45"/>
      <c r="H42" s="45"/>
      <c r="O42" s="27"/>
    </row>
    <row r="43" spans="2:36" ht="27.75" customHeight="1" x14ac:dyDescent="0.2">
      <c r="B43" s="776" t="s">
        <v>586</v>
      </c>
      <c r="C43" s="776"/>
      <c r="D43" s="776" t="s">
        <v>587</v>
      </c>
      <c r="E43" s="776"/>
      <c r="G43" s="778" t="s">
        <v>80</v>
      </c>
      <c r="H43" s="778"/>
      <c r="I43" s="778"/>
      <c r="O43" s="27"/>
    </row>
    <row r="44" spans="2:36" ht="19.5" customHeight="1" x14ac:dyDescent="0.2">
      <c r="B44" s="773"/>
      <c r="C44" s="774"/>
      <c r="D44" s="777"/>
      <c r="E44" s="777"/>
      <c r="G44" s="782"/>
      <c r="H44" s="782"/>
      <c r="I44" s="782"/>
      <c r="O44" s="27"/>
    </row>
    <row r="45" spans="2:36" ht="12.75" customHeight="1" x14ac:dyDescent="0.2">
      <c r="O45" s="27"/>
    </row>
    <row r="46" spans="2:36" ht="27.75" customHeight="1" x14ac:dyDescent="0.2">
      <c r="B46" s="776" t="s">
        <v>49</v>
      </c>
      <c r="C46" s="776"/>
      <c r="D46" s="776" t="s">
        <v>764</v>
      </c>
      <c r="E46" s="776"/>
      <c r="O46" s="27"/>
    </row>
    <row r="47" spans="2:36" ht="19.5" customHeight="1" x14ac:dyDescent="0.2">
      <c r="B47" s="773"/>
      <c r="C47" s="774"/>
      <c r="D47" s="773"/>
      <c r="E47" s="774"/>
      <c r="O47" s="27"/>
      <c r="P47" s="85"/>
      <c r="Q47" s="85"/>
      <c r="R47" s="85"/>
      <c r="S47" s="31"/>
      <c r="T47" s="31"/>
      <c r="U47" s="31"/>
      <c r="V47" s="31"/>
    </row>
    <row r="48" spans="2:36" ht="12.75" customHeight="1" x14ac:dyDescent="0.2">
      <c r="F48" s="49"/>
      <c r="G48" s="26"/>
      <c r="H48" s="26"/>
      <c r="O48" s="27"/>
      <c r="P48" s="26"/>
      <c r="Q48" s="26"/>
    </row>
    <row r="49" spans="1:23" ht="78" customHeight="1" x14ac:dyDescent="0.2">
      <c r="B49" s="776" t="s">
        <v>763</v>
      </c>
      <c r="C49" s="776"/>
      <c r="G49" s="775"/>
      <c r="H49" s="775"/>
      <c r="O49" s="27"/>
    </row>
    <row r="50" spans="1:23" ht="19.5" customHeight="1" x14ac:dyDescent="0.2">
      <c r="B50" s="773"/>
      <c r="C50" s="774"/>
      <c r="G50" s="786"/>
      <c r="H50" s="786"/>
      <c r="O50" s="27"/>
      <c r="P50" s="85"/>
      <c r="Q50" s="85"/>
      <c r="R50" s="85"/>
      <c r="S50" s="31"/>
      <c r="T50" s="31"/>
      <c r="U50" s="31"/>
      <c r="V50" s="31"/>
    </row>
    <row r="51" spans="1:23" ht="12.75" customHeight="1" x14ac:dyDescent="0.2">
      <c r="O51" s="27"/>
    </row>
    <row r="52" spans="1:23" ht="26.25" customHeight="1" x14ac:dyDescent="0.2">
      <c r="B52"/>
      <c r="C52"/>
      <c r="D52"/>
      <c r="E52"/>
      <c r="F52"/>
      <c r="G52"/>
      <c r="H52"/>
      <c r="I52"/>
      <c r="J52"/>
      <c r="K52"/>
      <c r="L52" s="253"/>
      <c r="M52" s="253"/>
      <c r="N52" s="253"/>
      <c r="O52" s="27"/>
    </row>
    <row r="53" spans="1:23" ht="26.25" customHeight="1" x14ac:dyDescent="0.2">
      <c r="B53" s="556" t="s">
        <v>756</v>
      </c>
      <c r="C53" s="556"/>
      <c r="D53" s="556"/>
      <c r="E53" s="556"/>
      <c r="F53" s="556"/>
      <c r="G53" s="556"/>
      <c r="H53" s="556"/>
      <c r="I53" s="556"/>
      <c r="J53"/>
      <c r="K53"/>
      <c r="L53" s="254"/>
      <c r="M53" s="254"/>
      <c r="N53" s="254"/>
      <c r="O53" s="27"/>
    </row>
    <row r="54" spans="1:23" ht="26.1" customHeight="1" x14ac:dyDescent="0.2">
      <c r="B54" s="557"/>
      <c r="C54" s="557"/>
      <c r="D54" s="557"/>
      <c r="E54" s="557"/>
      <c r="F54" s="557"/>
      <c r="G54" s="557"/>
      <c r="H54" s="557"/>
      <c r="I54" s="557"/>
      <c r="J54"/>
      <c r="K54"/>
      <c r="L54" s="56"/>
      <c r="M54" s="56"/>
      <c r="N54" s="56"/>
      <c r="O54" s="27"/>
    </row>
    <row r="55" spans="1:23" ht="26.1" customHeight="1" x14ac:dyDescent="0.2">
      <c r="B55" s="557"/>
      <c r="C55" s="557"/>
      <c r="D55" s="557"/>
      <c r="E55" s="557"/>
      <c r="F55" s="557"/>
      <c r="G55" s="557"/>
      <c r="H55" s="557"/>
      <c r="I55" s="557"/>
      <c r="J55"/>
      <c r="K55"/>
      <c r="L55" s="253"/>
      <c r="M55" s="253"/>
      <c r="N55" s="253"/>
      <c r="O55" s="27"/>
    </row>
    <row r="56" spans="1:23" ht="26.1" customHeight="1" x14ac:dyDescent="0.2">
      <c r="B56" s="557"/>
      <c r="C56" s="557"/>
      <c r="D56" s="557"/>
      <c r="E56" s="557"/>
      <c r="F56" s="557"/>
      <c r="G56" s="557"/>
      <c r="H56" s="557"/>
      <c r="I56" s="557"/>
      <c r="J56"/>
      <c r="K56"/>
      <c r="L56" s="254"/>
      <c r="M56" s="254"/>
      <c r="N56" s="254"/>
      <c r="O56" s="142"/>
      <c r="P56" s="143"/>
      <c r="Q56" s="143"/>
      <c r="R56" s="85"/>
      <c r="S56" s="31"/>
      <c r="T56" s="31"/>
      <c r="U56" s="31"/>
      <c r="V56" s="31"/>
      <c r="W56" s="49"/>
    </row>
    <row r="57" spans="1:23" ht="25.5" customHeight="1" x14ac:dyDescent="0.2">
      <c r="B57" s="440"/>
      <c r="C57" s="440"/>
      <c r="D57" s="440"/>
      <c r="E57" s="440"/>
      <c r="F57" s="440"/>
      <c r="G57" s="440"/>
      <c r="H57" s="440"/>
      <c r="I57" s="440"/>
      <c r="J57" s="440"/>
      <c r="K57" s="254"/>
      <c r="L57" s="254"/>
      <c r="M57" s="254"/>
      <c r="N57" s="254"/>
      <c r="O57" s="142"/>
      <c r="P57" s="143"/>
      <c r="Q57" s="143"/>
      <c r="R57" s="85"/>
      <c r="S57" s="31"/>
      <c r="T57" s="31"/>
      <c r="U57" s="31"/>
      <c r="V57" s="31"/>
      <c r="W57" s="49"/>
    </row>
    <row r="58" spans="1:23" s="255" customFormat="1" ht="26.25" customHeight="1" x14ac:dyDescent="0.2">
      <c r="A58" s="401"/>
      <c r="B58" s="573" t="s">
        <v>603</v>
      </c>
      <c r="C58" s="573"/>
      <c r="D58" s="573"/>
      <c r="E58" s="573"/>
      <c r="F58" s="573"/>
      <c r="G58" s="573"/>
      <c r="H58" s="573"/>
      <c r="I58" s="573"/>
      <c r="J58" s="573"/>
      <c r="K58" s="402"/>
      <c r="L58" s="402"/>
      <c r="M58" s="402"/>
      <c r="N58" s="402"/>
      <c r="O58" s="403"/>
      <c r="P58" s="143"/>
      <c r="Q58" s="143"/>
      <c r="R58" s="85"/>
      <c r="S58" s="404"/>
      <c r="T58" s="404"/>
      <c r="U58" s="404"/>
      <c r="V58" s="404"/>
      <c r="W58" s="108"/>
    </row>
    <row r="59" spans="1:23" ht="18" customHeight="1" x14ac:dyDescent="0.2">
      <c r="B59" s="574" t="s">
        <v>620</v>
      </c>
      <c r="C59" s="574"/>
      <c r="D59" s="574"/>
      <c r="E59" s="574"/>
      <c r="F59" s="574"/>
      <c r="G59" s="574"/>
      <c r="H59" s="574"/>
      <c r="I59" s="574"/>
      <c r="J59" s="574"/>
      <c r="K59" s="420"/>
      <c r="L59" s="246"/>
      <c r="M59" s="245"/>
      <c r="N59" s="246"/>
      <c r="O59" s="27"/>
    </row>
    <row r="60" spans="1:23" ht="25.5" customHeight="1" x14ac:dyDescent="0.2">
      <c r="B60" s="692" t="s">
        <v>621</v>
      </c>
      <c r="C60" s="693"/>
      <c r="D60" s="692" t="s">
        <v>622</v>
      </c>
      <c r="E60" s="694"/>
      <c r="F60" s="693"/>
      <c r="G60" s="692" t="s">
        <v>5</v>
      </c>
      <c r="H60" s="693"/>
      <c r="I60" s="692" t="s">
        <v>52</v>
      </c>
      <c r="J60" s="693"/>
      <c r="K60" s="405"/>
      <c r="L60" s="308"/>
      <c r="M60" s="245"/>
      <c r="N60" s="308"/>
      <c r="O60" s="27"/>
    </row>
    <row r="61" spans="1:23" ht="25.5" customHeight="1" x14ac:dyDescent="0.2">
      <c r="B61" s="566"/>
      <c r="C61" s="566"/>
      <c r="D61" s="566"/>
      <c r="E61" s="566"/>
      <c r="F61" s="566"/>
      <c r="G61" s="566"/>
      <c r="H61" s="566"/>
      <c r="I61" s="566"/>
      <c r="J61" s="566"/>
      <c r="K61" s="394"/>
      <c r="L61" s="356"/>
      <c r="M61" s="245"/>
      <c r="N61" s="356"/>
      <c r="O61" s="27"/>
    </row>
    <row r="62" spans="1:23" ht="25.5" customHeight="1" x14ac:dyDescent="0.2">
      <c r="B62" s="566"/>
      <c r="C62" s="566"/>
      <c r="D62" s="566"/>
      <c r="E62" s="566"/>
      <c r="F62" s="566"/>
      <c r="G62" s="566"/>
      <c r="H62" s="566"/>
      <c r="I62" s="566"/>
      <c r="J62" s="566"/>
      <c r="K62" s="394"/>
      <c r="L62" s="356"/>
      <c r="M62" s="245"/>
      <c r="N62" s="356"/>
      <c r="O62" s="27"/>
    </row>
    <row r="63" spans="1:23" ht="25.5" customHeight="1" x14ac:dyDescent="0.2">
      <c r="B63" s="566"/>
      <c r="C63" s="566"/>
      <c r="D63" s="566"/>
      <c r="E63" s="566"/>
      <c r="F63" s="566"/>
      <c r="G63" s="566"/>
      <c r="H63" s="566"/>
      <c r="I63" s="566"/>
      <c r="J63" s="566"/>
      <c r="K63" s="394"/>
      <c r="L63" s="356"/>
      <c r="M63" s="245"/>
      <c r="N63" s="356"/>
      <c r="O63" s="27"/>
    </row>
    <row r="64" spans="1:23" ht="25.5" customHeight="1" x14ac:dyDescent="0.2">
      <c r="B64" s="566"/>
      <c r="C64" s="566"/>
      <c r="D64" s="566"/>
      <c r="E64" s="566"/>
      <c r="F64" s="566"/>
      <c r="G64" s="566"/>
      <c r="H64" s="566"/>
      <c r="I64" s="566"/>
      <c r="J64" s="566"/>
      <c r="K64" s="394"/>
      <c r="L64" s="356"/>
      <c r="M64" s="245"/>
      <c r="N64" s="356"/>
      <c r="O64" s="27"/>
    </row>
    <row r="65" spans="2:15" ht="25.5" customHeight="1" x14ac:dyDescent="0.2">
      <c r="B65" s="566"/>
      <c r="C65" s="566"/>
      <c r="D65" s="566"/>
      <c r="E65" s="566"/>
      <c r="F65" s="566"/>
      <c r="G65" s="566"/>
      <c r="H65" s="566"/>
      <c r="I65" s="566"/>
      <c r="J65" s="566"/>
      <c r="K65" s="394"/>
      <c r="L65" s="356"/>
      <c r="M65" s="245"/>
      <c r="N65" s="356"/>
      <c r="O65" s="27"/>
    </row>
    <row r="66" spans="2:15" ht="25.5" customHeight="1" x14ac:dyDescent="0.2">
      <c r="B66" s="566"/>
      <c r="C66" s="566"/>
      <c r="D66" s="566"/>
      <c r="E66" s="566"/>
      <c r="F66" s="566"/>
      <c r="G66" s="566"/>
      <c r="H66" s="566"/>
      <c r="I66" s="566"/>
      <c r="J66" s="566"/>
      <c r="K66" s="394"/>
      <c r="L66" s="356"/>
      <c r="M66" s="245"/>
      <c r="N66" s="356"/>
      <c r="O66" s="27"/>
    </row>
    <row r="67" spans="2:15" ht="25.5" customHeight="1" x14ac:dyDescent="0.2">
      <c r="B67" s="566"/>
      <c r="C67" s="566"/>
      <c r="D67" s="566"/>
      <c r="E67" s="566"/>
      <c r="F67" s="566"/>
      <c r="G67" s="566"/>
      <c r="H67" s="566"/>
      <c r="I67" s="566"/>
      <c r="J67" s="566"/>
      <c r="K67" s="394"/>
      <c r="L67" s="356"/>
      <c r="M67" s="245"/>
      <c r="N67" s="356"/>
      <c r="O67" s="27"/>
    </row>
    <row r="68" spans="2:15" ht="25.5" customHeight="1" x14ac:dyDescent="0.2">
      <c r="B68" s="566"/>
      <c r="C68" s="566"/>
      <c r="D68" s="566"/>
      <c r="E68" s="566"/>
      <c r="F68" s="566"/>
      <c r="G68" s="566"/>
      <c r="H68" s="566"/>
      <c r="I68" s="566"/>
      <c r="J68" s="566"/>
      <c r="K68" s="394"/>
      <c r="L68" s="356"/>
      <c r="M68" s="245"/>
      <c r="N68" s="356"/>
      <c r="O68" s="27"/>
    </row>
    <row r="69" spans="2:15" ht="25.5" customHeight="1" x14ac:dyDescent="0.2">
      <c r="B69" s="566"/>
      <c r="C69" s="566"/>
      <c r="D69" s="566"/>
      <c r="E69" s="566"/>
      <c r="F69" s="566"/>
      <c r="G69" s="566"/>
      <c r="H69" s="566"/>
      <c r="I69" s="566"/>
      <c r="J69" s="566"/>
      <c r="K69" s="394"/>
      <c r="L69" s="356"/>
      <c r="M69" s="245"/>
      <c r="N69" s="356"/>
      <c r="O69" s="27"/>
    </row>
    <row r="70" spans="2:15" ht="25.5" customHeight="1" x14ac:dyDescent="0.2">
      <c r="B70" s="566"/>
      <c r="C70" s="566"/>
      <c r="D70" s="566"/>
      <c r="E70" s="566"/>
      <c r="F70" s="566"/>
      <c r="G70" s="566"/>
      <c r="H70" s="566"/>
      <c r="I70" s="566"/>
      <c r="J70" s="566"/>
      <c r="K70" s="394"/>
      <c r="L70" s="356"/>
      <c r="M70" s="245"/>
      <c r="N70" s="356"/>
      <c r="O70" s="27"/>
    </row>
    <row r="71" spans="2:15" ht="25.5" customHeight="1" x14ac:dyDescent="0.2">
      <c r="B71" s="566"/>
      <c r="C71" s="566"/>
      <c r="D71" s="566"/>
      <c r="E71" s="566"/>
      <c r="F71" s="566"/>
      <c r="G71" s="566"/>
      <c r="H71" s="566"/>
      <c r="I71" s="566"/>
      <c r="J71" s="566"/>
      <c r="K71" s="526"/>
      <c r="L71" s="526"/>
      <c r="M71" s="245"/>
      <c r="N71" s="526"/>
      <c r="O71" s="27"/>
    </row>
    <row r="72" spans="2:15" ht="25.5" customHeight="1" x14ac:dyDescent="0.2">
      <c r="B72" s="566"/>
      <c r="C72" s="566"/>
      <c r="D72" s="566"/>
      <c r="E72" s="566"/>
      <c r="F72" s="566"/>
      <c r="G72" s="566"/>
      <c r="H72" s="566"/>
      <c r="I72" s="566"/>
      <c r="J72" s="566"/>
      <c r="K72" s="526"/>
      <c r="L72" s="526"/>
      <c r="M72" s="245"/>
      <c r="N72" s="526"/>
      <c r="O72" s="27"/>
    </row>
    <row r="73" spans="2:15" ht="25.5" customHeight="1" x14ac:dyDescent="0.2">
      <c r="B73" s="566"/>
      <c r="C73" s="566"/>
      <c r="D73" s="566"/>
      <c r="E73" s="566"/>
      <c r="F73" s="566"/>
      <c r="G73" s="566"/>
      <c r="H73" s="566"/>
      <c r="I73" s="566"/>
      <c r="J73" s="566"/>
      <c r="K73" s="526"/>
      <c r="L73" s="526"/>
      <c r="M73" s="245"/>
      <c r="N73" s="526"/>
      <c r="O73" s="27"/>
    </row>
    <row r="74" spans="2:15" ht="25.5" customHeight="1" x14ac:dyDescent="0.2">
      <c r="B74" s="566"/>
      <c r="C74" s="566"/>
      <c r="D74" s="566"/>
      <c r="E74" s="566"/>
      <c r="F74" s="566"/>
      <c r="G74" s="566"/>
      <c r="H74" s="566"/>
      <c r="I74" s="566"/>
      <c r="J74" s="566"/>
      <c r="K74" s="526"/>
      <c r="L74" s="526"/>
      <c r="M74" s="245"/>
      <c r="N74" s="526"/>
      <c r="O74" s="27"/>
    </row>
    <row r="75" spans="2:15" ht="25.5" customHeight="1" x14ac:dyDescent="0.2">
      <c r="B75" s="566"/>
      <c r="C75" s="566"/>
      <c r="D75" s="566"/>
      <c r="E75" s="566"/>
      <c r="F75" s="566"/>
      <c r="G75" s="566"/>
      <c r="H75" s="566"/>
      <c r="I75" s="566"/>
      <c r="J75" s="566"/>
      <c r="K75" s="526"/>
      <c r="L75" s="526"/>
      <c r="M75" s="245"/>
      <c r="N75" s="526"/>
      <c r="O75" s="27"/>
    </row>
    <row r="76" spans="2:15" ht="25.5" customHeight="1" x14ac:dyDescent="0.2">
      <c r="B76" s="566"/>
      <c r="C76" s="566"/>
      <c r="D76" s="566"/>
      <c r="E76" s="566"/>
      <c r="F76" s="566"/>
      <c r="G76" s="566"/>
      <c r="H76" s="566"/>
      <c r="I76" s="566"/>
      <c r="J76" s="566"/>
      <c r="K76" s="526"/>
      <c r="L76" s="526"/>
      <c r="M76" s="245"/>
      <c r="N76" s="526"/>
      <c r="O76" s="27"/>
    </row>
    <row r="77" spans="2:15" ht="25.5" customHeight="1" x14ac:dyDescent="0.2">
      <c r="B77" s="566"/>
      <c r="C77" s="566"/>
      <c r="D77" s="566"/>
      <c r="E77" s="566"/>
      <c r="F77" s="566"/>
      <c r="G77" s="566"/>
      <c r="H77" s="566"/>
      <c r="I77" s="566"/>
      <c r="J77" s="566"/>
      <c r="K77" s="526"/>
      <c r="L77" s="526"/>
      <c r="M77" s="245"/>
      <c r="N77" s="526"/>
      <c r="O77" s="27"/>
    </row>
    <row r="78" spans="2:15" ht="25.5" customHeight="1" x14ac:dyDescent="0.2">
      <c r="B78" s="566"/>
      <c r="C78" s="566"/>
      <c r="D78" s="566"/>
      <c r="E78" s="566"/>
      <c r="F78" s="566"/>
      <c r="G78" s="566"/>
      <c r="H78" s="566"/>
      <c r="I78" s="566"/>
      <c r="J78" s="566"/>
      <c r="K78" s="526"/>
      <c r="L78" s="526"/>
      <c r="M78" s="245"/>
      <c r="N78" s="526"/>
      <c r="O78" s="27"/>
    </row>
    <row r="79" spans="2:15" ht="25.5" customHeight="1" x14ac:dyDescent="0.2">
      <c r="B79" s="566"/>
      <c r="C79" s="566"/>
      <c r="D79" s="566"/>
      <c r="E79" s="566"/>
      <c r="F79" s="566"/>
      <c r="G79" s="566"/>
      <c r="H79" s="566"/>
      <c r="I79" s="566"/>
      <c r="J79" s="566"/>
      <c r="K79" s="526"/>
      <c r="L79" s="526"/>
      <c r="M79" s="245"/>
      <c r="N79" s="526"/>
      <c r="O79" s="27"/>
    </row>
    <row r="80" spans="2:15" ht="25.5" customHeight="1" x14ac:dyDescent="0.2">
      <c r="B80" s="566"/>
      <c r="C80" s="566"/>
      <c r="D80" s="566"/>
      <c r="E80" s="566"/>
      <c r="F80" s="566"/>
      <c r="G80" s="566"/>
      <c r="H80" s="566"/>
      <c r="I80" s="566"/>
      <c r="J80" s="566"/>
      <c r="K80" s="526"/>
      <c r="L80" s="526"/>
      <c r="M80" s="245"/>
      <c r="N80" s="526"/>
      <c r="O80" s="27"/>
    </row>
    <row r="81" spans="2:15" ht="25.5" customHeight="1" x14ac:dyDescent="0.2">
      <c r="B81" s="566"/>
      <c r="C81" s="566"/>
      <c r="D81" s="566"/>
      <c r="E81" s="566"/>
      <c r="F81" s="566"/>
      <c r="G81" s="566"/>
      <c r="H81" s="566"/>
      <c r="I81" s="566"/>
      <c r="J81" s="566"/>
      <c r="K81" s="394"/>
      <c r="L81" s="356"/>
      <c r="M81" s="245"/>
      <c r="N81" s="356"/>
      <c r="O81" s="27"/>
    </row>
    <row r="82" spans="2:15" ht="25.5" customHeight="1" x14ac:dyDescent="0.2">
      <c r="B82" s="566"/>
      <c r="C82" s="566"/>
      <c r="D82" s="566"/>
      <c r="E82" s="566"/>
      <c r="F82" s="566"/>
      <c r="G82" s="566"/>
      <c r="H82" s="566"/>
      <c r="I82" s="566"/>
      <c r="J82" s="566"/>
      <c r="K82" s="526"/>
      <c r="L82" s="526"/>
      <c r="M82" s="245"/>
      <c r="N82" s="526"/>
      <c r="O82" s="27"/>
    </row>
    <row r="83" spans="2:15" ht="25.5" customHeight="1" x14ac:dyDescent="0.2">
      <c r="B83" s="566"/>
      <c r="C83" s="566"/>
      <c r="D83" s="566"/>
      <c r="E83" s="566"/>
      <c r="F83" s="566"/>
      <c r="G83" s="566"/>
      <c r="H83" s="566"/>
      <c r="I83" s="566"/>
      <c r="J83" s="566"/>
      <c r="K83" s="526"/>
      <c r="L83" s="526"/>
      <c r="M83" s="245"/>
      <c r="N83" s="526"/>
      <c r="O83" s="27"/>
    </row>
    <row r="84" spans="2:15" ht="25.5" customHeight="1" x14ac:dyDescent="0.2">
      <c r="B84" s="566"/>
      <c r="C84" s="566"/>
      <c r="D84" s="566"/>
      <c r="E84" s="566"/>
      <c r="F84" s="566"/>
      <c r="G84" s="566"/>
      <c r="H84" s="566"/>
      <c r="I84" s="566"/>
      <c r="J84" s="566"/>
      <c r="K84" s="526"/>
      <c r="L84" s="526"/>
      <c r="M84" s="245"/>
      <c r="N84" s="526"/>
      <c r="O84" s="27"/>
    </row>
    <row r="85" spans="2:15" ht="25.5" customHeight="1" x14ac:dyDescent="0.2">
      <c r="B85" s="566"/>
      <c r="C85" s="566"/>
      <c r="D85" s="566"/>
      <c r="E85" s="566"/>
      <c r="F85" s="566"/>
      <c r="G85" s="566"/>
      <c r="H85" s="566"/>
      <c r="I85" s="566"/>
      <c r="J85" s="566"/>
      <c r="K85" s="526"/>
      <c r="L85" s="526"/>
      <c r="M85" s="245"/>
      <c r="N85" s="526"/>
      <c r="O85" s="27"/>
    </row>
    <row r="86" spans="2:15" ht="25.5" customHeight="1" x14ac:dyDescent="0.2">
      <c r="B86" s="566"/>
      <c r="C86" s="566"/>
      <c r="D86" s="566"/>
      <c r="E86" s="566"/>
      <c r="F86" s="566"/>
      <c r="G86" s="566"/>
      <c r="H86" s="566"/>
      <c r="I86" s="566"/>
      <c r="J86" s="566"/>
      <c r="K86" s="526"/>
      <c r="L86" s="526"/>
      <c r="M86" s="245"/>
      <c r="N86" s="526"/>
      <c r="O86" s="27"/>
    </row>
    <row r="87" spans="2:15" ht="25.5" customHeight="1" x14ac:dyDescent="0.2">
      <c r="B87" s="566"/>
      <c r="C87" s="566"/>
      <c r="D87" s="566"/>
      <c r="E87" s="566"/>
      <c r="F87" s="566"/>
      <c r="G87" s="566"/>
      <c r="H87" s="566"/>
      <c r="I87" s="566"/>
      <c r="J87" s="566"/>
      <c r="K87" s="526"/>
      <c r="L87" s="526"/>
      <c r="M87" s="245"/>
      <c r="N87" s="526"/>
      <c r="O87" s="27"/>
    </row>
    <row r="88" spans="2:15" ht="25.5" customHeight="1" x14ac:dyDescent="0.2">
      <c r="B88" s="566"/>
      <c r="C88" s="566"/>
      <c r="D88" s="566"/>
      <c r="E88" s="566"/>
      <c r="F88" s="566"/>
      <c r="G88" s="566"/>
      <c r="H88" s="566"/>
      <c r="I88" s="566"/>
      <c r="J88" s="566"/>
      <c r="K88" s="526"/>
      <c r="L88" s="526"/>
      <c r="M88" s="245"/>
      <c r="N88" s="526"/>
      <c r="O88" s="27"/>
    </row>
    <row r="89" spans="2:15" ht="25.5" customHeight="1" x14ac:dyDescent="0.2">
      <c r="B89" s="566"/>
      <c r="C89" s="566"/>
      <c r="D89" s="566"/>
      <c r="E89" s="566"/>
      <c r="F89" s="566"/>
      <c r="G89" s="566"/>
      <c r="H89" s="566"/>
      <c r="I89" s="566"/>
      <c r="J89" s="566"/>
      <c r="K89" s="526"/>
      <c r="L89" s="526"/>
      <c r="M89" s="245"/>
      <c r="N89" s="526"/>
      <c r="O89" s="27"/>
    </row>
    <row r="90" spans="2:15" ht="25.5" customHeight="1" x14ac:dyDescent="0.2">
      <c r="B90" s="566"/>
      <c r="C90" s="566"/>
      <c r="D90" s="566"/>
      <c r="E90" s="566"/>
      <c r="F90" s="566"/>
      <c r="G90" s="566"/>
      <c r="H90" s="566"/>
      <c r="I90" s="566"/>
      <c r="J90" s="566"/>
      <c r="K90" s="526"/>
      <c r="L90" s="526"/>
      <c r="M90" s="245"/>
      <c r="N90" s="526"/>
      <c r="O90" s="27"/>
    </row>
    <row r="91" spans="2:15" ht="25.5" customHeight="1" x14ac:dyDescent="0.2">
      <c r="B91" s="566"/>
      <c r="C91" s="566"/>
      <c r="D91" s="566"/>
      <c r="E91" s="566"/>
      <c r="F91" s="566"/>
      <c r="G91" s="566"/>
      <c r="H91" s="566"/>
      <c r="I91" s="566"/>
      <c r="J91" s="566"/>
      <c r="K91" s="526"/>
      <c r="L91" s="526"/>
      <c r="M91" s="245"/>
      <c r="N91" s="526"/>
      <c r="O91" s="27"/>
    </row>
    <row r="92" spans="2:15" ht="25.5" customHeight="1" x14ac:dyDescent="0.2">
      <c r="B92" s="566"/>
      <c r="C92" s="566"/>
      <c r="D92" s="566"/>
      <c r="E92" s="566"/>
      <c r="F92" s="566"/>
      <c r="G92" s="566"/>
      <c r="H92" s="566"/>
      <c r="I92" s="566"/>
      <c r="J92" s="566"/>
      <c r="K92" s="394"/>
      <c r="L92" s="356"/>
      <c r="M92" s="245"/>
      <c r="N92" s="356"/>
      <c r="O92" s="27"/>
    </row>
    <row r="93" spans="2:15" ht="25.5" customHeight="1" x14ac:dyDescent="0.2">
      <c r="B93" s="566"/>
      <c r="C93" s="566"/>
      <c r="D93" s="566"/>
      <c r="E93" s="566"/>
      <c r="F93" s="566"/>
      <c r="G93" s="566"/>
      <c r="H93" s="566"/>
      <c r="I93" s="566"/>
      <c r="J93" s="566"/>
      <c r="K93" s="394"/>
      <c r="L93" s="356"/>
      <c r="M93" s="245"/>
      <c r="N93" s="356"/>
      <c r="O93" s="27"/>
    </row>
    <row r="94" spans="2:15" ht="25.5" customHeight="1" x14ac:dyDescent="0.2">
      <c r="B94" s="566"/>
      <c r="C94" s="566"/>
      <c r="D94" s="566"/>
      <c r="E94" s="566"/>
      <c r="F94" s="566"/>
      <c r="G94" s="566"/>
      <c r="H94" s="566"/>
      <c r="I94" s="566"/>
      <c r="J94" s="566"/>
      <c r="K94" s="394"/>
      <c r="L94" s="356"/>
      <c r="M94" s="245"/>
      <c r="N94" s="356"/>
      <c r="O94" s="27"/>
    </row>
    <row r="95" spans="2:15" ht="25.5" customHeight="1" x14ac:dyDescent="0.2">
      <c r="B95" s="566"/>
      <c r="C95" s="566"/>
      <c r="D95" s="566"/>
      <c r="E95" s="566"/>
      <c r="F95" s="566"/>
      <c r="G95" s="566"/>
      <c r="H95" s="566"/>
      <c r="I95" s="566"/>
      <c r="J95" s="566"/>
      <c r="K95" s="394"/>
      <c r="L95" s="308"/>
      <c r="M95" s="245"/>
      <c r="N95" s="308"/>
      <c r="O95" s="27"/>
    </row>
    <row r="96" spans="2:15" ht="25.5" customHeight="1" x14ac:dyDescent="0.2">
      <c r="B96" s="566"/>
      <c r="C96" s="566"/>
      <c r="D96" s="566"/>
      <c r="E96" s="566"/>
      <c r="F96" s="566"/>
      <c r="G96" s="566"/>
      <c r="H96" s="566"/>
      <c r="I96" s="566"/>
      <c r="J96" s="566"/>
      <c r="K96" s="394"/>
      <c r="L96" s="308"/>
      <c r="M96" s="245"/>
      <c r="N96" s="308"/>
      <c r="O96" s="27"/>
    </row>
    <row r="97" spans="1:46" ht="25.5" customHeight="1" x14ac:dyDescent="0.2">
      <c r="B97" s="566"/>
      <c r="C97" s="566"/>
      <c r="D97" s="566"/>
      <c r="E97" s="566"/>
      <c r="F97" s="566"/>
      <c r="G97" s="566"/>
      <c r="H97" s="566"/>
      <c r="I97" s="566"/>
      <c r="J97" s="566"/>
      <c r="K97" s="394"/>
      <c r="L97" s="308"/>
      <c r="M97" s="245"/>
      <c r="N97" s="308"/>
      <c r="O97" s="27"/>
    </row>
    <row r="98" spans="1:46" ht="25.5" customHeight="1" x14ac:dyDescent="0.2">
      <c r="B98" s="566"/>
      <c r="C98" s="566"/>
      <c r="D98" s="566"/>
      <c r="E98" s="566"/>
      <c r="F98" s="566"/>
      <c r="G98" s="566"/>
      <c r="H98" s="566"/>
      <c r="I98" s="566"/>
      <c r="J98" s="566"/>
      <c r="K98" s="394"/>
      <c r="L98" s="308"/>
      <c r="M98" s="245"/>
      <c r="N98" s="308"/>
      <c r="O98" s="27"/>
    </row>
    <row r="99" spans="1:46" ht="25.5" customHeight="1" x14ac:dyDescent="0.2">
      <c r="B99" s="566"/>
      <c r="C99" s="566"/>
      <c r="D99" s="566"/>
      <c r="E99" s="566"/>
      <c r="F99" s="566"/>
      <c r="G99" s="566"/>
      <c r="H99" s="566"/>
      <c r="I99" s="566"/>
      <c r="J99" s="566"/>
      <c r="K99" s="394"/>
      <c r="L99" s="308"/>
      <c r="M99" s="245"/>
      <c r="N99" s="308"/>
      <c r="O99" s="27"/>
    </row>
    <row r="100" spans="1:46" ht="25.5" customHeight="1" x14ac:dyDescent="0.2">
      <c r="B100" s="566"/>
      <c r="C100" s="566"/>
      <c r="D100" s="566"/>
      <c r="E100" s="566"/>
      <c r="F100" s="566"/>
      <c r="G100" s="566"/>
      <c r="H100" s="566"/>
      <c r="I100" s="566"/>
      <c r="J100" s="566"/>
      <c r="K100" s="394"/>
      <c r="L100" s="308"/>
      <c r="M100" s="245"/>
      <c r="N100" s="308"/>
      <c r="O100" s="27"/>
    </row>
    <row r="101" spans="1:46" ht="12.75" hidden="1" customHeight="1" x14ac:dyDescent="0.2">
      <c r="B101" s="86"/>
      <c r="C101" s="86"/>
      <c r="D101" s="87"/>
      <c r="E101" s="87"/>
      <c r="F101" s="87"/>
      <c r="L101" s="308"/>
      <c r="M101" s="245"/>
      <c r="N101" s="308"/>
      <c r="O101" s="27"/>
    </row>
    <row r="102" spans="1:46" ht="7.5" hidden="1" customHeight="1" x14ac:dyDescent="0.2">
      <c r="C102" s="89"/>
      <c r="H102" s="22"/>
      <c r="O102" s="27"/>
      <c r="P102" s="85"/>
      <c r="Q102" s="85"/>
      <c r="R102" s="85"/>
      <c r="S102" s="31"/>
      <c r="T102" s="31"/>
      <c r="Z102" s="31"/>
      <c r="AA102" s="31"/>
      <c r="AB102" s="33"/>
      <c r="AC102" s="33"/>
      <c r="AM102" s="31"/>
    </row>
    <row r="103" spans="1:46" ht="15.75" hidden="1" customHeight="1" x14ac:dyDescent="0.2">
      <c r="A103" s="229"/>
      <c r="B103" s="700"/>
      <c r="C103" s="700"/>
      <c r="D103" s="700"/>
      <c r="E103" s="700"/>
      <c r="F103" s="700"/>
      <c r="J103" s="33"/>
      <c r="O103" s="27"/>
      <c r="P103" s="33"/>
      <c r="Q103" s="33"/>
      <c r="R103" s="33"/>
      <c r="S103" s="33"/>
      <c r="T103" s="33"/>
      <c r="W103" s="243"/>
      <c r="AA103" s="31"/>
      <c r="AB103" s="33"/>
      <c r="AC103" s="33"/>
      <c r="AM103" s="31"/>
    </row>
    <row r="104" spans="1:46" ht="11.25" customHeight="1" x14ac:dyDescent="0.2">
      <c r="A104" s="229"/>
      <c r="B104" s="33"/>
      <c r="C104" s="33"/>
      <c r="D104" s="33"/>
      <c r="E104" s="33"/>
      <c r="F104" s="33"/>
      <c r="G104" s="33"/>
      <c r="H104" s="33"/>
      <c r="I104" s="33"/>
      <c r="J104" s="33"/>
      <c r="O104" s="27"/>
      <c r="P104" s="33"/>
      <c r="Q104" s="33"/>
      <c r="R104" s="33"/>
      <c r="S104" s="33"/>
      <c r="T104" s="33"/>
      <c r="U104" s="697"/>
      <c r="V104" s="697"/>
      <c r="W104" s="698"/>
      <c r="X104" s="698"/>
      <c r="Y104" s="314"/>
      <c r="Z104" s="90"/>
      <c r="AA104" s="91"/>
      <c r="AB104" s="33"/>
      <c r="AC104" s="33"/>
    </row>
    <row r="105" spans="1:46" s="35" customFormat="1" ht="19.5" customHeight="1" x14ac:dyDescent="0.2">
      <c r="A105" s="236"/>
      <c r="B105" s="54" t="s">
        <v>138</v>
      </c>
      <c r="F105" s="48"/>
      <c r="K105" s="54"/>
      <c r="N105" s="48"/>
      <c r="AH105" s="69"/>
      <c r="AI105" s="69"/>
      <c r="AJ105" s="69"/>
      <c r="AK105" s="69"/>
      <c r="AL105" s="69"/>
      <c r="AM105" s="69"/>
      <c r="AN105" s="69"/>
      <c r="AO105" s="69"/>
      <c r="AP105" s="69"/>
      <c r="AQ105" s="69"/>
      <c r="AR105" s="69"/>
      <c r="AS105" s="69"/>
      <c r="AT105" s="69"/>
    </row>
    <row r="106" spans="1:46" ht="39" customHeight="1" x14ac:dyDescent="0.2">
      <c r="A106" s="229"/>
      <c r="B106" s="699" t="s">
        <v>333</v>
      </c>
      <c r="C106" s="699"/>
      <c r="D106" s="699"/>
      <c r="E106" s="699"/>
      <c r="F106" s="699"/>
      <c r="G106" s="699"/>
      <c r="H106" s="699"/>
      <c r="I106" s="699"/>
      <c r="J106" s="699"/>
      <c r="K106" s="301"/>
      <c r="L106" s="301"/>
      <c r="M106" s="286"/>
      <c r="N106" s="40"/>
      <c r="O106" s="27"/>
      <c r="P106" s="129"/>
      <c r="Q106" s="33"/>
      <c r="R106" s="33"/>
      <c r="S106" s="33"/>
      <c r="T106" s="33"/>
      <c r="U106" s="33"/>
      <c r="V106" s="313"/>
      <c r="W106" s="33"/>
      <c r="X106" s="33"/>
      <c r="Y106" s="313"/>
      <c r="Z106" s="90"/>
      <c r="AA106" s="91"/>
      <c r="AB106" s="33"/>
      <c r="AC106" s="33"/>
    </row>
    <row r="107" spans="1:46" ht="24.75" hidden="1" customHeight="1" x14ac:dyDescent="0.2">
      <c r="A107" s="238"/>
      <c r="B107" s="709" t="s">
        <v>320</v>
      </c>
      <c r="C107" s="710"/>
      <c r="D107" s="710"/>
      <c r="E107" s="710"/>
      <c r="F107" s="710"/>
      <c r="G107" s="710"/>
      <c r="H107" s="710"/>
      <c r="I107" s="710"/>
      <c r="J107" s="711"/>
      <c r="K107" s="49" t="s">
        <v>326</v>
      </c>
      <c r="L107" s="40"/>
      <c r="M107" s="40"/>
      <c r="N107" s="40"/>
      <c r="O107" s="27"/>
      <c r="P107" s="33"/>
      <c r="Q107" s="33"/>
      <c r="R107" s="33"/>
      <c r="S107" s="33"/>
      <c r="T107" s="33"/>
      <c r="U107" s="33"/>
      <c r="V107" s="313"/>
      <c r="W107" s="33"/>
      <c r="X107" s="33"/>
      <c r="Y107" s="313"/>
      <c r="Z107" s="90"/>
      <c r="AA107" s="91"/>
      <c r="AB107" s="33"/>
      <c r="AC107" s="33"/>
    </row>
    <row r="108" spans="1:46" ht="7.5" hidden="1" customHeight="1" x14ac:dyDescent="0.2">
      <c r="A108" s="229">
        <v>1</v>
      </c>
      <c r="E108" s="718"/>
      <c r="F108" s="719"/>
      <c r="G108" s="719"/>
      <c r="H108" s="719"/>
      <c r="I108" s="719"/>
      <c r="J108" s="33"/>
      <c r="K108" s="49"/>
      <c r="O108" s="27"/>
      <c r="P108" s="33"/>
      <c r="Q108" s="33"/>
      <c r="R108" s="33"/>
      <c r="S108" s="33"/>
      <c r="T108" s="33"/>
      <c r="U108" s="33"/>
      <c r="V108" s="313"/>
      <c r="W108" s="33"/>
      <c r="X108" s="33"/>
      <c r="Y108" s="313"/>
      <c r="Z108" s="90"/>
      <c r="AA108" s="91"/>
      <c r="AC108" s="268"/>
      <c r="AD108" s="33"/>
    </row>
    <row r="109" spans="1:46" ht="8.25" hidden="1" customHeight="1" x14ac:dyDescent="0.2">
      <c r="A109" s="229">
        <v>1</v>
      </c>
      <c r="J109" s="33"/>
      <c r="O109" s="27"/>
      <c r="P109" s="33"/>
      <c r="Q109" s="33"/>
      <c r="R109" s="33"/>
      <c r="S109" s="33"/>
      <c r="T109" s="33"/>
      <c r="U109" s="33"/>
      <c r="V109" s="313"/>
      <c r="W109" s="33"/>
      <c r="X109" s="33"/>
      <c r="Y109" s="313"/>
      <c r="Z109" s="90"/>
      <c r="AA109" s="91"/>
      <c r="AC109" s="33"/>
      <c r="AD109" s="33"/>
    </row>
    <row r="110" spans="1:46" ht="31.5" customHeight="1" x14ac:dyDescent="0.2">
      <c r="A110" s="229">
        <v>1</v>
      </c>
      <c r="B110" s="726" t="s">
        <v>93</v>
      </c>
      <c r="C110" s="727"/>
      <c r="D110" s="727"/>
      <c r="O110" s="27"/>
      <c r="Q110" s="33"/>
      <c r="R110" s="33"/>
      <c r="S110" s="33"/>
      <c r="T110" s="33"/>
      <c r="U110" s="33"/>
      <c r="V110" s="313"/>
      <c r="W110" s="33"/>
      <c r="X110" s="33"/>
      <c r="Y110" s="313"/>
      <c r="Z110" s="90"/>
      <c r="AA110" s="91"/>
      <c r="AB110" s="33"/>
      <c r="AC110" s="33"/>
    </row>
    <row r="111" spans="1:46" s="452" customFormat="1" ht="25.5" customHeight="1" x14ac:dyDescent="0.2">
      <c r="A111" s="451">
        <v>1</v>
      </c>
      <c r="B111" s="704" t="s">
        <v>669</v>
      </c>
      <c r="C111" s="705"/>
      <c r="D111" s="705"/>
      <c r="E111" s="705"/>
      <c r="F111" s="705"/>
      <c r="G111" s="705"/>
      <c r="H111" s="705"/>
      <c r="I111" s="705"/>
      <c r="J111" s="705"/>
      <c r="Q111" s="453"/>
      <c r="R111" s="453"/>
      <c r="S111" s="453"/>
      <c r="T111" s="453"/>
      <c r="U111" s="453"/>
      <c r="V111" s="453"/>
      <c r="W111" s="453"/>
      <c r="X111" s="453"/>
      <c r="Y111" s="453"/>
      <c r="Z111" s="90"/>
      <c r="AA111" s="91"/>
      <c r="AB111" s="453"/>
      <c r="AC111" s="453"/>
    </row>
    <row r="112" spans="1:46" ht="21" hidden="1" customHeight="1" x14ac:dyDescent="0.2">
      <c r="A112" s="229">
        <v>1</v>
      </c>
      <c r="B112" s="699"/>
      <c r="C112" s="699"/>
      <c r="D112" s="699"/>
      <c r="F112" s="233"/>
      <c r="G112" s="233"/>
      <c r="H112" s="233"/>
      <c r="I112" s="233"/>
      <c r="J112" s="33"/>
      <c r="O112" s="27"/>
      <c r="P112" s="716" t="s">
        <v>603</v>
      </c>
      <c r="Q112" s="717"/>
      <c r="R112" s="325" t="s">
        <v>611</v>
      </c>
      <c r="S112" s="90"/>
      <c r="T112" s="90"/>
      <c r="U112" s="90"/>
      <c r="V112" s="90"/>
      <c r="W112" s="90"/>
      <c r="X112" s="90"/>
      <c r="Y112" s="90"/>
      <c r="Z112" s="90"/>
      <c r="AA112" s="91"/>
      <c r="AB112" s="33"/>
      <c r="AC112" s="33"/>
    </row>
    <row r="113" spans="1:36" ht="25.5" customHeight="1" x14ac:dyDescent="0.2">
      <c r="A113" s="229">
        <v>1</v>
      </c>
      <c r="B113" s="567"/>
      <c r="C113" s="568"/>
      <c r="D113" s="568"/>
      <c r="E113" s="568"/>
      <c r="F113" s="568"/>
      <c r="G113" s="568"/>
      <c r="H113" s="568"/>
      <c r="I113" s="568"/>
      <c r="J113" s="569"/>
      <c r="O113" s="27"/>
      <c r="P113" s="712" t="str">
        <f>IF(B95="","",B95)</f>
        <v/>
      </c>
      <c r="Q113" s="713"/>
      <c r="R113" s="326" t="str">
        <f>IFERROR(IF(P113="","",SUMIFS(#REF!,#REF!,$P113)),"")</f>
        <v/>
      </c>
      <c r="S113" s="90"/>
      <c r="T113" s="90"/>
      <c r="U113" s="90"/>
      <c r="V113" s="90"/>
      <c r="W113" s="90"/>
      <c r="X113" s="90"/>
      <c r="Y113" s="90"/>
      <c r="Z113" s="90"/>
      <c r="AA113" s="91"/>
      <c r="AB113" s="33"/>
      <c r="AC113" s="33"/>
    </row>
    <row r="114" spans="1:36" ht="25.5" customHeight="1" x14ac:dyDescent="0.2">
      <c r="A114" s="229"/>
      <c r="B114" s="570"/>
      <c r="C114" s="571"/>
      <c r="D114" s="571"/>
      <c r="E114" s="571"/>
      <c r="F114" s="571"/>
      <c r="G114" s="571"/>
      <c r="H114" s="571"/>
      <c r="I114" s="571"/>
      <c r="J114" s="572"/>
      <c r="L114" s="79"/>
      <c r="M114" s="79"/>
      <c r="N114" s="79"/>
      <c r="O114" s="292"/>
      <c r="P114" s="712" t="str">
        <f>IF(B96="","",B96)</f>
        <v/>
      </c>
      <c r="Q114" s="713"/>
      <c r="R114" s="326" t="str">
        <f>IFERROR(IF(P114="","",SUMIFS(#REF!,#REF!,$P114)),"")</f>
        <v/>
      </c>
      <c r="S114" s="90"/>
      <c r="T114" s="90"/>
      <c r="U114" s="90"/>
      <c r="V114" s="90"/>
      <c r="W114" s="90"/>
      <c r="X114" s="90"/>
      <c r="Y114" s="90"/>
      <c r="Z114" s="90"/>
      <c r="AA114" s="91"/>
      <c r="AB114" s="291"/>
      <c r="AC114" s="291"/>
    </row>
    <row r="115" spans="1:36" ht="25.5" customHeight="1" x14ac:dyDescent="0.2">
      <c r="A115" s="229"/>
      <c r="B115" s="234"/>
      <c r="C115" s="234"/>
      <c r="D115" s="234"/>
      <c r="E115" s="234"/>
      <c r="F115" s="234"/>
      <c r="G115" s="234"/>
      <c r="H115" s="234"/>
      <c r="I115" s="234"/>
      <c r="J115" s="234"/>
      <c r="L115" s="79"/>
      <c r="M115" s="79"/>
      <c r="N115" s="79"/>
      <c r="O115" s="438"/>
      <c r="P115" s="426"/>
      <c r="Q115" s="427"/>
      <c r="R115" s="326"/>
      <c r="S115" s="90"/>
      <c r="T115" s="90"/>
      <c r="U115" s="90"/>
      <c r="V115" s="90"/>
      <c r="W115" s="90"/>
      <c r="X115" s="90"/>
      <c r="Y115" s="90"/>
      <c r="Z115" s="90"/>
      <c r="AA115" s="91"/>
      <c r="AB115" s="436"/>
      <c r="AC115" s="436"/>
    </row>
    <row r="116" spans="1:36" s="89" customFormat="1" ht="22.5" customHeight="1" x14ac:dyDescent="0.2">
      <c r="A116" s="444"/>
      <c r="B116" s="704" t="s">
        <v>663</v>
      </c>
      <c r="C116" s="730"/>
      <c r="D116" s="730"/>
      <c r="E116" s="730"/>
      <c r="F116" s="730"/>
      <c r="G116" s="730"/>
      <c r="H116" s="730"/>
      <c r="I116" s="730"/>
      <c r="J116" s="730"/>
      <c r="L116" s="445"/>
      <c r="M116" s="445"/>
      <c r="N116" s="445"/>
      <c r="O116" s="446"/>
      <c r="P116" s="714" t="str">
        <f>IF(B97="","",B97)</f>
        <v/>
      </c>
      <c r="Q116" s="715"/>
      <c r="R116" s="447" t="str">
        <f>IFERROR(IF(P116="","",SUMIFS(#REF!,#REF!,$P116)),"")</f>
        <v/>
      </c>
      <c r="S116" s="448"/>
      <c r="T116" s="448"/>
      <c r="U116" s="448"/>
      <c r="V116" s="448"/>
      <c r="W116" s="448"/>
      <c r="X116" s="448"/>
      <c r="Y116" s="448"/>
      <c r="Z116" s="448"/>
      <c r="AA116" s="449"/>
      <c r="AB116" s="450"/>
      <c r="AC116" s="450"/>
    </row>
    <row r="117" spans="1:36" ht="25.5" customHeight="1" x14ac:dyDescent="0.2">
      <c r="A117" s="229"/>
      <c r="B117" s="720"/>
      <c r="C117" s="721"/>
      <c r="D117" s="721"/>
      <c r="E117" s="721"/>
      <c r="F117" s="721"/>
      <c r="G117" s="721"/>
      <c r="H117" s="721"/>
      <c r="I117" s="721"/>
      <c r="J117" s="722"/>
      <c r="L117" s="79"/>
      <c r="M117" s="79"/>
      <c r="N117" s="79"/>
      <c r="O117" s="295"/>
      <c r="P117" s="712" t="str">
        <f>IF(B98="","",B98)</f>
        <v/>
      </c>
      <c r="Q117" s="713"/>
      <c r="R117" s="326" t="str">
        <f>IFERROR(IF(P117="","",SUMIFS(#REF!,#REF!,$P117)),"")</f>
        <v/>
      </c>
      <c r="S117" s="90"/>
      <c r="T117" s="90"/>
      <c r="U117" s="90"/>
      <c r="V117" s="90"/>
      <c r="W117" s="90"/>
      <c r="X117" s="90"/>
      <c r="Y117" s="90"/>
      <c r="Z117" s="90"/>
      <c r="AA117" s="91"/>
      <c r="AB117" s="296"/>
      <c r="AC117" s="296"/>
    </row>
    <row r="118" spans="1:36" s="142" customFormat="1" ht="25.5" customHeight="1" x14ac:dyDescent="0.2">
      <c r="A118" s="230"/>
      <c r="B118" s="723"/>
      <c r="C118" s="724"/>
      <c r="D118" s="724"/>
      <c r="E118" s="724"/>
      <c r="F118" s="724"/>
      <c r="G118" s="724"/>
      <c r="H118" s="724"/>
      <c r="I118" s="724"/>
      <c r="J118" s="725"/>
      <c r="K118" s="706"/>
      <c r="L118" s="728"/>
      <c r="M118" s="729"/>
      <c r="N118" s="729"/>
      <c r="P118" s="712" t="str">
        <f>IF(B99="","",B99)</f>
        <v/>
      </c>
      <c r="Q118" s="713"/>
      <c r="R118" s="326" t="str">
        <f>IFERROR(IF(P118="","",SUMIFS(#REF!,#REF!,$P118)),"")</f>
        <v/>
      </c>
      <c r="S118" s="232"/>
      <c r="T118" s="232"/>
      <c r="U118" s="232"/>
      <c r="V118" s="232"/>
      <c r="W118" s="232"/>
      <c r="X118" s="232"/>
      <c r="Y118" s="232"/>
      <c r="Z118" s="232"/>
      <c r="AA118" s="91"/>
      <c r="AB118" s="231"/>
      <c r="AC118" s="231"/>
    </row>
    <row r="119" spans="1:36" s="142" customFormat="1" ht="17.25" hidden="1" customHeight="1" x14ac:dyDescent="0.2">
      <c r="A119" s="230"/>
      <c r="B119" s="309"/>
      <c r="C119" s="309"/>
      <c r="D119" s="309"/>
      <c r="E119" s="309"/>
      <c r="F119" s="309"/>
      <c r="G119" s="309"/>
      <c r="H119" s="309"/>
      <c r="I119" s="309"/>
      <c r="J119" s="309"/>
      <c r="K119" s="706"/>
      <c r="L119" s="728"/>
      <c r="M119" s="729"/>
      <c r="N119" s="729"/>
      <c r="P119" s="231"/>
      <c r="Q119" s="231"/>
      <c r="R119" s="231"/>
      <c r="S119" s="231"/>
      <c r="T119" s="231"/>
      <c r="U119" s="231"/>
      <c r="V119" s="231"/>
      <c r="W119" s="231"/>
      <c r="X119" s="231"/>
      <c r="Y119" s="231"/>
      <c r="Z119" s="232"/>
      <c r="AA119" s="91"/>
      <c r="AB119" s="231"/>
      <c r="AC119" s="231"/>
    </row>
    <row r="120" spans="1:36" s="142" customFormat="1" ht="17.25" hidden="1" customHeight="1" x14ac:dyDescent="0.2">
      <c r="A120" s="230"/>
      <c r="B120" s="309"/>
      <c r="C120" s="309"/>
      <c r="D120" s="309"/>
      <c r="E120" s="309"/>
      <c r="F120" s="309"/>
      <c r="G120" s="309"/>
      <c r="H120" s="309"/>
      <c r="I120" s="309"/>
      <c r="J120" s="309"/>
      <c r="K120" s="706"/>
      <c r="L120" s="728"/>
      <c r="M120" s="729"/>
      <c r="N120" s="729"/>
      <c r="P120" s="231"/>
      <c r="Q120" s="231"/>
      <c r="R120" s="231"/>
      <c r="S120" s="231"/>
      <c r="T120" s="231"/>
      <c r="U120" s="231"/>
      <c r="V120" s="231"/>
      <c r="W120" s="231"/>
      <c r="X120" s="231"/>
      <c r="Y120" s="231"/>
      <c r="Z120" s="232"/>
      <c r="AA120" s="91"/>
      <c r="AB120" s="231"/>
      <c r="AC120" s="231"/>
    </row>
    <row r="121" spans="1:36" s="142" customFormat="1" ht="17.25" hidden="1" customHeight="1" x14ac:dyDescent="0.2">
      <c r="A121" s="230"/>
      <c r="B121" s="293"/>
      <c r="C121" s="294"/>
      <c r="D121" s="294"/>
      <c r="E121" s="294"/>
      <c r="F121" s="294"/>
      <c r="G121" s="294"/>
      <c r="H121" s="294"/>
      <c r="I121" s="294"/>
      <c r="J121" s="294"/>
      <c r="K121" s="706"/>
      <c r="L121" s="728"/>
      <c r="M121" s="729"/>
      <c r="N121" s="729"/>
      <c r="P121" s="231"/>
      <c r="Q121" s="231"/>
      <c r="R121" s="231"/>
      <c r="S121" s="231"/>
      <c r="T121" s="231"/>
      <c r="U121" s="231"/>
      <c r="V121" s="231"/>
      <c r="W121" s="231"/>
      <c r="X121" s="231"/>
      <c r="Y121" s="231"/>
      <c r="Z121" s="232"/>
      <c r="AA121" s="91"/>
      <c r="AB121" s="231"/>
      <c r="AC121" s="231"/>
    </row>
    <row r="122" spans="1:36" ht="20.25" hidden="1" customHeight="1" x14ac:dyDescent="0.2">
      <c r="A122" s="229"/>
      <c r="B122" s="700" t="s">
        <v>139</v>
      </c>
      <c r="C122" s="700"/>
      <c r="D122" s="700"/>
      <c r="E122" s="700"/>
      <c r="F122" s="700"/>
      <c r="G122" s="49"/>
      <c r="J122" s="33"/>
      <c r="K122" s="707"/>
      <c r="L122" s="729"/>
      <c r="M122" s="729"/>
      <c r="N122" s="729"/>
      <c r="O122" s="27"/>
      <c r="P122" s="54" t="s">
        <v>34</v>
      </c>
      <c r="U122" s="31"/>
      <c r="V122" s="31"/>
      <c r="Z122" s="90"/>
      <c r="AA122" s="91"/>
      <c r="AB122" s="33"/>
      <c r="AC122" s="33"/>
    </row>
    <row r="123" spans="1:36" ht="15.75" hidden="1" customHeight="1" x14ac:dyDescent="0.2">
      <c r="A123" s="229"/>
      <c r="B123" s="683" t="s">
        <v>316</v>
      </c>
      <c r="C123" s="684"/>
      <c r="D123" s="684"/>
      <c r="E123" s="685"/>
      <c r="F123" s="247"/>
      <c r="G123" s="11"/>
      <c r="H123" s="11"/>
      <c r="I123" s="11"/>
      <c r="J123" s="33"/>
      <c r="K123" s="708"/>
      <c r="L123" s="248"/>
      <c r="M123" s="244"/>
      <c r="N123" s="241"/>
      <c r="O123" s="27"/>
      <c r="P123" s="36"/>
      <c r="Q123" s="35"/>
      <c r="R123" s="35"/>
      <c r="S123" s="35"/>
      <c r="T123" s="35"/>
      <c r="U123" s="35"/>
      <c r="V123" s="35"/>
      <c r="W123" s="35"/>
      <c r="X123" s="35"/>
      <c r="Y123" s="35"/>
      <c r="Z123" s="90"/>
      <c r="AA123" s="91"/>
      <c r="AB123" s="33"/>
      <c r="AC123" s="33"/>
    </row>
    <row r="124" spans="1:36" ht="99" hidden="1" customHeight="1" x14ac:dyDescent="0.2">
      <c r="A124" s="229"/>
      <c r="B124" s="731" t="s">
        <v>315</v>
      </c>
      <c r="C124" s="732"/>
      <c r="D124" s="701" t="s">
        <v>319</v>
      </c>
      <c r="E124" s="702"/>
      <c r="F124" s="702"/>
      <c r="G124" s="703"/>
      <c r="H124" s="701" t="s">
        <v>318</v>
      </c>
      <c r="I124" s="702"/>
      <c r="J124" s="702"/>
      <c r="K124" s="702"/>
      <c r="L124" s="702"/>
      <c r="M124" s="702"/>
      <c r="N124" s="703"/>
      <c r="O124" s="27"/>
      <c r="P124" s="305" t="s">
        <v>597</v>
      </c>
      <c r="Q124" s="770" t="s">
        <v>596</v>
      </c>
      <c r="R124" s="771"/>
      <c r="S124" s="771"/>
      <c r="T124" s="771"/>
      <c r="U124" s="771"/>
      <c r="V124" s="771"/>
      <c r="W124" s="771"/>
      <c r="X124" s="771"/>
      <c r="Y124" s="771"/>
      <c r="Z124" s="772"/>
      <c r="AA124" s="136"/>
      <c r="AB124" s="135"/>
      <c r="AC124" s="137"/>
      <c r="AD124" s="137"/>
    </row>
    <row r="125" spans="1:36" ht="34.5" hidden="1" customHeight="1" x14ac:dyDescent="0.2">
      <c r="A125" s="229"/>
      <c r="B125" s="575" t="s">
        <v>335</v>
      </c>
      <c r="C125" s="576"/>
      <c r="D125" s="577"/>
      <c r="E125" s="578"/>
      <c r="F125" s="578"/>
      <c r="G125" s="579"/>
      <c r="H125" s="588"/>
      <c r="I125" s="578"/>
      <c r="J125" s="578"/>
      <c r="K125" s="578"/>
      <c r="L125" s="578"/>
      <c r="M125" s="578"/>
      <c r="N125" s="579"/>
      <c r="O125" s="96"/>
      <c r="P125" s="306"/>
      <c r="Q125" s="695"/>
      <c r="R125" s="695"/>
      <c r="S125" s="695"/>
      <c r="T125" s="695"/>
      <c r="U125" s="695"/>
      <c r="V125" s="695"/>
      <c r="W125" s="695"/>
      <c r="X125" s="695"/>
      <c r="Y125" s="695"/>
      <c r="Z125" s="696"/>
      <c r="AA125" s="96"/>
      <c r="AB125" s="96"/>
      <c r="AC125" s="96" t="b">
        <f>IF(LEFT(B125,4)="Välj",FALSE,TRUE)</f>
        <v>0</v>
      </c>
      <c r="AD125" s="96" t="b">
        <f>IF(P125="Ja",TRUE,FALSE)</f>
        <v>0</v>
      </c>
      <c r="AJ125" s="82" t="b">
        <f>AC125=AD125</f>
        <v>1</v>
      </c>
    </row>
    <row r="126" spans="1:36" ht="32.25" hidden="1" customHeight="1" x14ac:dyDescent="0.2">
      <c r="A126" s="229"/>
      <c r="B126" s="575" t="s">
        <v>335</v>
      </c>
      <c r="C126" s="576"/>
      <c r="D126" s="577"/>
      <c r="E126" s="578"/>
      <c r="F126" s="578"/>
      <c r="G126" s="579"/>
      <c r="H126" s="588"/>
      <c r="I126" s="578"/>
      <c r="J126" s="578"/>
      <c r="K126" s="578"/>
      <c r="L126" s="578"/>
      <c r="M126" s="578"/>
      <c r="N126" s="579"/>
      <c r="O126" s="96"/>
      <c r="P126" s="306"/>
      <c r="Q126" s="695"/>
      <c r="R126" s="695"/>
      <c r="S126" s="695"/>
      <c r="T126" s="695"/>
      <c r="U126" s="695"/>
      <c r="V126" s="695"/>
      <c r="W126" s="695"/>
      <c r="X126" s="695"/>
      <c r="Y126" s="695"/>
      <c r="Z126" s="696"/>
      <c r="AA126" s="96"/>
      <c r="AB126" s="96"/>
      <c r="AC126" s="96" t="b">
        <f t="shared" ref="AC126:AC144" si="0">IF(LEFT(B126,4)="Välj",FALSE,TRUE)</f>
        <v>0</v>
      </c>
      <c r="AD126" s="96" t="b">
        <f t="shared" ref="AD126:AD144" si="1">IF(P126="Ja",TRUE,FALSE)</f>
        <v>0</v>
      </c>
      <c r="AJ126" s="82" t="b">
        <f t="shared" ref="AJ126:AJ144" si="2">AC126=AD126</f>
        <v>1</v>
      </c>
    </row>
    <row r="127" spans="1:36" ht="32.25" hidden="1" customHeight="1" x14ac:dyDescent="0.2">
      <c r="A127" s="229"/>
      <c r="B127" s="575" t="s">
        <v>335</v>
      </c>
      <c r="C127" s="576"/>
      <c r="D127" s="577"/>
      <c r="E127" s="578"/>
      <c r="F127" s="578"/>
      <c r="G127" s="579"/>
      <c r="H127" s="588"/>
      <c r="I127" s="578"/>
      <c r="J127" s="578"/>
      <c r="K127" s="578"/>
      <c r="L127" s="578"/>
      <c r="M127" s="578"/>
      <c r="N127" s="579"/>
      <c r="O127" s="96"/>
      <c r="P127" s="306"/>
      <c r="Q127" s="695"/>
      <c r="R127" s="695"/>
      <c r="S127" s="695"/>
      <c r="T127" s="695"/>
      <c r="U127" s="695"/>
      <c r="V127" s="695"/>
      <c r="W127" s="695"/>
      <c r="X127" s="695"/>
      <c r="Y127" s="695"/>
      <c r="Z127" s="696"/>
      <c r="AA127" s="96"/>
      <c r="AB127" s="96"/>
      <c r="AC127" s="96" t="b">
        <f t="shared" si="0"/>
        <v>0</v>
      </c>
      <c r="AD127" s="96" t="b">
        <f t="shared" si="1"/>
        <v>0</v>
      </c>
      <c r="AJ127" s="82" t="b">
        <f t="shared" si="2"/>
        <v>1</v>
      </c>
    </row>
    <row r="128" spans="1:36" ht="32.25" hidden="1" customHeight="1" x14ac:dyDescent="0.2">
      <c r="A128" s="229"/>
      <c r="B128" s="575" t="s">
        <v>335</v>
      </c>
      <c r="C128" s="576"/>
      <c r="D128" s="577"/>
      <c r="E128" s="578"/>
      <c r="F128" s="578"/>
      <c r="G128" s="579"/>
      <c r="H128" s="588"/>
      <c r="I128" s="578"/>
      <c r="J128" s="578"/>
      <c r="K128" s="578"/>
      <c r="L128" s="578"/>
      <c r="M128" s="578"/>
      <c r="N128" s="579"/>
      <c r="O128" s="96"/>
      <c r="P128" s="306"/>
      <c r="Q128" s="695"/>
      <c r="R128" s="695"/>
      <c r="S128" s="695"/>
      <c r="T128" s="695"/>
      <c r="U128" s="695"/>
      <c r="V128" s="695"/>
      <c r="W128" s="695"/>
      <c r="X128" s="695"/>
      <c r="Y128" s="695"/>
      <c r="Z128" s="696"/>
      <c r="AA128" s="96"/>
      <c r="AB128" s="96"/>
      <c r="AC128" s="96" t="b">
        <f t="shared" si="0"/>
        <v>0</v>
      </c>
      <c r="AD128" s="96" t="b">
        <f t="shared" si="1"/>
        <v>0</v>
      </c>
      <c r="AJ128" s="82" t="b">
        <f t="shared" si="2"/>
        <v>1</v>
      </c>
    </row>
    <row r="129" spans="1:36" ht="32.25" hidden="1" customHeight="1" x14ac:dyDescent="0.2">
      <c r="A129" s="229"/>
      <c r="B129" s="575" t="s">
        <v>335</v>
      </c>
      <c r="C129" s="576"/>
      <c r="D129" s="577"/>
      <c r="E129" s="578"/>
      <c r="F129" s="578"/>
      <c r="G129" s="579"/>
      <c r="H129" s="588"/>
      <c r="I129" s="578"/>
      <c r="J129" s="578"/>
      <c r="K129" s="578"/>
      <c r="L129" s="578"/>
      <c r="M129" s="578"/>
      <c r="N129" s="579"/>
      <c r="O129" s="96"/>
      <c r="P129" s="306"/>
      <c r="Q129" s="695"/>
      <c r="R129" s="695"/>
      <c r="S129" s="695"/>
      <c r="T129" s="695"/>
      <c r="U129" s="695"/>
      <c r="V129" s="695"/>
      <c r="W129" s="695"/>
      <c r="X129" s="695"/>
      <c r="Y129" s="695"/>
      <c r="Z129" s="696"/>
      <c r="AA129" s="96"/>
      <c r="AB129" s="96"/>
      <c r="AC129" s="96" t="b">
        <f t="shared" si="0"/>
        <v>0</v>
      </c>
      <c r="AD129" s="96" t="b">
        <f t="shared" si="1"/>
        <v>0</v>
      </c>
      <c r="AJ129" s="82" t="b">
        <f t="shared" si="2"/>
        <v>1</v>
      </c>
    </row>
    <row r="130" spans="1:36" ht="32.25" hidden="1" customHeight="1" x14ac:dyDescent="0.2">
      <c r="A130" s="229"/>
      <c r="B130" s="575" t="s">
        <v>335</v>
      </c>
      <c r="C130" s="576"/>
      <c r="D130" s="577"/>
      <c r="E130" s="578"/>
      <c r="F130" s="578"/>
      <c r="G130" s="579"/>
      <c r="H130" s="588"/>
      <c r="I130" s="578"/>
      <c r="J130" s="578"/>
      <c r="K130" s="578"/>
      <c r="L130" s="578"/>
      <c r="M130" s="578"/>
      <c r="N130" s="579"/>
      <c r="O130" s="262"/>
      <c r="P130" s="306"/>
      <c r="Q130" s="695"/>
      <c r="R130" s="695"/>
      <c r="S130" s="695"/>
      <c r="T130" s="695"/>
      <c r="U130" s="695"/>
      <c r="V130" s="695"/>
      <c r="W130" s="695"/>
      <c r="X130" s="695"/>
      <c r="Y130" s="695"/>
      <c r="Z130" s="696"/>
      <c r="AA130" s="96"/>
      <c r="AB130" s="96"/>
      <c r="AC130" s="96" t="b">
        <f t="shared" si="0"/>
        <v>0</v>
      </c>
      <c r="AD130" s="96" t="b">
        <f t="shared" si="1"/>
        <v>0</v>
      </c>
      <c r="AJ130" s="82" t="b">
        <f t="shared" si="2"/>
        <v>1</v>
      </c>
    </row>
    <row r="131" spans="1:36" ht="32.25" hidden="1" customHeight="1" x14ac:dyDescent="0.2">
      <c r="A131" s="229"/>
      <c r="B131" s="575" t="s">
        <v>335</v>
      </c>
      <c r="C131" s="576"/>
      <c r="D131" s="577"/>
      <c r="E131" s="578"/>
      <c r="F131" s="578"/>
      <c r="G131" s="579"/>
      <c r="H131" s="588"/>
      <c r="I131" s="578"/>
      <c r="J131" s="578"/>
      <c r="K131" s="578"/>
      <c r="L131" s="578"/>
      <c r="M131" s="578"/>
      <c r="N131" s="579"/>
      <c r="O131" s="96"/>
      <c r="P131" s="306"/>
      <c r="Q131" s="695"/>
      <c r="R131" s="695"/>
      <c r="S131" s="695"/>
      <c r="T131" s="695"/>
      <c r="U131" s="695"/>
      <c r="V131" s="695"/>
      <c r="W131" s="695"/>
      <c r="X131" s="695"/>
      <c r="Y131" s="695"/>
      <c r="Z131" s="696"/>
      <c r="AA131" s="96"/>
      <c r="AB131" s="96"/>
      <c r="AC131" s="96" t="b">
        <f t="shared" si="0"/>
        <v>0</v>
      </c>
      <c r="AD131" s="96" t="b">
        <f t="shared" si="1"/>
        <v>0</v>
      </c>
      <c r="AJ131" s="82" t="b">
        <f t="shared" si="2"/>
        <v>1</v>
      </c>
    </row>
    <row r="132" spans="1:36" ht="32.25" hidden="1" customHeight="1" x14ac:dyDescent="0.2">
      <c r="A132" s="229"/>
      <c r="B132" s="575" t="s">
        <v>335</v>
      </c>
      <c r="C132" s="576"/>
      <c r="D132" s="577"/>
      <c r="E132" s="578"/>
      <c r="F132" s="578"/>
      <c r="G132" s="579"/>
      <c r="H132" s="588"/>
      <c r="I132" s="578"/>
      <c r="J132" s="578"/>
      <c r="K132" s="578"/>
      <c r="L132" s="578"/>
      <c r="M132" s="578"/>
      <c r="N132" s="579"/>
      <c r="O132" s="96"/>
      <c r="P132" s="306"/>
      <c r="Q132" s="695"/>
      <c r="R132" s="695"/>
      <c r="S132" s="695"/>
      <c r="T132" s="695"/>
      <c r="U132" s="695"/>
      <c r="V132" s="695"/>
      <c r="W132" s="695"/>
      <c r="X132" s="695"/>
      <c r="Y132" s="695"/>
      <c r="Z132" s="696"/>
      <c r="AA132" s="96"/>
      <c r="AB132" s="96"/>
      <c r="AC132" s="96" t="b">
        <f t="shared" si="0"/>
        <v>0</v>
      </c>
      <c r="AD132" s="96" t="b">
        <f t="shared" si="1"/>
        <v>0</v>
      </c>
      <c r="AJ132" s="82" t="b">
        <f t="shared" si="2"/>
        <v>1</v>
      </c>
    </row>
    <row r="133" spans="1:36" ht="32.25" hidden="1" customHeight="1" x14ac:dyDescent="0.2">
      <c r="A133" s="229"/>
      <c r="B133" s="575" t="s">
        <v>335</v>
      </c>
      <c r="C133" s="576"/>
      <c r="D133" s="577"/>
      <c r="E133" s="578"/>
      <c r="F133" s="578"/>
      <c r="G133" s="579"/>
      <c r="H133" s="588"/>
      <c r="I133" s="578"/>
      <c r="J133" s="578"/>
      <c r="K133" s="578"/>
      <c r="L133" s="578"/>
      <c r="M133" s="578"/>
      <c r="N133" s="579"/>
      <c r="O133" s="96"/>
      <c r="P133" s="306"/>
      <c r="Q133" s="695"/>
      <c r="R133" s="695"/>
      <c r="S133" s="695"/>
      <c r="T133" s="695"/>
      <c r="U133" s="695"/>
      <c r="V133" s="695"/>
      <c r="W133" s="695"/>
      <c r="X133" s="695"/>
      <c r="Y133" s="695"/>
      <c r="Z133" s="696"/>
      <c r="AA133" s="96"/>
      <c r="AB133" s="96"/>
      <c r="AC133" s="96" t="b">
        <f t="shared" si="0"/>
        <v>0</v>
      </c>
      <c r="AD133" s="96" t="b">
        <f t="shared" si="1"/>
        <v>0</v>
      </c>
      <c r="AJ133" s="82" t="b">
        <f t="shared" si="2"/>
        <v>1</v>
      </c>
    </row>
    <row r="134" spans="1:36" ht="32.25" hidden="1" customHeight="1" x14ac:dyDescent="0.2">
      <c r="A134" s="229"/>
      <c r="B134" s="575" t="s">
        <v>335</v>
      </c>
      <c r="C134" s="576"/>
      <c r="D134" s="577"/>
      <c r="E134" s="578"/>
      <c r="F134" s="578"/>
      <c r="G134" s="579"/>
      <c r="H134" s="588"/>
      <c r="I134" s="578"/>
      <c r="J134" s="578"/>
      <c r="K134" s="578"/>
      <c r="L134" s="578"/>
      <c r="M134" s="578"/>
      <c r="N134" s="579"/>
      <c r="O134" s="96"/>
      <c r="P134" s="306"/>
      <c r="Q134" s="695"/>
      <c r="R134" s="695"/>
      <c r="S134" s="695"/>
      <c r="T134" s="695"/>
      <c r="U134" s="695"/>
      <c r="V134" s="695"/>
      <c r="W134" s="695"/>
      <c r="X134" s="695"/>
      <c r="Y134" s="695"/>
      <c r="Z134" s="696"/>
      <c r="AA134" s="96"/>
      <c r="AB134" s="96"/>
      <c r="AC134" s="96" t="b">
        <f t="shared" si="0"/>
        <v>0</v>
      </c>
      <c r="AD134" s="96" t="b">
        <f t="shared" si="1"/>
        <v>0</v>
      </c>
      <c r="AJ134" s="82" t="b">
        <f t="shared" si="2"/>
        <v>1</v>
      </c>
    </row>
    <row r="135" spans="1:36" ht="32.25" hidden="1" customHeight="1" x14ac:dyDescent="0.2">
      <c r="A135" s="229"/>
      <c r="B135" s="575" t="s">
        <v>335</v>
      </c>
      <c r="C135" s="576"/>
      <c r="D135" s="577"/>
      <c r="E135" s="578"/>
      <c r="F135" s="578"/>
      <c r="G135" s="579"/>
      <c r="H135" s="588"/>
      <c r="I135" s="578"/>
      <c r="J135" s="578"/>
      <c r="K135" s="578"/>
      <c r="L135" s="578"/>
      <c r="M135" s="578"/>
      <c r="N135" s="579"/>
      <c r="O135" s="96"/>
      <c r="P135" s="306"/>
      <c r="Q135" s="695"/>
      <c r="R135" s="695"/>
      <c r="S135" s="695"/>
      <c r="T135" s="695"/>
      <c r="U135" s="695"/>
      <c r="V135" s="695"/>
      <c r="W135" s="695"/>
      <c r="X135" s="695"/>
      <c r="Y135" s="695"/>
      <c r="Z135" s="696"/>
      <c r="AA135" s="96"/>
      <c r="AB135" s="96"/>
      <c r="AC135" s="96" t="b">
        <f t="shared" si="0"/>
        <v>0</v>
      </c>
      <c r="AD135" s="96" t="b">
        <f t="shared" si="1"/>
        <v>0</v>
      </c>
      <c r="AJ135" s="82" t="b">
        <f t="shared" si="2"/>
        <v>1</v>
      </c>
    </row>
    <row r="136" spans="1:36" ht="32.25" hidden="1" customHeight="1" x14ac:dyDescent="0.2">
      <c r="A136" s="229"/>
      <c r="B136" s="575" t="s">
        <v>335</v>
      </c>
      <c r="C136" s="576"/>
      <c r="D136" s="577"/>
      <c r="E136" s="578"/>
      <c r="F136" s="578"/>
      <c r="G136" s="579"/>
      <c r="H136" s="588"/>
      <c r="I136" s="578"/>
      <c r="J136" s="578"/>
      <c r="K136" s="578"/>
      <c r="L136" s="578"/>
      <c r="M136" s="578"/>
      <c r="N136" s="579"/>
      <c r="O136" s="96"/>
      <c r="P136" s="306"/>
      <c r="Q136" s="695"/>
      <c r="R136" s="695"/>
      <c r="S136" s="695"/>
      <c r="T136" s="695"/>
      <c r="U136" s="695"/>
      <c r="V136" s="695"/>
      <c r="W136" s="695"/>
      <c r="X136" s="695"/>
      <c r="Y136" s="695"/>
      <c r="Z136" s="696"/>
      <c r="AA136" s="96"/>
      <c r="AB136" s="96"/>
      <c r="AC136" s="96" t="b">
        <f t="shared" si="0"/>
        <v>0</v>
      </c>
      <c r="AD136" s="96" t="b">
        <f t="shared" si="1"/>
        <v>0</v>
      </c>
      <c r="AJ136" s="82" t="b">
        <f t="shared" si="2"/>
        <v>1</v>
      </c>
    </row>
    <row r="137" spans="1:36" ht="32.25" hidden="1" customHeight="1" x14ac:dyDescent="0.2">
      <c r="A137" s="229"/>
      <c r="B137" s="575" t="s">
        <v>335</v>
      </c>
      <c r="C137" s="576"/>
      <c r="D137" s="577"/>
      <c r="E137" s="578"/>
      <c r="F137" s="578"/>
      <c r="G137" s="579"/>
      <c r="H137" s="588"/>
      <c r="I137" s="578"/>
      <c r="J137" s="578"/>
      <c r="K137" s="578"/>
      <c r="L137" s="578"/>
      <c r="M137" s="578"/>
      <c r="N137" s="579"/>
      <c r="O137" s="96"/>
      <c r="P137" s="306"/>
      <c r="Q137" s="695"/>
      <c r="R137" s="695"/>
      <c r="S137" s="695"/>
      <c r="T137" s="695"/>
      <c r="U137" s="695"/>
      <c r="V137" s="695"/>
      <c r="W137" s="695"/>
      <c r="X137" s="695"/>
      <c r="Y137" s="695"/>
      <c r="Z137" s="696"/>
      <c r="AA137" s="96"/>
      <c r="AB137" s="96"/>
      <c r="AC137" s="96" t="b">
        <f t="shared" si="0"/>
        <v>0</v>
      </c>
      <c r="AD137" s="96" t="b">
        <f t="shared" si="1"/>
        <v>0</v>
      </c>
      <c r="AJ137" s="82" t="b">
        <f t="shared" si="2"/>
        <v>1</v>
      </c>
    </row>
    <row r="138" spans="1:36" ht="32.25" hidden="1" customHeight="1" x14ac:dyDescent="0.2">
      <c r="A138" s="229"/>
      <c r="B138" s="575" t="s">
        <v>335</v>
      </c>
      <c r="C138" s="576"/>
      <c r="D138" s="577"/>
      <c r="E138" s="578"/>
      <c r="F138" s="578"/>
      <c r="G138" s="579"/>
      <c r="H138" s="588"/>
      <c r="I138" s="578"/>
      <c r="J138" s="578"/>
      <c r="K138" s="578"/>
      <c r="L138" s="578"/>
      <c r="M138" s="578"/>
      <c r="N138" s="579"/>
      <c r="O138" s="96"/>
      <c r="P138" s="306"/>
      <c r="Q138" s="695"/>
      <c r="R138" s="695"/>
      <c r="S138" s="695"/>
      <c r="T138" s="695"/>
      <c r="U138" s="695"/>
      <c r="V138" s="695"/>
      <c r="W138" s="695"/>
      <c r="X138" s="695"/>
      <c r="Y138" s="695"/>
      <c r="Z138" s="696"/>
      <c r="AA138" s="96"/>
      <c r="AB138" s="96"/>
      <c r="AC138" s="96" t="b">
        <f t="shared" si="0"/>
        <v>0</v>
      </c>
      <c r="AD138" s="96" t="b">
        <f t="shared" si="1"/>
        <v>0</v>
      </c>
      <c r="AJ138" s="82" t="b">
        <f t="shared" si="2"/>
        <v>1</v>
      </c>
    </row>
    <row r="139" spans="1:36" ht="32.25" hidden="1" customHeight="1" x14ac:dyDescent="0.2">
      <c r="A139" s="229"/>
      <c r="B139" s="575" t="s">
        <v>335</v>
      </c>
      <c r="C139" s="576"/>
      <c r="D139" s="577"/>
      <c r="E139" s="578"/>
      <c r="F139" s="578"/>
      <c r="G139" s="579"/>
      <c r="H139" s="588"/>
      <c r="I139" s="578"/>
      <c r="J139" s="578"/>
      <c r="K139" s="578"/>
      <c r="L139" s="578"/>
      <c r="M139" s="578"/>
      <c r="N139" s="579"/>
      <c r="O139" s="262"/>
      <c r="P139" s="306"/>
      <c r="Q139" s="695"/>
      <c r="R139" s="695"/>
      <c r="S139" s="695"/>
      <c r="T139" s="695"/>
      <c r="U139" s="695"/>
      <c r="V139" s="695"/>
      <c r="W139" s="695"/>
      <c r="X139" s="695"/>
      <c r="Y139" s="695"/>
      <c r="Z139" s="696"/>
      <c r="AA139" s="96"/>
      <c r="AB139" s="96"/>
      <c r="AC139" s="96" t="b">
        <f t="shared" si="0"/>
        <v>0</v>
      </c>
      <c r="AD139" s="96" t="b">
        <f t="shared" si="1"/>
        <v>0</v>
      </c>
      <c r="AJ139" s="82" t="b">
        <f t="shared" si="2"/>
        <v>1</v>
      </c>
    </row>
    <row r="140" spans="1:36" ht="32.25" hidden="1" customHeight="1" x14ac:dyDescent="0.2">
      <c r="A140" s="229"/>
      <c r="B140" s="575" t="s">
        <v>335</v>
      </c>
      <c r="C140" s="576"/>
      <c r="D140" s="577"/>
      <c r="E140" s="578"/>
      <c r="F140" s="578"/>
      <c r="G140" s="579"/>
      <c r="H140" s="588"/>
      <c r="I140" s="578"/>
      <c r="J140" s="578"/>
      <c r="K140" s="578"/>
      <c r="L140" s="578"/>
      <c r="M140" s="578"/>
      <c r="N140" s="579"/>
      <c r="O140" s="96"/>
      <c r="P140" s="306"/>
      <c r="Q140" s="695"/>
      <c r="R140" s="695"/>
      <c r="S140" s="695"/>
      <c r="T140" s="695"/>
      <c r="U140" s="695"/>
      <c r="V140" s="695"/>
      <c r="W140" s="695"/>
      <c r="X140" s="695"/>
      <c r="Y140" s="695"/>
      <c r="Z140" s="696"/>
      <c r="AA140" s="96"/>
      <c r="AB140" s="96"/>
      <c r="AC140" s="96" t="b">
        <f t="shared" si="0"/>
        <v>0</v>
      </c>
      <c r="AD140" s="96" t="b">
        <f t="shared" si="1"/>
        <v>0</v>
      </c>
      <c r="AJ140" s="82" t="b">
        <f t="shared" si="2"/>
        <v>1</v>
      </c>
    </row>
    <row r="141" spans="1:36" ht="32.25" hidden="1" customHeight="1" x14ac:dyDescent="0.2">
      <c r="A141" s="229"/>
      <c r="B141" s="575" t="s">
        <v>335</v>
      </c>
      <c r="C141" s="576"/>
      <c r="D141" s="577"/>
      <c r="E141" s="578"/>
      <c r="F141" s="578"/>
      <c r="G141" s="579"/>
      <c r="H141" s="588"/>
      <c r="I141" s="578"/>
      <c r="J141" s="578"/>
      <c r="K141" s="578"/>
      <c r="L141" s="578"/>
      <c r="M141" s="578"/>
      <c r="N141" s="579"/>
      <c r="O141" s="96"/>
      <c r="P141" s="306"/>
      <c r="Q141" s="695"/>
      <c r="R141" s="695"/>
      <c r="S141" s="695"/>
      <c r="T141" s="695"/>
      <c r="U141" s="695"/>
      <c r="V141" s="695"/>
      <c r="W141" s="695"/>
      <c r="X141" s="695"/>
      <c r="Y141" s="695"/>
      <c r="Z141" s="696"/>
      <c r="AA141" s="96"/>
      <c r="AB141" s="96"/>
      <c r="AC141" s="96" t="b">
        <f t="shared" si="0"/>
        <v>0</v>
      </c>
      <c r="AD141" s="96" t="b">
        <f t="shared" si="1"/>
        <v>0</v>
      </c>
      <c r="AJ141" s="82" t="b">
        <f t="shared" si="2"/>
        <v>1</v>
      </c>
    </row>
    <row r="142" spans="1:36" ht="32.25" hidden="1" customHeight="1" x14ac:dyDescent="0.2">
      <c r="A142" s="229"/>
      <c r="B142" s="575" t="s">
        <v>335</v>
      </c>
      <c r="C142" s="576"/>
      <c r="D142" s="577"/>
      <c r="E142" s="578"/>
      <c r="F142" s="578"/>
      <c r="G142" s="579"/>
      <c r="H142" s="588"/>
      <c r="I142" s="578"/>
      <c r="J142" s="578"/>
      <c r="K142" s="578"/>
      <c r="L142" s="578"/>
      <c r="M142" s="578"/>
      <c r="N142" s="579"/>
      <c r="O142" s="96"/>
      <c r="P142" s="306"/>
      <c r="Q142" s="695"/>
      <c r="R142" s="695"/>
      <c r="S142" s="695"/>
      <c r="T142" s="695"/>
      <c r="U142" s="695"/>
      <c r="V142" s="695"/>
      <c r="W142" s="695"/>
      <c r="X142" s="695"/>
      <c r="Y142" s="695"/>
      <c r="Z142" s="696"/>
      <c r="AA142" s="96"/>
      <c r="AB142" s="96"/>
      <c r="AC142" s="96" t="b">
        <f t="shared" si="0"/>
        <v>0</v>
      </c>
      <c r="AD142" s="96" t="b">
        <f t="shared" si="1"/>
        <v>0</v>
      </c>
      <c r="AJ142" s="82" t="b">
        <f t="shared" si="2"/>
        <v>1</v>
      </c>
    </row>
    <row r="143" spans="1:36" ht="32.25" hidden="1" customHeight="1" x14ac:dyDescent="0.2">
      <c r="A143" s="229"/>
      <c r="B143" s="575" t="s">
        <v>335</v>
      </c>
      <c r="C143" s="576"/>
      <c r="D143" s="577"/>
      <c r="E143" s="578"/>
      <c r="F143" s="578"/>
      <c r="G143" s="579"/>
      <c r="H143" s="588"/>
      <c r="I143" s="578"/>
      <c r="J143" s="578"/>
      <c r="K143" s="578"/>
      <c r="L143" s="578"/>
      <c r="M143" s="578"/>
      <c r="N143" s="579"/>
      <c r="O143" s="96"/>
      <c r="P143" s="306"/>
      <c r="Q143" s="695"/>
      <c r="R143" s="695"/>
      <c r="S143" s="695"/>
      <c r="T143" s="695"/>
      <c r="U143" s="695"/>
      <c r="V143" s="695"/>
      <c r="W143" s="695"/>
      <c r="X143" s="695"/>
      <c r="Y143" s="695"/>
      <c r="Z143" s="696"/>
      <c r="AA143" s="96"/>
      <c r="AB143" s="96"/>
      <c r="AC143" s="96" t="b">
        <f t="shared" si="0"/>
        <v>0</v>
      </c>
      <c r="AD143" s="96" t="b">
        <f t="shared" si="1"/>
        <v>0</v>
      </c>
      <c r="AJ143" s="82" t="b">
        <f t="shared" si="2"/>
        <v>1</v>
      </c>
    </row>
    <row r="144" spans="1:36" ht="32.25" hidden="1" customHeight="1" x14ac:dyDescent="0.2">
      <c r="A144" s="229"/>
      <c r="B144" s="734" t="s">
        <v>335</v>
      </c>
      <c r="C144" s="576"/>
      <c r="D144" s="577"/>
      <c r="E144" s="578"/>
      <c r="F144" s="578"/>
      <c r="G144" s="579"/>
      <c r="H144" s="588"/>
      <c r="I144" s="578"/>
      <c r="J144" s="578"/>
      <c r="K144" s="578"/>
      <c r="L144" s="578"/>
      <c r="M144" s="578"/>
      <c r="N144" s="579"/>
      <c r="O144" s="96"/>
      <c r="P144" s="306"/>
      <c r="Q144" s="695"/>
      <c r="R144" s="695"/>
      <c r="S144" s="695"/>
      <c r="T144" s="695"/>
      <c r="U144" s="695"/>
      <c r="V144" s="695"/>
      <c r="W144" s="695"/>
      <c r="X144" s="695"/>
      <c r="Y144" s="695"/>
      <c r="Z144" s="696"/>
      <c r="AA144" s="96"/>
      <c r="AB144" s="96"/>
      <c r="AC144" s="96" t="b">
        <f t="shared" si="0"/>
        <v>0</v>
      </c>
      <c r="AD144" s="96" t="b">
        <f t="shared" si="1"/>
        <v>0</v>
      </c>
      <c r="AJ144" s="82" t="b">
        <f t="shared" si="2"/>
        <v>1</v>
      </c>
    </row>
    <row r="145" spans="1:40" ht="30" customHeight="1" x14ac:dyDescent="0.2">
      <c r="A145" s="229"/>
      <c r="B145" s="247"/>
      <c r="C145" s="287"/>
      <c r="D145" s="249"/>
      <c r="E145" s="247"/>
      <c r="F145" s="247"/>
      <c r="G145" s="281"/>
      <c r="H145" s="281"/>
      <c r="I145" s="281"/>
      <c r="J145" s="280"/>
      <c r="K145" s="288"/>
      <c r="L145" s="289"/>
      <c r="M145" s="244"/>
      <c r="N145" s="290"/>
      <c r="O145" s="27"/>
      <c r="P145" s="36"/>
      <c r="Q145" s="35"/>
      <c r="R145" s="35"/>
      <c r="S145" s="35"/>
      <c r="T145" s="35"/>
      <c r="U145" s="35"/>
      <c r="V145" s="35"/>
      <c r="W145" s="35"/>
      <c r="X145" s="35"/>
      <c r="Y145" s="35"/>
      <c r="Z145" s="90"/>
      <c r="AA145" s="91"/>
      <c r="AB145" s="280"/>
      <c r="AC145" s="280"/>
    </row>
    <row r="146" spans="1:40" ht="53.25" customHeight="1" x14ac:dyDescent="0.2">
      <c r="A146" s="229"/>
      <c r="B146" s="733" t="s">
        <v>780</v>
      </c>
      <c r="C146" s="733"/>
      <c r="D146" s="733"/>
      <c r="E146" s="733"/>
      <c r="F146" s="733"/>
      <c r="G146" s="733"/>
      <c r="H146" s="733"/>
      <c r="I146" s="733"/>
      <c r="J146" s="733"/>
      <c r="K146" s="288"/>
      <c r="L146" s="289"/>
      <c r="M146" s="244"/>
      <c r="N146" s="290"/>
      <c r="O146" s="27"/>
      <c r="P146" s="36"/>
      <c r="Q146" s="35"/>
      <c r="R146" s="35"/>
      <c r="S146" s="35"/>
      <c r="T146" s="35"/>
      <c r="U146" s="35"/>
      <c r="V146" s="35"/>
      <c r="W146" s="35"/>
      <c r="X146" s="35"/>
      <c r="Y146" s="35"/>
      <c r="Z146" s="90"/>
      <c r="AA146" s="91"/>
      <c r="AB146" s="396"/>
      <c r="AC146" s="396"/>
    </row>
    <row r="147" spans="1:40" ht="249" customHeight="1" x14ac:dyDescent="0.2">
      <c r="A147" s="229"/>
      <c r="B147" s="787" t="s">
        <v>685</v>
      </c>
      <c r="C147" s="788"/>
      <c r="D147" s="788"/>
      <c r="E147" s="788"/>
      <c r="F147" s="788"/>
      <c r="G147" s="788"/>
      <c r="H147" s="788"/>
      <c r="I147" s="788"/>
      <c r="J147" s="789"/>
      <c r="K147" s="475"/>
      <c r="L147" s="289"/>
      <c r="M147" s="244"/>
      <c r="N147" s="290"/>
      <c r="O147" s="27"/>
      <c r="P147" s="36"/>
      <c r="Q147" s="35"/>
      <c r="R147" s="35"/>
      <c r="S147" s="35"/>
      <c r="T147" s="35"/>
      <c r="U147" s="35"/>
      <c r="V147" s="35"/>
      <c r="W147" s="35"/>
      <c r="X147" s="35"/>
      <c r="Y147" s="35"/>
      <c r="Z147" s="90"/>
      <c r="AA147" s="91"/>
      <c r="AB147" s="396"/>
      <c r="AC147" s="396"/>
    </row>
    <row r="148" spans="1:40" x14ac:dyDescent="0.2">
      <c r="A148" s="229"/>
      <c r="B148" s="247"/>
      <c r="C148" s="287"/>
      <c r="D148" s="249"/>
      <c r="E148" s="247"/>
      <c r="F148" s="247"/>
      <c r="G148" s="398"/>
      <c r="H148" s="398"/>
      <c r="I148" s="398"/>
      <c r="J148" s="396"/>
      <c r="K148" s="288"/>
      <c r="L148" s="289"/>
      <c r="M148" s="244"/>
      <c r="N148" s="290"/>
      <c r="O148" s="27"/>
      <c r="P148" s="36"/>
      <c r="Q148" s="35"/>
      <c r="R148" s="35"/>
      <c r="S148" s="35"/>
      <c r="T148" s="35"/>
      <c r="U148" s="35"/>
      <c r="V148" s="35"/>
      <c r="W148" s="35"/>
      <c r="X148" s="35"/>
      <c r="Y148" s="35"/>
      <c r="Z148" s="90"/>
      <c r="AA148" s="91"/>
      <c r="AB148" s="396"/>
      <c r="AC148" s="396"/>
    </row>
    <row r="149" spans="1:40" ht="20.25" customHeight="1" x14ac:dyDescent="0.2">
      <c r="A149" s="229"/>
      <c r="B149" s="247"/>
      <c r="C149" s="287"/>
      <c r="D149" s="249"/>
      <c r="E149" s="247"/>
      <c r="F149" s="247"/>
      <c r="G149" s="398"/>
      <c r="H149" s="398"/>
      <c r="I149" s="398"/>
      <c r="J149" s="396"/>
      <c r="K149" s="288"/>
      <c r="L149" s="289"/>
      <c r="M149" s="244"/>
      <c r="N149" s="290"/>
      <c r="O149" s="27"/>
      <c r="P149" s="36"/>
      <c r="Q149" s="35"/>
      <c r="R149" s="35"/>
      <c r="S149" s="35"/>
      <c r="T149" s="35"/>
      <c r="U149" s="35"/>
      <c r="V149" s="35"/>
      <c r="W149" s="35"/>
      <c r="X149" s="35"/>
      <c r="Y149" s="35"/>
      <c r="Z149" s="90"/>
      <c r="AA149" s="91"/>
      <c r="AB149" s="396"/>
      <c r="AC149" s="396"/>
    </row>
    <row r="150" spans="1:40" ht="22.5" customHeight="1" x14ac:dyDescent="0.2">
      <c r="A150" s="229"/>
      <c r="B150" s="247"/>
      <c r="C150" s="287"/>
      <c r="D150" s="249"/>
      <c r="E150" s="247"/>
      <c r="F150" s="247"/>
      <c r="G150" s="398"/>
      <c r="H150" s="398"/>
      <c r="I150" s="398"/>
      <c r="J150" s="396"/>
      <c r="K150" s="288"/>
      <c r="L150" s="289"/>
      <c r="M150" s="244"/>
      <c r="N150" s="290"/>
      <c r="O150" s="27"/>
      <c r="P150" s="36"/>
      <c r="Q150" s="35"/>
      <c r="R150" s="35"/>
      <c r="S150" s="35"/>
      <c r="T150" s="35"/>
      <c r="U150" s="35"/>
      <c r="V150" s="35"/>
      <c r="W150" s="35"/>
      <c r="X150" s="35"/>
      <c r="Y150" s="35"/>
      <c r="Z150" s="90"/>
      <c r="AA150" s="91"/>
      <c r="AB150" s="396"/>
      <c r="AC150" s="396"/>
    </row>
    <row r="151" spans="1:40" ht="15.75" customHeight="1" x14ac:dyDescent="0.2">
      <c r="A151" s="299"/>
      <c r="B151" s="735"/>
      <c r="C151" s="736"/>
      <c r="D151" s="736"/>
      <c r="E151" s="737"/>
      <c r="F151" s="247"/>
      <c r="G151" s="281"/>
      <c r="H151" s="738"/>
      <c r="I151" s="738"/>
      <c r="J151" s="738"/>
      <c r="K151" s="738"/>
      <c r="L151"/>
      <c r="M151" s="399"/>
      <c r="N151" s="290"/>
      <c r="O151" s="27"/>
      <c r="P151" s="36"/>
      <c r="Q151" s="35"/>
      <c r="R151" s="35"/>
      <c r="S151" s="35"/>
      <c r="T151" s="35"/>
      <c r="U151" s="35"/>
      <c r="V151" s="35"/>
      <c r="W151" s="35"/>
      <c r="X151" s="35"/>
      <c r="Y151" s="35"/>
      <c r="Z151" s="90"/>
      <c r="AA151" s="91"/>
      <c r="AB151" s="280"/>
      <c r="AC151" s="280"/>
    </row>
    <row r="152" spans="1:40" ht="42.75" customHeight="1" x14ac:dyDescent="0.2">
      <c r="A152" s="229"/>
      <c r="B152" s="790" t="s">
        <v>640</v>
      </c>
      <c r="C152" s="791"/>
      <c r="D152" s="791"/>
      <c r="E152" s="792"/>
      <c r="F152" s="783" t="s">
        <v>102</v>
      </c>
      <c r="G152" s="784"/>
      <c r="H152" s="784"/>
      <c r="I152" s="785"/>
      <c r="J152" s="783" t="s">
        <v>735</v>
      </c>
      <c r="K152" s="793"/>
      <c r="L152" s="31"/>
      <c r="M152" s="31"/>
      <c r="N152" s="31"/>
      <c r="O152" s="27"/>
      <c r="P152" s="97" t="s">
        <v>141</v>
      </c>
      <c r="Q152" s="739" t="s">
        <v>55</v>
      </c>
      <c r="R152" s="740"/>
      <c r="S152" s="740"/>
      <c r="T152" s="740"/>
      <c r="U152" s="740"/>
      <c r="V152" s="740"/>
      <c r="W152" s="740"/>
      <c r="X152" s="740"/>
      <c r="Y152" s="740"/>
      <c r="Z152" s="741"/>
      <c r="AA152" s="136"/>
      <c r="AB152" s="135"/>
      <c r="AC152" s="137"/>
      <c r="AD152" s="137"/>
    </row>
    <row r="153" spans="1:40" ht="34.5" customHeight="1" x14ac:dyDescent="0.2">
      <c r="A153" s="229"/>
      <c r="B153" s="558"/>
      <c r="C153" s="559"/>
      <c r="D153" s="559"/>
      <c r="E153" s="560"/>
      <c r="F153" s="558"/>
      <c r="G153" s="559"/>
      <c r="H153" s="559"/>
      <c r="I153" s="560"/>
      <c r="J153" s="561"/>
      <c r="K153" s="562"/>
      <c r="L153" s="31"/>
      <c r="M153" s="31"/>
      <c r="N153" s="31"/>
      <c r="O153" s="96"/>
      <c r="P153" s="278"/>
      <c r="Q153" s="563"/>
      <c r="R153" s="564"/>
      <c r="S153" s="564"/>
      <c r="T153" s="564"/>
      <c r="U153" s="564"/>
      <c r="V153" s="564"/>
      <c r="W153" s="564"/>
      <c r="X153" s="564"/>
      <c r="Y153" s="564"/>
      <c r="Z153" s="565"/>
      <c r="AA153" s="96"/>
      <c r="AB153" s="96"/>
      <c r="AC153" s="96" t="b">
        <f t="shared" ref="AC153:AC192" si="3">IF(AND(I153="Bör-krav",L153&lt;=0),TRUE,FALSE)</f>
        <v>0</v>
      </c>
      <c r="AD153" s="96" t="b">
        <f t="shared" ref="AD153:AD192" si="4">IF(I153="Ska-krav",TRUE,FALSE)</f>
        <v>0</v>
      </c>
      <c r="AJ153" s="82" t="b">
        <f t="shared" ref="AJ153:AJ192" si="5">IF(AND(I153="Ska-krav",P153&lt;&gt;"Ja"),TRUE,FALSE)</f>
        <v>0</v>
      </c>
    </row>
    <row r="154" spans="1:40" ht="32.25" customHeight="1" x14ac:dyDescent="0.2">
      <c r="A154" s="229"/>
      <c r="B154" s="558"/>
      <c r="C154" s="559"/>
      <c r="D154" s="559"/>
      <c r="E154" s="560"/>
      <c r="F154" s="558"/>
      <c r="G154" s="559"/>
      <c r="H154" s="559"/>
      <c r="I154" s="560"/>
      <c r="J154" s="561"/>
      <c r="K154" s="562"/>
      <c r="L154" s="31"/>
      <c r="M154" s="31"/>
      <c r="N154" s="31"/>
      <c r="O154" s="96"/>
      <c r="P154" s="278"/>
      <c r="Q154" s="563"/>
      <c r="R154" s="564"/>
      <c r="S154" s="564"/>
      <c r="T154" s="564"/>
      <c r="U154" s="564"/>
      <c r="V154" s="564"/>
      <c r="W154" s="564"/>
      <c r="X154" s="564"/>
      <c r="Y154" s="564"/>
      <c r="Z154" s="565"/>
      <c r="AA154" s="96"/>
      <c r="AB154" s="96"/>
      <c r="AC154" s="96" t="b">
        <f t="shared" si="3"/>
        <v>0</v>
      </c>
      <c r="AD154" s="96" t="b">
        <f t="shared" si="4"/>
        <v>0</v>
      </c>
      <c r="AJ154" s="82" t="b">
        <f t="shared" si="5"/>
        <v>0</v>
      </c>
    </row>
    <row r="155" spans="1:40" ht="32.25" customHeight="1" x14ac:dyDescent="0.2">
      <c r="A155" s="229"/>
      <c r="B155" s="558"/>
      <c r="C155" s="559"/>
      <c r="D155" s="559"/>
      <c r="E155" s="560"/>
      <c r="F155" s="558"/>
      <c r="G155" s="559"/>
      <c r="H155" s="559"/>
      <c r="I155" s="560"/>
      <c r="J155" s="561"/>
      <c r="K155" s="562"/>
      <c r="L155" s="31"/>
      <c r="M155" s="31"/>
      <c r="N155" s="31"/>
      <c r="O155" s="96"/>
      <c r="P155" s="278"/>
      <c r="Q155" s="563"/>
      <c r="R155" s="564"/>
      <c r="S155" s="564"/>
      <c r="T155" s="564"/>
      <c r="U155" s="564"/>
      <c r="V155" s="564"/>
      <c r="W155" s="564"/>
      <c r="X155" s="564"/>
      <c r="Y155" s="564"/>
      <c r="Z155" s="565"/>
      <c r="AA155" s="96"/>
      <c r="AB155" s="96"/>
      <c r="AC155" s="96" t="b">
        <f t="shared" si="3"/>
        <v>0</v>
      </c>
      <c r="AD155" s="96" t="b">
        <f t="shared" si="4"/>
        <v>0</v>
      </c>
      <c r="AJ155" s="82" t="b">
        <f t="shared" si="5"/>
        <v>0</v>
      </c>
    </row>
    <row r="156" spans="1:40" ht="32.25" customHeight="1" x14ac:dyDescent="0.2">
      <c r="A156" s="229"/>
      <c r="B156" s="558"/>
      <c r="C156" s="559"/>
      <c r="D156" s="559"/>
      <c r="E156" s="560"/>
      <c r="F156" s="558"/>
      <c r="G156" s="559"/>
      <c r="H156" s="559"/>
      <c r="I156" s="560"/>
      <c r="J156" s="561"/>
      <c r="K156" s="562"/>
      <c r="L156" s="31"/>
      <c r="M156" s="31"/>
      <c r="N156" s="31"/>
      <c r="O156" s="96"/>
      <c r="P156" s="278"/>
      <c r="Q156" s="563"/>
      <c r="R156" s="564"/>
      <c r="S156" s="564"/>
      <c r="T156" s="564"/>
      <c r="U156" s="564"/>
      <c r="V156" s="564"/>
      <c r="W156" s="564"/>
      <c r="X156" s="564"/>
      <c r="Y156" s="564"/>
      <c r="Z156" s="565"/>
      <c r="AA156" s="96"/>
      <c r="AB156" s="96"/>
      <c r="AC156" s="96" t="b">
        <f t="shared" si="3"/>
        <v>0</v>
      </c>
      <c r="AD156" s="96" t="b">
        <f t="shared" si="4"/>
        <v>0</v>
      </c>
      <c r="AJ156" s="82" t="b">
        <f t="shared" si="5"/>
        <v>0</v>
      </c>
    </row>
    <row r="157" spans="1:40" ht="32.25" customHeight="1" x14ac:dyDescent="0.2">
      <c r="A157" s="229"/>
      <c r="B157" s="558"/>
      <c r="C157" s="559"/>
      <c r="D157" s="559"/>
      <c r="E157" s="560"/>
      <c r="F157" s="558"/>
      <c r="G157" s="559"/>
      <c r="H157" s="559"/>
      <c r="I157" s="560"/>
      <c r="J157" s="561"/>
      <c r="K157" s="562"/>
      <c r="L157" s="31"/>
      <c r="M157" s="31"/>
      <c r="N157" s="31"/>
      <c r="O157" s="96"/>
      <c r="P157" s="278"/>
      <c r="Q157" s="563"/>
      <c r="R157" s="564"/>
      <c r="S157" s="564"/>
      <c r="T157" s="564"/>
      <c r="U157" s="564"/>
      <c r="V157" s="564"/>
      <c r="W157" s="564"/>
      <c r="X157" s="564"/>
      <c r="Y157" s="564"/>
      <c r="Z157" s="565"/>
      <c r="AA157" s="96"/>
      <c r="AB157" s="96"/>
      <c r="AC157" s="96" t="b">
        <f t="shared" si="3"/>
        <v>0</v>
      </c>
      <c r="AD157" s="96" t="b">
        <f t="shared" si="4"/>
        <v>0</v>
      </c>
      <c r="AJ157" s="82" t="b">
        <f t="shared" si="5"/>
        <v>0</v>
      </c>
    </row>
    <row r="158" spans="1:40" ht="32.25" customHeight="1" x14ac:dyDescent="0.2">
      <c r="A158" s="229"/>
      <c r="B158" s="558"/>
      <c r="C158" s="559"/>
      <c r="D158" s="559"/>
      <c r="E158" s="560"/>
      <c r="F158" s="558"/>
      <c r="G158" s="559"/>
      <c r="H158" s="559"/>
      <c r="I158" s="560"/>
      <c r="J158" s="561"/>
      <c r="K158" s="562"/>
      <c r="L158" s="31"/>
      <c r="M158" s="31"/>
      <c r="N158" s="31"/>
      <c r="O158" s="96"/>
      <c r="P158" s="278"/>
      <c r="Q158" s="563"/>
      <c r="R158" s="564"/>
      <c r="S158" s="564"/>
      <c r="T158" s="564"/>
      <c r="U158" s="564"/>
      <c r="V158" s="564"/>
      <c r="W158" s="564"/>
      <c r="X158" s="564"/>
      <c r="Y158" s="564"/>
      <c r="Z158" s="565"/>
      <c r="AA158" s="96"/>
      <c r="AB158" s="96"/>
      <c r="AC158" s="96" t="b">
        <f t="shared" si="3"/>
        <v>0</v>
      </c>
      <c r="AD158" s="96" t="b">
        <f t="shared" si="4"/>
        <v>0</v>
      </c>
      <c r="AJ158" s="82" t="b">
        <f t="shared" si="5"/>
        <v>0</v>
      </c>
    </row>
    <row r="159" spans="1:40" ht="32.25" customHeight="1" x14ac:dyDescent="0.2">
      <c r="A159" s="229"/>
      <c r="B159" s="558"/>
      <c r="C159" s="559"/>
      <c r="D159" s="559"/>
      <c r="E159" s="560"/>
      <c r="F159" s="558"/>
      <c r="G159" s="559"/>
      <c r="H159" s="559"/>
      <c r="I159" s="560"/>
      <c r="J159" s="561"/>
      <c r="K159" s="562"/>
      <c r="L159" s="31"/>
      <c r="M159" s="31"/>
      <c r="N159" s="31"/>
      <c r="O159" s="375"/>
      <c r="P159" s="412"/>
      <c r="Q159" s="563"/>
      <c r="R159" s="564"/>
      <c r="S159" s="564"/>
      <c r="T159" s="564"/>
      <c r="U159" s="564"/>
      <c r="V159" s="564"/>
      <c r="W159" s="564"/>
      <c r="X159" s="564"/>
      <c r="Y159" s="564"/>
      <c r="Z159" s="565"/>
      <c r="AA159" s="96"/>
      <c r="AB159" s="96"/>
      <c r="AC159" s="96" t="b">
        <f t="shared" si="3"/>
        <v>0</v>
      </c>
      <c r="AD159" s="96" t="b">
        <f t="shared" si="4"/>
        <v>0</v>
      </c>
      <c r="AJ159" s="82" t="b">
        <f t="shared" si="5"/>
        <v>0</v>
      </c>
      <c r="AN159" s="31"/>
    </row>
    <row r="160" spans="1:40" ht="32.25" customHeight="1" x14ac:dyDescent="0.2">
      <c r="A160" s="229"/>
      <c r="B160" s="558"/>
      <c r="C160" s="559"/>
      <c r="D160" s="559"/>
      <c r="E160" s="560"/>
      <c r="F160" s="558"/>
      <c r="G160" s="559"/>
      <c r="H160" s="559"/>
      <c r="I160" s="560"/>
      <c r="J160" s="561"/>
      <c r="K160" s="562"/>
      <c r="L160" s="31"/>
      <c r="M160" s="31"/>
      <c r="N160" s="31"/>
      <c r="O160" s="96"/>
      <c r="P160" s="278"/>
      <c r="Q160" s="563"/>
      <c r="R160" s="564"/>
      <c r="S160" s="564"/>
      <c r="T160" s="564"/>
      <c r="U160" s="564"/>
      <c r="V160" s="564"/>
      <c r="W160" s="564"/>
      <c r="X160" s="564"/>
      <c r="Y160" s="564"/>
      <c r="Z160" s="565"/>
      <c r="AA160" s="96"/>
      <c r="AB160" s="96"/>
      <c r="AC160" s="96" t="b">
        <f t="shared" si="3"/>
        <v>0</v>
      </c>
      <c r="AD160" s="96" t="b">
        <f t="shared" si="4"/>
        <v>0</v>
      </c>
      <c r="AJ160" s="82" t="b">
        <f t="shared" si="5"/>
        <v>0</v>
      </c>
    </row>
    <row r="161" spans="1:40" ht="32.25" customHeight="1" x14ac:dyDescent="0.2">
      <c r="A161" s="229"/>
      <c r="B161" s="558"/>
      <c r="C161" s="559"/>
      <c r="D161" s="559"/>
      <c r="E161" s="560"/>
      <c r="F161" s="558"/>
      <c r="G161" s="559"/>
      <c r="H161" s="559"/>
      <c r="I161" s="560"/>
      <c r="J161" s="561"/>
      <c r="K161" s="562"/>
      <c r="L161" s="31"/>
      <c r="M161" s="31"/>
      <c r="N161" s="31"/>
      <c r="O161" s="96"/>
      <c r="P161" s="278"/>
      <c r="Q161" s="563"/>
      <c r="R161" s="564"/>
      <c r="S161" s="564"/>
      <c r="T161" s="564"/>
      <c r="U161" s="564"/>
      <c r="V161" s="564"/>
      <c r="W161" s="564"/>
      <c r="X161" s="564"/>
      <c r="Y161" s="564"/>
      <c r="Z161" s="565"/>
      <c r="AA161" s="96"/>
      <c r="AB161" s="96"/>
      <c r="AC161" s="96" t="b">
        <f t="shared" si="3"/>
        <v>0</v>
      </c>
      <c r="AD161" s="96" t="b">
        <f t="shared" si="4"/>
        <v>0</v>
      </c>
      <c r="AJ161" s="82" t="b">
        <f t="shared" si="5"/>
        <v>0</v>
      </c>
    </row>
    <row r="162" spans="1:40" ht="32.25" customHeight="1" x14ac:dyDescent="0.2">
      <c r="A162" s="229"/>
      <c r="B162" s="558"/>
      <c r="C162" s="559"/>
      <c r="D162" s="559"/>
      <c r="E162" s="560"/>
      <c r="F162" s="558"/>
      <c r="G162" s="559"/>
      <c r="H162" s="559"/>
      <c r="I162" s="560"/>
      <c r="J162" s="561"/>
      <c r="K162" s="562"/>
      <c r="L162" s="31"/>
      <c r="M162" s="31"/>
      <c r="N162" s="31"/>
      <c r="O162" s="96"/>
      <c r="P162" s="278"/>
      <c r="Q162" s="563"/>
      <c r="R162" s="564"/>
      <c r="S162" s="564"/>
      <c r="T162" s="564"/>
      <c r="U162" s="564"/>
      <c r="V162" s="564"/>
      <c r="W162" s="564"/>
      <c r="X162" s="564"/>
      <c r="Y162" s="564"/>
      <c r="Z162" s="565"/>
      <c r="AA162" s="96"/>
      <c r="AB162" s="96"/>
      <c r="AC162" s="96" t="b">
        <f t="shared" si="3"/>
        <v>0</v>
      </c>
      <c r="AD162" s="96" t="b">
        <f t="shared" si="4"/>
        <v>0</v>
      </c>
      <c r="AJ162" s="82" t="b">
        <f t="shared" si="5"/>
        <v>0</v>
      </c>
    </row>
    <row r="163" spans="1:40" ht="32.25" customHeight="1" x14ac:dyDescent="0.2">
      <c r="A163" s="229"/>
      <c r="B163" s="558"/>
      <c r="C163" s="559"/>
      <c r="D163" s="559"/>
      <c r="E163" s="560"/>
      <c r="F163" s="558"/>
      <c r="G163" s="559"/>
      <c r="H163" s="559"/>
      <c r="I163" s="560"/>
      <c r="J163" s="561"/>
      <c r="K163" s="562"/>
      <c r="L163" s="31"/>
      <c r="M163" s="31"/>
      <c r="N163" s="31"/>
      <c r="O163" s="96"/>
      <c r="P163" s="278"/>
      <c r="Q163" s="563"/>
      <c r="R163" s="564"/>
      <c r="S163" s="564"/>
      <c r="T163" s="564"/>
      <c r="U163" s="564"/>
      <c r="V163" s="564"/>
      <c r="W163" s="564"/>
      <c r="X163" s="564"/>
      <c r="Y163" s="564"/>
      <c r="Z163" s="565"/>
      <c r="AA163" s="96"/>
      <c r="AB163" s="96"/>
      <c r="AC163" s="96" t="b">
        <f t="shared" si="3"/>
        <v>0</v>
      </c>
      <c r="AD163" s="96" t="b">
        <f t="shared" si="4"/>
        <v>0</v>
      </c>
      <c r="AJ163" s="82" t="b">
        <f t="shared" si="5"/>
        <v>0</v>
      </c>
    </row>
    <row r="164" spans="1:40" ht="32.25" customHeight="1" x14ac:dyDescent="0.2">
      <c r="A164" s="229"/>
      <c r="B164" s="558"/>
      <c r="C164" s="559"/>
      <c r="D164" s="559"/>
      <c r="E164" s="560"/>
      <c r="F164" s="558"/>
      <c r="G164" s="559"/>
      <c r="H164" s="559"/>
      <c r="I164" s="560"/>
      <c r="J164" s="561"/>
      <c r="K164" s="562"/>
      <c r="L164" s="31"/>
      <c r="M164" s="31"/>
      <c r="N164" s="31"/>
      <c r="O164" s="96"/>
      <c r="P164" s="278"/>
      <c r="Q164" s="563"/>
      <c r="R164" s="564"/>
      <c r="S164" s="564"/>
      <c r="T164" s="564"/>
      <c r="U164" s="564"/>
      <c r="V164" s="564"/>
      <c r="W164" s="564"/>
      <c r="X164" s="564"/>
      <c r="Y164" s="564"/>
      <c r="Z164" s="565"/>
      <c r="AA164" s="96"/>
      <c r="AB164" s="96"/>
      <c r="AC164" s="96" t="b">
        <f t="shared" si="3"/>
        <v>0</v>
      </c>
      <c r="AD164" s="96" t="b">
        <f t="shared" si="4"/>
        <v>0</v>
      </c>
      <c r="AJ164" s="82" t="b">
        <f t="shared" si="5"/>
        <v>0</v>
      </c>
    </row>
    <row r="165" spans="1:40" ht="32.25" customHeight="1" x14ac:dyDescent="0.2">
      <c r="A165" s="229"/>
      <c r="B165" s="558"/>
      <c r="C165" s="559"/>
      <c r="D165" s="559"/>
      <c r="E165" s="560"/>
      <c r="F165" s="558"/>
      <c r="G165" s="559"/>
      <c r="H165" s="559"/>
      <c r="I165" s="560"/>
      <c r="J165" s="561"/>
      <c r="K165" s="562"/>
      <c r="L165" s="31"/>
      <c r="M165" s="31"/>
      <c r="N165" s="31"/>
      <c r="O165" s="96"/>
      <c r="P165" s="278"/>
      <c r="Q165" s="563"/>
      <c r="R165" s="564"/>
      <c r="S165" s="564"/>
      <c r="T165" s="564"/>
      <c r="U165" s="564"/>
      <c r="V165" s="564"/>
      <c r="W165" s="564"/>
      <c r="X165" s="564"/>
      <c r="Y165" s="564"/>
      <c r="Z165" s="565"/>
      <c r="AA165" s="96"/>
      <c r="AB165" s="96"/>
      <c r="AC165" s="96" t="b">
        <f t="shared" si="3"/>
        <v>0</v>
      </c>
      <c r="AD165" s="96" t="b">
        <f t="shared" si="4"/>
        <v>0</v>
      </c>
      <c r="AJ165" s="82" t="b">
        <f t="shared" si="5"/>
        <v>0</v>
      </c>
    </row>
    <row r="166" spans="1:40" ht="32.25" customHeight="1" x14ac:dyDescent="0.2">
      <c r="A166" s="229"/>
      <c r="B166" s="558"/>
      <c r="C166" s="559"/>
      <c r="D166" s="559"/>
      <c r="E166" s="560"/>
      <c r="F166" s="558"/>
      <c r="G166" s="559"/>
      <c r="H166" s="559"/>
      <c r="I166" s="560"/>
      <c r="J166" s="561"/>
      <c r="K166" s="562"/>
      <c r="L166" s="31"/>
      <c r="M166" s="31"/>
      <c r="N166" s="31"/>
      <c r="O166" s="375"/>
      <c r="P166" s="412"/>
      <c r="Q166" s="563"/>
      <c r="R166" s="564"/>
      <c r="S166" s="564"/>
      <c r="T166" s="564"/>
      <c r="U166" s="564"/>
      <c r="V166" s="564"/>
      <c r="W166" s="564"/>
      <c r="X166" s="564"/>
      <c r="Y166" s="564"/>
      <c r="Z166" s="565"/>
      <c r="AA166" s="96"/>
      <c r="AB166" s="96"/>
      <c r="AC166" s="96" t="b">
        <f t="shared" si="3"/>
        <v>0</v>
      </c>
      <c r="AD166" s="96" t="b">
        <f t="shared" si="4"/>
        <v>0</v>
      </c>
      <c r="AJ166" s="82" t="b">
        <f t="shared" si="5"/>
        <v>0</v>
      </c>
      <c r="AN166" s="31"/>
    </row>
    <row r="167" spans="1:40" ht="32.25" customHeight="1" x14ac:dyDescent="0.2">
      <c r="A167" s="229"/>
      <c r="B167" s="558"/>
      <c r="C167" s="559"/>
      <c r="D167" s="559"/>
      <c r="E167" s="560"/>
      <c r="F167" s="558"/>
      <c r="G167" s="559"/>
      <c r="H167" s="559"/>
      <c r="I167" s="560"/>
      <c r="J167" s="561"/>
      <c r="K167" s="562"/>
      <c r="L167" s="31"/>
      <c r="M167" s="31"/>
      <c r="N167" s="31"/>
      <c r="O167" s="96"/>
      <c r="P167" s="278"/>
      <c r="Q167" s="563"/>
      <c r="R167" s="564"/>
      <c r="S167" s="564"/>
      <c r="T167" s="564"/>
      <c r="U167" s="564"/>
      <c r="V167" s="564"/>
      <c r="W167" s="564"/>
      <c r="X167" s="564"/>
      <c r="Y167" s="564"/>
      <c r="Z167" s="565"/>
      <c r="AA167" s="96"/>
      <c r="AB167" s="96"/>
      <c r="AC167" s="96" t="b">
        <f t="shared" si="3"/>
        <v>0</v>
      </c>
      <c r="AD167" s="96" t="b">
        <f t="shared" si="4"/>
        <v>0</v>
      </c>
      <c r="AJ167" s="82" t="b">
        <f t="shared" si="5"/>
        <v>0</v>
      </c>
    </row>
    <row r="168" spans="1:40" ht="32.25" customHeight="1" x14ac:dyDescent="0.2">
      <c r="A168" s="229"/>
      <c r="B168" s="558"/>
      <c r="C168" s="559"/>
      <c r="D168" s="559"/>
      <c r="E168" s="560"/>
      <c r="F168" s="558"/>
      <c r="G168" s="559"/>
      <c r="H168" s="559"/>
      <c r="I168" s="560"/>
      <c r="J168" s="561"/>
      <c r="K168" s="562"/>
      <c r="L168" s="31"/>
      <c r="M168" s="31"/>
      <c r="N168" s="31"/>
      <c r="O168" s="96"/>
      <c r="P168" s="278"/>
      <c r="Q168" s="563"/>
      <c r="R168" s="564"/>
      <c r="S168" s="564"/>
      <c r="T168" s="564"/>
      <c r="U168" s="564"/>
      <c r="V168" s="564"/>
      <c r="W168" s="564"/>
      <c r="X168" s="564"/>
      <c r="Y168" s="564"/>
      <c r="Z168" s="565"/>
      <c r="AA168" s="96"/>
      <c r="AB168" s="96"/>
      <c r="AC168" s="96" t="b">
        <f t="shared" si="3"/>
        <v>0</v>
      </c>
      <c r="AD168" s="96" t="b">
        <f t="shared" si="4"/>
        <v>0</v>
      </c>
      <c r="AJ168" s="82" t="b">
        <f t="shared" si="5"/>
        <v>0</v>
      </c>
    </row>
    <row r="169" spans="1:40" ht="32.25" customHeight="1" x14ac:dyDescent="0.2">
      <c r="A169" s="229"/>
      <c r="B169" s="558"/>
      <c r="C169" s="559"/>
      <c r="D169" s="559"/>
      <c r="E169" s="560"/>
      <c r="F169" s="558"/>
      <c r="G169" s="559"/>
      <c r="H169" s="559"/>
      <c r="I169" s="560"/>
      <c r="J169" s="561"/>
      <c r="K169" s="562"/>
      <c r="L169" s="31"/>
      <c r="M169" s="31"/>
      <c r="N169" s="31"/>
      <c r="O169" s="96"/>
      <c r="P169" s="278"/>
      <c r="Q169" s="563"/>
      <c r="R169" s="564"/>
      <c r="S169" s="564"/>
      <c r="T169" s="564"/>
      <c r="U169" s="564"/>
      <c r="V169" s="564"/>
      <c r="W169" s="564"/>
      <c r="X169" s="564"/>
      <c r="Y169" s="564"/>
      <c r="Z169" s="565"/>
      <c r="AA169" s="96"/>
      <c r="AB169" s="96"/>
      <c r="AC169" s="96" t="b">
        <f t="shared" si="3"/>
        <v>0</v>
      </c>
      <c r="AD169" s="96" t="b">
        <f t="shared" si="4"/>
        <v>0</v>
      </c>
      <c r="AJ169" s="82" t="b">
        <f t="shared" si="5"/>
        <v>0</v>
      </c>
    </row>
    <row r="170" spans="1:40" ht="32.25" customHeight="1" x14ac:dyDescent="0.2">
      <c r="A170" s="229"/>
      <c r="B170" s="558"/>
      <c r="C170" s="559"/>
      <c r="D170" s="559"/>
      <c r="E170" s="560"/>
      <c r="F170" s="558"/>
      <c r="G170" s="559"/>
      <c r="H170" s="559"/>
      <c r="I170" s="560"/>
      <c r="J170" s="561"/>
      <c r="K170" s="562"/>
      <c r="L170" s="31"/>
      <c r="M170" s="31"/>
      <c r="N170" s="31"/>
      <c r="O170" s="96"/>
      <c r="P170" s="278"/>
      <c r="Q170" s="563"/>
      <c r="R170" s="564"/>
      <c r="S170" s="564"/>
      <c r="T170" s="564"/>
      <c r="U170" s="564"/>
      <c r="V170" s="564"/>
      <c r="W170" s="564"/>
      <c r="X170" s="564"/>
      <c r="Y170" s="564"/>
      <c r="Z170" s="565"/>
      <c r="AA170" s="96"/>
      <c r="AB170" s="96"/>
      <c r="AC170" s="96" t="b">
        <f t="shared" si="3"/>
        <v>0</v>
      </c>
      <c r="AD170" s="96" t="b">
        <f t="shared" si="4"/>
        <v>0</v>
      </c>
      <c r="AJ170" s="82" t="b">
        <f t="shared" si="5"/>
        <v>0</v>
      </c>
    </row>
    <row r="171" spans="1:40" ht="32.25" customHeight="1" x14ac:dyDescent="0.2">
      <c r="A171" s="229"/>
      <c r="B171" s="558"/>
      <c r="C171" s="559"/>
      <c r="D171" s="559"/>
      <c r="E171" s="560"/>
      <c r="F171" s="558"/>
      <c r="G171" s="559"/>
      <c r="H171" s="559"/>
      <c r="I171" s="560"/>
      <c r="J171" s="561"/>
      <c r="K171" s="562"/>
      <c r="L171" s="31"/>
      <c r="M171" s="31"/>
      <c r="N171" s="31"/>
      <c r="O171" s="96"/>
      <c r="P171" s="278"/>
      <c r="Q171" s="563"/>
      <c r="R171" s="564"/>
      <c r="S171" s="564"/>
      <c r="T171" s="564"/>
      <c r="U171" s="564"/>
      <c r="V171" s="564"/>
      <c r="W171" s="564"/>
      <c r="X171" s="564"/>
      <c r="Y171" s="564"/>
      <c r="Z171" s="565"/>
      <c r="AA171" s="96"/>
      <c r="AB171" s="96"/>
      <c r="AC171" s="96" t="b">
        <f t="shared" si="3"/>
        <v>0</v>
      </c>
      <c r="AD171" s="96" t="b">
        <f t="shared" si="4"/>
        <v>0</v>
      </c>
      <c r="AJ171" s="82" t="b">
        <f t="shared" si="5"/>
        <v>0</v>
      </c>
    </row>
    <row r="172" spans="1:40" ht="32.25" customHeight="1" x14ac:dyDescent="0.2">
      <c r="A172" s="229"/>
      <c r="B172" s="558"/>
      <c r="C172" s="559"/>
      <c r="D172" s="559"/>
      <c r="E172" s="560"/>
      <c r="F172" s="558"/>
      <c r="G172" s="559"/>
      <c r="H172" s="559"/>
      <c r="I172" s="560"/>
      <c r="J172" s="561"/>
      <c r="K172" s="562"/>
      <c r="L172" s="31"/>
      <c r="M172" s="31"/>
      <c r="N172" s="31"/>
      <c r="O172" s="96"/>
      <c r="P172" s="278"/>
      <c r="Q172" s="563"/>
      <c r="R172" s="564"/>
      <c r="S172" s="564"/>
      <c r="T172" s="564"/>
      <c r="U172" s="564"/>
      <c r="V172" s="564"/>
      <c r="W172" s="564"/>
      <c r="X172" s="564"/>
      <c r="Y172" s="564"/>
      <c r="Z172" s="565"/>
      <c r="AA172" s="96"/>
      <c r="AB172" s="96"/>
      <c r="AC172" s="96" t="b">
        <f t="shared" si="3"/>
        <v>0</v>
      </c>
      <c r="AD172" s="96" t="b">
        <f t="shared" si="4"/>
        <v>0</v>
      </c>
      <c r="AJ172" s="82" t="b">
        <f t="shared" si="5"/>
        <v>0</v>
      </c>
    </row>
    <row r="173" spans="1:40" ht="32.25" customHeight="1" x14ac:dyDescent="0.2">
      <c r="A173" s="229"/>
      <c r="B173" s="558"/>
      <c r="C173" s="559"/>
      <c r="D173" s="559"/>
      <c r="E173" s="560"/>
      <c r="F173" s="558"/>
      <c r="G173" s="559"/>
      <c r="H173" s="559"/>
      <c r="I173" s="560"/>
      <c r="J173" s="561"/>
      <c r="K173" s="562"/>
      <c r="L173" s="31"/>
      <c r="M173" s="31"/>
      <c r="N173" s="31"/>
      <c r="O173" s="96"/>
      <c r="P173" s="278"/>
      <c r="Q173" s="563"/>
      <c r="R173" s="564"/>
      <c r="S173" s="564"/>
      <c r="T173" s="564"/>
      <c r="U173" s="564"/>
      <c r="V173" s="564"/>
      <c r="W173" s="564"/>
      <c r="X173" s="564"/>
      <c r="Y173" s="564"/>
      <c r="Z173" s="565"/>
      <c r="AA173" s="96"/>
      <c r="AB173" s="96"/>
      <c r="AC173" s="96" t="b">
        <f t="shared" si="3"/>
        <v>0</v>
      </c>
      <c r="AD173" s="96" t="b">
        <f t="shared" si="4"/>
        <v>0</v>
      </c>
      <c r="AJ173" s="82" t="b">
        <f t="shared" si="5"/>
        <v>0</v>
      </c>
    </row>
    <row r="174" spans="1:40" ht="32.25" customHeight="1" x14ac:dyDescent="0.2">
      <c r="A174" s="229"/>
      <c r="B174" s="558"/>
      <c r="C174" s="559"/>
      <c r="D174" s="559"/>
      <c r="E174" s="560"/>
      <c r="F174" s="558"/>
      <c r="G174" s="559"/>
      <c r="H174" s="559"/>
      <c r="I174" s="560"/>
      <c r="J174" s="561"/>
      <c r="K174" s="562"/>
      <c r="L174" s="31"/>
      <c r="M174" s="31"/>
      <c r="N174" s="31"/>
      <c r="O174" s="96"/>
      <c r="P174" s="278"/>
      <c r="Q174" s="563"/>
      <c r="R174" s="564"/>
      <c r="S174" s="564"/>
      <c r="T174" s="564"/>
      <c r="U174" s="564"/>
      <c r="V174" s="564"/>
      <c r="W174" s="564"/>
      <c r="X174" s="564"/>
      <c r="Y174" s="564"/>
      <c r="Z174" s="565"/>
      <c r="AA174" s="96"/>
      <c r="AB174" s="96"/>
      <c r="AC174" s="96" t="b">
        <f t="shared" si="3"/>
        <v>0</v>
      </c>
      <c r="AD174" s="96" t="b">
        <f t="shared" si="4"/>
        <v>0</v>
      </c>
      <c r="AJ174" s="82" t="b">
        <f t="shared" si="5"/>
        <v>0</v>
      </c>
    </row>
    <row r="175" spans="1:40" ht="32.25" customHeight="1" x14ac:dyDescent="0.2">
      <c r="A175" s="229"/>
      <c r="B175" s="558"/>
      <c r="C175" s="559"/>
      <c r="D175" s="559"/>
      <c r="E175" s="560"/>
      <c r="F175" s="558"/>
      <c r="G175" s="559"/>
      <c r="H175" s="559"/>
      <c r="I175" s="560"/>
      <c r="J175" s="561"/>
      <c r="K175" s="562"/>
      <c r="L175" s="31"/>
      <c r="M175" s="31"/>
      <c r="N175" s="31"/>
      <c r="O175" s="96"/>
      <c r="P175" s="278"/>
      <c r="Q175" s="563"/>
      <c r="R175" s="564"/>
      <c r="S175" s="564"/>
      <c r="T175" s="564"/>
      <c r="U175" s="564"/>
      <c r="V175" s="564"/>
      <c r="W175" s="564"/>
      <c r="X175" s="564"/>
      <c r="Y175" s="564"/>
      <c r="Z175" s="565"/>
      <c r="AA175" s="96"/>
      <c r="AB175" s="96"/>
      <c r="AC175" s="96" t="b">
        <f t="shared" ref="AC175:AC184" si="6">IF(AND(I175="Bör-krav",L175&lt;=0),TRUE,FALSE)</f>
        <v>0</v>
      </c>
      <c r="AD175" s="96" t="b">
        <f t="shared" ref="AD175:AD184" si="7">IF(I175="Ska-krav",TRUE,FALSE)</f>
        <v>0</v>
      </c>
      <c r="AJ175" s="82" t="b">
        <f t="shared" ref="AJ175:AJ184" si="8">IF(AND(I175="Ska-krav",P175&lt;&gt;"Ja"),TRUE,FALSE)</f>
        <v>0</v>
      </c>
    </row>
    <row r="176" spans="1:40" ht="32.25" customHeight="1" x14ac:dyDescent="0.2">
      <c r="A176" s="229"/>
      <c r="B176" s="558"/>
      <c r="C176" s="559"/>
      <c r="D176" s="559"/>
      <c r="E176" s="560"/>
      <c r="F176" s="558"/>
      <c r="G176" s="559"/>
      <c r="H176" s="559"/>
      <c r="I176" s="560"/>
      <c r="J176" s="561"/>
      <c r="K176" s="562"/>
      <c r="L176" s="31"/>
      <c r="M176" s="31"/>
      <c r="N176" s="31"/>
      <c r="O176" s="96"/>
      <c r="P176" s="278"/>
      <c r="Q176" s="563"/>
      <c r="R176" s="564"/>
      <c r="S176" s="564"/>
      <c r="T176" s="564"/>
      <c r="U176" s="564"/>
      <c r="V176" s="564"/>
      <c r="W176" s="564"/>
      <c r="X176" s="564"/>
      <c r="Y176" s="564"/>
      <c r="Z176" s="565"/>
      <c r="AA176" s="96"/>
      <c r="AB176" s="96"/>
      <c r="AC176" s="96" t="b">
        <f t="shared" si="6"/>
        <v>0</v>
      </c>
      <c r="AD176" s="96" t="b">
        <f t="shared" si="7"/>
        <v>0</v>
      </c>
      <c r="AJ176" s="82" t="b">
        <f t="shared" si="8"/>
        <v>0</v>
      </c>
    </row>
    <row r="177" spans="1:40" ht="32.25" customHeight="1" x14ac:dyDescent="0.2">
      <c r="A177" s="229"/>
      <c r="B177" s="558"/>
      <c r="C177" s="559"/>
      <c r="D177" s="559"/>
      <c r="E177" s="560"/>
      <c r="F177" s="558"/>
      <c r="G177" s="559"/>
      <c r="H177" s="559"/>
      <c r="I177" s="560"/>
      <c r="J177" s="561"/>
      <c r="K177" s="562"/>
      <c r="L177" s="31"/>
      <c r="M177" s="31"/>
      <c r="N177" s="31"/>
      <c r="O177" s="96"/>
      <c r="P177" s="278"/>
      <c r="Q177" s="563"/>
      <c r="R177" s="564"/>
      <c r="S177" s="564"/>
      <c r="T177" s="564"/>
      <c r="U177" s="564"/>
      <c r="V177" s="564"/>
      <c r="W177" s="564"/>
      <c r="X177" s="564"/>
      <c r="Y177" s="564"/>
      <c r="Z177" s="565"/>
      <c r="AA177" s="96"/>
      <c r="AB177" s="96"/>
      <c r="AC177" s="96" t="b">
        <f t="shared" si="6"/>
        <v>0</v>
      </c>
      <c r="AD177" s="96" t="b">
        <f t="shared" si="7"/>
        <v>0</v>
      </c>
      <c r="AJ177" s="82" t="b">
        <f t="shared" si="8"/>
        <v>0</v>
      </c>
    </row>
    <row r="178" spans="1:40" ht="32.25" customHeight="1" x14ac:dyDescent="0.2">
      <c r="A178" s="229"/>
      <c r="B178" s="558"/>
      <c r="C178" s="559"/>
      <c r="D178" s="559"/>
      <c r="E178" s="560"/>
      <c r="F178" s="558"/>
      <c r="G178" s="559"/>
      <c r="H178" s="559"/>
      <c r="I178" s="560"/>
      <c r="J178" s="561"/>
      <c r="K178" s="562"/>
      <c r="L178" s="31"/>
      <c r="M178" s="31"/>
      <c r="N178" s="31"/>
      <c r="O178" s="96"/>
      <c r="P178" s="278"/>
      <c r="Q178" s="563"/>
      <c r="R178" s="564"/>
      <c r="S178" s="564"/>
      <c r="T178" s="564"/>
      <c r="U178" s="564"/>
      <c r="V178" s="564"/>
      <c r="W178" s="564"/>
      <c r="X178" s="564"/>
      <c r="Y178" s="564"/>
      <c r="Z178" s="565"/>
      <c r="AA178" s="96"/>
      <c r="AB178" s="96"/>
      <c r="AC178" s="96" t="b">
        <f t="shared" si="6"/>
        <v>0</v>
      </c>
      <c r="AD178" s="96" t="b">
        <f t="shared" si="7"/>
        <v>0</v>
      </c>
      <c r="AJ178" s="82" t="b">
        <f t="shared" si="8"/>
        <v>0</v>
      </c>
    </row>
    <row r="179" spans="1:40" ht="32.25" customHeight="1" x14ac:dyDescent="0.2">
      <c r="A179" s="229"/>
      <c r="B179" s="558"/>
      <c r="C179" s="559"/>
      <c r="D179" s="559"/>
      <c r="E179" s="560"/>
      <c r="F179" s="558"/>
      <c r="G179" s="559"/>
      <c r="H179" s="559"/>
      <c r="I179" s="560"/>
      <c r="J179" s="561"/>
      <c r="K179" s="562"/>
      <c r="L179" s="31"/>
      <c r="M179" s="31"/>
      <c r="N179" s="31"/>
      <c r="O179" s="375"/>
      <c r="P179" s="412"/>
      <c r="Q179" s="563"/>
      <c r="R179" s="564"/>
      <c r="S179" s="564"/>
      <c r="T179" s="564"/>
      <c r="U179" s="564"/>
      <c r="V179" s="564"/>
      <c r="W179" s="564"/>
      <c r="X179" s="564"/>
      <c r="Y179" s="564"/>
      <c r="Z179" s="565"/>
      <c r="AA179" s="96"/>
      <c r="AB179" s="96"/>
      <c r="AC179" s="96" t="b">
        <f t="shared" si="6"/>
        <v>0</v>
      </c>
      <c r="AD179" s="96" t="b">
        <f t="shared" si="7"/>
        <v>0</v>
      </c>
      <c r="AJ179" s="82" t="b">
        <f t="shared" si="8"/>
        <v>0</v>
      </c>
      <c r="AN179" s="31"/>
    </row>
    <row r="180" spans="1:40" ht="32.25" customHeight="1" x14ac:dyDescent="0.2">
      <c r="A180" s="229"/>
      <c r="B180" s="558"/>
      <c r="C180" s="559"/>
      <c r="D180" s="559"/>
      <c r="E180" s="560"/>
      <c r="F180" s="558"/>
      <c r="G180" s="559"/>
      <c r="H180" s="559"/>
      <c r="I180" s="560"/>
      <c r="J180" s="561"/>
      <c r="K180" s="562"/>
      <c r="L180" s="31"/>
      <c r="M180" s="31"/>
      <c r="N180" s="31"/>
      <c r="O180" s="96"/>
      <c r="P180" s="278"/>
      <c r="Q180" s="563"/>
      <c r="R180" s="564"/>
      <c r="S180" s="564"/>
      <c r="T180" s="564"/>
      <c r="U180" s="564"/>
      <c r="V180" s="564"/>
      <c r="W180" s="564"/>
      <c r="X180" s="564"/>
      <c r="Y180" s="564"/>
      <c r="Z180" s="565"/>
      <c r="AA180" s="96"/>
      <c r="AB180" s="96"/>
      <c r="AC180" s="96" t="b">
        <f t="shared" si="6"/>
        <v>0</v>
      </c>
      <c r="AD180" s="96" t="b">
        <f t="shared" si="7"/>
        <v>0</v>
      </c>
      <c r="AJ180" s="82" t="b">
        <f t="shared" si="8"/>
        <v>0</v>
      </c>
    </row>
    <row r="181" spans="1:40" ht="32.25" customHeight="1" x14ac:dyDescent="0.2">
      <c r="A181" s="229"/>
      <c r="B181" s="558"/>
      <c r="C181" s="559"/>
      <c r="D181" s="559"/>
      <c r="E181" s="560"/>
      <c r="F181" s="558"/>
      <c r="G181" s="559"/>
      <c r="H181" s="559"/>
      <c r="I181" s="560"/>
      <c r="J181" s="561"/>
      <c r="K181" s="562"/>
      <c r="L181" s="31"/>
      <c r="M181" s="31"/>
      <c r="N181" s="31"/>
      <c r="O181" s="96"/>
      <c r="P181" s="278"/>
      <c r="Q181" s="563"/>
      <c r="R181" s="564"/>
      <c r="S181" s="564"/>
      <c r="T181" s="564"/>
      <c r="U181" s="564"/>
      <c r="V181" s="564"/>
      <c r="W181" s="564"/>
      <c r="X181" s="564"/>
      <c r="Y181" s="564"/>
      <c r="Z181" s="565"/>
      <c r="AA181" s="96"/>
      <c r="AB181" s="96"/>
      <c r="AC181" s="96" t="b">
        <f t="shared" si="6"/>
        <v>0</v>
      </c>
      <c r="AD181" s="96" t="b">
        <f t="shared" si="7"/>
        <v>0</v>
      </c>
      <c r="AJ181" s="82" t="b">
        <f t="shared" si="8"/>
        <v>0</v>
      </c>
    </row>
    <row r="182" spans="1:40" ht="32.25" customHeight="1" x14ac:dyDescent="0.2">
      <c r="A182" s="229"/>
      <c r="B182" s="558"/>
      <c r="C182" s="559"/>
      <c r="D182" s="559"/>
      <c r="E182" s="560"/>
      <c r="F182" s="558"/>
      <c r="G182" s="559"/>
      <c r="H182" s="559"/>
      <c r="I182" s="560"/>
      <c r="J182" s="561"/>
      <c r="K182" s="562"/>
      <c r="L182" s="31"/>
      <c r="M182" s="31"/>
      <c r="N182" s="31"/>
      <c r="O182" s="96"/>
      <c r="P182" s="278"/>
      <c r="Q182" s="563"/>
      <c r="R182" s="564"/>
      <c r="S182" s="564"/>
      <c r="T182" s="564"/>
      <c r="U182" s="564"/>
      <c r="V182" s="564"/>
      <c r="W182" s="564"/>
      <c r="X182" s="564"/>
      <c r="Y182" s="564"/>
      <c r="Z182" s="565"/>
      <c r="AA182" s="96"/>
      <c r="AB182" s="96"/>
      <c r="AC182" s="96" t="b">
        <f t="shared" si="6"/>
        <v>0</v>
      </c>
      <c r="AD182" s="96" t="b">
        <f t="shared" si="7"/>
        <v>0</v>
      </c>
      <c r="AJ182" s="82" t="b">
        <f t="shared" si="8"/>
        <v>0</v>
      </c>
    </row>
    <row r="183" spans="1:40" ht="32.25" customHeight="1" x14ac:dyDescent="0.2">
      <c r="A183" s="229"/>
      <c r="B183" s="558"/>
      <c r="C183" s="559"/>
      <c r="D183" s="559"/>
      <c r="E183" s="560"/>
      <c r="F183" s="558"/>
      <c r="G183" s="559"/>
      <c r="H183" s="559"/>
      <c r="I183" s="560"/>
      <c r="J183" s="561"/>
      <c r="K183" s="562"/>
      <c r="L183" s="31"/>
      <c r="M183" s="31"/>
      <c r="N183" s="31"/>
      <c r="O183" s="96"/>
      <c r="P183" s="278"/>
      <c r="Q183" s="563"/>
      <c r="R183" s="564"/>
      <c r="S183" s="564"/>
      <c r="T183" s="564"/>
      <c r="U183" s="564"/>
      <c r="V183" s="564"/>
      <c r="W183" s="564"/>
      <c r="X183" s="564"/>
      <c r="Y183" s="564"/>
      <c r="Z183" s="565"/>
      <c r="AA183" s="96"/>
      <c r="AB183" s="96"/>
      <c r="AC183" s="96" t="b">
        <f t="shared" si="6"/>
        <v>0</v>
      </c>
      <c r="AD183" s="96" t="b">
        <f t="shared" si="7"/>
        <v>0</v>
      </c>
      <c r="AJ183" s="82" t="b">
        <f t="shared" si="8"/>
        <v>0</v>
      </c>
    </row>
    <row r="184" spans="1:40" ht="32.25" customHeight="1" x14ac:dyDescent="0.2">
      <c r="A184" s="229"/>
      <c r="B184" s="558"/>
      <c r="C184" s="559"/>
      <c r="D184" s="559"/>
      <c r="E184" s="560"/>
      <c r="F184" s="558"/>
      <c r="G184" s="559"/>
      <c r="H184" s="559"/>
      <c r="I184" s="560"/>
      <c r="J184" s="561"/>
      <c r="K184" s="562"/>
      <c r="L184" s="31"/>
      <c r="M184" s="31"/>
      <c r="N184" s="31"/>
      <c r="O184" s="96"/>
      <c r="P184" s="278"/>
      <c r="Q184" s="563"/>
      <c r="R184" s="564"/>
      <c r="S184" s="564"/>
      <c r="T184" s="564"/>
      <c r="U184" s="564"/>
      <c r="V184" s="564"/>
      <c r="W184" s="564"/>
      <c r="X184" s="564"/>
      <c r="Y184" s="564"/>
      <c r="Z184" s="565"/>
      <c r="AA184" s="96"/>
      <c r="AB184" s="96"/>
      <c r="AC184" s="96" t="b">
        <f t="shared" si="6"/>
        <v>0</v>
      </c>
      <c r="AD184" s="96" t="b">
        <f t="shared" si="7"/>
        <v>0</v>
      </c>
      <c r="AJ184" s="82" t="b">
        <f t="shared" si="8"/>
        <v>0</v>
      </c>
    </row>
    <row r="185" spans="1:40" ht="32.25" customHeight="1" x14ac:dyDescent="0.2">
      <c r="A185" s="229"/>
      <c r="B185" s="558"/>
      <c r="C185" s="559"/>
      <c r="D185" s="559"/>
      <c r="E185" s="560"/>
      <c r="F185" s="558"/>
      <c r="G185" s="559"/>
      <c r="H185" s="559"/>
      <c r="I185" s="560"/>
      <c r="J185" s="561"/>
      <c r="K185" s="562"/>
      <c r="L185" s="31"/>
      <c r="M185" s="31"/>
      <c r="N185" s="31"/>
      <c r="O185" s="96"/>
      <c r="P185" s="278"/>
      <c r="Q185" s="563"/>
      <c r="R185" s="564"/>
      <c r="S185" s="564"/>
      <c r="T185" s="564"/>
      <c r="U185" s="564"/>
      <c r="V185" s="564"/>
      <c r="W185" s="564"/>
      <c r="X185" s="564"/>
      <c r="Y185" s="564"/>
      <c r="Z185" s="565"/>
      <c r="AA185" s="96"/>
      <c r="AB185" s="96"/>
      <c r="AC185" s="96" t="b">
        <f t="shared" si="3"/>
        <v>0</v>
      </c>
      <c r="AD185" s="96" t="b">
        <f t="shared" si="4"/>
        <v>0</v>
      </c>
      <c r="AJ185" s="82" t="b">
        <f t="shared" si="5"/>
        <v>0</v>
      </c>
    </row>
    <row r="186" spans="1:40" ht="32.25" customHeight="1" x14ac:dyDescent="0.2">
      <c r="A186" s="229"/>
      <c r="B186" s="558"/>
      <c r="C186" s="559"/>
      <c r="D186" s="559"/>
      <c r="E186" s="560"/>
      <c r="F186" s="558"/>
      <c r="G186" s="559"/>
      <c r="H186" s="559"/>
      <c r="I186" s="560"/>
      <c r="J186" s="561"/>
      <c r="K186" s="562"/>
      <c r="L186" s="31"/>
      <c r="M186" s="31"/>
      <c r="N186" s="31"/>
      <c r="O186" s="375"/>
      <c r="P186" s="412"/>
      <c r="Q186" s="563"/>
      <c r="R186" s="564"/>
      <c r="S186" s="564"/>
      <c r="T186" s="564"/>
      <c r="U186" s="564"/>
      <c r="V186" s="564"/>
      <c r="W186" s="564"/>
      <c r="X186" s="564"/>
      <c r="Y186" s="564"/>
      <c r="Z186" s="565"/>
      <c r="AA186" s="96"/>
      <c r="AB186" s="96"/>
      <c r="AC186" s="96" t="b">
        <f t="shared" si="3"/>
        <v>0</v>
      </c>
      <c r="AD186" s="96" t="b">
        <f t="shared" si="4"/>
        <v>0</v>
      </c>
      <c r="AJ186" s="82" t="b">
        <f t="shared" si="5"/>
        <v>0</v>
      </c>
      <c r="AN186" s="31"/>
    </row>
    <row r="187" spans="1:40" ht="32.25" customHeight="1" x14ac:dyDescent="0.2">
      <c r="A187" s="229"/>
      <c r="B187" s="558"/>
      <c r="C187" s="559"/>
      <c r="D187" s="559"/>
      <c r="E187" s="560"/>
      <c r="F187" s="558"/>
      <c r="G187" s="559"/>
      <c r="H187" s="559"/>
      <c r="I187" s="560"/>
      <c r="J187" s="561"/>
      <c r="K187" s="562"/>
      <c r="L187" s="31"/>
      <c r="M187" s="31"/>
      <c r="N187" s="31"/>
      <c r="O187" s="96"/>
      <c r="P187" s="278"/>
      <c r="Q187" s="563"/>
      <c r="R187" s="564"/>
      <c r="S187" s="564"/>
      <c r="T187" s="564"/>
      <c r="U187" s="564"/>
      <c r="V187" s="564"/>
      <c r="W187" s="564"/>
      <c r="X187" s="564"/>
      <c r="Y187" s="564"/>
      <c r="Z187" s="565"/>
      <c r="AA187" s="96"/>
      <c r="AB187" s="96"/>
      <c r="AC187" s="96" t="b">
        <f t="shared" si="3"/>
        <v>0</v>
      </c>
      <c r="AD187" s="96" t="b">
        <f t="shared" si="4"/>
        <v>0</v>
      </c>
      <c r="AJ187" s="82" t="b">
        <f t="shared" si="5"/>
        <v>0</v>
      </c>
    </row>
    <row r="188" spans="1:40" ht="32.25" customHeight="1" x14ac:dyDescent="0.2">
      <c r="A188" s="229"/>
      <c r="B188" s="558"/>
      <c r="C188" s="559"/>
      <c r="D188" s="559"/>
      <c r="E188" s="560"/>
      <c r="F188" s="558"/>
      <c r="G188" s="559"/>
      <c r="H188" s="559"/>
      <c r="I188" s="560"/>
      <c r="J188" s="561"/>
      <c r="K188" s="562"/>
      <c r="L188" s="31"/>
      <c r="M188" s="31"/>
      <c r="N188" s="31"/>
      <c r="O188" s="96"/>
      <c r="P188" s="278"/>
      <c r="Q188" s="563"/>
      <c r="R188" s="564"/>
      <c r="S188" s="564"/>
      <c r="T188" s="564"/>
      <c r="U188" s="564"/>
      <c r="V188" s="564"/>
      <c r="W188" s="564"/>
      <c r="X188" s="564"/>
      <c r="Y188" s="564"/>
      <c r="Z188" s="565"/>
      <c r="AA188" s="96"/>
      <c r="AB188" s="96"/>
      <c r="AC188" s="96" t="b">
        <f t="shared" si="3"/>
        <v>0</v>
      </c>
      <c r="AD188" s="96" t="b">
        <f t="shared" si="4"/>
        <v>0</v>
      </c>
      <c r="AJ188" s="82" t="b">
        <f t="shared" si="5"/>
        <v>0</v>
      </c>
    </row>
    <row r="189" spans="1:40" ht="32.25" customHeight="1" x14ac:dyDescent="0.2">
      <c r="A189" s="229"/>
      <c r="B189" s="558"/>
      <c r="C189" s="559"/>
      <c r="D189" s="559"/>
      <c r="E189" s="560"/>
      <c r="F189" s="558"/>
      <c r="G189" s="559"/>
      <c r="H189" s="559"/>
      <c r="I189" s="560"/>
      <c r="J189" s="561"/>
      <c r="K189" s="562"/>
      <c r="O189" s="96"/>
      <c r="P189" s="278"/>
      <c r="Q189" s="563"/>
      <c r="R189" s="564"/>
      <c r="S189" s="564"/>
      <c r="T189" s="564"/>
      <c r="U189" s="564"/>
      <c r="V189" s="564"/>
      <c r="W189" s="564"/>
      <c r="X189" s="564"/>
      <c r="Y189" s="564"/>
      <c r="Z189" s="565"/>
      <c r="AA189" s="96"/>
      <c r="AB189" s="96"/>
      <c r="AC189" s="96" t="b">
        <f t="shared" si="3"/>
        <v>0</v>
      </c>
      <c r="AD189" s="96" t="b">
        <f t="shared" si="4"/>
        <v>0</v>
      </c>
      <c r="AJ189" s="82" t="b">
        <f t="shared" si="5"/>
        <v>0</v>
      </c>
    </row>
    <row r="190" spans="1:40" ht="32.25" customHeight="1" x14ac:dyDescent="0.2">
      <c r="A190" s="229"/>
      <c r="B190" s="558"/>
      <c r="C190" s="559"/>
      <c r="D190" s="559"/>
      <c r="E190" s="560"/>
      <c r="F190" s="558"/>
      <c r="G190" s="559"/>
      <c r="H190" s="559"/>
      <c r="I190" s="560"/>
      <c r="J190" s="561"/>
      <c r="K190" s="562"/>
      <c r="O190" s="96"/>
      <c r="P190" s="278"/>
      <c r="Q190" s="563"/>
      <c r="R190" s="564"/>
      <c r="S190" s="564"/>
      <c r="T190" s="564"/>
      <c r="U190" s="564"/>
      <c r="V190" s="564"/>
      <c r="W190" s="564"/>
      <c r="X190" s="564"/>
      <c r="Y190" s="564"/>
      <c r="Z190" s="565"/>
      <c r="AA190" s="96"/>
      <c r="AB190" s="96"/>
      <c r="AC190" s="96" t="b">
        <f t="shared" si="3"/>
        <v>0</v>
      </c>
      <c r="AD190" s="96" t="b">
        <f t="shared" si="4"/>
        <v>0</v>
      </c>
      <c r="AJ190" s="82" t="b">
        <f t="shared" si="5"/>
        <v>0</v>
      </c>
    </row>
    <row r="191" spans="1:40" ht="32.25" customHeight="1" x14ac:dyDescent="0.2">
      <c r="A191" s="229"/>
      <c r="B191" s="558"/>
      <c r="C191" s="559"/>
      <c r="D191" s="559"/>
      <c r="E191" s="560"/>
      <c r="F191" s="558"/>
      <c r="G191" s="559"/>
      <c r="H191" s="559"/>
      <c r="I191" s="560"/>
      <c r="J191" s="561"/>
      <c r="K191" s="562"/>
      <c r="O191" s="96"/>
      <c r="P191" s="278"/>
      <c r="Q191" s="563"/>
      <c r="R191" s="564"/>
      <c r="S191" s="564"/>
      <c r="T191" s="564"/>
      <c r="U191" s="564"/>
      <c r="V191" s="564"/>
      <c r="W191" s="564"/>
      <c r="X191" s="564"/>
      <c r="Y191" s="564"/>
      <c r="Z191" s="565"/>
      <c r="AA191" s="96"/>
      <c r="AB191" s="96"/>
      <c r="AC191" s="96" t="b">
        <f t="shared" si="3"/>
        <v>0</v>
      </c>
      <c r="AD191" s="96" t="b">
        <f t="shared" si="4"/>
        <v>0</v>
      </c>
      <c r="AJ191" s="82" t="b">
        <f t="shared" si="5"/>
        <v>0</v>
      </c>
    </row>
    <row r="192" spans="1:40" ht="32.25" customHeight="1" x14ac:dyDescent="0.2">
      <c r="A192" s="229"/>
      <c r="B192" s="558"/>
      <c r="C192" s="559"/>
      <c r="D192" s="559"/>
      <c r="E192" s="560"/>
      <c r="F192" s="558"/>
      <c r="G192" s="559"/>
      <c r="H192" s="559"/>
      <c r="I192" s="560"/>
      <c r="J192" s="561"/>
      <c r="K192" s="562"/>
      <c r="O192" s="375"/>
      <c r="P192" s="278"/>
      <c r="Q192" s="563"/>
      <c r="R192" s="564"/>
      <c r="S192" s="564"/>
      <c r="T192" s="564"/>
      <c r="U192" s="564"/>
      <c r="V192" s="564"/>
      <c r="W192" s="564"/>
      <c r="X192" s="564"/>
      <c r="Y192" s="564"/>
      <c r="Z192" s="565"/>
      <c r="AA192" s="96"/>
      <c r="AB192" s="96"/>
      <c r="AC192" s="96" t="b">
        <f t="shared" si="3"/>
        <v>0</v>
      </c>
      <c r="AD192" s="96" t="b">
        <f t="shared" si="4"/>
        <v>0</v>
      </c>
      <c r="AJ192" s="82" t="b">
        <f t="shared" si="5"/>
        <v>0</v>
      </c>
    </row>
    <row r="193" spans="1:48" s="142" customFormat="1" ht="13.9" customHeight="1" x14ac:dyDescent="0.2">
      <c r="A193" s="239">
        <v>1</v>
      </c>
      <c r="AC193" s="96"/>
      <c r="AD193" s="96"/>
      <c r="AE193" s="27"/>
      <c r="AF193" s="27"/>
      <c r="AG193" s="27"/>
      <c r="AH193" s="27"/>
      <c r="AI193" s="27"/>
      <c r="AJ193" s="82"/>
    </row>
    <row r="194" spans="1:48" ht="14.45" customHeight="1" x14ac:dyDescent="0.2">
      <c r="A194" s="229"/>
      <c r="B194" s="33"/>
      <c r="C194" s="33"/>
      <c r="D194" s="33"/>
      <c r="E194" s="33"/>
      <c r="F194" s="33"/>
      <c r="G194" s="33"/>
      <c r="H194" s="33"/>
      <c r="I194" s="33"/>
      <c r="J194" s="33"/>
      <c r="M194" s="586"/>
      <c r="N194" s="587"/>
      <c r="O194" s="27"/>
      <c r="P194" s="33"/>
      <c r="Q194" s="33"/>
      <c r="R194" s="33"/>
      <c r="S194" s="33"/>
      <c r="T194" s="33"/>
      <c r="U194" s="33"/>
      <c r="V194" s="313"/>
      <c r="W194" s="33"/>
      <c r="X194" s="33"/>
      <c r="Y194" s="313"/>
      <c r="Z194" s="90"/>
      <c r="AA194" s="91"/>
      <c r="AB194" s="33"/>
      <c r="AC194" s="96"/>
      <c r="AD194" s="96"/>
      <c r="AJ194" s="82"/>
    </row>
    <row r="195" spans="1:48" ht="7.5" hidden="1" customHeight="1" x14ac:dyDescent="0.2">
      <c r="B195" s="118"/>
      <c r="C195" s="118"/>
      <c r="D195" s="118"/>
      <c r="E195" s="79"/>
      <c r="F195" s="79"/>
      <c r="G195" s="79"/>
      <c r="H195" s="79"/>
      <c r="J195" s="8"/>
      <c r="P195" s="54"/>
      <c r="Q195" s="31"/>
      <c r="R195" s="8"/>
      <c r="S195" s="8"/>
      <c r="T195" s="48"/>
      <c r="U195" s="8"/>
      <c r="V195" s="8"/>
      <c r="W195" s="59"/>
      <c r="X195" s="55"/>
      <c r="Y195" s="55"/>
      <c r="Z195" s="33"/>
      <c r="AA195" s="33"/>
      <c r="AB195" s="33"/>
      <c r="AC195" s="96"/>
      <c r="AD195" s="96"/>
      <c r="AJ195" s="82"/>
      <c r="AK195" s="68"/>
      <c r="AL195" s="68"/>
      <c r="AM195" s="68"/>
      <c r="AN195" s="68"/>
      <c r="AO195" s="68"/>
      <c r="AP195" s="68"/>
      <c r="AQ195" s="68"/>
      <c r="AR195" s="68"/>
      <c r="AS195" s="68"/>
      <c r="AT195" s="68"/>
      <c r="AU195" s="68"/>
      <c r="AV195" s="68"/>
    </row>
    <row r="196" spans="1:48" ht="23.25" hidden="1" customHeight="1" x14ac:dyDescent="0.2">
      <c r="A196" s="235" t="s">
        <v>126</v>
      </c>
      <c r="B196" s="189" t="s">
        <v>330</v>
      </c>
      <c r="C196" s="190"/>
      <c r="D196" s="191"/>
      <c r="E196" s="182"/>
      <c r="F196" s="192"/>
      <c r="G196" s="192"/>
      <c r="H196" s="192"/>
      <c r="I196" s="182"/>
      <c r="J196" s="184"/>
      <c r="K196" s="182"/>
      <c r="L196" s="183"/>
      <c r="M196" s="182"/>
      <c r="N196" s="193"/>
      <c r="P196" s="599" t="s">
        <v>97</v>
      </c>
      <c r="Q196" s="582"/>
      <c r="R196" s="597" t="s">
        <v>86</v>
      </c>
      <c r="S196" s="580" t="s">
        <v>595</v>
      </c>
      <c r="T196" s="581"/>
      <c r="U196" s="581"/>
      <c r="V196" s="581"/>
      <c r="W196" s="581"/>
      <c r="X196" s="581"/>
      <c r="Y196" s="581"/>
      <c r="Z196" s="582"/>
      <c r="AA196" s="120"/>
      <c r="AB196" s="33"/>
      <c r="AC196" s="33"/>
      <c r="AD196" s="33"/>
      <c r="AJ196" s="68"/>
      <c r="AK196" s="68"/>
      <c r="AL196" s="68"/>
      <c r="AM196" s="68"/>
      <c r="AN196" s="68"/>
      <c r="AO196" s="68"/>
      <c r="AP196" s="68"/>
      <c r="AQ196" s="68"/>
      <c r="AR196" s="68"/>
      <c r="AS196" s="68"/>
      <c r="AT196" s="68"/>
      <c r="AU196" s="68"/>
      <c r="AV196" s="68"/>
    </row>
    <row r="197" spans="1:48" ht="27" hidden="1" customHeight="1" x14ac:dyDescent="0.2">
      <c r="A197" s="235" t="s">
        <v>126</v>
      </c>
      <c r="B197" s="194" t="s">
        <v>101</v>
      </c>
      <c r="C197" s="31"/>
      <c r="D197" s="31"/>
      <c r="E197" s="31"/>
      <c r="F197" s="31"/>
      <c r="G197" s="31"/>
      <c r="H197" s="31"/>
      <c r="I197" s="31"/>
      <c r="J197" s="8"/>
      <c r="K197" s="31"/>
      <c r="L197" s="31"/>
      <c r="M197" s="31"/>
      <c r="N197" s="195"/>
      <c r="P197" s="583"/>
      <c r="Q197" s="585"/>
      <c r="R197" s="598"/>
      <c r="S197" s="583"/>
      <c r="T197" s="584"/>
      <c r="U197" s="584"/>
      <c r="V197" s="584"/>
      <c r="W197" s="584"/>
      <c r="X197" s="584"/>
      <c r="Y197" s="584"/>
      <c r="Z197" s="585"/>
      <c r="AA197" s="120"/>
      <c r="AB197" s="33"/>
      <c r="AC197" s="33"/>
      <c r="AD197" s="33"/>
      <c r="AJ197" s="68"/>
      <c r="AK197" s="68"/>
      <c r="AL197" s="68"/>
      <c r="AM197" s="68"/>
      <c r="AN197" s="68"/>
      <c r="AO197" s="68"/>
      <c r="AP197" s="68"/>
      <c r="AQ197" s="68"/>
      <c r="AR197" s="68"/>
      <c r="AS197" s="68"/>
      <c r="AT197" s="68"/>
      <c r="AU197" s="68"/>
      <c r="AV197" s="68"/>
    </row>
    <row r="198" spans="1:48" ht="66" hidden="1" customHeight="1" x14ac:dyDescent="0.25">
      <c r="A198" s="235" t="s">
        <v>126</v>
      </c>
      <c r="B198" s="225" t="s">
        <v>56</v>
      </c>
      <c r="C198" s="31"/>
      <c r="D198" s="31"/>
      <c r="E198" s="31"/>
      <c r="F198" s="31"/>
      <c r="G198" s="31"/>
      <c r="H198" s="31"/>
      <c r="I198" s="31"/>
      <c r="J198" s="8"/>
      <c r="K198" s="31"/>
      <c r="L198" s="31"/>
      <c r="M198" s="31"/>
      <c r="N198" s="195"/>
      <c r="P198" s="583"/>
      <c r="Q198" s="585"/>
      <c r="R198" s="598"/>
      <c r="S198" s="583"/>
      <c r="T198" s="584"/>
      <c r="U198" s="584"/>
      <c r="V198" s="584"/>
      <c r="W198" s="584"/>
      <c r="X198" s="584"/>
      <c r="Y198" s="584"/>
      <c r="Z198" s="585"/>
      <c r="AA198" s="120"/>
      <c r="AB198" s="33"/>
      <c r="AC198" s="33"/>
      <c r="AD198" s="33"/>
      <c r="AJ198" s="68"/>
      <c r="AK198" s="68"/>
      <c r="AL198" s="68"/>
      <c r="AM198" s="68"/>
      <c r="AN198" s="68"/>
      <c r="AO198" s="68"/>
      <c r="AP198" s="68"/>
      <c r="AQ198" s="68"/>
      <c r="AR198" s="68"/>
      <c r="AS198" s="68"/>
      <c r="AT198" s="68"/>
      <c r="AU198" s="68"/>
      <c r="AV198" s="68"/>
    </row>
    <row r="199" spans="1:48" ht="20.25" hidden="1" customHeight="1" x14ac:dyDescent="0.2">
      <c r="A199" s="235" t="s">
        <v>126</v>
      </c>
      <c r="B199" s="194" t="s">
        <v>100</v>
      </c>
      <c r="C199" s="31"/>
      <c r="D199" s="31"/>
      <c r="E199" s="31"/>
      <c r="F199" s="31"/>
      <c r="G199" s="31"/>
      <c r="H199" s="31"/>
      <c r="I199" s="31"/>
      <c r="J199" s="211" t="s">
        <v>81</v>
      </c>
      <c r="K199" s="31"/>
      <c r="L199" s="31"/>
      <c r="M199" s="31"/>
      <c r="N199" s="196"/>
      <c r="P199" s="226"/>
      <c r="Q199" s="609" t="s">
        <v>85</v>
      </c>
      <c r="R199" s="651" t="s">
        <v>82</v>
      </c>
      <c r="S199" s="637" t="s">
        <v>83</v>
      </c>
      <c r="T199" s="638"/>
      <c r="U199" s="645" t="s">
        <v>84</v>
      </c>
      <c r="V199" s="646"/>
      <c r="W199" s="647"/>
      <c r="X199" s="589" t="s">
        <v>124</v>
      </c>
      <c r="Y199" s="590"/>
      <c r="Z199" s="591"/>
      <c r="AA199" s="67"/>
      <c r="AB199" s="67"/>
      <c r="AE199" s="31"/>
      <c r="AF199" s="62"/>
      <c r="AG199" s="107"/>
      <c r="AJ199" s="68"/>
      <c r="AK199" s="68"/>
      <c r="AL199" s="68"/>
      <c r="AM199" s="68"/>
      <c r="AN199" s="68"/>
      <c r="AO199" s="68"/>
      <c r="AP199" s="68"/>
      <c r="AQ199" s="68"/>
      <c r="AR199" s="68"/>
      <c r="AS199" s="68"/>
      <c r="AT199" s="68"/>
      <c r="AU199" s="68"/>
      <c r="AV199" s="68"/>
    </row>
    <row r="200" spans="1:48" ht="21.75" hidden="1" customHeight="1" x14ac:dyDescent="0.2">
      <c r="A200" s="235" t="s">
        <v>126</v>
      </c>
      <c r="B200" s="212" t="s">
        <v>87</v>
      </c>
      <c r="C200" s="213"/>
      <c r="D200" s="214"/>
      <c r="E200" s="215"/>
      <c r="F200" s="216"/>
      <c r="G200" s="216"/>
      <c r="H200" s="217"/>
      <c r="I200" s="218" t="s">
        <v>123</v>
      </c>
      <c r="J200" s="259">
        <v>1</v>
      </c>
      <c r="K200" s="31"/>
      <c r="L200" s="595"/>
      <c r="M200" s="596"/>
      <c r="N200" s="196"/>
      <c r="P200" s="227" t="s">
        <v>96</v>
      </c>
      <c r="Q200" s="610"/>
      <c r="R200" s="652"/>
      <c r="S200" s="639"/>
      <c r="T200" s="640"/>
      <c r="U200" s="648"/>
      <c r="V200" s="649"/>
      <c r="W200" s="650"/>
      <c r="X200" s="592"/>
      <c r="Y200" s="593"/>
      <c r="Z200" s="594"/>
      <c r="AA200" s="67"/>
      <c r="AB200" s="67"/>
      <c r="AE200" s="31"/>
      <c r="AF200" s="62"/>
      <c r="AG200" s="60"/>
      <c r="AJ200" s="68"/>
      <c r="AK200" s="68"/>
      <c r="AL200" s="68"/>
      <c r="AM200" s="68"/>
      <c r="AN200" s="68"/>
      <c r="AO200" s="68"/>
      <c r="AP200" s="68"/>
      <c r="AQ200" s="68"/>
      <c r="AR200" s="68"/>
      <c r="AS200" s="68"/>
      <c r="AT200" s="68"/>
      <c r="AU200" s="68"/>
      <c r="AV200" s="68"/>
    </row>
    <row r="201" spans="1:48" ht="21.75" hidden="1" customHeight="1" x14ac:dyDescent="0.2">
      <c r="A201" s="235" t="s">
        <v>126</v>
      </c>
      <c r="B201" s="212" t="s">
        <v>90</v>
      </c>
      <c r="C201" s="219"/>
      <c r="D201" s="220"/>
      <c r="E201" s="215"/>
      <c r="F201" s="216"/>
      <c r="G201" s="216"/>
      <c r="H201" s="217"/>
      <c r="I201" s="218" t="s">
        <v>144</v>
      </c>
      <c r="J201" s="259">
        <v>0</v>
      </c>
      <c r="K201" s="31"/>
      <c r="L201" s="620"/>
      <c r="M201" s="620"/>
      <c r="N201" s="196"/>
      <c r="P201" s="207" t="e">
        <f>#REF!</f>
        <v>#REF!</v>
      </c>
      <c r="Q201" s="208">
        <f>J200</f>
        <v>1</v>
      </c>
      <c r="R201" s="260"/>
      <c r="S201" s="618">
        <f>IFERROR(R201/P201*100,0)</f>
        <v>0</v>
      </c>
      <c r="T201" s="619"/>
      <c r="U201" s="613">
        <f>IFERROR(S201*Q201,"")</f>
        <v>0</v>
      </c>
      <c r="V201" s="614"/>
      <c r="W201" s="615"/>
      <c r="X201" s="600" t="str">
        <f>IFERROR(SUM(U201+U203),"")</f>
        <v/>
      </c>
      <c r="Y201" s="601"/>
      <c r="Z201" s="602"/>
      <c r="AA201" s="67"/>
      <c r="AB201" s="67"/>
      <c r="AE201" s="31"/>
      <c r="AF201" s="62"/>
      <c r="AG201" s="57"/>
      <c r="AJ201" s="68"/>
      <c r="AK201" s="68"/>
      <c r="AL201" s="68"/>
      <c r="AM201" s="68"/>
      <c r="AN201" s="68"/>
      <c r="AO201" s="68"/>
      <c r="AP201" s="68"/>
      <c r="AQ201" s="68"/>
      <c r="AR201" s="68"/>
      <c r="AS201" s="68"/>
      <c r="AT201" s="68"/>
      <c r="AU201" s="68"/>
      <c r="AV201" s="68"/>
    </row>
    <row r="202" spans="1:48" ht="29.25" hidden="1" customHeight="1" x14ac:dyDescent="0.2">
      <c r="A202" s="235" t="s">
        <v>126</v>
      </c>
      <c r="B202" s="767" t="s">
        <v>47</v>
      </c>
      <c r="C202" s="768"/>
      <c r="D202" s="769"/>
      <c r="E202" s="215"/>
      <c r="F202" s="221"/>
      <c r="G202" s="221"/>
      <c r="H202" s="222"/>
      <c r="I202" s="223" t="s">
        <v>48</v>
      </c>
      <c r="J202" s="224">
        <f>J201+J200</f>
        <v>1</v>
      </c>
      <c r="K202" s="31"/>
      <c r="L202" s="123"/>
      <c r="M202" s="123"/>
      <c r="N202" s="197"/>
      <c r="P202" s="149" t="s">
        <v>88</v>
      </c>
      <c r="Q202" s="150"/>
      <c r="R202" s="151"/>
      <c r="S202" s="616"/>
      <c r="T202" s="617"/>
      <c r="U202" s="642"/>
      <c r="V202" s="643"/>
      <c r="W202" s="644"/>
      <c r="X202" s="603"/>
      <c r="Y202" s="604"/>
      <c r="Z202" s="605"/>
      <c r="AA202" s="67"/>
      <c r="AB202" s="67"/>
      <c r="AE202" s="31"/>
      <c r="AF202" s="62"/>
      <c r="AG202" s="58"/>
      <c r="AJ202" s="68"/>
      <c r="AK202" s="68"/>
      <c r="AL202" s="68"/>
      <c r="AM202" s="68"/>
      <c r="AN202" s="68"/>
      <c r="AO202" s="68"/>
      <c r="AP202" s="68"/>
      <c r="AQ202" s="68"/>
      <c r="AR202" s="68"/>
      <c r="AS202" s="68"/>
      <c r="AT202" s="68"/>
      <c r="AU202" s="68"/>
      <c r="AV202" s="68"/>
    </row>
    <row r="203" spans="1:48" ht="27.75" hidden="1" customHeight="1" x14ac:dyDescent="0.2">
      <c r="A203" s="235" t="s">
        <v>126</v>
      </c>
      <c r="B203" s="198"/>
      <c r="C203" s="199"/>
      <c r="D203" s="199"/>
      <c r="E203" s="199"/>
      <c r="F203" s="199"/>
      <c r="G203" s="199"/>
      <c r="H203" s="199"/>
      <c r="I203" s="199"/>
      <c r="J203" s="200"/>
      <c r="K203" s="201"/>
      <c r="L203" s="201"/>
      <c r="M203" s="201"/>
      <c r="N203" s="202"/>
      <c r="P203" s="209" t="e">
        <f>#REF!</f>
        <v>#REF!</v>
      </c>
      <c r="Q203" s="208">
        <f>J201</f>
        <v>0</v>
      </c>
      <c r="R203" s="210"/>
      <c r="S203" s="611"/>
      <c r="T203" s="612"/>
      <c r="U203" s="613" t="str">
        <f>IFERROR(((P203/#REF!)*100)*Q203,"")</f>
        <v/>
      </c>
      <c r="V203" s="614"/>
      <c r="W203" s="615"/>
      <c r="X203" s="606"/>
      <c r="Y203" s="607"/>
      <c r="Z203" s="608"/>
      <c r="AA203" s="67"/>
      <c r="AB203" s="67"/>
      <c r="AE203" s="31"/>
      <c r="AF203" s="62"/>
      <c r="AG203" s="57"/>
      <c r="AJ203" s="68"/>
      <c r="AK203" s="68"/>
      <c r="AL203" s="68"/>
      <c r="AM203" s="68"/>
      <c r="AN203" s="68"/>
      <c r="AO203" s="68"/>
      <c r="AP203" s="68"/>
      <c r="AQ203" s="68"/>
      <c r="AR203" s="68"/>
      <c r="AS203" s="68"/>
      <c r="AT203" s="68"/>
      <c r="AU203" s="68"/>
      <c r="AV203" s="68"/>
    </row>
    <row r="204" spans="1:48" ht="8.25" hidden="1" customHeight="1" x14ac:dyDescent="0.2">
      <c r="A204" s="235" t="s">
        <v>126</v>
      </c>
      <c r="J204" s="8"/>
      <c r="L204" s="108"/>
      <c r="M204" s="108"/>
      <c r="N204" s="108"/>
      <c r="P204" s="76"/>
      <c r="Q204" s="56"/>
      <c r="R204" s="76"/>
      <c r="S204" s="641"/>
      <c r="T204" s="641"/>
      <c r="U204" s="641"/>
      <c r="V204" s="641"/>
      <c r="W204" s="641"/>
      <c r="X204" s="138"/>
      <c r="Y204" s="317"/>
      <c r="Z204" s="56"/>
      <c r="AA204" s="67"/>
      <c r="AB204" s="67"/>
      <c r="AE204" s="31"/>
      <c r="AF204" s="62"/>
      <c r="AG204" s="58"/>
      <c r="AJ204" s="68"/>
      <c r="AK204" s="68"/>
      <c r="AL204" s="68"/>
      <c r="AM204" s="68"/>
      <c r="AN204" s="68"/>
      <c r="AO204" s="68"/>
      <c r="AP204" s="68"/>
      <c r="AQ204" s="68"/>
      <c r="AR204" s="68"/>
      <c r="AS204" s="68"/>
      <c r="AT204" s="68"/>
      <c r="AU204" s="68"/>
      <c r="AV204" s="68"/>
    </row>
    <row r="205" spans="1:48" ht="8.25" hidden="1" customHeight="1" x14ac:dyDescent="0.2">
      <c r="A205" s="235" t="s">
        <v>126</v>
      </c>
      <c r="J205" s="8"/>
      <c r="L205" s="108"/>
      <c r="M205" s="108"/>
      <c r="N205" s="108"/>
      <c r="P205" s="76"/>
      <c r="Q205" s="56"/>
      <c r="R205" s="76"/>
      <c r="S205" s="77"/>
      <c r="T205" s="77"/>
      <c r="U205" s="77"/>
      <c r="V205" s="316"/>
      <c r="W205" s="77"/>
      <c r="X205" s="106"/>
      <c r="Y205" s="317"/>
      <c r="Z205" s="56"/>
      <c r="AA205" s="67"/>
      <c r="AB205" s="67"/>
      <c r="AE205" s="31"/>
      <c r="AF205" s="62"/>
      <c r="AG205" s="58"/>
      <c r="AJ205" s="68"/>
      <c r="AK205" s="68"/>
      <c r="AL205" s="68"/>
      <c r="AM205" s="68"/>
      <c r="AN205" s="68"/>
      <c r="AO205" s="68"/>
      <c r="AP205" s="68"/>
      <c r="AQ205" s="68"/>
      <c r="AR205" s="68"/>
      <c r="AS205" s="68"/>
      <c r="AT205" s="68"/>
      <c r="AU205" s="68"/>
      <c r="AV205" s="68"/>
    </row>
    <row r="206" spans="1:48" ht="7.5" hidden="1" customHeight="1" x14ac:dyDescent="0.25">
      <c r="B206" s="101"/>
      <c r="C206" s="101"/>
      <c r="D206" s="101"/>
      <c r="E206" s="101"/>
      <c r="F206" s="101"/>
      <c r="G206" s="101"/>
      <c r="H206" s="101"/>
      <c r="I206" s="101"/>
      <c r="S206" s="33"/>
      <c r="T206" s="33"/>
      <c r="U206" s="33"/>
      <c r="V206" s="313"/>
      <c r="W206" s="105"/>
      <c r="X206" s="105"/>
      <c r="Y206" s="105"/>
      <c r="Z206" s="105"/>
      <c r="AA206" s="105"/>
      <c r="AB206" s="55"/>
    </row>
    <row r="207" spans="1:48" s="26" customFormat="1" ht="21" customHeight="1" x14ac:dyDescent="0.2">
      <c r="A207" s="235"/>
      <c r="B207" s="104"/>
      <c r="O207" s="35"/>
      <c r="P207" s="631" t="s">
        <v>38</v>
      </c>
      <c r="Q207" s="632"/>
      <c r="R207" s="632"/>
      <c r="S207" s="632"/>
      <c r="T207" s="632"/>
      <c r="U207" s="632"/>
      <c r="V207" s="632"/>
      <c r="W207" s="632"/>
      <c r="X207" s="633"/>
      <c r="Y207" s="35"/>
      <c r="Z207" s="36"/>
      <c r="AA207" s="36"/>
      <c r="AB207" s="36"/>
      <c r="AC207" s="36"/>
      <c r="AD207" s="36"/>
      <c r="AE207" s="36"/>
      <c r="AF207" s="36"/>
      <c r="AG207" s="36"/>
      <c r="AH207" s="36"/>
      <c r="AI207" s="36"/>
      <c r="AJ207" s="71"/>
      <c r="AK207" s="71"/>
      <c r="AL207" s="71"/>
      <c r="AM207" s="71"/>
      <c r="AN207" s="71"/>
      <c r="AO207" s="71"/>
      <c r="AP207" s="71"/>
      <c r="AQ207" s="71"/>
      <c r="AR207" s="71"/>
      <c r="AS207" s="71"/>
      <c r="AT207" s="71"/>
      <c r="AU207" s="71"/>
      <c r="AV207" s="70"/>
    </row>
    <row r="208" spans="1:48" s="26" customFormat="1" ht="21.75" customHeight="1" x14ac:dyDescent="0.2">
      <c r="A208" s="235"/>
      <c r="B208" s="261"/>
      <c r="C208" s="261"/>
      <c r="D208" s="261"/>
      <c r="E208" s="261"/>
      <c r="F208" s="261"/>
      <c r="G208" s="261"/>
      <c r="H208" s="261"/>
      <c r="I208" s="261"/>
      <c r="J208" s="261"/>
      <c r="K208" s="261"/>
      <c r="L208" s="261"/>
      <c r="M208" s="261"/>
      <c r="O208" s="35"/>
      <c r="P208" s="628"/>
      <c r="Q208" s="629"/>
      <c r="R208" s="629"/>
      <c r="S208" s="629"/>
      <c r="T208" s="629"/>
      <c r="U208" s="629"/>
      <c r="V208" s="629"/>
      <c r="W208" s="629"/>
      <c r="X208" s="630"/>
      <c r="Y208" s="35"/>
      <c r="Z208" s="40"/>
      <c r="AA208" s="40"/>
      <c r="AB208" s="40"/>
      <c r="AC208" s="40"/>
      <c r="AD208" s="40"/>
      <c r="AE208" s="40"/>
      <c r="AF208" s="40"/>
      <c r="AG208" s="40"/>
      <c r="AH208" s="40"/>
      <c r="AI208" s="40"/>
      <c r="AJ208" s="175" t="b">
        <f>IF(P208=0,TRUE,FALSE)</f>
        <v>1</v>
      </c>
      <c r="AK208" s="72"/>
      <c r="AL208" s="73"/>
      <c r="AM208" s="70"/>
      <c r="AN208" s="70"/>
      <c r="AO208" s="70"/>
      <c r="AP208" s="70"/>
      <c r="AQ208" s="70"/>
      <c r="AR208" s="70"/>
      <c r="AS208" s="70"/>
      <c r="AT208" s="70"/>
      <c r="AU208" s="70"/>
      <c r="AV208" s="70"/>
    </row>
    <row r="209" spans="1:48" s="26" customFormat="1" ht="15.75" customHeight="1" x14ac:dyDescent="0.2">
      <c r="A209" s="235"/>
      <c r="B209" s="261"/>
      <c r="C209" s="261"/>
      <c r="D209" s="261"/>
      <c r="E209" s="261"/>
      <c r="F209" s="261"/>
      <c r="G209" s="261"/>
      <c r="H209" s="261"/>
      <c r="I209" s="261"/>
      <c r="J209" s="261"/>
      <c r="K209" s="261"/>
      <c r="L209" s="261"/>
      <c r="M209" s="261"/>
      <c r="O209" s="35"/>
      <c r="P209" s="41"/>
      <c r="Q209" s="41"/>
      <c r="R209" s="41"/>
      <c r="S209" s="41"/>
      <c r="T209" s="41"/>
      <c r="Y209" s="35"/>
      <c r="Z209" s="42"/>
      <c r="AA209" s="42"/>
      <c r="AB209" s="42"/>
      <c r="AC209" s="42"/>
      <c r="AD209" s="42"/>
      <c r="AE209" s="42"/>
      <c r="AF209" s="42"/>
      <c r="AG209" s="42"/>
      <c r="AH209" s="42"/>
      <c r="AI209" s="42"/>
      <c r="AJ209" s="74"/>
      <c r="AK209" s="74"/>
      <c r="AL209" s="73"/>
      <c r="AM209" s="70"/>
      <c r="AN209" s="70"/>
      <c r="AO209" s="70"/>
      <c r="AP209" s="70"/>
      <c r="AQ209" s="70"/>
      <c r="AR209" s="70"/>
      <c r="AS209" s="70"/>
      <c r="AT209" s="70"/>
      <c r="AU209" s="70"/>
      <c r="AV209" s="70"/>
    </row>
    <row r="210" spans="1:48" s="26" customFormat="1" ht="18" customHeight="1" x14ac:dyDescent="0.2">
      <c r="A210" s="235"/>
      <c r="B210" s="261"/>
      <c r="C210" s="261"/>
      <c r="D210" s="261"/>
      <c r="E210" s="261"/>
      <c r="F210" s="261"/>
      <c r="G210" s="261"/>
      <c r="H210" s="261"/>
      <c r="I210" s="261"/>
      <c r="J210" s="261"/>
      <c r="K210" s="261"/>
      <c r="L210" s="261"/>
      <c r="M210" s="261"/>
      <c r="O210" s="35"/>
      <c r="P210" s="634" t="s">
        <v>39</v>
      </c>
      <c r="Q210" s="635"/>
      <c r="R210" s="635"/>
      <c r="S210" s="635"/>
      <c r="T210" s="635"/>
      <c r="U210" s="635"/>
      <c r="V210" s="635"/>
      <c r="W210" s="635"/>
      <c r="X210" s="636"/>
      <c r="Y210" s="35"/>
      <c r="Z210" s="43"/>
      <c r="AA210" s="43"/>
      <c r="AB210" s="43"/>
      <c r="AC210" s="43"/>
      <c r="AD210" s="43"/>
      <c r="AE210" s="43"/>
      <c r="AF210" s="43"/>
      <c r="AG210" s="43"/>
      <c r="AH210" s="43"/>
      <c r="AI210" s="43"/>
      <c r="AJ210" s="75"/>
      <c r="AK210" s="75"/>
      <c r="AL210" s="73"/>
      <c r="AM210" s="70"/>
      <c r="AN210" s="70"/>
      <c r="AO210" s="70"/>
      <c r="AP210" s="70"/>
      <c r="AQ210" s="70"/>
      <c r="AR210" s="70"/>
      <c r="AS210" s="70"/>
      <c r="AT210" s="70"/>
      <c r="AU210" s="70"/>
      <c r="AV210" s="70"/>
    </row>
    <row r="211" spans="1:48" s="26" customFormat="1" ht="14.25" customHeight="1" x14ac:dyDescent="0.2">
      <c r="A211" s="235"/>
      <c r="B211" s="50"/>
      <c r="C211" s="50"/>
      <c r="D211" s="50"/>
      <c r="O211" s="35"/>
      <c r="P211" s="622"/>
      <c r="Q211" s="623"/>
      <c r="R211" s="623"/>
      <c r="S211" s="623"/>
      <c r="T211" s="623"/>
      <c r="U211" s="623"/>
      <c r="V211" s="623"/>
      <c r="W211" s="623"/>
      <c r="X211" s="624"/>
      <c r="Y211" s="35"/>
      <c r="Z211" s="40"/>
      <c r="AA211" s="40"/>
      <c r="AB211" s="40"/>
      <c r="AC211" s="40"/>
      <c r="AD211" s="40"/>
      <c r="AE211" s="40"/>
      <c r="AF211" s="40"/>
      <c r="AG211" s="40"/>
      <c r="AH211" s="40"/>
      <c r="AI211" s="40"/>
      <c r="AJ211" s="72"/>
      <c r="AK211" s="72"/>
      <c r="AL211" s="73"/>
      <c r="AM211" s="70"/>
      <c r="AN211" s="70"/>
      <c r="AO211" s="70"/>
      <c r="AP211" s="70"/>
      <c r="AQ211" s="70"/>
      <c r="AR211" s="70"/>
      <c r="AS211" s="70"/>
      <c r="AT211" s="70"/>
      <c r="AU211" s="70"/>
      <c r="AV211" s="70"/>
    </row>
    <row r="212" spans="1:48" s="26" customFormat="1" ht="26.25" customHeight="1" x14ac:dyDescent="0.2">
      <c r="A212" s="235"/>
      <c r="B212" s="51"/>
      <c r="C212" s="51"/>
      <c r="D212" s="51"/>
      <c r="F212" s="128"/>
      <c r="O212" s="35"/>
      <c r="P212" s="625"/>
      <c r="Q212" s="626"/>
      <c r="R212" s="626"/>
      <c r="S212" s="626"/>
      <c r="T212" s="626"/>
      <c r="U212" s="626"/>
      <c r="V212" s="626"/>
      <c r="W212" s="626"/>
      <c r="X212" s="627"/>
      <c r="Y212" s="35"/>
      <c r="Z212" s="42"/>
      <c r="AA212" s="42"/>
      <c r="AB212" s="42"/>
      <c r="AC212" s="42"/>
      <c r="AD212" s="42"/>
      <c r="AE212" s="42"/>
      <c r="AF212" s="42"/>
      <c r="AG212" s="42"/>
      <c r="AH212" s="42"/>
      <c r="AI212" s="42"/>
      <c r="AJ212" s="175" t="b">
        <f>IF(P211=0,TRUE,FALSE)</f>
        <v>1</v>
      </c>
      <c r="AK212" s="74"/>
      <c r="AL212" s="73"/>
      <c r="AM212" s="70"/>
      <c r="AN212" s="70"/>
      <c r="AO212" s="70"/>
      <c r="AP212" s="70"/>
      <c r="AQ212" s="70"/>
      <c r="AR212" s="70"/>
      <c r="AS212" s="70"/>
      <c r="AT212" s="70"/>
      <c r="AU212" s="70"/>
      <c r="AV212" s="70"/>
    </row>
    <row r="213" spans="1:48" s="26" customFormat="1" ht="42.75" customHeight="1" x14ac:dyDescent="0.2">
      <c r="A213" s="235"/>
      <c r="F213" s="128"/>
      <c r="O213" s="35"/>
      <c r="R213" s="42"/>
      <c r="Y213" s="35"/>
      <c r="Z213" s="42"/>
      <c r="AA213" s="42"/>
      <c r="AB213" s="42"/>
      <c r="AC213" s="42"/>
      <c r="AD213" s="42"/>
      <c r="AE213" s="42"/>
      <c r="AF213" s="42"/>
      <c r="AG213" s="42"/>
      <c r="AH213" s="42"/>
      <c r="AI213" s="42"/>
      <c r="AJ213" s="74"/>
      <c r="AK213" s="74"/>
      <c r="AL213" s="73"/>
      <c r="AM213" s="70"/>
      <c r="AN213" s="70"/>
      <c r="AO213" s="70"/>
      <c r="AP213" s="70"/>
      <c r="AQ213" s="70"/>
      <c r="AR213" s="70"/>
      <c r="AS213" s="70"/>
      <c r="AT213" s="70"/>
      <c r="AU213" s="70"/>
      <c r="AV213" s="70"/>
    </row>
    <row r="214" spans="1:48" ht="42.75" customHeight="1" x14ac:dyDescent="0.2">
      <c r="T214" s="621" t="str">
        <f>IF(LarmStatus,"Minst ett av de obligatoriska kraven är inte ifyllda eller besvarde med Nej","")</f>
        <v>Minst ett av de obligatoriska kraven är inte ifyllda eller besvarde med Nej</v>
      </c>
      <c r="U214" s="621"/>
      <c r="V214" s="621"/>
      <c r="W214" s="621"/>
      <c r="X214" s="621"/>
      <c r="Y214" s="315"/>
      <c r="Z214" s="49"/>
      <c r="AJ214" s="68"/>
      <c r="AK214" s="68"/>
      <c r="AL214" s="68"/>
      <c r="AM214" s="68"/>
      <c r="AN214" s="68"/>
      <c r="AO214" s="68"/>
      <c r="AP214" s="68"/>
      <c r="AQ214" s="68"/>
      <c r="AR214" s="68"/>
      <c r="AS214" s="68"/>
      <c r="AT214" s="68"/>
      <c r="AU214" s="68"/>
      <c r="AV214" s="68"/>
    </row>
    <row r="215" spans="1:48" ht="7.5" customHeight="1" x14ac:dyDescent="0.2">
      <c r="AJ215" s="68"/>
      <c r="AK215" s="68"/>
      <c r="AL215" s="68"/>
      <c r="AM215" s="68"/>
      <c r="AN215" s="68"/>
      <c r="AO215" s="68"/>
      <c r="AP215" s="68"/>
      <c r="AQ215" s="68"/>
      <c r="AR215" s="68"/>
      <c r="AS215" s="68"/>
      <c r="AT215" s="68"/>
      <c r="AU215" s="68"/>
      <c r="AV215" s="68"/>
    </row>
    <row r="216" spans="1:48" ht="7.5" customHeight="1" x14ac:dyDescent="0.2">
      <c r="AJ216" s="68"/>
      <c r="AK216" s="68"/>
      <c r="AL216" s="68"/>
      <c r="AM216" s="68"/>
      <c r="AN216" s="68"/>
      <c r="AO216" s="68"/>
      <c r="AP216" s="68"/>
      <c r="AQ216" s="68"/>
      <c r="AR216" s="68"/>
      <c r="AS216" s="68"/>
      <c r="AT216" s="68"/>
      <c r="AU216" s="68"/>
      <c r="AV216" s="68"/>
    </row>
    <row r="217" spans="1:48" ht="20.25" customHeight="1" x14ac:dyDescent="0.2">
      <c r="AJ217" s="68"/>
      <c r="AK217" s="68"/>
      <c r="AL217" s="68"/>
      <c r="AM217" s="68"/>
      <c r="AN217" s="68"/>
      <c r="AO217" s="68"/>
      <c r="AP217" s="68"/>
      <c r="AQ217" s="68"/>
      <c r="AR217" s="68"/>
      <c r="AS217" s="68"/>
      <c r="AT217" s="68"/>
      <c r="AU217" s="68"/>
      <c r="AV217" s="68"/>
    </row>
    <row r="218" spans="1:48" ht="17.25" customHeight="1" x14ac:dyDescent="0.2">
      <c r="AJ218" s="68"/>
      <c r="AK218" s="68"/>
      <c r="AL218" s="68"/>
      <c r="AM218" s="68"/>
      <c r="AN218" s="68"/>
      <c r="AO218" s="68"/>
      <c r="AP218" s="68"/>
      <c r="AQ218" s="68"/>
      <c r="AR218" s="68"/>
      <c r="AS218" s="68"/>
      <c r="AT218" s="68"/>
      <c r="AU218" s="68"/>
      <c r="AV218" s="68"/>
    </row>
    <row r="219" spans="1:48" ht="17.25" customHeight="1" x14ac:dyDescent="0.2">
      <c r="AJ219" s="68"/>
      <c r="AK219" s="68"/>
      <c r="AL219" s="68"/>
      <c r="AM219" s="68"/>
      <c r="AN219" s="68"/>
      <c r="AO219" s="68"/>
      <c r="AP219" s="68"/>
      <c r="AQ219" s="68"/>
      <c r="AR219" s="68"/>
      <c r="AS219" s="68"/>
      <c r="AT219" s="68"/>
      <c r="AU219" s="68"/>
      <c r="AV219" s="68"/>
    </row>
    <row r="220" spans="1:48" ht="17.25" customHeight="1" x14ac:dyDescent="0.2">
      <c r="AJ220" s="68"/>
      <c r="AK220" s="68"/>
      <c r="AL220" s="68"/>
      <c r="AM220" s="68"/>
      <c r="AN220" s="68"/>
      <c r="AO220" s="68"/>
      <c r="AP220" s="68"/>
      <c r="AQ220" s="68"/>
      <c r="AR220" s="68"/>
      <c r="AS220" s="68"/>
      <c r="AT220" s="68"/>
      <c r="AU220" s="68"/>
      <c r="AV220" s="68"/>
    </row>
    <row r="221" spans="1:48" ht="17.25" customHeight="1" x14ac:dyDescent="0.2">
      <c r="AJ221" s="68"/>
      <c r="AK221" s="68"/>
      <c r="AL221" s="68"/>
      <c r="AM221" s="68"/>
      <c r="AN221" s="68"/>
      <c r="AO221" s="68"/>
      <c r="AP221" s="68"/>
      <c r="AQ221" s="68"/>
      <c r="AR221" s="68"/>
      <c r="AS221" s="68"/>
      <c r="AT221" s="68"/>
      <c r="AU221" s="68"/>
      <c r="AV221" s="68"/>
    </row>
    <row r="222" spans="1:48" ht="17.25" customHeight="1" x14ac:dyDescent="0.2">
      <c r="AJ222" s="68"/>
      <c r="AK222" s="68"/>
      <c r="AL222" s="68"/>
      <c r="AM222" s="68"/>
      <c r="AN222" s="68"/>
      <c r="AO222" s="68"/>
      <c r="AP222" s="68"/>
      <c r="AQ222" s="68"/>
      <c r="AR222" s="68"/>
      <c r="AS222" s="68"/>
      <c r="AT222" s="68"/>
      <c r="AU222" s="68"/>
      <c r="AV222" s="68"/>
    </row>
    <row r="223" spans="1:48" ht="17.25" customHeight="1" x14ac:dyDescent="0.2">
      <c r="AJ223" s="68"/>
      <c r="AK223" s="68"/>
      <c r="AL223" s="68"/>
      <c r="AM223" s="68"/>
      <c r="AN223" s="68"/>
      <c r="AO223" s="68"/>
      <c r="AP223" s="68"/>
      <c r="AQ223" s="68"/>
      <c r="AR223" s="68"/>
      <c r="AS223" s="68"/>
      <c r="AT223" s="68"/>
      <c r="AU223" s="68"/>
      <c r="AV223" s="68"/>
    </row>
    <row r="224" spans="1:48" ht="17.25" customHeight="1" x14ac:dyDescent="0.2">
      <c r="AJ224" s="68"/>
      <c r="AK224" s="68"/>
      <c r="AL224" s="68"/>
      <c r="AM224" s="68"/>
      <c r="AN224" s="68"/>
      <c r="AO224" s="68"/>
      <c r="AP224" s="68"/>
      <c r="AQ224" s="68"/>
      <c r="AR224" s="68"/>
      <c r="AS224" s="68"/>
      <c r="AT224" s="68"/>
      <c r="AU224" s="68"/>
      <c r="AV224" s="68"/>
    </row>
  </sheetData>
  <sheetProtection algorithmName="SHA-512" hashValue="yhVZMxwa2HcwsVbylVfUyUiRPpxxlx46Kl37RZIMgEY0hSFjWRYh59eqzv1VI+tEr+DleZGYQ5sgURuVRhMKrw==" saltValue="D92p36vG1r7vE0qHt/En2w==" spinCount="100000" sheet="1" formatColumns="0" formatRows="0"/>
  <dataConsolidate/>
  <mergeCells count="571">
    <mergeCell ref="J186:K186"/>
    <mergeCell ref="J187:K187"/>
    <mergeCell ref="J188:K188"/>
    <mergeCell ref="J189:K189"/>
    <mergeCell ref="F185:I185"/>
    <mergeCell ref="J152:K152"/>
    <mergeCell ref="J153:K153"/>
    <mergeCell ref="J154:K154"/>
    <mergeCell ref="J155:K155"/>
    <mergeCell ref="J156:K156"/>
    <mergeCell ref="J157:K157"/>
    <mergeCell ref="J158:K158"/>
    <mergeCell ref="J159:K159"/>
    <mergeCell ref="J160:K160"/>
    <mergeCell ref="J161:K161"/>
    <mergeCell ref="J172:K172"/>
    <mergeCell ref="J173:K173"/>
    <mergeCell ref="J174:K174"/>
    <mergeCell ref="J185:K185"/>
    <mergeCell ref="H129:N129"/>
    <mergeCell ref="F192:I192"/>
    <mergeCell ref="B153:E153"/>
    <mergeCell ref="B154:E154"/>
    <mergeCell ref="B155:E155"/>
    <mergeCell ref="B156:E156"/>
    <mergeCell ref="B157:E157"/>
    <mergeCell ref="B158:E158"/>
    <mergeCell ref="B159:E159"/>
    <mergeCell ref="B160:E160"/>
    <mergeCell ref="B161:E161"/>
    <mergeCell ref="B172:E172"/>
    <mergeCell ref="B173:E173"/>
    <mergeCell ref="B174:E174"/>
    <mergeCell ref="B185:E185"/>
    <mergeCell ref="B186:E186"/>
    <mergeCell ref="B187:E187"/>
    <mergeCell ref="B188:E188"/>
    <mergeCell ref="B189:E189"/>
    <mergeCell ref="B190:E190"/>
    <mergeCell ref="B191:E191"/>
    <mergeCell ref="B192:E192"/>
    <mergeCell ref="F173:I173"/>
    <mergeCell ref="F174:I174"/>
    <mergeCell ref="Q130:Z130"/>
    <mergeCell ref="Q131:Z131"/>
    <mergeCell ref="F152:I152"/>
    <mergeCell ref="Q136:Z136"/>
    <mergeCell ref="D47:E47"/>
    <mergeCell ref="B47:C47"/>
    <mergeCell ref="G50:H50"/>
    <mergeCell ref="B49:C49"/>
    <mergeCell ref="F153:I153"/>
    <mergeCell ref="B147:J147"/>
    <mergeCell ref="B138:C138"/>
    <mergeCell ref="D126:G126"/>
    <mergeCell ref="B127:C127"/>
    <mergeCell ref="B125:C125"/>
    <mergeCell ref="B126:C126"/>
    <mergeCell ref="D125:G125"/>
    <mergeCell ref="D127:G127"/>
    <mergeCell ref="B128:C128"/>
    <mergeCell ref="D128:G128"/>
    <mergeCell ref="B129:C129"/>
    <mergeCell ref="D140:G140"/>
    <mergeCell ref="B152:E152"/>
    <mergeCell ref="B131:C131"/>
    <mergeCell ref="H127:N127"/>
    <mergeCell ref="T37:X37"/>
    <mergeCell ref="P38:S38"/>
    <mergeCell ref="T38:X38"/>
    <mergeCell ref="P39:S39"/>
    <mergeCell ref="T39:X39"/>
    <mergeCell ref="P37:S37"/>
    <mergeCell ref="B50:C50"/>
    <mergeCell ref="G49:H49"/>
    <mergeCell ref="D46:E46"/>
    <mergeCell ref="D43:E43"/>
    <mergeCell ref="B46:C46"/>
    <mergeCell ref="D44:E44"/>
    <mergeCell ref="G43:I43"/>
    <mergeCell ref="B43:C43"/>
    <mergeCell ref="B38:I38"/>
    <mergeCell ref="B39:I39"/>
    <mergeCell ref="B44:C44"/>
    <mergeCell ref="G44:I44"/>
    <mergeCell ref="B202:D202"/>
    <mergeCell ref="Q141:Z141"/>
    <mergeCell ref="Q125:Z125"/>
    <mergeCell ref="Q143:Z143"/>
    <mergeCell ref="Q144:Z144"/>
    <mergeCell ref="Q124:Z124"/>
    <mergeCell ref="Q134:Z134"/>
    <mergeCell ref="Q135:Z135"/>
    <mergeCell ref="D141:G141"/>
    <mergeCell ref="H142:N142"/>
    <mergeCell ref="D143:G143"/>
    <mergeCell ref="H143:N143"/>
    <mergeCell ref="H126:N126"/>
    <mergeCell ref="Q139:Z139"/>
    <mergeCell ref="Q126:Z126"/>
    <mergeCell ref="Q127:Z127"/>
    <mergeCell ref="Q128:Z128"/>
    <mergeCell ref="Q129:Z129"/>
    <mergeCell ref="F186:I186"/>
    <mergeCell ref="F187:I187"/>
    <mergeCell ref="F188:I188"/>
    <mergeCell ref="F189:I189"/>
    <mergeCell ref="F190:I190"/>
    <mergeCell ref="F191:I191"/>
    <mergeCell ref="P29:S29"/>
    <mergeCell ref="T29:X29"/>
    <mergeCell ref="S16:X16"/>
    <mergeCell ref="P15:S15"/>
    <mergeCell ref="T15:X15"/>
    <mergeCell ref="P28:X28"/>
    <mergeCell ref="E16:I16"/>
    <mergeCell ref="P20:S20"/>
    <mergeCell ref="T14:X14"/>
    <mergeCell ref="P22:S24"/>
    <mergeCell ref="T22:T24"/>
    <mergeCell ref="S17:X17"/>
    <mergeCell ref="P17:R17"/>
    <mergeCell ref="B18:I20"/>
    <mergeCell ref="Q137:Z137"/>
    <mergeCell ref="Q138:Z138"/>
    <mergeCell ref="Q140:Z140"/>
    <mergeCell ref="H144:N144"/>
    <mergeCell ref="H140:N140"/>
    <mergeCell ref="D134:G134"/>
    <mergeCell ref="P30:S30"/>
    <mergeCell ref="T30:X30"/>
    <mergeCell ref="P31:S31"/>
    <mergeCell ref="D135:G135"/>
    <mergeCell ref="D129:G129"/>
    <mergeCell ref="H125:N125"/>
    <mergeCell ref="T31:X31"/>
    <mergeCell ref="P32:S32"/>
    <mergeCell ref="T32:X32"/>
    <mergeCell ref="P33:S33"/>
    <mergeCell ref="T33:X33"/>
    <mergeCell ref="P34:S34"/>
    <mergeCell ref="T34:X34"/>
    <mergeCell ref="T35:X35"/>
    <mergeCell ref="P36:S36"/>
    <mergeCell ref="T36:X36"/>
    <mergeCell ref="P35:S35"/>
    <mergeCell ref="H128:N128"/>
    <mergeCell ref="Q158:Z158"/>
    <mergeCell ref="Q161:Z161"/>
    <mergeCell ref="Q155:Z155"/>
    <mergeCell ref="Q160:Z160"/>
    <mergeCell ref="Q159:Z159"/>
    <mergeCell ref="Q156:Z156"/>
    <mergeCell ref="Q142:Z142"/>
    <mergeCell ref="B144:C144"/>
    <mergeCell ref="D144:G144"/>
    <mergeCell ref="B142:C142"/>
    <mergeCell ref="B151:E151"/>
    <mergeCell ref="D142:G142"/>
    <mergeCell ref="H151:K151"/>
    <mergeCell ref="Q154:Z154"/>
    <mergeCell ref="Q153:Z153"/>
    <mergeCell ref="F154:I154"/>
    <mergeCell ref="F155:I155"/>
    <mergeCell ref="F156:I156"/>
    <mergeCell ref="F157:I157"/>
    <mergeCell ref="F158:I158"/>
    <mergeCell ref="F159:I159"/>
    <mergeCell ref="F160:I160"/>
    <mergeCell ref="F161:I161"/>
    <mergeCell ref="Q152:Z152"/>
    <mergeCell ref="H130:N130"/>
    <mergeCell ref="B132:C132"/>
    <mergeCell ref="D139:G139"/>
    <mergeCell ref="H135:N135"/>
    <mergeCell ref="H137:N137"/>
    <mergeCell ref="H138:N138"/>
    <mergeCell ref="H139:N139"/>
    <mergeCell ref="B146:J146"/>
    <mergeCell ref="B140:C140"/>
    <mergeCell ref="D131:G131"/>
    <mergeCell ref="D132:G132"/>
    <mergeCell ref="B133:C133"/>
    <mergeCell ref="D133:G133"/>
    <mergeCell ref="H132:N132"/>
    <mergeCell ref="B134:C134"/>
    <mergeCell ref="B139:C139"/>
    <mergeCell ref="B137:C137"/>
    <mergeCell ref="D137:G137"/>
    <mergeCell ref="H136:N136"/>
    <mergeCell ref="B136:C136"/>
    <mergeCell ref="H141:N141"/>
    <mergeCell ref="Q132:Z132"/>
    <mergeCell ref="Q133:Z133"/>
    <mergeCell ref="U104:X104"/>
    <mergeCell ref="B106:J106"/>
    <mergeCell ref="B103:F103"/>
    <mergeCell ref="B112:D112"/>
    <mergeCell ref="H124:N124"/>
    <mergeCell ref="D124:G124"/>
    <mergeCell ref="B111:J111"/>
    <mergeCell ref="K118:K123"/>
    <mergeCell ref="B107:J107"/>
    <mergeCell ref="P113:Q113"/>
    <mergeCell ref="P114:Q114"/>
    <mergeCell ref="P116:Q116"/>
    <mergeCell ref="P112:Q112"/>
    <mergeCell ref="P117:Q117"/>
    <mergeCell ref="E108:I108"/>
    <mergeCell ref="B117:J118"/>
    <mergeCell ref="B122:F122"/>
    <mergeCell ref="B110:D110"/>
    <mergeCell ref="L118:N122"/>
    <mergeCell ref="B116:J116"/>
    <mergeCell ref="P118:Q118"/>
    <mergeCell ref="B124:C124"/>
    <mergeCell ref="B123:E123"/>
    <mergeCell ref="B31:I31"/>
    <mergeCell ref="B32:I32"/>
    <mergeCell ref="B33:I33"/>
    <mergeCell ref="B34:I34"/>
    <mergeCell ref="B35:I35"/>
    <mergeCell ref="B29:I29"/>
    <mergeCell ref="B30:I30"/>
    <mergeCell ref="B36:I36"/>
    <mergeCell ref="B37:I37"/>
    <mergeCell ref="B60:C60"/>
    <mergeCell ref="D60:F60"/>
    <mergeCell ref="G60:H60"/>
    <mergeCell ref="I60:J60"/>
    <mergeCell ref="B61:C61"/>
    <mergeCell ref="D61:F61"/>
    <mergeCell ref="G61:H61"/>
    <mergeCell ref="I61:J61"/>
    <mergeCell ref="B62:C62"/>
    <mergeCell ref="D62:F62"/>
    <mergeCell ref="G62:H62"/>
    <mergeCell ref="I62:J62"/>
    <mergeCell ref="B63:C63"/>
    <mergeCell ref="D63:F63"/>
    <mergeCell ref="W12:X12"/>
    <mergeCell ref="P13:S13"/>
    <mergeCell ref="B12:D12"/>
    <mergeCell ref="B13:D13"/>
    <mergeCell ref="T11:X11"/>
    <mergeCell ref="W13:X13"/>
    <mergeCell ref="P14:S14"/>
    <mergeCell ref="B16:D16"/>
    <mergeCell ref="B14:D14"/>
    <mergeCell ref="H11:I11"/>
    <mergeCell ref="E12:G12"/>
    <mergeCell ref="H12:I12"/>
    <mergeCell ref="B11:D11"/>
    <mergeCell ref="E14:I14"/>
    <mergeCell ref="E15:I15"/>
    <mergeCell ref="P12:S12"/>
    <mergeCell ref="B15:D15"/>
    <mergeCell ref="E11:G11"/>
    <mergeCell ref="H13:I13"/>
    <mergeCell ref="P10:S10"/>
    <mergeCell ref="T10:X10"/>
    <mergeCell ref="P16:R16"/>
    <mergeCell ref="B3:E3"/>
    <mergeCell ref="P3:R3"/>
    <mergeCell ref="T3:X3"/>
    <mergeCell ref="P4:X5"/>
    <mergeCell ref="B8:G8"/>
    <mergeCell ref="H8:I8"/>
    <mergeCell ref="W8:X8"/>
    <mergeCell ref="B6:I6"/>
    <mergeCell ref="B7:I7"/>
    <mergeCell ref="H10:I10"/>
    <mergeCell ref="P9:V9"/>
    <mergeCell ref="P8:V8"/>
    <mergeCell ref="B9:G9"/>
    <mergeCell ref="H9:I9"/>
    <mergeCell ref="W9:X9"/>
    <mergeCell ref="B10:D10"/>
    <mergeCell ref="E10:G10"/>
    <mergeCell ref="E13:G13"/>
    <mergeCell ref="T13:V13"/>
    <mergeCell ref="T12:V12"/>
    <mergeCell ref="P11:S11"/>
    <mergeCell ref="T214:X214"/>
    <mergeCell ref="P211:X212"/>
    <mergeCell ref="P208:X208"/>
    <mergeCell ref="P207:X207"/>
    <mergeCell ref="P210:X210"/>
    <mergeCell ref="S199:T200"/>
    <mergeCell ref="U204:W204"/>
    <mergeCell ref="U202:W202"/>
    <mergeCell ref="U203:W203"/>
    <mergeCell ref="U199:W200"/>
    <mergeCell ref="R199:R200"/>
    <mergeCell ref="S204:T204"/>
    <mergeCell ref="Q187:Z187"/>
    <mergeCell ref="Q186:Z186"/>
    <mergeCell ref="X199:Z200"/>
    <mergeCell ref="L200:M200"/>
    <mergeCell ref="R196:R198"/>
    <mergeCell ref="P196:Q198"/>
    <mergeCell ref="Q188:Z188"/>
    <mergeCell ref="X201:Z203"/>
    <mergeCell ref="Q199:Q200"/>
    <mergeCell ref="S203:T203"/>
    <mergeCell ref="U201:W201"/>
    <mergeCell ref="S202:T202"/>
    <mergeCell ref="S201:T201"/>
    <mergeCell ref="L201:M201"/>
    <mergeCell ref="J190:K190"/>
    <mergeCell ref="J191:K191"/>
    <mergeCell ref="J192:K192"/>
    <mergeCell ref="Q172:Z172"/>
    <mergeCell ref="B130:C130"/>
    <mergeCell ref="D130:G130"/>
    <mergeCell ref="D138:G138"/>
    <mergeCell ref="D136:G136"/>
    <mergeCell ref="S196:Z198"/>
    <mergeCell ref="Q192:Z192"/>
    <mergeCell ref="Q189:Z189"/>
    <mergeCell ref="Q157:Z157"/>
    <mergeCell ref="Q185:Z185"/>
    <mergeCell ref="Q173:Z173"/>
    <mergeCell ref="Q174:Z174"/>
    <mergeCell ref="Q190:Z190"/>
    <mergeCell ref="M194:N194"/>
    <mergeCell ref="Q191:Z191"/>
    <mergeCell ref="B141:C141"/>
    <mergeCell ref="H133:N133"/>
    <mergeCell ref="B135:C135"/>
    <mergeCell ref="B143:C143"/>
    <mergeCell ref="H131:N131"/>
    <mergeCell ref="H134:N134"/>
    <mergeCell ref="G63:H63"/>
    <mergeCell ref="I63:J63"/>
    <mergeCell ref="D67:F67"/>
    <mergeCell ref="G67:H67"/>
    <mergeCell ref="I67:J67"/>
    <mergeCell ref="B68:C68"/>
    <mergeCell ref="D68:F68"/>
    <mergeCell ref="G68:H68"/>
    <mergeCell ref="I68:J68"/>
    <mergeCell ref="I65:J65"/>
    <mergeCell ref="B66:C66"/>
    <mergeCell ref="D66:F66"/>
    <mergeCell ref="G66:H66"/>
    <mergeCell ref="I66:J66"/>
    <mergeCell ref="B64:C64"/>
    <mergeCell ref="D64:F64"/>
    <mergeCell ref="G64:H64"/>
    <mergeCell ref="I64:J64"/>
    <mergeCell ref="B65:C65"/>
    <mergeCell ref="D65:F65"/>
    <mergeCell ref="G65:H65"/>
    <mergeCell ref="B69:C69"/>
    <mergeCell ref="D69:F69"/>
    <mergeCell ref="G69:H69"/>
    <mergeCell ref="I69:J69"/>
    <mergeCell ref="B67:C67"/>
    <mergeCell ref="B70:C70"/>
    <mergeCell ref="D70:F70"/>
    <mergeCell ref="G70:H70"/>
    <mergeCell ref="I70:J70"/>
    <mergeCell ref="D95:F95"/>
    <mergeCell ref="G95:H95"/>
    <mergeCell ref="I95:J95"/>
    <mergeCell ref="B99:C99"/>
    <mergeCell ref="D99:F99"/>
    <mergeCell ref="G99:H99"/>
    <mergeCell ref="I99:J99"/>
    <mergeCell ref="B81:C81"/>
    <mergeCell ref="D81:F81"/>
    <mergeCell ref="G81:H81"/>
    <mergeCell ref="I81:J81"/>
    <mergeCell ref="B92:C92"/>
    <mergeCell ref="D92:F92"/>
    <mergeCell ref="G92:H92"/>
    <mergeCell ref="I92:J92"/>
    <mergeCell ref="B93:C93"/>
    <mergeCell ref="D93:F93"/>
    <mergeCell ref="G93:H93"/>
    <mergeCell ref="I93:J93"/>
    <mergeCell ref="B82:C82"/>
    <mergeCell ref="D82:F82"/>
    <mergeCell ref="G82:H82"/>
    <mergeCell ref="I82:J82"/>
    <mergeCell ref="B83:C83"/>
    <mergeCell ref="B113:J114"/>
    <mergeCell ref="B58:J58"/>
    <mergeCell ref="B59:J59"/>
    <mergeCell ref="B100:C100"/>
    <mergeCell ref="D100:F100"/>
    <mergeCell ref="G100:H100"/>
    <mergeCell ref="I100:J100"/>
    <mergeCell ref="B96:C96"/>
    <mergeCell ref="D96:F96"/>
    <mergeCell ref="G96:H96"/>
    <mergeCell ref="I96:J96"/>
    <mergeCell ref="B97:C97"/>
    <mergeCell ref="D97:F97"/>
    <mergeCell ref="G97:H97"/>
    <mergeCell ref="I97:J97"/>
    <mergeCell ref="B98:C98"/>
    <mergeCell ref="D98:F98"/>
    <mergeCell ref="G98:H98"/>
    <mergeCell ref="I98:J98"/>
    <mergeCell ref="B94:C94"/>
    <mergeCell ref="D94:F94"/>
    <mergeCell ref="G94:H94"/>
    <mergeCell ref="I94:J94"/>
    <mergeCell ref="B95:C95"/>
    <mergeCell ref="D83:F83"/>
    <mergeCell ref="G83:H83"/>
    <mergeCell ref="I83:J83"/>
    <mergeCell ref="B84:C84"/>
    <mergeCell ref="D84:F84"/>
    <mergeCell ref="G84:H84"/>
    <mergeCell ref="I84:J84"/>
    <mergeCell ref="B85:C85"/>
    <mergeCell ref="D85:F85"/>
    <mergeCell ref="G85:H85"/>
    <mergeCell ref="I85:J85"/>
    <mergeCell ref="B86:C86"/>
    <mergeCell ref="D86:F86"/>
    <mergeCell ref="G86:H86"/>
    <mergeCell ref="I86:J86"/>
    <mergeCell ref="B87:C87"/>
    <mergeCell ref="D87:F87"/>
    <mergeCell ref="G87:H87"/>
    <mergeCell ref="I87:J87"/>
    <mergeCell ref="B88:C88"/>
    <mergeCell ref="D88:F88"/>
    <mergeCell ref="G88:H88"/>
    <mergeCell ref="I88:J88"/>
    <mergeCell ref="B89:C89"/>
    <mergeCell ref="D89:F89"/>
    <mergeCell ref="G89:H89"/>
    <mergeCell ref="I89:J89"/>
    <mergeCell ref="B90:C90"/>
    <mergeCell ref="D90:F90"/>
    <mergeCell ref="G90:H90"/>
    <mergeCell ref="I90:J90"/>
    <mergeCell ref="B91:C91"/>
    <mergeCell ref="D91:F91"/>
    <mergeCell ref="G91:H91"/>
    <mergeCell ref="I91:J91"/>
    <mergeCell ref="B71:C71"/>
    <mergeCell ref="D71:F71"/>
    <mergeCell ref="G71:H71"/>
    <mergeCell ref="I71:J71"/>
    <mergeCell ref="B72:C72"/>
    <mergeCell ref="D72:F72"/>
    <mergeCell ref="G72:H72"/>
    <mergeCell ref="I72:J72"/>
    <mergeCell ref="B73:C73"/>
    <mergeCell ref="D73:F73"/>
    <mergeCell ref="G73:H73"/>
    <mergeCell ref="I73:J73"/>
    <mergeCell ref="B74:C74"/>
    <mergeCell ref="D74:F74"/>
    <mergeCell ref="G74:H74"/>
    <mergeCell ref="I74:J74"/>
    <mergeCell ref="B75:C75"/>
    <mergeCell ref="D75:F75"/>
    <mergeCell ref="G75:H75"/>
    <mergeCell ref="I75:J75"/>
    <mergeCell ref="B76:C76"/>
    <mergeCell ref="D76:F76"/>
    <mergeCell ref="G76:H76"/>
    <mergeCell ref="I76:J76"/>
    <mergeCell ref="B77:C77"/>
    <mergeCell ref="D77:F77"/>
    <mergeCell ref="G77:H77"/>
    <mergeCell ref="I77:J77"/>
    <mergeCell ref="B78:C78"/>
    <mergeCell ref="D78:F78"/>
    <mergeCell ref="G78:H78"/>
    <mergeCell ref="I78:J78"/>
    <mergeCell ref="B79:C79"/>
    <mergeCell ref="D79:F79"/>
    <mergeCell ref="G79:H79"/>
    <mergeCell ref="I79:J79"/>
    <mergeCell ref="B80:C80"/>
    <mergeCell ref="D80:F80"/>
    <mergeCell ref="G80:H80"/>
    <mergeCell ref="I80:J80"/>
    <mergeCell ref="B175:E175"/>
    <mergeCell ref="F175:I175"/>
    <mergeCell ref="J175:K175"/>
    <mergeCell ref="Q175:Z175"/>
    <mergeCell ref="B176:E176"/>
    <mergeCell ref="F176:I176"/>
    <mergeCell ref="J176:K176"/>
    <mergeCell ref="Q176:Z176"/>
    <mergeCell ref="B166:E166"/>
    <mergeCell ref="F166:I166"/>
    <mergeCell ref="J166:K166"/>
    <mergeCell ref="Q166:Z166"/>
    <mergeCell ref="B167:E167"/>
    <mergeCell ref="F167:I167"/>
    <mergeCell ref="J167:K167"/>
    <mergeCell ref="Q167:Z167"/>
    <mergeCell ref="B168:E168"/>
    <mergeCell ref="F168:I168"/>
    <mergeCell ref="J168:K168"/>
    <mergeCell ref="Q168:Z168"/>
    <mergeCell ref="B165:E165"/>
    <mergeCell ref="F165:I165"/>
    <mergeCell ref="J165:K165"/>
    <mergeCell ref="Q165:Z165"/>
    <mergeCell ref="B180:E180"/>
    <mergeCell ref="F180:I180"/>
    <mergeCell ref="J180:K180"/>
    <mergeCell ref="Q180:Z180"/>
    <mergeCell ref="B181:E181"/>
    <mergeCell ref="F181:I181"/>
    <mergeCell ref="J181:K181"/>
    <mergeCell ref="Q181:Z181"/>
    <mergeCell ref="B177:E177"/>
    <mergeCell ref="F177:I177"/>
    <mergeCell ref="J177:K177"/>
    <mergeCell ref="Q177:Z177"/>
    <mergeCell ref="B178:E178"/>
    <mergeCell ref="F178:I178"/>
    <mergeCell ref="J178:K178"/>
    <mergeCell ref="Q178:Z178"/>
    <mergeCell ref="B179:E179"/>
    <mergeCell ref="F179:I179"/>
    <mergeCell ref="J179:K179"/>
    <mergeCell ref="Q179:Z179"/>
    <mergeCell ref="B171:E171"/>
    <mergeCell ref="F171:I171"/>
    <mergeCell ref="J171:K171"/>
    <mergeCell ref="Q171:Z171"/>
    <mergeCell ref="B183:E183"/>
    <mergeCell ref="F183:I183"/>
    <mergeCell ref="J183:K183"/>
    <mergeCell ref="Q183:Z183"/>
    <mergeCell ref="B184:E184"/>
    <mergeCell ref="F184:I184"/>
    <mergeCell ref="J184:K184"/>
    <mergeCell ref="Q184:Z184"/>
    <mergeCell ref="B182:E182"/>
    <mergeCell ref="F182:I182"/>
    <mergeCell ref="J182:K182"/>
    <mergeCell ref="Q182:Z182"/>
    <mergeCell ref="F172:I172"/>
    <mergeCell ref="B53:I53"/>
    <mergeCell ref="B54:I54"/>
    <mergeCell ref="B55:I55"/>
    <mergeCell ref="B56:I56"/>
    <mergeCell ref="B169:E169"/>
    <mergeCell ref="F169:I169"/>
    <mergeCell ref="J169:K169"/>
    <mergeCell ref="Q169:Z169"/>
    <mergeCell ref="B170:E170"/>
    <mergeCell ref="F170:I170"/>
    <mergeCell ref="J170:K170"/>
    <mergeCell ref="Q170:Z170"/>
    <mergeCell ref="B162:E162"/>
    <mergeCell ref="F162:I162"/>
    <mergeCell ref="J162:K162"/>
    <mergeCell ref="Q162:Z162"/>
    <mergeCell ref="B163:E163"/>
    <mergeCell ref="F163:I163"/>
    <mergeCell ref="J163:K163"/>
    <mergeCell ref="Q163:Z163"/>
    <mergeCell ref="B164:E164"/>
    <mergeCell ref="F164:I164"/>
    <mergeCell ref="J164:K164"/>
    <mergeCell ref="Q164:Z164"/>
  </mergeCells>
  <phoneticPr fontId="0" type="noConversion"/>
  <conditionalFormatting sqref="P208:X208 P211:X212">
    <cfRule type="expression" dxfId="63" priority="443" stopIfTrue="1">
      <formula>#REF!="Ja"</formula>
    </cfRule>
  </conditionalFormatting>
  <conditionalFormatting sqref="S17:X17">
    <cfRule type="expression" dxfId="62" priority="441" stopIfTrue="1">
      <formula>$P$17="Nej"</formula>
    </cfRule>
  </conditionalFormatting>
  <conditionalFormatting sqref="B101:F101 B60">
    <cfRule type="expression" dxfId="61" priority="442" stopIfTrue="1">
      <formula>#REF!="Leveransavtal"</formula>
    </cfRule>
  </conditionalFormatting>
  <conditionalFormatting sqref="AB206">
    <cfRule type="expression" dxfId="60" priority="439" stopIfTrue="1">
      <formula>#REF!=TRUE</formula>
    </cfRule>
  </conditionalFormatting>
  <conditionalFormatting sqref="J202">
    <cfRule type="cellIs" dxfId="59" priority="351" stopIfTrue="1" operator="greaterThan">
      <formula>1</formula>
    </cfRule>
    <cfRule type="cellIs" dxfId="58" priority="420" stopIfTrue="1" operator="lessThan">
      <formula>1</formula>
    </cfRule>
  </conditionalFormatting>
  <conditionalFormatting sqref="F153:F161 B153:B161 B185:B192 F185:F192 B172:B174 F172:F174">
    <cfRule type="expression" dxfId="57" priority="94">
      <formula>#REF!=""</formula>
    </cfRule>
  </conditionalFormatting>
  <conditionalFormatting sqref="B125:D125 D134:D144">
    <cfRule type="expression" dxfId="56" priority="86">
      <formula>$B125=""</formula>
    </cfRule>
  </conditionalFormatting>
  <conditionalFormatting sqref="B126:D129 D130:D133 B130:C144">
    <cfRule type="expression" dxfId="55" priority="37">
      <formula>$B126=""</formula>
    </cfRule>
  </conditionalFormatting>
  <conditionalFormatting sqref="R113:R118">
    <cfRule type="expression" dxfId="54" priority="21">
      <formula>P113&lt;&gt;""</formula>
    </cfRule>
  </conditionalFormatting>
  <conditionalFormatting sqref="B59">
    <cfRule type="expression" dxfId="53" priority="14" stopIfTrue="1">
      <formula>#REF!="Leveransavtal"</formula>
    </cfRule>
  </conditionalFormatting>
  <conditionalFormatting sqref="P153:V161 Z153:Z161 Z185:Z192 P185:V192 Z172:Z174 P172:V174">
    <cfRule type="expression" dxfId="52" priority="1881" stopIfTrue="1">
      <formula>IF(AND(I153="Ska-krav",P153="Nej"),TRUE,FALSE)</formula>
    </cfRule>
    <cfRule type="expression" dxfId="51" priority="1882" stopIfTrue="1">
      <formula>$I153=""</formula>
    </cfRule>
  </conditionalFormatting>
  <conditionalFormatting sqref="W153:Y161 W185:Y192 W172:Y174">
    <cfRule type="expression" dxfId="50" priority="1886" stopIfTrue="1">
      <formula>IF(AND(Q153="Ska-krav",W153="Nej"),TRUE,FALSE)</formula>
    </cfRule>
    <cfRule type="expression" dxfId="49" priority="1887" stopIfTrue="1">
      <formula>$I153=""</formula>
    </cfRule>
  </conditionalFormatting>
  <conditionalFormatting sqref="J153:J161 J185:J192 J172:J174">
    <cfRule type="expression" dxfId="48" priority="13">
      <formula>#REF!=""</formula>
    </cfRule>
  </conditionalFormatting>
  <conditionalFormatting sqref="F175:F184 B175:B184">
    <cfRule type="expression" dxfId="47" priority="8">
      <formula>#REF!=""</formula>
    </cfRule>
  </conditionalFormatting>
  <conditionalFormatting sqref="P175:V184 Z175:Z184">
    <cfRule type="expression" dxfId="46" priority="9" stopIfTrue="1">
      <formula>IF(AND(I175="Ska-krav",P175="Nej"),TRUE,FALSE)</formula>
    </cfRule>
    <cfRule type="expression" dxfId="45" priority="10" stopIfTrue="1">
      <formula>$I175=""</formula>
    </cfRule>
  </conditionalFormatting>
  <conditionalFormatting sqref="W175:Y184">
    <cfRule type="expression" dxfId="44" priority="11" stopIfTrue="1">
      <formula>IF(AND(Q175="Ska-krav",W175="Nej"),TRUE,FALSE)</formula>
    </cfRule>
    <cfRule type="expression" dxfId="43" priority="12" stopIfTrue="1">
      <formula>$I175=""</formula>
    </cfRule>
  </conditionalFormatting>
  <conditionalFormatting sqref="J175:J184">
    <cfRule type="expression" dxfId="42" priority="7">
      <formula>#REF!=""</formula>
    </cfRule>
  </conditionalFormatting>
  <conditionalFormatting sqref="F162:F171 B162:B171">
    <cfRule type="expression" dxfId="41" priority="2">
      <formula>#REF!=""</formula>
    </cfRule>
  </conditionalFormatting>
  <conditionalFormatting sqref="P162:V171 Z162:Z171">
    <cfRule type="expression" dxfId="40" priority="3" stopIfTrue="1">
      <formula>IF(AND(I162="Ska-krav",P162="Nej"),TRUE,FALSE)</formula>
    </cfRule>
    <cfRule type="expression" dxfId="39" priority="4" stopIfTrue="1">
      <formula>$I162=""</formula>
    </cfRule>
  </conditionalFormatting>
  <conditionalFormatting sqref="W162:Y171">
    <cfRule type="expression" dxfId="38" priority="5" stopIfTrue="1">
      <formula>IF(AND(Q162="Ska-krav",W162="Nej"),TRUE,FALSE)</formula>
    </cfRule>
    <cfRule type="expression" dxfId="37" priority="6" stopIfTrue="1">
      <formula>$I162=""</formula>
    </cfRule>
  </conditionalFormatting>
  <conditionalFormatting sqref="J162:J171">
    <cfRule type="expression" dxfId="36" priority="1">
      <formula>#REF!=""</formula>
    </cfRule>
  </conditionalFormatting>
  <dataValidations xWindow="245" yWindow="681" count="12">
    <dataValidation type="list" allowBlank="1" showInputMessage="1" showErrorMessage="1" sqref="P17:P18 P125:P144 P153:P193" xr:uid="{00000000-0002-0000-0100-000000000000}">
      <formula1>"Ja,Nej"</formula1>
    </dataValidation>
    <dataValidation allowBlank="1" showErrorMessage="1" sqref="B59:B101 P112:P118 C101:K101" xr:uid="{00000000-0002-0000-0100-000001000000}"/>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Som tumregel vid komplexa avrop kan det anses rimligt med minst 14 arbetsdagars svarstid och vid mindre komplexa avrop är motsvarande svarstid sju arbetsdagar." sqref="B51" xr:uid="{00000000-0002-0000-0100-000002000000}">
      <formula1>40817</formula1>
      <formula2>42308</formula2>
    </dataValidation>
    <dataValidation type="date" errorStyle="information" allowBlank="1" showInputMessage="1" showErrorMessage="1" errorTitle="Fel" error="Ange datum i datumformatet ÅÅÅÅ-MM-DD" promptTitle="Datum" prompt="Datum i datumformatet ÅÅÅÅ-MM-DD" sqref="D51" xr:uid="{00000000-0002-0000-0100-000003000000}">
      <formula1>40817</formula1>
      <formula2>42308</formula2>
    </dataValidation>
    <dataValidation type="list" allowBlank="1" showInputMessage="1" showErrorMessage="1" sqref="K193" xr:uid="{00000000-0002-0000-0100-000004000000}">
      <formula1>"Välj typ av krav,Bör-krav,Ska-krav"</formula1>
    </dataValidation>
    <dataValidation type="list" showInputMessage="1" showErrorMessage="1" sqref="B125:C144" xr:uid="{00000000-0002-0000-0100-000005000000}">
      <formula1>Delområde_Vara_Tjanst</formula1>
    </dataValidation>
    <dataValidation type="list" allowBlank="1" showInputMessage="1" showErrorMessage="1" sqref="B107:J107" xr:uid="{00000000-0002-0000-0100-000007000000}">
      <formula1>TblGrundTilldeln</formula1>
    </dataValidation>
    <dataValidation type="list" allowBlank="1" showInputMessage="1" showErrorMessage="1" sqref="D125:D144" xr:uid="{00000000-0002-0000-0100-000008000000}">
      <formula1>TblKrvRes1</formula1>
    </dataValidation>
    <dataValidation type="list" allowBlank="1" showInputMessage="1" showErrorMessage="1" sqref="T20 T22" xr:uid="{00000000-0002-0000-0100-000009000000}">
      <formula1>"Ja/Nej,Ja,Nej"</formula1>
    </dataValidation>
    <dataValidation type="list" allowBlank="1" showInputMessage="1" showErrorMessage="1" sqref="B153:E192" xr:uid="{00000000-0002-0000-0100-00000B000000}">
      <formula1>TblTilldelKrit</formula1>
    </dataValidation>
    <dataValidation allowBlank="1" showErrorMessage="1" promptTitle="Datum" prompt="Datum i datumformatet ÅÅÅÅ-MM-DD" sqref="B47:E47 B44:E44" xr:uid="{00000000-0002-0000-0100-00000C000000}"/>
    <dataValidation allowBlank="1" showErrorMessage="1" prompt="Kontraktets giltighetstid inkl. eventuella optioner (t.o.m. datum)" sqref="B50:C50" xr:uid="{00000000-0002-0000-0100-00000D000000}"/>
  </dataValidations>
  <pageMargins left="0.31496062992125984" right="0.31496062992125984" top="0.39370078740157483" bottom="0.39370078740157483" header="0.51181102362204722" footer="0.19685039370078741"/>
  <pageSetup paperSize="9" scale="80" fitToWidth="0" fitToHeight="0" pageOrder="overThenDown" orientation="landscape" r:id="rId1"/>
  <headerFooter alignWithMargins="0">
    <oddFooter>&amp;R&amp;P (&amp;N)</oddFooter>
  </headerFooter>
  <colBreaks count="1" manualBreakCount="1">
    <brk id="15" max="1048575" man="1"/>
  </colBreaks>
  <extLst>
    <ext xmlns:x14="http://schemas.microsoft.com/office/spreadsheetml/2009/9/main" uri="{CCE6A557-97BC-4b89-ADB6-D9C93CAAB3DF}">
      <x14:dataValidations xmlns:xm="http://schemas.microsoft.com/office/excel/2006/main" xWindow="245" yWindow="681" count="1">
        <x14:dataValidation type="list" allowBlank="1" showInputMessage="1" showErrorMessage="1" xr:uid="{00000000-0002-0000-0100-00000E000000}">
          <x14:formula1>
            <xm:f>Admin!$F$57:$F$64</xm:f>
          </x14:formula1>
          <xm:sqref>D193:E193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B1:K72"/>
  <sheetViews>
    <sheetView showGridLines="0" zoomScaleNormal="100" workbookViewId="0">
      <selection activeCell="B8" sqref="B8"/>
    </sheetView>
  </sheetViews>
  <sheetFormatPr defaultRowHeight="12.75" x14ac:dyDescent="0.2"/>
  <cols>
    <col min="1" max="1" width="4.140625" customWidth="1"/>
    <col min="2" max="2" width="15.7109375" customWidth="1"/>
    <col min="3" max="3" width="22.5703125" customWidth="1"/>
    <col min="4" max="5" width="15.7109375" customWidth="1"/>
    <col min="6" max="6" width="30.7109375" customWidth="1"/>
    <col min="7" max="7" width="15.7109375" customWidth="1"/>
    <col min="8" max="8" width="30.7109375" customWidth="1"/>
    <col min="9" max="10" width="15.7109375" customWidth="1"/>
    <col min="11" max="11" width="28.28515625" customWidth="1"/>
  </cols>
  <sheetData>
    <row r="1" spans="2:11" x14ac:dyDescent="0.2">
      <c r="J1" s="22"/>
      <c r="K1" s="22" t="str">
        <f>"Avrop nr: "&amp;'2 Specifikation'!I15</f>
        <v xml:space="preserve">Avrop nr: </v>
      </c>
    </row>
    <row r="3" spans="2:11" ht="26.25" customHeight="1" x14ac:dyDescent="0.2">
      <c r="B3" s="794" t="s">
        <v>625</v>
      </c>
      <c r="C3" s="794"/>
      <c r="D3" s="794"/>
      <c r="E3" s="794"/>
      <c r="F3" s="794"/>
    </row>
    <row r="5" spans="2:11" x14ac:dyDescent="0.2">
      <c r="F5" s="49"/>
      <c r="G5" s="27"/>
      <c r="H5" s="83"/>
      <c r="I5" s="324"/>
      <c r="J5" s="529"/>
      <c r="K5" s="397"/>
    </row>
    <row r="6" spans="2:11" x14ac:dyDescent="0.2">
      <c r="B6" s="795"/>
      <c r="C6" s="795"/>
      <c r="D6" s="795"/>
      <c r="E6" s="795"/>
      <c r="F6" s="27"/>
      <c r="G6" s="27"/>
      <c r="H6" s="27"/>
      <c r="I6" s="27"/>
      <c r="J6" s="27"/>
      <c r="K6" s="27"/>
    </row>
    <row r="7" spans="2:11" ht="79.5" customHeight="1" x14ac:dyDescent="0.2">
      <c r="B7" s="330" t="s">
        <v>603</v>
      </c>
      <c r="C7" s="364" t="s">
        <v>785</v>
      </c>
      <c r="D7" s="365" t="s">
        <v>784</v>
      </c>
      <c r="E7" s="330" t="s">
        <v>783</v>
      </c>
      <c r="F7" s="430" t="s">
        <v>766</v>
      </c>
      <c r="G7" s="330" t="s">
        <v>623</v>
      </c>
      <c r="H7" s="322" t="s">
        <v>615</v>
      </c>
      <c r="I7" s="279" t="s">
        <v>612</v>
      </c>
      <c r="J7" s="365" t="s">
        <v>619</v>
      </c>
      <c r="K7" s="365" t="s">
        <v>786</v>
      </c>
    </row>
    <row r="8" spans="2:11" ht="43.5" customHeight="1" x14ac:dyDescent="0.2">
      <c r="B8" s="257" t="s">
        <v>722</v>
      </c>
      <c r="C8" s="310"/>
      <c r="D8" s="332"/>
      <c r="E8" s="341"/>
      <c r="F8" s="431"/>
      <c r="G8" s="334"/>
      <c r="H8" s="333"/>
      <c r="I8" s="335"/>
      <c r="J8" s="341"/>
      <c r="K8" s="341"/>
    </row>
    <row r="9" spans="2:11" ht="43.5" customHeight="1" x14ac:dyDescent="0.2">
      <c r="B9" s="257" t="s">
        <v>722</v>
      </c>
      <c r="C9" s="310"/>
      <c r="D9" s="332"/>
      <c r="E9" s="341"/>
      <c r="F9" s="431"/>
      <c r="G9" s="334"/>
      <c r="H9" s="333"/>
      <c r="I9" s="335"/>
      <c r="J9" s="341"/>
      <c r="K9" s="341"/>
    </row>
    <row r="10" spans="2:11" ht="43.5" customHeight="1" x14ac:dyDescent="0.2">
      <c r="B10" s="257" t="s">
        <v>722</v>
      </c>
      <c r="C10" s="310"/>
      <c r="D10" s="332"/>
      <c r="E10" s="341"/>
      <c r="F10" s="431"/>
      <c r="G10" s="334"/>
      <c r="H10" s="333"/>
      <c r="I10" s="335"/>
      <c r="J10" s="341"/>
      <c r="K10" s="341"/>
    </row>
    <row r="11" spans="2:11" ht="43.5" customHeight="1" x14ac:dyDescent="0.2">
      <c r="B11" s="257" t="s">
        <v>722</v>
      </c>
      <c r="C11" s="310"/>
      <c r="D11" s="332"/>
      <c r="E11" s="341"/>
      <c r="F11" s="431"/>
      <c r="G11" s="334"/>
      <c r="H11" s="333"/>
      <c r="I11" s="335"/>
      <c r="J11" s="341"/>
      <c r="K11" s="341"/>
    </row>
    <row r="12" spans="2:11" ht="43.5" customHeight="1" x14ac:dyDescent="0.2">
      <c r="B12" s="257" t="s">
        <v>722</v>
      </c>
      <c r="C12" s="310"/>
      <c r="D12" s="332"/>
      <c r="E12" s="341"/>
      <c r="F12" s="431"/>
      <c r="G12" s="334"/>
      <c r="H12" s="333"/>
      <c r="I12" s="335"/>
      <c r="J12" s="341"/>
      <c r="K12" s="341"/>
    </row>
    <row r="13" spans="2:11" ht="43.5" customHeight="1" x14ac:dyDescent="0.2">
      <c r="B13" s="257" t="s">
        <v>722</v>
      </c>
      <c r="C13" s="310"/>
      <c r="D13" s="332"/>
      <c r="E13" s="341"/>
      <c r="F13" s="431"/>
      <c r="G13" s="334"/>
      <c r="H13" s="333"/>
      <c r="I13" s="335"/>
      <c r="J13" s="341"/>
      <c r="K13" s="341"/>
    </row>
    <row r="14" spans="2:11" ht="43.5" customHeight="1" x14ac:dyDescent="0.2">
      <c r="B14" s="257" t="s">
        <v>722</v>
      </c>
      <c r="C14" s="310"/>
      <c r="D14" s="332"/>
      <c r="E14" s="341"/>
      <c r="F14" s="431"/>
      <c r="G14" s="334"/>
      <c r="H14" s="333"/>
      <c r="I14" s="335"/>
      <c r="J14" s="341"/>
      <c r="K14" s="341"/>
    </row>
    <row r="15" spans="2:11" ht="43.5" customHeight="1" x14ac:dyDescent="0.2">
      <c r="B15" s="257" t="s">
        <v>722</v>
      </c>
      <c r="C15" s="310"/>
      <c r="D15" s="332"/>
      <c r="E15" s="341"/>
      <c r="F15" s="431"/>
      <c r="G15" s="334"/>
      <c r="H15" s="333"/>
      <c r="I15" s="335"/>
      <c r="J15" s="341"/>
      <c r="K15" s="341"/>
    </row>
    <row r="16" spans="2:11" ht="43.5" customHeight="1" x14ac:dyDescent="0.2">
      <c r="B16" s="257" t="s">
        <v>722</v>
      </c>
      <c r="C16" s="310"/>
      <c r="D16" s="332"/>
      <c r="E16" s="341"/>
      <c r="F16" s="431"/>
      <c r="G16" s="334"/>
      <c r="H16" s="333"/>
      <c r="I16" s="335"/>
      <c r="J16" s="341"/>
      <c r="K16" s="341"/>
    </row>
    <row r="17" spans="2:11" ht="43.5" customHeight="1" x14ac:dyDescent="0.2">
      <c r="B17" s="257" t="s">
        <v>722</v>
      </c>
      <c r="C17" s="310"/>
      <c r="D17" s="332"/>
      <c r="E17" s="341"/>
      <c r="F17" s="431"/>
      <c r="G17" s="334"/>
      <c r="H17" s="333"/>
      <c r="I17" s="335"/>
      <c r="J17" s="341"/>
      <c r="K17" s="341"/>
    </row>
    <row r="18" spans="2:11" ht="43.5" customHeight="1" x14ac:dyDescent="0.2">
      <c r="B18" s="257" t="s">
        <v>722</v>
      </c>
      <c r="C18" s="310"/>
      <c r="D18" s="332"/>
      <c r="E18" s="341"/>
      <c r="F18" s="431"/>
      <c r="G18" s="334"/>
      <c r="H18" s="333"/>
      <c r="I18" s="335"/>
      <c r="J18" s="341"/>
      <c r="K18" s="341"/>
    </row>
    <row r="19" spans="2:11" ht="43.5" customHeight="1" x14ac:dyDescent="0.2">
      <c r="B19" s="257" t="s">
        <v>722</v>
      </c>
      <c r="C19" s="310"/>
      <c r="D19" s="332"/>
      <c r="E19" s="341"/>
      <c r="F19" s="431"/>
      <c r="G19" s="334"/>
      <c r="H19" s="333"/>
      <c r="I19" s="335"/>
      <c r="J19" s="341"/>
      <c r="K19" s="341"/>
    </row>
    <row r="20" spans="2:11" ht="43.5" customHeight="1" x14ac:dyDescent="0.2">
      <c r="B20" s="257" t="s">
        <v>722</v>
      </c>
      <c r="C20" s="310"/>
      <c r="D20" s="332"/>
      <c r="E20" s="341"/>
      <c r="F20" s="431"/>
      <c r="G20" s="334"/>
      <c r="H20" s="333"/>
      <c r="I20" s="335"/>
      <c r="J20" s="341"/>
      <c r="K20" s="341"/>
    </row>
    <row r="21" spans="2:11" ht="43.5" customHeight="1" x14ac:dyDescent="0.2">
      <c r="B21" s="257" t="s">
        <v>722</v>
      </c>
      <c r="C21" s="310"/>
      <c r="D21" s="332"/>
      <c r="E21" s="341"/>
      <c r="F21" s="431"/>
      <c r="G21" s="334"/>
      <c r="H21" s="333"/>
      <c r="I21" s="335"/>
      <c r="J21" s="341"/>
      <c r="K21" s="341"/>
    </row>
    <row r="22" spans="2:11" ht="43.5" customHeight="1" x14ac:dyDescent="0.2">
      <c r="B22" s="257" t="s">
        <v>722</v>
      </c>
      <c r="C22" s="310"/>
      <c r="D22" s="332"/>
      <c r="E22" s="341"/>
      <c r="F22" s="431"/>
      <c r="G22" s="334"/>
      <c r="H22" s="333"/>
      <c r="I22" s="335"/>
      <c r="J22" s="341"/>
      <c r="K22" s="341"/>
    </row>
    <row r="23" spans="2:11" ht="43.5" customHeight="1" x14ac:dyDescent="0.2">
      <c r="B23" s="257" t="s">
        <v>722</v>
      </c>
      <c r="C23" s="310"/>
      <c r="D23" s="332"/>
      <c r="E23" s="341"/>
      <c r="F23" s="431"/>
      <c r="G23" s="334"/>
      <c r="H23" s="333"/>
      <c r="I23" s="335"/>
      <c r="J23" s="341"/>
      <c r="K23" s="341"/>
    </row>
    <row r="24" spans="2:11" ht="43.5" customHeight="1" x14ac:dyDescent="0.2">
      <c r="B24" s="257" t="s">
        <v>722</v>
      </c>
      <c r="C24" s="310"/>
      <c r="D24" s="332"/>
      <c r="E24" s="341"/>
      <c r="F24" s="431"/>
      <c r="G24" s="334"/>
      <c r="H24" s="333"/>
      <c r="I24" s="335"/>
      <c r="J24" s="341"/>
      <c r="K24" s="341"/>
    </row>
    <row r="25" spans="2:11" ht="43.5" customHeight="1" x14ac:dyDescent="0.2">
      <c r="B25" s="257" t="s">
        <v>722</v>
      </c>
      <c r="C25" s="310"/>
      <c r="D25" s="332"/>
      <c r="E25" s="341"/>
      <c r="F25" s="431"/>
      <c r="G25" s="334"/>
      <c r="H25" s="333"/>
      <c r="I25" s="335"/>
      <c r="J25" s="341"/>
      <c r="K25" s="341"/>
    </row>
    <row r="26" spans="2:11" ht="43.5" customHeight="1" x14ac:dyDescent="0.2">
      <c r="B26" s="257" t="s">
        <v>722</v>
      </c>
      <c r="C26" s="310"/>
      <c r="D26" s="332"/>
      <c r="E26" s="341"/>
      <c r="F26" s="431"/>
      <c r="G26" s="334"/>
      <c r="H26" s="333"/>
      <c r="I26" s="335"/>
      <c r="J26" s="341"/>
      <c r="K26" s="341"/>
    </row>
    <row r="27" spans="2:11" ht="43.5" customHeight="1" x14ac:dyDescent="0.2">
      <c r="B27" s="257" t="s">
        <v>722</v>
      </c>
      <c r="C27" s="310"/>
      <c r="D27" s="332"/>
      <c r="E27" s="341"/>
      <c r="F27" s="431"/>
      <c r="G27" s="334"/>
      <c r="H27" s="333"/>
      <c r="I27" s="335"/>
      <c r="J27" s="341"/>
      <c r="K27" s="341"/>
    </row>
    <row r="28" spans="2:11" ht="43.5" customHeight="1" x14ac:dyDescent="0.2">
      <c r="B28" s="257" t="s">
        <v>722</v>
      </c>
      <c r="C28" s="310"/>
      <c r="D28" s="332"/>
      <c r="E28" s="341"/>
      <c r="F28" s="431"/>
      <c r="G28" s="334"/>
      <c r="H28" s="333"/>
      <c r="I28" s="335"/>
      <c r="J28" s="341"/>
      <c r="K28" s="341"/>
    </row>
    <row r="29" spans="2:11" ht="43.5" customHeight="1" x14ac:dyDescent="0.2">
      <c r="B29" s="257" t="s">
        <v>722</v>
      </c>
      <c r="C29" s="310"/>
      <c r="D29" s="332"/>
      <c r="E29" s="341"/>
      <c r="F29" s="431"/>
      <c r="G29" s="334"/>
      <c r="H29" s="333"/>
      <c r="I29" s="335"/>
      <c r="J29" s="341"/>
      <c r="K29" s="341"/>
    </row>
    <row r="30" spans="2:11" ht="43.5" customHeight="1" x14ac:dyDescent="0.2">
      <c r="B30" s="257" t="s">
        <v>722</v>
      </c>
      <c r="C30" s="310"/>
      <c r="D30" s="332"/>
      <c r="E30" s="341"/>
      <c r="F30" s="431"/>
      <c r="G30" s="334"/>
      <c r="H30" s="333"/>
      <c r="I30" s="335"/>
      <c r="J30" s="341"/>
      <c r="K30" s="341"/>
    </row>
    <row r="31" spans="2:11" ht="43.5" customHeight="1" x14ac:dyDescent="0.2">
      <c r="B31" s="257" t="s">
        <v>722</v>
      </c>
      <c r="C31" s="310"/>
      <c r="D31" s="332"/>
      <c r="E31" s="341"/>
      <c r="F31" s="431"/>
      <c r="G31" s="334"/>
      <c r="H31" s="333"/>
      <c r="I31" s="335"/>
      <c r="J31" s="341"/>
      <c r="K31" s="341"/>
    </row>
    <row r="32" spans="2:11" ht="43.5" customHeight="1" x14ac:dyDescent="0.2">
      <c r="B32" s="257" t="s">
        <v>722</v>
      </c>
      <c r="C32" s="310"/>
      <c r="D32" s="332"/>
      <c r="E32" s="341"/>
      <c r="F32" s="431"/>
      <c r="G32" s="334"/>
      <c r="H32" s="333"/>
      <c r="I32" s="335"/>
      <c r="J32" s="341"/>
      <c r="K32" s="341"/>
    </row>
    <row r="33" spans="2:11" ht="43.5" customHeight="1" x14ac:dyDescent="0.2">
      <c r="B33" s="257" t="s">
        <v>722</v>
      </c>
      <c r="C33" s="310"/>
      <c r="D33" s="332"/>
      <c r="E33" s="341"/>
      <c r="F33" s="431"/>
      <c r="G33" s="334"/>
      <c r="H33" s="333"/>
      <c r="I33" s="335"/>
      <c r="J33" s="341"/>
      <c r="K33" s="341"/>
    </row>
    <row r="34" spans="2:11" ht="43.5" customHeight="1" x14ac:dyDescent="0.2">
      <c r="B34" s="257" t="s">
        <v>722</v>
      </c>
      <c r="C34" s="310"/>
      <c r="D34" s="332"/>
      <c r="E34" s="341"/>
      <c r="F34" s="431"/>
      <c r="G34" s="334"/>
      <c r="H34" s="333"/>
      <c r="I34" s="335"/>
      <c r="J34" s="341"/>
      <c r="K34" s="341"/>
    </row>
    <row r="35" spans="2:11" ht="43.5" customHeight="1" x14ac:dyDescent="0.2">
      <c r="B35" s="257" t="s">
        <v>722</v>
      </c>
      <c r="C35" s="310"/>
      <c r="D35" s="332"/>
      <c r="E35" s="341"/>
      <c r="F35" s="431"/>
      <c r="G35" s="334"/>
      <c r="H35" s="333"/>
      <c r="I35" s="335"/>
      <c r="J35" s="341"/>
      <c r="K35" s="341"/>
    </row>
    <row r="36" spans="2:11" ht="43.5" customHeight="1" x14ac:dyDescent="0.2">
      <c r="B36" s="257" t="s">
        <v>722</v>
      </c>
      <c r="C36" s="310"/>
      <c r="D36" s="332"/>
      <c r="E36" s="341"/>
      <c r="F36" s="431"/>
      <c r="G36" s="334"/>
      <c r="H36" s="333"/>
      <c r="I36" s="335"/>
      <c r="J36" s="341"/>
      <c r="K36" s="341"/>
    </row>
    <row r="37" spans="2:11" ht="43.5" customHeight="1" x14ac:dyDescent="0.2">
      <c r="B37" s="257" t="s">
        <v>722</v>
      </c>
      <c r="C37" s="310"/>
      <c r="D37" s="332"/>
      <c r="E37" s="341"/>
      <c r="F37" s="431"/>
      <c r="G37" s="334"/>
      <c r="H37" s="333"/>
      <c r="I37" s="335"/>
      <c r="J37" s="341"/>
      <c r="K37" s="341"/>
    </row>
    <row r="38" spans="2:11" ht="43.5" customHeight="1" x14ac:dyDescent="0.2">
      <c r="B38" s="257" t="s">
        <v>722</v>
      </c>
      <c r="C38" s="310"/>
      <c r="D38" s="332"/>
      <c r="E38" s="341"/>
      <c r="F38" s="431"/>
      <c r="G38" s="334"/>
      <c r="H38" s="333"/>
      <c r="I38" s="335"/>
      <c r="J38" s="341"/>
      <c r="K38" s="341"/>
    </row>
    <row r="39" spans="2:11" ht="43.5" customHeight="1" x14ac:dyDescent="0.2">
      <c r="B39" s="257" t="s">
        <v>722</v>
      </c>
      <c r="C39" s="310"/>
      <c r="D39" s="332"/>
      <c r="E39" s="341"/>
      <c r="F39" s="431"/>
      <c r="G39" s="334"/>
      <c r="H39" s="333"/>
      <c r="I39" s="335"/>
      <c r="J39" s="341"/>
      <c r="K39" s="341"/>
    </row>
    <row r="40" spans="2:11" ht="43.5" customHeight="1" x14ac:dyDescent="0.2">
      <c r="B40" s="257" t="s">
        <v>722</v>
      </c>
      <c r="C40" s="310"/>
      <c r="D40" s="332"/>
      <c r="E40" s="341"/>
      <c r="F40" s="431"/>
      <c r="G40" s="334"/>
      <c r="H40" s="333"/>
      <c r="I40" s="335"/>
      <c r="J40" s="341"/>
      <c r="K40" s="341"/>
    </row>
    <row r="41" spans="2:11" ht="43.5" customHeight="1" x14ac:dyDescent="0.2">
      <c r="B41" s="257" t="s">
        <v>722</v>
      </c>
      <c r="C41" s="310"/>
      <c r="D41" s="332"/>
      <c r="E41" s="341"/>
      <c r="F41" s="431"/>
      <c r="G41" s="334"/>
      <c r="H41" s="333"/>
      <c r="I41" s="335"/>
      <c r="J41" s="341"/>
      <c r="K41" s="341"/>
    </row>
    <row r="42" spans="2:11" ht="43.5" customHeight="1" x14ac:dyDescent="0.2">
      <c r="B42" s="257" t="s">
        <v>722</v>
      </c>
      <c r="C42" s="310"/>
      <c r="D42" s="332"/>
      <c r="E42" s="341"/>
      <c r="F42" s="431"/>
      <c r="G42" s="334"/>
      <c r="H42" s="333"/>
      <c r="I42" s="335"/>
      <c r="J42" s="341"/>
      <c r="K42" s="341"/>
    </row>
    <row r="43" spans="2:11" ht="43.5" customHeight="1" x14ac:dyDescent="0.2">
      <c r="B43" s="257" t="s">
        <v>722</v>
      </c>
      <c r="C43" s="310"/>
      <c r="D43" s="332"/>
      <c r="E43" s="341"/>
      <c r="F43" s="431"/>
      <c r="G43" s="334"/>
      <c r="H43" s="333"/>
      <c r="I43" s="335"/>
      <c r="J43" s="341"/>
      <c r="K43" s="341"/>
    </row>
    <row r="44" spans="2:11" ht="43.5" customHeight="1" x14ac:dyDescent="0.2">
      <c r="B44" s="257" t="s">
        <v>722</v>
      </c>
      <c r="C44" s="310"/>
      <c r="D44" s="332"/>
      <c r="E44" s="341"/>
      <c r="F44" s="431"/>
      <c r="G44" s="334"/>
      <c r="H44" s="333"/>
      <c r="I44" s="335"/>
      <c r="J44" s="341"/>
      <c r="K44" s="341"/>
    </row>
    <row r="45" spans="2:11" ht="43.5" customHeight="1" x14ac:dyDescent="0.2">
      <c r="B45" s="257" t="s">
        <v>722</v>
      </c>
      <c r="C45" s="310"/>
      <c r="D45" s="332"/>
      <c r="E45" s="341"/>
      <c r="F45" s="431"/>
      <c r="G45" s="334"/>
      <c r="H45" s="333"/>
      <c r="I45" s="335"/>
      <c r="J45" s="341"/>
      <c r="K45" s="341"/>
    </row>
    <row r="46" spans="2:11" ht="43.5" customHeight="1" x14ac:dyDescent="0.2">
      <c r="B46" s="257" t="s">
        <v>722</v>
      </c>
      <c r="C46" s="310"/>
      <c r="D46" s="332"/>
      <c r="E46" s="341"/>
      <c r="F46" s="431"/>
      <c r="G46" s="334"/>
      <c r="H46" s="333"/>
      <c r="I46" s="335"/>
      <c r="J46" s="341"/>
      <c r="K46" s="341"/>
    </row>
    <row r="47" spans="2:11" ht="43.5" customHeight="1" x14ac:dyDescent="0.2">
      <c r="B47" s="257" t="s">
        <v>722</v>
      </c>
      <c r="C47" s="310"/>
      <c r="D47" s="332"/>
      <c r="E47" s="341"/>
      <c r="F47" s="431"/>
      <c r="G47" s="334"/>
      <c r="H47" s="333"/>
      <c r="I47" s="335"/>
      <c r="J47" s="341"/>
      <c r="K47" s="341"/>
    </row>
    <row r="48" spans="2:11" ht="43.5" customHeight="1" x14ac:dyDescent="0.2">
      <c r="B48" s="257" t="s">
        <v>722</v>
      </c>
      <c r="C48" s="310"/>
      <c r="D48" s="332"/>
      <c r="E48" s="341"/>
      <c r="F48" s="431"/>
      <c r="G48" s="334"/>
      <c r="H48" s="333"/>
      <c r="I48" s="335"/>
      <c r="J48" s="341"/>
      <c r="K48" s="341"/>
    </row>
    <row r="49" spans="2:11" ht="43.5" customHeight="1" x14ac:dyDescent="0.2">
      <c r="B49" s="257" t="s">
        <v>722</v>
      </c>
      <c r="C49" s="310"/>
      <c r="D49" s="332"/>
      <c r="E49" s="341"/>
      <c r="F49" s="431"/>
      <c r="G49" s="334"/>
      <c r="H49" s="333"/>
      <c r="I49" s="335"/>
      <c r="J49" s="341"/>
      <c r="K49" s="341"/>
    </row>
    <row r="50" spans="2:11" ht="43.5" customHeight="1" x14ac:dyDescent="0.2">
      <c r="B50" s="257" t="s">
        <v>722</v>
      </c>
      <c r="C50" s="310"/>
      <c r="D50" s="332"/>
      <c r="E50" s="341"/>
      <c r="F50" s="431"/>
      <c r="G50" s="334"/>
      <c r="H50" s="333"/>
      <c r="I50" s="335"/>
      <c r="J50" s="341"/>
      <c r="K50" s="341"/>
    </row>
    <row r="51" spans="2:11" ht="43.5" customHeight="1" x14ac:dyDescent="0.2">
      <c r="B51" s="257" t="s">
        <v>722</v>
      </c>
      <c r="C51" s="310"/>
      <c r="D51" s="332"/>
      <c r="E51" s="341"/>
      <c r="F51" s="431"/>
      <c r="G51" s="334"/>
      <c r="H51" s="333"/>
      <c r="I51" s="335"/>
      <c r="J51" s="341"/>
      <c r="K51" s="341"/>
    </row>
    <row r="52" spans="2:11" ht="43.5" customHeight="1" x14ac:dyDescent="0.2">
      <c r="B52" s="257" t="s">
        <v>722</v>
      </c>
      <c r="C52" s="310"/>
      <c r="D52" s="332"/>
      <c r="E52" s="341"/>
      <c r="F52" s="431"/>
      <c r="G52" s="334"/>
      <c r="H52" s="333"/>
      <c r="I52" s="335"/>
      <c r="J52" s="341"/>
      <c r="K52" s="341"/>
    </row>
    <row r="53" spans="2:11" ht="43.5" customHeight="1" x14ac:dyDescent="0.2">
      <c r="B53" s="257" t="s">
        <v>722</v>
      </c>
      <c r="C53" s="310"/>
      <c r="D53" s="332"/>
      <c r="E53" s="341"/>
      <c r="F53" s="431"/>
      <c r="G53" s="334"/>
      <c r="H53" s="333"/>
      <c r="I53" s="335"/>
      <c r="J53" s="341"/>
      <c r="K53" s="341"/>
    </row>
    <row r="54" spans="2:11" ht="43.5" customHeight="1" x14ac:dyDescent="0.2">
      <c r="B54" s="257" t="s">
        <v>722</v>
      </c>
      <c r="C54" s="310"/>
      <c r="D54" s="332"/>
      <c r="E54" s="341"/>
      <c r="F54" s="431"/>
      <c r="G54" s="334"/>
      <c r="H54" s="333"/>
      <c r="I54" s="335"/>
      <c r="J54" s="341"/>
      <c r="K54" s="341"/>
    </row>
    <row r="55" spans="2:11" ht="43.5" customHeight="1" x14ac:dyDescent="0.2">
      <c r="B55" s="257" t="s">
        <v>722</v>
      </c>
      <c r="C55" s="310"/>
      <c r="D55" s="332"/>
      <c r="E55" s="341"/>
      <c r="F55" s="431"/>
      <c r="G55" s="334"/>
      <c r="H55" s="333"/>
      <c r="I55" s="335"/>
      <c r="J55" s="341"/>
      <c r="K55" s="341"/>
    </row>
    <row r="56" spans="2:11" ht="43.5" customHeight="1" x14ac:dyDescent="0.2">
      <c r="B56" s="257" t="s">
        <v>722</v>
      </c>
      <c r="C56" s="310"/>
      <c r="D56" s="332"/>
      <c r="E56" s="341"/>
      <c r="F56" s="431"/>
      <c r="G56" s="334"/>
      <c r="H56" s="333"/>
      <c r="I56" s="335"/>
      <c r="J56" s="341"/>
      <c r="K56" s="341"/>
    </row>
    <row r="57" spans="2:11" ht="43.5" customHeight="1" x14ac:dyDescent="0.2">
      <c r="B57" s="257" t="s">
        <v>722</v>
      </c>
      <c r="C57" s="310"/>
      <c r="D57" s="332"/>
      <c r="E57" s="341"/>
      <c r="F57" s="431"/>
      <c r="G57" s="334"/>
      <c r="H57" s="333"/>
      <c r="I57" s="335"/>
      <c r="J57" s="341"/>
      <c r="K57" s="341"/>
    </row>
    <row r="58" spans="2:11" ht="43.5" customHeight="1" x14ac:dyDescent="0.2">
      <c r="B58" s="257" t="s">
        <v>722</v>
      </c>
      <c r="C58" s="310"/>
      <c r="D58" s="332"/>
      <c r="E58" s="341"/>
      <c r="F58" s="431"/>
      <c r="G58" s="334"/>
      <c r="H58" s="333"/>
      <c r="I58" s="335"/>
      <c r="J58" s="341"/>
      <c r="K58" s="341"/>
    </row>
    <row r="59" spans="2:11" ht="43.5" customHeight="1" x14ac:dyDescent="0.2">
      <c r="B59" s="257" t="s">
        <v>722</v>
      </c>
      <c r="C59" s="310"/>
      <c r="D59" s="332"/>
      <c r="E59" s="341"/>
      <c r="F59" s="431"/>
      <c r="G59" s="334"/>
      <c r="H59" s="333"/>
      <c r="I59" s="335"/>
      <c r="J59" s="341"/>
      <c r="K59" s="341"/>
    </row>
    <row r="60" spans="2:11" ht="43.5" customHeight="1" x14ac:dyDescent="0.2">
      <c r="B60" s="257" t="s">
        <v>722</v>
      </c>
      <c r="C60" s="310"/>
      <c r="D60" s="332"/>
      <c r="E60" s="341"/>
      <c r="F60" s="431"/>
      <c r="G60" s="334"/>
      <c r="H60" s="333"/>
      <c r="I60" s="335"/>
      <c r="J60" s="341"/>
      <c r="K60" s="341"/>
    </row>
    <row r="61" spans="2:11" ht="43.5" customHeight="1" x14ac:dyDescent="0.2">
      <c r="B61" s="257" t="s">
        <v>722</v>
      </c>
      <c r="C61" s="310"/>
      <c r="D61" s="332"/>
      <c r="E61" s="341"/>
      <c r="F61" s="431"/>
      <c r="G61" s="334"/>
      <c r="H61" s="333"/>
      <c r="I61" s="335"/>
      <c r="J61" s="341"/>
      <c r="K61" s="341"/>
    </row>
    <row r="62" spans="2:11" ht="43.5" customHeight="1" x14ac:dyDescent="0.2">
      <c r="B62" s="257" t="s">
        <v>722</v>
      </c>
      <c r="C62" s="310"/>
      <c r="D62" s="332"/>
      <c r="E62" s="341"/>
      <c r="F62" s="431"/>
      <c r="G62" s="334"/>
      <c r="H62" s="333"/>
      <c r="I62" s="335"/>
      <c r="J62" s="341"/>
      <c r="K62" s="341"/>
    </row>
    <row r="63" spans="2:11" ht="43.5" customHeight="1" x14ac:dyDescent="0.2">
      <c r="B63" s="257" t="s">
        <v>722</v>
      </c>
      <c r="C63" s="310"/>
      <c r="D63" s="332"/>
      <c r="E63" s="341"/>
      <c r="F63" s="431"/>
      <c r="G63" s="334"/>
      <c r="H63" s="333"/>
      <c r="I63" s="335"/>
      <c r="J63" s="341"/>
      <c r="K63" s="341"/>
    </row>
    <row r="64" spans="2:11" ht="43.5" customHeight="1" x14ac:dyDescent="0.2">
      <c r="B64" s="257" t="s">
        <v>722</v>
      </c>
      <c r="C64" s="310"/>
      <c r="D64" s="332"/>
      <c r="E64" s="341"/>
      <c r="F64" s="431"/>
      <c r="G64" s="334"/>
      <c r="H64" s="333"/>
      <c r="I64" s="335"/>
      <c r="J64" s="341"/>
      <c r="K64" s="341"/>
    </row>
    <row r="65" spans="2:11" ht="43.5" customHeight="1" x14ac:dyDescent="0.2">
      <c r="B65" s="257" t="s">
        <v>722</v>
      </c>
      <c r="C65" s="310"/>
      <c r="D65" s="332"/>
      <c r="E65" s="341"/>
      <c r="F65" s="431"/>
      <c r="G65" s="334"/>
      <c r="H65" s="333"/>
      <c r="I65" s="335"/>
      <c r="J65" s="341"/>
      <c r="K65" s="341"/>
    </row>
    <row r="66" spans="2:11" ht="43.5" customHeight="1" x14ac:dyDescent="0.2">
      <c r="B66" s="257" t="s">
        <v>722</v>
      </c>
      <c r="C66" s="310"/>
      <c r="D66" s="332"/>
      <c r="E66" s="341"/>
      <c r="F66" s="431"/>
      <c r="G66" s="334"/>
      <c r="H66" s="333"/>
      <c r="I66" s="335"/>
      <c r="J66" s="341"/>
      <c r="K66" s="341"/>
    </row>
    <row r="67" spans="2:11" ht="43.5" customHeight="1" x14ac:dyDescent="0.2">
      <c r="B67" s="257" t="s">
        <v>722</v>
      </c>
      <c r="C67" s="310"/>
      <c r="D67" s="332"/>
      <c r="E67" s="341"/>
      <c r="F67" s="431"/>
      <c r="G67" s="334"/>
      <c r="H67" s="333"/>
      <c r="I67" s="335"/>
      <c r="J67" s="341"/>
      <c r="K67" s="341"/>
    </row>
    <row r="68" spans="2:11" ht="43.5" customHeight="1" x14ac:dyDescent="0.2">
      <c r="B68" s="257" t="s">
        <v>722</v>
      </c>
      <c r="C68" s="310"/>
      <c r="D68" s="332"/>
      <c r="E68" s="341"/>
      <c r="F68" s="431"/>
      <c r="G68" s="334"/>
      <c r="H68" s="333"/>
      <c r="I68" s="335"/>
      <c r="J68" s="341"/>
      <c r="K68" s="341"/>
    </row>
    <row r="69" spans="2:11" ht="43.5" customHeight="1" x14ac:dyDescent="0.2">
      <c r="B69" s="257" t="s">
        <v>722</v>
      </c>
      <c r="C69" s="310"/>
      <c r="D69" s="332"/>
      <c r="E69" s="341"/>
      <c r="F69" s="431"/>
      <c r="G69" s="334"/>
      <c r="H69" s="333"/>
      <c r="I69" s="335"/>
      <c r="J69" s="341"/>
      <c r="K69" s="341"/>
    </row>
    <row r="70" spans="2:11" ht="43.5" customHeight="1" x14ac:dyDescent="0.2">
      <c r="B70" s="257" t="s">
        <v>722</v>
      </c>
      <c r="C70" s="310"/>
      <c r="D70" s="332"/>
      <c r="E70" s="341"/>
      <c r="F70" s="431"/>
      <c r="G70" s="334"/>
      <c r="H70" s="333"/>
      <c r="I70" s="335"/>
      <c r="J70" s="341"/>
      <c r="K70" s="341"/>
    </row>
    <row r="71" spans="2:11" ht="43.5" customHeight="1" x14ac:dyDescent="0.2">
      <c r="B71" s="257" t="s">
        <v>722</v>
      </c>
      <c r="C71" s="310"/>
      <c r="D71" s="332"/>
      <c r="E71" s="341"/>
      <c r="F71" s="431"/>
      <c r="G71" s="334"/>
      <c r="H71" s="333"/>
      <c r="I71" s="335"/>
      <c r="J71" s="341"/>
      <c r="K71" s="341"/>
    </row>
    <row r="72" spans="2:11" ht="43.5" customHeight="1" x14ac:dyDescent="0.2">
      <c r="B72" s="257" t="s">
        <v>722</v>
      </c>
      <c r="C72" s="310"/>
      <c r="D72" s="332"/>
      <c r="E72" s="341"/>
      <c r="F72" s="431"/>
      <c r="G72" s="334"/>
      <c r="H72" s="333"/>
      <c r="I72" s="335"/>
      <c r="J72" s="341"/>
      <c r="K72" s="341"/>
    </row>
  </sheetData>
  <sheetProtection algorithmName="SHA-512" hashValue="kuq6xuULNydfpHQBXFESw08vxb+oDh9k5miraewt69a0MDdz7W52dJCR4rSt0nr+WZJvee434DrlOLCKKp6AKA==" saltValue="wJGlL575NOG9AlHCQZQxUg==" spinCount="100000" sheet="1" formatColumns="0" formatRows="0"/>
  <mergeCells count="2">
    <mergeCell ref="B3:F3"/>
    <mergeCell ref="B6:E6"/>
  </mergeCells>
  <dataValidations count="3">
    <dataValidation type="list" allowBlank="1" showInputMessage="1" showErrorMessage="1" sqref="G8:G72" xr:uid="{00000000-0002-0000-0200-000000000000}">
      <formula1>ValBilaga</formula1>
    </dataValidation>
    <dataValidation allowBlank="1" showInputMessage="1" showErrorMessage="1" errorTitle="Felaktigt format" error="Var vänlig fyll i datum i formatet ÅÅÅÅ-MM-DD." sqref="K8:K72 J8:J12 J13:J72" xr:uid="{00000000-0002-0000-0200-000001000000}"/>
    <dataValidation type="list" allowBlank="1" showInputMessage="1" showErrorMessage="1" sqref="B8:B72" xr:uid="{00000000-0002-0000-0200-000003000000}">
      <formula1>TblKontor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U372"/>
  <sheetViews>
    <sheetView showGridLines="0" zoomScale="85" zoomScaleNormal="85" workbookViewId="0"/>
  </sheetViews>
  <sheetFormatPr defaultColWidth="9.140625" defaultRowHeight="12.75" x14ac:dyDescent="0.2"/>
  <cols>
    <col min="1" max="1" width="4.140625" style="235" customWidth="1"/>
    <col min="2" max="2" width="17.85546875" style="27" customWidth="1"/>
    <col min="3" max="3" width="21" style="27" customWidth="1"/>
    <col min="4" max="4" width="21.7109375" style="27" customWidth="1"/>
    <col min="5" max="5" width="16.85546875" style="27" customWidth="1"/>
    <col min="6" max="7" width="14.7109375" style="27" customWidth="1"/>
    <col min="8" max="8" width="18.85546875" style="27" customWidth="1"/>
    <col min="9" max="9" width="20.85546875" style="27" customWidth="1"/>
    <col min="10" max="10" width="42.7109375" style="27" customWidth="1"/>
    <col min="11" max="12" width="26.7109375" style="27" customWidth="1"/>
    <col min="13" max="14" width="20.7109375" style="27" customWidth="1"/>
    <col min="15" max="16" width="19.140625" style="27" customWidth="1"/>
    <col min="17" max="17" width="16.140625" style="27" customWidth="1"/>
    <col min="18" max="19" width="8.7109375" style="27" customWidth="1"/>
    <col min="20" max="20" width="6.85546875" style="27" customWidth="1"/>
    <col min="21" max="21" width="15.7109375" style="27" customWidth="1"/>
    <col min="22" max="22" width="14.42578125" style="27" hidden="1" customWidth="1"/>
    <col min="23" max="23" width="9.42578125" style="27" hidden="1" customWidth="1"/>
    <col min="24" max="24" width="8" style="27" hidden="1" customWidth="1"/>
    <col min="25" max="25" width="5.7109375" style="27" hidden="1" customWidth="1"/>
    <col min="26" max="26" width="5" style="27" hidden="1" customWidth="1"/>
    <col min="27" max="27" width="8.5703125" style="27" hidden="1" customWidth="1"/>
    <col min="28" max="29" width="9.140625" style="27" hidden="1" customWidth="1"/>
    <col min="30" max="30" width="12.5703125" style="27" hidden="1" customWidth="1"/>
    <col min="31" max="31" width="8.42578125" style="27" hidden="1" customWidth="1"/>
    <col min="32" max="33" width="8.42578125" style="27" customWidth="1"/>
    <col min="34" max="35" width="9.7109375" style="27" customWidth="1"/>
    <col min="36" max="36" width="8.42578125" style="27" customWidth="1"/>
    <col min="37" max="38" width="7.7109375" style="27" customWidth="1"/>
    <col min="39" max="40" width="8.7109375" style="27" customWidth="1"/>
    <col min="41" max="41" width="7.7109375" style="27" customWidth="1"/>
    <col min="42" max="44" width="9.140625" style="27" customWidth="1"/>
    <col min="45" max="45" width="10.42578125" style="27" customWidth="1"/>
    <col min="46" max="51" width="9.140625" style="27" customWidth="1"/>
    <col min="52" max="16384" width="9.140625" style="27"/>
  </cols>
  <sheetData>
    <row r="1" spans="1:47" x14ac:dyDescent="0.2">
      <c r="A1" s="31"/>
      <c r="T1" s="31"/>
      <c r="U1" s="31"/>
    </row>
    <row r="2" spans="1:47" x14ac:dyDescent="0.2">
      <c r="A2" s="31"/>
      <c r="B2" s="66"/>
      <c r="K2" s="66"/>
      <c r="L2" s="66"/>
      <c r="P2" s="66"/>
      <c r="T2" s="31"/>
      <c r="U2" s="454"/>
      <c r="V2" s="68"/>
      <c r="AK2" s="68"/>
      <c r="AL2" s="68"/>
      <c r="AM2" s="68"/>
      <c r="AN2" s="68"/>
      <c r="AO2" s="68"/>
      <c r="AP2" s="68"/>
      <c r="AQ2" s="68"/>
      <c r="AR2" s="68"/>
      <c r="AS2" s="68"/>
      <c r="AT2" s="68"/>
      <c r="AU2" s="68"/>
    </row>
    <row r="3" spans="1:47" ht="26.25" customHeight="1" x14ac:dyDescent="0.2">
      <c r="A3" s="27"/>
      <c r="B3" s="361" t="s">
        <v>54</v>
      </c>
      <c r="C3" s="17"/>
      <c r="D3" s="344"/>
      <c r="F3" s="812" t="str">
        <f>IF(LarmStatus,"Minst ett av de obligatoriska kraven är inte ifyllda eller besvarade med Nej","")</f>
        <v>Minst ett av de obligatoriska kraven är inte ifyllda eller besvarade med Nej</v>
      </c>
      <c r="G3" s="812"/>
      <c r="H3" s="812"/>
      <c r="I3" s="812"/>
      <c r="J3" s="812"/>
      <c r="K3" s="390"/>
      <c r="L3" s="345"/>
      <c r="M3" s="28"/>
      <c r="N3" s="28"/>
      <c r="O3" s="390"/>
      <c r="Q3" s="80"/>
      <c r="U3" s="31"/>
      <c r="AC3" s="367" t="b">
        <f>OR(AC4:AC118,AC341:AC346)</f>
        <v>1</v>
      </c>
    </row>
    <row r="4" spans="1:47" ht="15" customHeight="1" x14ac:dyDescent="0.2">
      <c r="A4" s="27"/>
      <c r="B4" s="390"/>
      <c r="C4" s="390"/>
      <c r="D4" s="390"/>
      <c r="E4" s="390"/>
      <c r="F4" s="390"/>
      <c r="G4" s="390"/>
      <c r="H4" s="424"/>
      <c r="I4" s="390"/>
      <c r="J4" s="390"/>
      <c r="K4" s="390"/>
      <c r="L4" s="390"/>
      <c r="M4" s="390"/>
      <c r="N4" s="390"/>
      <c r="O4" s="390"/>
      <c r="P4" s="390"/>
      <c r="Q4" s="390"/>
      <c r="AC4" s="366"/>
    </row>
    <row r="5" spans="1:47" ht="15" customHeight="1" x14ac:dyDescent="0.2">
      <c r="A5" s="360"/>
      <c r="B5" s="406"/>
      <c r="C5" s="406"/>
      <c r="D5" s="406"/>
      <c r="E5" s="406"/>
      <c r="F5" s="406"/>
      <c r="G5" s="406"/>
      <c r="H5" s="432"/>
      <c r="I5" s="406"/>
      <c r="J5" s="406"/>
      <c r="K5" s="390"/>
      <c r="L5" s="390"/>
      <c r="M5" s="390"/>
      <c r="N5" s="390"/>
      <c r="O5" s="390"/>
      <c r="P5" s="390"/>
      <c r="Q5" s="44"/>
      <c r="R5" s="44"/>
      <c r="S5" s="44"/>
      <c r="AC5" s="366"/>
    </row>
    <row r="6" spans="1:47" ht="26.25" customHeight="1" x14ac:dyDescent="0.2">
      <c r="A6" s="359"/>
      <c r="B6" s="668" t="s">
        <v>129</v>
      </c>
      <c r="C6" s="668"/>
      <c r="D6" s="668"/>
      <c r="E6" s="668"/>
      <c r="F6" s="668"/>
      <c r="G6" s="668"/>
      <c r="H6" s="668"/>
      <c r="I6" s="668"/>
      <c r="J6" s="668"/>
      <c r="K6" s="390"/>
      <c r="L6" s="390"/>
      <c r="M6" s="390"/>
      <c r="N6" s="390"/>
      <c r="O6" s="390"/>
      <c r="P6" s="390"/>
      <c r="Q6" s="44"/>
      <c r="R6" s="44"/>
      <c r="S6" s="44"/>
      <c r="AC6" s="366"/>
    </row>
    <row r="7" spans="1:47" s="31" customFormat="1" ht="18" customHeight="1" x14ac:dyDescent="0.2">
      <c r="A7" s="359"/>
      <c r="B7" s="813" t="s">
        <v>29</v>
      </c>
      <c r="C7" s="813"/>
      <c r="D7" s="813"/>
      <c r="E7" s="813"/>
      <c r="F7" s="813"/>
      <c r="G7" s="813"/>
      <c r="H7" s="813"/>
      <c r="I7" s="813"/>
      <c r="J7" s="814"/>
      <c r="K7" s="390"/>
      <c r="L7" s="390"/>
      <c r="M7" s="390"/>
      <c r="N7" s="390"/>
      <c r="O7" s="390"/>
      <c r="P7" s="390"/>
      <c r="Q7" s="44"/>
      <c r="R7" s="44"/>
      <c r="S7" s="44"/>
      <c r="AC7" s="366"/>
    </row>
    <row r="8" spans="1:47" ht="27.75" customHeight="1" x14ac:dyDescent="0.2">
      <c r="A8" s="27"/>
      <c r="B8" s="654" t="s">
        <v>30</v>
      </c>
      <c r="C8" s="655"/>
      <c r="D8" s="655"/>
      <c r="E8" s="655"/>
      <c r="F8" s="655"/>
      <c r="G8" s="656"/>
      <c r="H8" s="654" t="s">
        <v>31</v>
      </c>
      <c r="I8" s="655"/>
      <c r="J8" s="465"/>
      <c r="K8" s="390"/>
      <c r="L8" s="390"/>
      <c r="M8" s="390"/>
      <c r="N8" s="390"/>
      <c r="O8" s="390"/>
      <c r="P8" s="390"/>
      <c r="Q8" s="44"/>
      <c r="R8" s="44"/>
      <c r="S8" s="44"/>
      <c r="AC8" s="366"/>
    </row>
    <row r="9" spans="1:47" ht="27.75" customHeight="1" x14ac:dyDescent="0.2">
      <c r="A9" s="27"/>
      <c r="B9" s="671"/>
      <c r="C9" s="672"/>
      <c r="D9" s="672"/>
      <c r="E9" s="672"/>
      <c r="F9" s="672"/>
      <c r="G9" s="673"/>
      <c r="H9" s="671" t="str">
        <f>IFERROR(INDEX(Admin!E82:E97,MATCH($B$9,Admin!$C$82:$C$97,0)),"")</f>
        <v/>
      </c>
      <c r="I9" s="673"/>
      <c r="J9" s="424"/>
      <c r="K9" s="390"/>
      <c r="L9" s="390"/>
      <c r="M9" s="390"/>
      <c r="N9" s="390"/>
      <c r="O9" s="390"/>
      <c r="P9" s="390"/>
      <c r="Q9" s="44"/>
      <c r="R9" s="44"/>
      <c r="S9" s="44"/>
      <c r="AC9" s="366"/>
    </row>
    <row r="10" spans="1:47" s="245" customFormat="1" ht="27.75" customHeight="1" x14ac:dyDescent="0.2">
      <c r="A10" s="27"/>
      <c r="B10" s="654" t="s">
        <v>1</v>
      </c>
      <c r="C10" s="655"/>
      <c r="D10" s="655"/>
      <c r="E10" s="656"/>
      <c r="F10" s="653" t="s">
        <v>3</v>
      </c>
      <c r="G10" s="653"/>
      <c r="H10" s="653"/>
      <c r="I10" s="653"/>
      <c r="J10" s="424"/>
      <c r="K10" s="390"/>
      <c r="L10" s="390"/>
      <c r="M10" s="390"/>
      <c r="N10" s="390"/>
      <c r="O10" s="390"/>
      <c r="P10" s="390"/>
      <c r="Q10" s="44"/>
      <c r="R10" s="44"/>
      <c r="S10" s="44"/>
      <c r="AC10" s="368"/>
    </row>
    <row r="11" spans="1:47" ht="27.75" customHeight="1" x14ac:dyDescent="0.2">
      <c r="A11" s="27"/>
      <c r="B11" s="679" t="str">
        <f>IFERROR(INDEX(Admin!L82:L97,MATCH($B$9,Admin!$C$82:$C$97,0)),"")</f>
        <v/>
      </c>
      <c r="C11" s="680"/>
      <c r="D11" s="680"/>
      <c r="E11" s="681"/>
      <c r="F11" s="677" t="str">
        <f>IFERROR(INDEX(Admin!N82:N97,MATCH($B$9,Admin!$C$82:$C$97,0)),"")</f>
        <v/>
      </c>
      <c r="G11" s="677"/>
      <c r="H11" s="677"/>
      <c r="I11" s="677"/>
      <c r="J11" s="424"/>
      <c r="K11" s="390"/>
      <c r="L11" s="390"/>
      <c r="M11" s="390"/>
      <c r="N11" s="390"/>
      <c r="O11" s="390"/>
      <c r="P11" s="390"/>
      <c r="Q11" s="44"/>
      <c r="R11" s="44"/>
      <c r="S11" s="44"/>
      <c r="AC11" s="366"/>
    </row>
    <row r="12" spans="1:47" ht="27.75" customHeight="1" x14ac:dyDescent="0.2">
      <c r="A12" s="27"/>
      <c r="B12" s="654" t="s">
        <v>7</v>
      </c>
      <c r="C12" s="655"/>
      <c r="D12" s="655"/>
      <c r="E12" s="656"/>
      <c r="F12" s="653" t="s">
        <v>5</v>
      </c>
      <c r="G12" s="653"/>
      <c r="H12" s="653" t="s">
        <v>52</v>
      </c>
      <c r="I12" s="653"/>
      <c r="J12" s="424"/>
      <c r="K12" s="390"/>
      <c r="L12" s="390"/>
      <c r="M12" s="390"/>
      <c r="N12" s="390"/>
      <c r="O12" s="390"/>
      <c r="P12" s="390"/>
      <c r="Q12" s="44"/>
      <c r="R12" s="44"/>
      <c r="S12" s="44"/>
      <c r="AC12" s="366"/>
    </row>
    <row r="13" spans="1:47" ht="27.75" customHeight="1" x14ac:dyDescent="0.2">
      <c r="A13" s="27"/>
      <c r="B13" s="679" t="str">
        <f>IFERROR(INDEX(Admin!F82:F97,MATCH($B$9,Admin!$C$82:$C$97,0)),"")</f>
        <v/>
      </c>
      <c r="C13" s="680"/>
      <c r="D13" s="680"/>
      <c r="E13" s="681"/>
      <c r="F13" s="679" t="str">
        <f>IFERROR(INDEX(Admin!G82:G97,MATCH($B$9,Admin!$C$82:$C$97,0)),"")</f>
        <v/>
      </c>
      <c r="G13" s="681"/>
      <c r="H13" s="677" t="str">
        <f>IFERROR(INDEX(Admin!H82:H97,MATCH($B$9,Admin!$C$82:$C$97,0)),"")</f>
        <v/>
      </c>
      <c r="I13" s="677"/>
      <c r="J13" s="424"/>
      <c r="K13" s="390"/>
      <c r="L13" s="390"/>
      <c r="M13" s="390"/>
      <c r="N13" s="390"/>
      <c r="O13" s="390"/>
      <c r="P13" s="390"/>
      <c r="Q13" s="44"/>
      <c r="R13" s="44"/>
      <c r="S13" s="44"/>
      <c r="AC13" s="366"/>
    </row>
    <row r="14" spans="1:47" ht="27.75" customHeight="1" x14ac:dyDescent="0.2">
      <c r="A14" s="27"/>
      <c r="B14" s="654" t="s">
        <v>2</v>
      </c>
      <c r="C14" s="655"/>
      <c r="D14" s="655"/>
      <c r="E14" s="656"/>
      <c r="F14" s="653" t="s">
        <v>32</v>
      </c>
      <c r="G14" s="653"/>
      <c r="H14" s="653"/>
      <c r="I14" s="653"/>
      <c r="J14" s="424"/>
      <c r="K14" s="390"/>
      <c r="L14" s="390"/>
      <c r="M14" s="390"/>
      <c r="N14" s="390"/>
      <c r="O14" s="390"/>
      <c r="P14" s="390"/>
      <c r="Q14" s="44"/>
      <c r="R14" s="44"/>
      <c r="S14" s="44"/>
      <c r="AC14" s="366"/>
    </row>
    <row r="15" spans="1:47" ht="27.75" customHeight="1" x14ac:dyDescent="0.2">
      <c r="A15" s="27"/>
      <c r="B15" s="679" t="str">
        <f>IFERROR(INDEX(Admin!M82:M97,MATCH($B$9,Admin!$C$82:$C$97,0)),"")</f>
        <v/>
      </c>
      <c r="C15" s="680"/>
      <c r="D15" s="680"/>
      <c r="E15" s="681"/>
      <c r="F15" s="900"/>
      <c r="G15" s="900"/>
      <c r="H15" s="900"/>
      <c r="I15" s="900"/>
      <c r="J15" s="424"/>
      <c r="K15" s="390"/>
      <c r="L15" s="390"/>
      <c r="M15" s="390"/>
      <c r="N15" s="390"/>
      <c r="O15" s="390"/>
      <c r="P15" s="390"/>
      <c r="Q15" s="44"/>
      <c r="R15" s="44"/>
      <c r="S15" s="44"/>
      <c r="AC15" s="366"/>
    </row>
    <row r="16" spans="1:47" ht="27.75" hidden="1" customHeight="1" x14ac:dyDescent="0.2">
      <c r="A16" s="27"/>
      <c r="B16" s="654" t="s">
        <v>33</v>
      </c>
      <c r="C16" s="655"/>
      <c r="D16" s="656"/>
      <c r="E16" s="654" t="s">
        <v>592</v>
      </c>
      <c r="F16" s="655"/>
      <c r="G16" s="655"/>
      <c r="H16" s="655"/>
      <c r="I16" s="655"/>
      <c r="J16" s="656"/>
      <c r="K16" s="390"/>
      <c r="L16" s="390"/>
      <c r="M16" s="390"/>
      <c r="N16" s="390"/>
      <c r="O16" s="390"/>
      <c r="P16" s="390"/>
      <c r="Q16" s="44"/>
      <c r="R16" s="44"/>
      <c r="S16" s="44"/>
      <c r="AC16" s="366"/>
    </row>
    <row r="17" spans="1:29" ht="19.5" hidden="1" customHeight="1" x14ac:dyDescent="0.2">
      <c r="A17" s="27"/>
      <c r="B17" s="679" t="s">
        <v>590</v>
      </c>
      <c r="C17" s="680"/>
      <c r="D17" s="681"/>
      <c r="E17" s="764"/>
      <c r="F17" s="765"/>
      <c r="G17" s="765"/>
      <c r="H17" s="765"/>
      <c r="I17" s="765"/>
      <c r="J17" s="766"/>
      <c r="K17" s="297"/>
      <c r="O17" s="81"/>
      <c r="P17" s="44"/>
      <c r="Q17" s="44"/>
      <c r="R17" s="44"/>
      <c r="S17" s="44"/>
      <c r="AC17" s="369"/>
    </row>
    <row r="18" spans="1:29" ht="19.5" customHeight="1" x14ac:dyDescent="0.2">
      <c r="A18" s="27"/>
      <c r="G18" s="297"/>
      <c r="H18" s="297"/>
      <c r="I18" s="297"/>
      <c r="J18" s="297"/>
      <c r="K18" s="297"/>
      <c r="O18" s="81"/>
      <c r="P18" s="44"/>
      <c r="Q18" s="44"/>
      <c r="R18" s="44"/>
      <c r="S18" s="44"/>
      <c r="AC18" s="369"/>
    </row>
    <row r="19" spans="1:29" ht="19.5" hidden="1" customHeight="1" x14ac:dyDescent="0.2">
      <c r="A19" s="27"/>
      <c r="B19" s="83" t="s">
        <v>327</v>
      </c>
      <c r="K19" s="297"/>
      <c r="O19" s="81"/>
      <c r="P19" s="44"/>
      <c r="Q19" s="44"/>
      <c r="R19" s="44"/>
      <c r="S19" s="44"/>
      <c r="AC19" s="369"/>
    </row>
    <row r="20" spans="1:29" ht="24.75" hidden="1" customHeight="1" x14ac:dyDescent="0.2">
      <c r="A20" s="27"/>
      <c r="B20" s="752" t="s">
        <v>770</v>
      </c>
      <c r="C20" s="753"/>
      <c r="D20" s="753"/>
      <c r="E20" s="753"/>
      <c r="F20" s="753"/>
      <c r="G20" s="753"/>
      <c r="H20" s="753"/>
      <c r="I20" s="754"/>
      <c r="J20" s="464"/>
      <c r="K20" s="297"/>
      <c r="O20" s="81"/>
      <c r="P20" s="44"/>
      <c r="Q20" s="44"/>
      <c r="R20" s="44"/>
      <c r="S20" s="44"/>
      <c r="AC20" s="369"/>
    </row>
    <row r="21" spans="1:29" ht="29.25" hidden="1" customHeight="1" x14ac:dyDescent="0.2">
      <c r="A21" s="27"/>
      <c r="B21" s="755"/>
      <c r="C21" s="756"/>
      <c r="D21" s="756"/>
      <c r="E21" s="756"/>
      <c r="F21" s="756"/>
      <c r="G21" s="756"/>
      <c r="H21" s="756"/>
      <c r="I21" s="757"/>
      <c r="J21" s="464"/>
      <c r="K21" s="297"/>
      <c r="O21" s="81"/>
      <c r="P21" s="44"/>
      <c r="Q21" s="44"/>
      <c r="R21" s="44"/>
      <c r="S21" s="44"/>
      <c r="AC21" s="369"/>
    </row>
    <row r="22" spans="1:29" ht="29.25" hidden="1" customHeight="1" x14ac:dyDescent="0.2">
      <c r="A22" s="27"/>
      <c r="B22" s="758"/>
      <c r="C22" s="759"/>
      <c r="D22" s="759"/>
      <c r="E22" s="759"/>
      <c r="F22" s="759"/>
      <c r="G22" s="759"/>
      <c r="H22" s="759"/>
      <c r="I22" s="760"/>
      <c r="J22" s="464"/>
      <c r="K22" s="297"/>
      <c r="O22" s="81"/>
      <c r="P22" s="44"/>
      <c r="Q22" s="44"/>
      <c r="R22" s="44"/>
      <c r="S22" s="44"/>
      <c r="AC22" s="369"/>
    </row>
    <row r="23" spans="1:29" ht="19.5" hidden="1" customHeight="1" x14ac:dyDescent="0.2">
      <c r="A23" s="142"/>
      <c r="B23" s="393"/>
      <c r="C23" s="393"/>
      <c r="D23" s="393"/>
      <c r="E23" s="393"/>
      <c r="F23" s="393"/>
      <c r="G23" s="393"/>
      <c r="H23" s="428"/>
      <c r="I23" s="393"/>
      <c r="J23" s="395"/>
      <c r="K23" s="297"/>
      <c r="O23" s="81"/>
      <c r="P23" s="44"/>
      <c r="Q23" s="44"/>
      <c r="R23" s="44"/>
      <c r="S23" s="44"/>
      <c r="U23" s="374"/>
      <c r="AC23" s="366"/>
    </row>
    <row r="24" spans="1:29" ht="17.25" hidden="1" customHeight="1" x14ac:dyDescent="0.2">
      <c r="A24" s="27"/>
      <c r="B24" s="395"/>
      <c r="C24" s="395"/>
      <c r="D24" s="395"/>
      <c r="E24" s="395"/>
      <c r="F24" s="395"/>
      <c r="G24" s="395"/>
      <c r="H24" s="395"/>
      <c r="I24" s="395"/>
      <c r="J24" s="395"/>
      <c r="O24" s="81"/>
      <c r="P24" s="44"/>
      <c r="Q24" s="44"/>
      <c r="R24" s="44"/>
      <c r="S24" s="44"/>
      <c r="U24" s="31"/>
      <c r="AC24" s="366"/>
    </row>
    <row r="25" spans="1:29" ht="17.25" hidden="1" customHeight="1" x14ac:dyDescent="0.2">
      <c r="A25" s="27"/>
      <c r="B25" s="395"/>
      <c r="C25" s="395"/>
      <c r="D25" s="395"/>
      <c r="E25" s="395"/>
      <c r="F25" s="395"/>
      <c r="G25" s="395"/>
      <c r="H25" s="395"/>
      <c r="I25" s="395"/>
      <c r="J25" s="395"/>
      <c r="O25" s="81"/>
      <c r="P25" s="44"/>
      <c r="Q25" s="44"/>
      <c r="R25" s="44"/>
      <c r="S25" s="44"/>
      <c r="U25" s="31"/>
      <c r="AC25" s="366"/>
    </row>
    <row r="26" spans="1:29" ht="17.25" customHeight="1" x14ac:dyDescent="0.2">
      <c r="A26" s="27"/>
      <c r="B26" s="83" t="s">
        <v>328</v>
      </c>
      <c r="O26" s="81"/>
      <c r="P26" s="44"/>
      <c r="Q26" s="44"/>
      <c r="R26" s="44"/>
      <c r="S26" s="44"/>
      <c r="U26" s="31"/>
      <c r="AC26" s="366"/>
    </row>
    <row r="27" spans="1:29" ht="15" customHeight="1" x14ac:dyDescent="0.2">
      <c r="A27" s="27"/>
      <c r="B27" s="752" t="s">
        <v>771</v>
      </c>
      <c r="C27" s="753"/>
      <c r="D27" s="753"/>
      <c r="E27" s="753"/>
      <c r="F27" s="753"/>
      <c r="G27" s="753"/>
      <c r="H27" s="753"/>
      <c r="I27" s="754"/>
      <c r="O27" s="81"/>
      <c r="P27" s="44"/>
      <c r="Q27" s="44"/>
      <c r="R27" s="44"/>
      <c r="S27" s="44"/>
      <c r="U27" s="31"/>
      <c r="AC27" s="366"/>
    </row>
    <row r="28" spans="1:29" ht="12.75" customHeight="1" x14ac:dyDescent="0.2">
      <c r="A28" s="27"/>
      <c r="B28" s="755"/>
      <c r="C28" s="756"/>
      <c r="D28" s="756"/>
      <c r="E28" s="756"/>
      <c r="F28" s="756"/>
      <c r="G28" s="756"/>
      <c r="H28" s="756"/>
      <c r="I28" s="757"/>
      <c r="O28" s="81"/>
      <c r="P28" s="44"/>
      <c r="Q28" s="44"/>
      <c r="R28" s="44"/>
      <c r="S28" s="44"/>
      <c r="U28" s="31"/>
      <c r="AC28" s="366"/>
    </row>
    <row r="29" spans="1:29" ht="12.75" customHeight="1" x14ac:dyDescent="0.2">
      <c r="A29" s="27"/>
      <c r="B29" s="755"/>
      <c r="C29" s="756"/>
      <c r="D29" s="756"/>
      <c r="E29" s="756"/>
      <c r="F29" s="756"/>
      <c r="G29" s="756"/>
      <c r="H29" s="756"/>
      <c r="I29" s="757"/>
      <c r="O29" s="81"/>
      <c r="P29" s="44"/>
      <c r="Q29" s="44"/>
      <c r="R29" s="44"/>
      <c r="S29" s="44"/>
      <c r="U29" s="31"/>
      <c r="AC29" s="366"/>
    </row>
    <row r="30" spans="1:29" ht="12.75" customHeight="1" x14ac:dyDescent="0.2">
      <c r="A30" s="27"/>
      <c r="B30" s="755"/>
      <c r="C30" s="756"/>
      <c r="D30" s="756"/>
      <c r="E30" s="756"/>
      <c r="F30" s="756"/>
      <c r="G30" s="756"/>
      <c r="H30" s="756"/>
      <c r="I30" s="757"/>
      <c r="O30" s="81"/>
      <c r="P30" s="44"/>
      <c r="Q30" s="44"/>
      <c r="R30" s="44"/>
      <c r="S30" s="44"/>
      <c r="U30" s="31"/>
      <c r="AC30" s="366"/>
    </row>
    <row r="31" spans="1:29" ht="64.5" customHeight="1" x14ac:dyDescent="0.2">
      <c r="A31" s="27"/>
      <c r="B31" s="758"/>
      <c r="C31" s="759"/>
      <c r="D31" s="759"/>
      <c r="E31" s="759"/>
      <c r="F31" s="759"/>
      <c r="G31" s="759"/>
      <c r="H31" s="759"/>
      <c r="I31" s="760"/>
      <c r="O31" s="81"/>
      <c r="P31" s="44"/>
      <c r="Q31" s="44"/>
      <c r="R31" s="44"/>
      <c r="S31" s="44"/>
      <c r="U31" s="31"/>
      <c r="AC31" s="366"/>
    </row>
    <row r="32" spans="1:29" ht="27.75" customHeight="1" x14ac:dyDescent="0.2">
      <c r="A32" s="27"/>
      <c r="O32" s="81"/>
      <c r="P32" s="44"/>
      <c r="Q32" s="44"/>
      <c r="R32" s="44"/>
      <c r="S32" s="44"/>
      <c r="U32" s="31"/>
      <c r="AC32" s="366"/>
    </row>
    <row r="33" spans="1:29" ht="14.25" customHeight="1" x14ac:dyDescent="0.2">
      <c r="A33" s="27"/>
      <c r="O33" s="81"/>
      <c r="P33" s="44"/>
      <c r="Q33" s="44"/>
      <c r="R33" s="44"/>
      <c r="S33" s="44"/>
      <c r="U33" s="31"/>
      <c r="AC33" s="366"/>
    </row>
    <row r="34" spans="1:29" ht="17.25" customHeight="1" x14ac:dyDescent="0.2">
      <c r="A34" s="27"/>
      <c r="B34" s="83" t="s">
        <v>593</v>
      </c>
      <c r="U34" s="31"/>
      <c r="AC34" s="366"/>
    </row>
    <row r="35" spans="1:29" ht="62.25" customHeight="1" x14ac:dyDescent="0.2">
      <c r="A35" s="27"/>
      <c r="B35" s="746" t="s">
        <v>594</v>
      </c>
      <c r="C35" s="747"/>
      <c r="D35" s="747"/>
      <c r="E35" s="747"/>
      <c r="F35" s="747"/>
      <c r="G35" s="747"/>
      <c r="H35" s="748"/>
      <c r="J35" s="515" t="s">
        <v>754</v>
      </c>
      <c r="K35" s="516" t="s">
        <v>650</v>
      </c>
      <c r="L35" s="301"/>
      <c r="U35" s="31"/>
      <c r="AC35" s="366"/>
    </row>
    <row r="36" spans="1:29" ht="17.25" customHeight="1" x14ac:dyDescent="0.2">
      <c r="A36" s="27"/>
      <c r="B36" s="809" t="s">
        <v>616</v>
      </c>
      <c r="C36" s="810"/>
      <c r="D36" s="810"/>
      <c r="E36" s="811"/>
      <c r="F36" s="809" t="s">
        <v>31</v>
      </c>
      <c r="G36" s="810"/>
      <c r="H36" s="811"/>
      <c r="J36" s="301"/>
      <c r="K36" s="301"/>
      <c r="L36" s="429"/>
      <c r="U36" s="31"/>
      <c r="AC36" s="366"/>
    </row>
    <row r="37" spans="1:29" ht="17.25" customHeight="1" x14ac:dyDescent="0.2">
      <c r="A37" s="27"/>
      <c r="B37" s="742"/>
      <c r="C37" s="743"/>
      <c r="D37" s="743"/>
      <c r="E37" s="744"/>
      <c r="F37" s="742"/>
      <c r="G37" s="743"/>
      <c r="H37" s="744"/>
      <c r="J37" s="901" t="s">
        <v>787</v>
      </c>
      <c r="K37" s="904"/>
      <c r="L37" s="905"/>
      <c r="M37" s="31"/>
      <c r="U37" s="31"/>
      <c r="AC37" s="366"/>
    </row>
    <row r="38" spans="1:29" ht="17.25" customHeight="1" x14ac:dyDescent="0.2">
      <c r="A38" s="27"/>
      <c r="B38" s="742"/>
      <c r="C38" s="743"/>
      <c r="D38" s="743"/>
      <c r="E38" s="744"/>
      <c r="F38" s="742"/>
      <c r="G38" s="743"/>
      <c r="H38" s="744"/>
      <c r="J38" s="902"/>
      <c r="K38" s="906"/>
      <c r="L38" s="907"/>
      <c r="U38" s="31"/>
      <c r="AC38" s="366"/>
    </row>
    <row r="39" spans="1:29" ht="17.25" customHeight="1" x14ac:dyDescent="0.2">
      <c r="A39" s="27"/>
      <c r="B39" s="742"/>
      <c r="C39" s="743"/>
      <c r="D39" s="743"/>
      <c r="E39" s="744"/>
      <c r="F39" s="742"/>
      <c r="G39" s="743"/>
      <c r="H39" s="744"/>
      <c r="J39" s="903"/>
      <c r="K39" s="908"/>
      <c r="L39" s="909"/>
      <c r="U39" s="31"/>
      <c r="AC39" s="366"/>
    </row>
    <row r="40" spans="1:29" ht="17.25" customHeight="1" x14ac:dyDescent="0.2">
      <c r="A40" s="27"/>
      <c r="B40" s="742"/>
      <c r="C40" s="743"/>
      <c r="D40" s="743"/>
      <c r="E40" s="744"/>
      <c r="F40" s="742"/>
      <c r="G40" s="743"/>
      <c r="H40" s="744"/>
      <c r="U40" s="31"/>
      <c r="AC40" s="366"/>
    </row>
    <row r="41" spans="1:29" ht="17.25" customHeight="1" x14ac:dyDescent="0.2">
      <c r="A41" s="27"/>
      <c r="B41" s="742"/>
      <c r="C41" s="743"/>
      <c r="D41" s="743"/>
      <c r="E41" s="744"/>
      <c r="F41" s="742"/>
      <c r="G41" s="743"/>
      <c r="H41" s="744"/>
      <c r="J41" s="901" t="s">
        <v>755</v>
      </c>
      <c r="K41" s="910"/>
      <c r="L41" s="911"/>
      <c r="U41" s="31"/>
      <c r="AC41" s="366"/>
    </row>
    <row r="42" spans="1:29" ht="17.25" customHeight="1" x14ac:dyDescent="0.2">
      <c r="A42" s="27"/>
      <c r="B42" s="742"/>
      <c r="C42" s="743"/>
      <c r="D42" s="743"/>
      <c r="E42" s="744"/>
      <c r="F42" s="742"/>
      <c r="G42" s="743"/>
      <c r="H42" s="744"/>
      <c r="J42" s="902"/>
      <c r="K42" s="912"/>
      <c r="L42" s="913"/>
      <c r="U42" s="31"/>
      <c r="AC42" s="366"/>
    </row>
    <row r="43" spans="1:29" ht="17.25" customHeight="1" x14ac:dyDescent="0.2">
      <c r="A43" s="27"/>
      <c r="B43" s="742"/>
      <c r="C43" s="743"/>
      <c r="D43" s="743"/>
      <c r="E43" s="744"/>
      <c r="F43" s="742"/>
      <c r="G43" s="743"/>
      <c r="H43" s="744"/>
      <c r="J43" s="902"/>
      <c r="K43" s="912"/>
      <c r="L43" s="913"/>
      <c r="U43" s="31"/>
      <c r="AC43" s="366"/>
    </row>
    <row r="44" spans="1:29" ht="17.25" customHeight="1" x14ac:dyDescent="0.2">
      <c r="A44" s="27"/>
      <c r="B44" s="742"/>
      <c r="C44" s="743"/>
      <c r="D44" s="743"/>
      <c r="E44" s="744"/>
      <c r="F44" s="742"/>
      <c r="G44" s="743"/>
      <c r="H44" s="744"/>
      <c r="J44" s="902"/>
      <c r="K44" s="912"/>
      <c r="L44" s="913"/>
      <c r="U44" s="31"/>
      <c r="AC44" s="366"/>
    </row>
    <row r="45" spans="1:29" ht="17.25" customHeight="1" x14ac:dyDescent="0.2">
      <c r="A45" s="27"/>
      <c r="B45" s="742"/>
      <c r="C45" s="743"/>
      <c r="D45" s="743"/>
      <c r="E45" s="744"/>
      <c r="F45" s="742"/>
      <c r="G45" s="743"/>
      <c r="H45" s="744"/>
      <c r="J45" s="902"/>
      <c r="K45" s="912"/>
      <c r="L45" s="913"/>
      <c r="U45" s="31"/>
      <c r="AC45" s="366"/>
    </row>
    <row r="46" spans="1:29" ht="17.25" customHeight="1" x14ac:dyDescent="0.2">
      <c r="A46" s="27"/>
      <c r="B46" s="742"/>
      <c r="C46" s="743"/>
      <c r="D46" s="743"/>
      <c r="E46" s="744"/>
      <c r="F46" s="742"/>
      <c r="G46" s="743"/>
      <c r="H46" s="744"/>
      <c r="J46" s="903"/>
      <c r="K46" s="914"/>
      <c r="L46" s="915"/>
      <c r="U46" s="31"/>
      <c r="AC46" s="366"/>
    </row>
    <row r="47" spans="1:29" ht="13.5" customHeight="1" x14ac:dyDescent="0.2">
      <c r="A47" s="27"/>
      <c r="O47" s="81"/>
      <c r="P47" s="44"/>
      <c r="Q47" s="44"/>
      <c r="R47" s="44"/>
      <c r="S47" s="44"/>
      <c r="U47" s="31"/>
      <c r="AC47" s="366"/>
    </row>
    <row r="48" spans="1:29" ht="14.25" customHeight="1" x14ac:dyDescent="0.2">
      <c r="A48" s="27"/>
      <c r="O48" s="81"/>
      <c r="P48" s="44"/>
      <c r="Q48" s="44"/>
      <c r="R48" s="44"/>
      <c r="S48" s="44"/>
      <c r="U48" s="375"/>
      <c r="AC48" s="366"/>
    </row>
    <row r="49" spans="1:44" ht="12.75" customHeight="1" x14ac:dyDescent="0.2">
      <c r="A49" s="27"/>
      <c r="U49" s="31"/>
      <c r="AC49" s="366"/>
    </row>
    <row r="50" spans="1:44" ht="12.75" customHeight="1" x14ac:dyDescent="0.2">
      <c r="A50" s="27"/>
      <c r="I50" s="468"/>
      <c r="U50" s="31"/>
      <c r="AC50" s="366"/>
    </row>
    <row r="51" spans="1:44" ht="28.5" customHeight="1" x14ac:dyDescent="0.2">
      <c r="A51" s="27"/>
      <c r="B51" s="400" t="s">
        <v>651</v>
      </c>
      <c r="C51" s="323"/>
      <c r="F51" s="31"/>
      <c r="G51" s="31"/>
      <c r="H51" s="31"/>
      <c r="I51" s="31"/>
      <c r="M51" s="88"/>
      <c r="U51" s="31"/>
      <c r="AC51" s="366"/>
    </row>
    <row r="52" spans="1:44" ht="12.75" customHeight="1" x14ac:dyDescent="0.2">
      <c r="A52" s="27"/>
      <c r="B52" s="34"/>
      <c r="C52" s="34"/>
      <c r="D52" s="34"/>
      <c r="E52" s="34"/>
      <c r="F52" s="34"/>
      <c r="U52" s="31"/>
      <c r="AC52" s="366"/>
    </row>
    <row r="53" spans="1:44" ht="72" customHeight="1" x14ac:dyDescent="0.2">
      <c r="A53" s="27"/>
      <c r="B53" s="362" t="s">
        <v>603</v>
      </c>
      <c r="C53" s="363" t="s">
        <v>785</v>
      </c>
      <c r="D53" s="514" t="s">
        <v>753</v>
      </c>
      <c r="E53" s="331" t="s">
        <v>618</v>
      </c>
      <c r="F53" s="363" t="s">
        <v>652</v>
      </c>
      <c r="G53" s="363" t="s">
        <v>653</v>
      </c>
      <c r="H53" s="469" t="s">
        <v>680</v>
      </c>
      <c r="I53" s="418" t="s">
        <v>765</v>
      </c>
      <c r="J53" s="419" t="s">
        <v>654</v>
      </c>
      <c r="K53" s="456" t="s">
        <v>655</v>
      </c>
      <c r="L53" s="457" t="s">
        <v>626</v>
      </c>
      <c r="U53" s="31"/>
      <c r="AC53" s="366"/>
    </row>
    <row r="54" spans="1:44" ht="42.75" customHeight="1" x14ac:dyDescent="0.2">
      <c r="A54" s="27"/>
      <c r="B54" s="533" t="str">
        <f>IF(OR('3 Nuvarande lösning'!B8="Välj kontor",'3 Nuvarande lösning'!B8=""),"",'3 Nuvarande lösning'!B8)</f>
        <v/>
      </c>
      <c r="C54" s="534" t="str">
        <f>IF('3 Nuvarande lösning'!C8="","",'3 Nuvarande lösning'!C8)</f>
        <v/>
      </c>
      <c r="D54" s="542"/>
      <c r="E54" s="358"/>
      <c r="F54" s="480"/>
      <c r="G54" s="481"/>
      <c r="H54" s="358"/>
      <c r="I54" s="531">
        <f>IF('3 Nuvarande lösning'!K8="",0,'3 Nuvarande lösning'!K8)</f>
        <v>0</v>
      </c>
      <c r="J54" s="388"/>
      <c r="K54" s="455">
        <f t="shared" ref="K54:K118" si="0">IF($E54="Hyra",$F54*$I54+$H54*$I54,$G54+$H54*$I54)</f>
        <v>0</v>
      </c>
      <c r="L54" s="458" t="str">
        <f t="shared" ref="L54:L118" si="1">IFERROR(K54/I54,"")</f>
        <v/>
      </c>
      <c r="U54" s="31"/>
      <c r="W54" s="520" t="b">
        <f>B54&lt;&gt;""</f>
        <v>0</v>
      </c>
      <c r="X54" s="301" t="b">
        <f>COUNTA(D54:J54)&gt;4</f>
        <v>0</v>
      </c>
      <c r="AC54" s="521" t="b">
        <f>IF(W54=X54,FALSE,TRUE)</f>
        <v>0</v>
      </c>
    </row>
    <row r="55" spans="1:44" ht="42.75" customHeight="1" x14ac:dyDescent="0.2">
      <c r="A55" s="27"/>
      <c r="B55" s="533" t="str">
        <f>IF(OR('3 Nuvarande lösning'!B9="Välj kontor",'3 Nuvarande lösning'!B9=""),"",'3 Nuvarande lösning'!B9)</f>
        <v/>
      </c>
      <c r="C55" s="534" t="str">
        <f>IF('3 Nuvarande lösning'!C9="","",'3 Nuvarande lösning'!C9)</f>
        <v/>
      </c>
      <c r="D55" s="480"/>
      <c r="E55" s="358"/>
      <c r="F55" s="480"/>
      <c r="G55" s="481"/>
      <c r="H55" s="358"/>
      <c r="I55" s="531">
        <f>IF('3 Nuvarande lösning'!K9="",0,'3 Nuvarande lösning'!K9)</f>
        <v>0</v>
      </c>
      <c r="J55" s="388"/>
      <c r="K55" s="455">
        <f t="shared" si="0"/>
        <v>0</v>
      </c>
      <c r="L55" s="458" t="str">
        <f t="shared" si="1"/>
        <v/>
      </c>
      <c r="W55" s="520" t="b">
        <f t="shared" ref="W55:W118" si="2">B55&lt;&gt;""</f>
        <v>0</v>
      </c>
      <c r="X55" s="301" t="b">
        <f t="shared" ref="X55:X118" si="3">COUNTA(D55:J55)&gt;4</f>
        <v>0</v>
      </c>
      <c r="AC55" s="521" t="b">
        <f t="shared" ref="AC55:AC118" si="4">IF(W55=X55,FALSE,TRUE)</f>
        <v>0</v>
      </c>
    </row>
    <row r="56" spans="1:44" ht="42.75" customHeight="1" x14ac:dyDescent="0.2">
      <c r="A56" s="27"/>
      <c r="B56" s="533" t="str">
        <f>IF(OR('3 Nuvarande lösning'!B10="Välj kontor",'3 Nuvarande lösning'!B10=""),"",'3 Nuvarande lösning'!B10)</f>
        <v/>
      </c>
      <c r="C56" s="534" t="str">
        <f>IF('3 Nuvarande lösning'!C10="","",'3 Nuvarande lösning'!C10)</f>
        <v/>
      </c>
      <c r="D56" s="480"/>
      <c r="E56" s="358"/>
      <c r="F56" s="480"/>
      <c r="G56" s="481"/>
      <c r="H56" s="358"/>
      <c r="I56" s="531">
        <f>IF('3 Nuvarande lösning'!K10="",0,'3 Nuvarande lösning'!K10)</f>
        <v>0</v>
      </c>
      <c r="J56" s="388"/>
      <c r="K56" s="455">
        <f t="shared" si="0"/>
        <v>0</v>
      </c>
      <c r="L56" s="458" t="str">
        <f t="shared" si="1"/>
        <v/>
      </c>
      <c r="W56" s="520" t="b">
        <f t="shared" si="2"/>
        <v>0</v>
      </c>
      <c r="X56" s="301" t="b">
        <f t="shared" si="3"/>
        <v>0</v>
      </c>
      <c r="AC56" s="521" t="b">
        <f t="shared" si="4"/>
        <v>0</v>
      </c>
      <c r="AL56" s="31"/>
    </row>
    <row r="57" spans="1:44" ht="42.75" customHeight="1" x14ac:dyDescent="0.2">
      <c r="A57" s="27"/>
      <c r="B57" s="533" t="str">
        <f>IF(OR('3 Nuvarande lösning'!B11="Välj kontor",'3 Nuvarande lösning'!B11=""),"",'3 Nuvarande lösning'!B11)</f>
        <v/>
      </c>
      <c r="C57" s="534" t="str">
        <f>IF('3 Nuvarande lösning'!C11="","",'3 Nuvarande lösning'!C11)</f>
        <v/>
      </c>
      <c r="D57" s="480"/>
      <c r="E57" s="358"/>
      <c r="F57" s="480"/>
      <c r="G57" s="481"/>
      <c r="H57" s="358"/>
      <c r="I57" s="531">
        <f>IF('3 Nuvarande lösning'!K11="",0,'3 Nuvarande lösning'!K11)</f>
        <v>0</v>
      </c>
      <c r="J57" s="388"/>
      <c r="K57" s="455">
        <f t="shared" si="0"/>
        <v>0</v>
      </c>
      <c r="L57" s="458" t="str">
        <f t="shared" si="1"/>
        <v/>
      </c>
      <c r="W57" s="520" t="b">
        <f t="shared" si="2"/>
        <v>0</v>
      </c>
      <c r="X57" s="301" t="b">
        <f t="shared" si="3"/>
        <v>0</v>
      </c>
      <c r="AC57" s="521" t="b">
        <f t="shared" si="4"/>
        <v>0</v>
      </c>
      <c r="AK57" s="307"/>
      <c r="AL57" s="307"/>
      <c r="AM57" s="307"/>
      <c r="AN57" s="307"/>
      <c r="AO57" s="307"/>
      <c r="AP57" s="307"/>
      <c r="AQ57" s="307"/>
      <c r="AR57" s="307"/>
    </row>
    <row r="58" spans="1:44" ht="42.75" customHeight="1" x14ac:dyDescent="0.2">
      <c r="A58" s="27"/>
      <c r="B58" s="533" t="str">
        <f>IF(OR('3 Nuvarande lösning'!B12="Välj kontor",'3 Nuvarande lösning'!B12=""),"",'3 Nuvarande lösning'!B12)</f>
        <v/>
      </c>
      <c r="C58" s="534" t="str">
        <f>IF('3 Nuvarande lösning'!C12="","",'3 Nuvarande lösning'!C12)</f>
        <v/>
      </c>
      <c r="D58" s="480"/>
      <c r="E58" s="358"/>
      <c r="F58" s="480"/>
      <c r="G58" s="481"/>
      <c r="H58" s="358"/>
      <c r="I58" s="531">
        <f>IF('3 Nuvarande lösning'!K12="",0,'3 Nuvarande lösning'!K12)</f>
        <v>0</v>
      </c>
      <c r="J58" s="388"/>
      <c r="K58" s="455">
        <f t="shared" si="0"/>
        <v>0</v>
      </c>
      <c r="L58" s="458" t="str">
        <f t="shared" si="1"/>
        <v/>
      </c>
      <c r="W58" s="520" t="b">
        <f t="shared" si="2"/>
        <v>0</v>
      </c>
      <c r="X58" s="301" t="b">
        <f t="shared" si="3"/>
        <v>0</v>
      </c>
      <c r="AC58" s="521" t="b">
        <f t="shared" si="4"/>
        <v>0</v>
      </c>
      <c r="AL58" s="31"/>
    </row>
    <row r="59" spans="1:44" ht="42.75" customHeight="1" x14ac:dyDescent="0.2">
      <c r="A59" s="27"/>
      <c r="B59" s="533" t="str">
        <f>IF(OR('3 Nuvarande lösning'!B13="Välj kontor",'3 Nuvarande lösning'!B13=""),"",'3 Nuvarande lösning'!B13)</f>
        <v/>
      </c>
      <c r="C59" s="534" t="str">
        <f>IF('3 Nuvarande lösning'!C13="","",'3 Nuvarande lösning'!C13)</f>
        <v/>
      </c>
      <c r="D59" s="480"/>
      <c r="E59" s="358"/>
      <c r="F59" s="480"/>
      <c r="G59" s="481"/>
      <c r="H59" s="358"/>
      <c r="I59" s="531">
        <f>IF('3 Nuvarande lösning'!K13="",0,'3 Nuvarande lösning'!K13)</f>
        <v>0</v>
      </c>
      <c r="J59" s="388"/>
      <c r="K59" s="455">
        <f t="shared" si="0"/>
        <v>0</v>
      </c>
      <c r="L59" s="458" t="str">
        <f t="shared" si="1"/>
        <v/>
      </c>
      <c r="W59" s="520" t="b">
        <f t="shared" si="2"/>
        <v>0</v>
      </c>
      <c r="X59" s="301" t="b">
        <f t="shared" si="3"/>
        <v>0</v>
      </c>
      <c r="AC59" s="521" t="b">
        <f t="shared" si="4"/>
        <v>0</v>
      </c>
      <c r="AL59" s="31"/>
    </row>
    <row r="60" spans="1:44" ht="42.75" customHeight="1" x14ac:dyDescent="0.2">
      <c r="A60" s="27"/>
      <c r="B60" s="533" t="str">
        <f>IF(OR('3 Nuvarande lösning'!B14="Välj kontor",'3 Nuvarande lösning'!B14=""),"",'3 Nuvarande lösning'!B14)</f>
        <v/>
      </c>
      <c r="C60" s="534" t="str">
        <f>IF('3 Nuvarande lösning'!C14="","",'3 Nuvarande lösning'!C14)</f>
        <v/>
      </c>
      <c r="D60" s="480"/>
      <c r="E60" s="358"/>
      <c r="F60" s="480"/>
      <c r="G60" s="481"/>
      <c r="H60" s="358"/>
      <c r="I60" s="531">
        <f>IF('3 Nuvarande lösning'!K14="",0,'3 Nuvarande lösning'!K14)</f>
        <v>0</v>
      </c>
      <c r="J60" s="388"/>
      <c r="K60" s="455">
        <f t="shared" si="0"/>
        <v>0</v>
      </c>
      <c r="L60" s="458" t="str">
        <f t="shared" si="1"/>
        <v/>
      </c>
      <c r="W60" s="520" t="b">
        <f t="shared" si="2"/>
        <v>0</v>
      </c>
      <c r="X60" s="301" t="b">
        <f t="shared" si="3"/>
        <v>0</v>
      </c>
      <c r="AC60" s="521" t="b">
        <f t="shared" si="4"/>
        <v>0</v>
      </c>
      <c r="AL60" s="31"/>
    </row>
    <row r="61" spans="1:44" ht="42.75" customHeight="1" x14ac:dyDescent="0.2">
      <c r="A61" s="27"/>
      <c r="B61" s="533" t="str">
        <f>IF(OR('3 Nuvarande lösning'!B15="Välj kontor",'3 Nuvarande lösning'!B15=""),"",'3 Nuvarande lösning'!B15)</f>
        <v/>
      </c>
      <c r="C61" s="534" t="str">
        <f>IF('3 Nuvarande lösning'!C15="","",'3 Nuvarande lösning'!C15)</f>
        <v/>
      </c>
      <c r="D61" s="480"/>
      <c r="E61" s="358"/>
      <c r="F61" s="480"/>
      <c r="G61" s="481"/>
      <c r="H61" s="358"/>
      <c r="I61" s="531">
        <f>IF('3 Nuvarande lösning'!K15="",0,'3 Nuvarande lösning'!K15)</f>
        <v>0</v>
      </c>
      <c r="J61" s="388"/>
      <c r="K61" s="455">
        <f t="shared" si="0"/>
        <v>0</v>
      </c>
      <c r="L61" s="458" t="str">
        <f t="shared" si="1"/>
        <v/>
      </c>
      <c r="W61" s="520" t="b">
        <f t="shared" si="2"/>
        <v>0</v>
      </c>
      <c r="X61" s="301" t="b">
        <f t="shared" si="3"/>
        <v>0</v>
      </c>
      <c r="AC61" s="521" t="b">
        <f t="shared" si="4"/>
        <v>0</v>
      </c>
      <c r="AL61" s="31"/>
    </row>
    <row r="62" spans="1:44" ht="42.75" customHeight="1" x14ac:dyDescent="0.2">
      <c r="A62" s="27"/>
      <c r="B62" s="533" t="str">
        <f>IF(OR('3 Nuvarande lösning'!B16="Välj kontor",'3 Nuvarande lösning'!B16=""),"",'3 Nuvarande lösning'!B16)</f>
        <v/>
      </c>
      <c r="C62" s="534" t="str">
        <f>IF('3 Nuvarande lösning'!C16="","",'3 Nuvarande lösning'!C16)</f>
        <v/>
      </c>
      <c r="D62" s="480"/>
      <c r="E62" s="358"/>
      <c r="F62" s="480"/>
      <c r="G62" s="481"/>
      <c r="H62" s="358"/>
      <c r="I62" s="531">
        <f>IF('3 Nuvarande lösning'!K16="",0,'3 Nuvarande lösning'!K16)</f>
        <v>0</v>
      </c>
      <c r="J62" s="388"/>
      <c r="K62" s="455">
        <f t="shared" si="0"/>
        <v>0</v>
      </c>
      <c r="L62" s="458" t="str">
        <f t="shared" si="1"/>
        <v/>
      </c>
      <c r="W62" s="520" t="b">
        <f t="shared" si="2"/>
        <v>0</v>
      </c>
      <c r="X62" s="301" t="b">
        <f t="shared" si="3"/>
        <v>0</v>
      </c>
      <c r="AC62" s="521" t="b">
        <f t="shared" si="4"/>
        <v>0</v>
      </c>
      <c r="AL62" s="31"/>
    </row>
    <row r="63" spans="1:44" ht="42.75" customHeight="1" x14ac:dyDescent="0.2">
      <c r="A63" s="27"/>
      <c r="B63" s="533" t="str">
        <f>IF(OR('3 Nuvarande lösning'!B17="Välj kontor",'3 Nuvarande lösning'!B17=""),"",'3 Nuvarande lösning'!B17)</f>
        <v/>
      </c>
      <c r="C63" s="534" t="str">
        <f>IF('3 Nuvarande lösning'!C17="","",'3 Nuvarande lösning'!C17)</f>
        <v/>
      </c>
      <c r="D63" s="480"/>
      <c r="E63" s="358"/>
      <c r="F63" s="480"/>
      <c r="G63" s="481"/>
      <c r="H63" s="358"/>
      <c r="I63" s="531">
        <f>IF('3 Nuvarande lösning'!K17="",0,'3 Nuvarande lösning'!K17)</f>
        <v>0</v>
      </c>
      <c r="J63" s="388"/>
      <c r="K63" s="455">
        <f t="shared" si="0"/>
        <v>0</v>
      </c>
      <c r="L63" s="458" t="str">
        <f t="shared" si="1"/>
        <v/>
      </c>
      <c r="W63" s="520" t="b">
        <f t="shared" si="2"/>
        <v>0</v>
      </c>
      <c r="X63" s="301" t="b">
        <f t="shared" si="3"/>
        <v>0</v>
      </c>
      <c r="AC63" s="521" t="b">
        <f t="shared" si="4"/>
        <v>0</v>
      </c>
      <c r="AL63" s="31"/>
    </row>
    <row r="64" spans="1:44" ht="42.75" customHeight="1" x14ac:dyDescent="0.2">
      <c r="A64" s="27"/>
      <c r="B64" s="533" t="str">
        <f>IF(OR('3 Nuvarande lösning'!B18="Välj kontor",'3 Nuvarande lösning'!B18=""),"",'3 Nuvarande lösning'!B18)</f>
        <v/>
      </c>
      <c r="C64" s="534" t="str">
        <f>IF('3 Nuvarande lösning'!C18="","",'3 Nuvarande lösning'!C18)</f>
        <v/>
      </c>
      <c r="D64" s="480"/>
      <c r="E64" s="358"/>
      <c r="F64" s="480"/>
      <c r="G64" s="481"/>
      <c r="H64" s="358"/>
      <c r="I64" s="531">
        <f>IF('3 Nuvarande lösning'!K18="",0,'3 Nuvarande lösning'!K18)</f>
        <v>0</v>
      </c>
      <c r="J64" s="388"/>
      <c r="K64" s="455">
        <f t="shared" si="0"/>
        <v>0</v>
      </c>
      <c r="L64" s="458" t="str">
        <f t="shared" si="1"/>
        <v/>
      </c>
      <c r="W64" s="520" t="b">
        <f t="shared" si="2"/>
        <v>0</v>
      </c>
      <c r="X64" s="301" t="b">
        <f t="shared" si="3"/>
        <v>0</v>
      </c>
      <c r="AC64" s="521" t="b">
        <f t="shared" si="4"/>
        <v>0</v>
      </c>
    </row>
    <row r="65" spans="1:44" ht="42.75" customHeight="1" x14ac:dyDescent="0.2">
      <c r="A65" s="27"/>
      <c r="B65" s="533" t="str">
        <f>IF(OR('3 Nuvarande lösning'!B19="Välj kontor",'3 Nuvarande lösning'!B19=""),"",'3 Nuvarande lösning'!B19)</f>
        <v/>
      </c>
      <c r="C65" s="534" t="str">
        <f>IF('3 Nuvarande lösning'!C19="","",'3 Nuvarande lösning'!C19)</f>
        <v/>
      </c>
      <c r="D65" s="480"/>
      <c r="E65" s="358"/>
      <c r="F65" s="480"/>
      <c r="G65" s="481"/>
      <c r="H65" s="358"/>
      <c r="I65" s="531">
        <f>IF('3 Nuvarande lösning'!K19="",0,'3 Nuvarande lösning'!K19)</f>
        <v>0</v>
      </c>
      <c r="J65" s="388"/>
      <c r="K65" s="455">
        <f t="shared" si="0"/>
        <v>0</v>
      </c>
      <c r="L65" s="458" t="str">
        <f t="shared" si="1"/>
        <v/>
      </c>
      <c r="W65" s="520" t="b">
        <f t="shared" si="2"/>
        <v>0</v>
      </c>
      <c r="X65" s="301" t="b">
        <f t="shared" si="3"/>
        <v>0</v>
      </c>
      <c r="AC65" s="521" t="b">
        <f t="shared" si="4"/>
        <v>0</v>
      </c>
      <c r="AL65" s="31"/>
    </row>
    <row r="66" spans="1:44" ht="42.75" customHeight="1" x14ac:dyDescent="0.2">
      <c r="A66" s="27"/>
      <c r="B66" s="533" t="str">
        <f>IF(OR('3 Nuvarande lösning'!B20="Välj kontor",'3 Nuvarande lösning'!B20=""),"",'3 Nuvarande lösning'!B20)</f>
        <v/>
      </c>
      <c r="C66" s="534" t="str">
        <f>IF('3 Nuvarande lösning'!C20="","",'3 Nuvarande lösning'!C20)</f>
        <v/>
      </c>
      <c r="D66" s="480"/>
      <c r="E66" s="358"/>
      <c r="F66" s="480"/>
      <c r="G66" s="481"/>
      <c r="H66" s="358"/>
      <c r="I66" s="531">
        <f>IF('3 Nuvarande lösning'!K20="",0,'3 Nuvarande lösning'!K20)</f>
        <v>0</v>
      </c>
      <c r="J66" s="388"/>
      <c r="K66" s="455">
        <f t="shared" si="0"/>
        <v>0</v>
      </c>
      <c r="L66" s="458" t="str">
        <f t="shared" si="1"/>
        <v/>
      </c>
      <c r="W66" s="520" t="b">
        <f t="shared" si="2"/>
        <v>0</v>
      </c>
      <c r="X66" s="301" t="b">
        <f t="shared" si="3"/>
        <v>0</v>
      </c>
      <c r="AC66" s="521" t="b">
        <f t="shared" si="4"/>
        <v>0</v>
      </c>
      <c r="AK66" s="307"/>
      <c r="AL66" s="307"/>
      <c r="AM66" s="307"/>
      <c r="AN66" s="307"/>
      <c r="AO66" s="307"/>
      <c r="AP66" s="307"/>
      <c r="AQ66" s="307"/>
      <c r="AR66" s="307"/>
    </row>
    <row r="67" spans="1:44" ht="42.75" customHeight="1" x14ac:dyDescent="0.2">
      <c r="A67" s="27"/>
      <c r="B67" s="533" t="str">
        <f>IF(OR('3 Nuvarande lösning'!B21="Välj kontor",'3 Nuvarande lösning'!B21=""),"",'3 Nuvarande lösning'!B21)</f>
        <v/>
      </c>
      <c r="C67" s="534" t="str">
        <f>IF('3 Nuvarande lösning'!C21="","",'3 Nuvarande lösning'!C21)</f>
        <v/>
      </c>
      <c r="D67" s="480"/>
      <c r="E67" s="358"/>
      <c r="F67" s="480"/>
      <c r="G67" s="481"/>
      <c r="H67" s="358"/>
      <c r="I67" s="531">
        <f>IF('3 Nuvarande lösning'!K21="",0,'3 Nuvarande lösning'!K21)</f>
        <v>0</v>
      </c>
      <c r="J67" s="388"/>
      <c r="K67" s="455">
        <f t="shared" si="0"/>
        <v>0</v>
      </c>
      <c r="L67" s="458" t="str">
        <f t="shared" si="1"/>
        <v/>
      </c>
      <c r="W67" s="520" t="b">
        <f t="shared" si="2"/>
        <v>0</v>
      </c>
      <c r="X67" s="301" t="b">
        <f t="shared" si="3"/>
        <v>0</v>
      </c>
      <c r="AC67" s="521" t="b">
        <f t="shared" si="4"/>
        <v>0</v>
      </c>
      <c r="AL67" s="31"/>
    </row>
    <row r="68" spans="1:44" ht="42.75" customHeight="1" x14ac:dyDescent="0.2">
      <c r="A68" s="27"/>
      <c r="B68" s="533" t="str">
        <f>IF(OR('3 Nuvarande lösning'!B22="Välj kontor",'3 Nuvarande lösning'!B22=""),"",'3 Nuvarande lösning'!B22)</f>
        <v/>
      </c>
      <c r="C68" s="534" t="str">
        <f>IF('3 Nuvarande lösning'!C22="","",'3 Nuvarande lösning'!C22)</f>
        <v/>
      </c>
      <c r="D68" s="480"/>
      <c r="E68" s="358"/>
      <c r="F68" s="480"/>
      <c r="G68" s="481"/>
      <c r="H68" s="358"/>
      <c r="I68" s="531">
        <f>IF('3 Nuvarande lösning'!K22="",0,'3 Nuvarande lösning'!K22)</f>
        <v>0</v>
      </c>
      <c r="J68" s="388"/>
      <c r="K68" s="455">
        <f t="shared" si="0"/>
        <v>0</v>
      </c>
      <c r="L68" s="458" t="str">
        <f t="shared" si="1"/>
        <v/>
      </c>
      <c r="W68" s="520" t="b">
        <f t="shared" si="2"/>
        <v>0</v>
      </c>
      <c r="X68" s="301" t="b">
        <f t="shared" si="3"/>
        <v>0</v>
      </c>
      <c r="AC68" s="521" t="b">
        <f t="shared" si="4"/>
        <v>0</v>
      </c>
      <c r="AL68" s="31"/>
    </row>
    <row r="69" spans="1:44" ht="42.75" customHeight="1" x14ac:dyDescent="0.2">
      <c r="A69" s="27"/>
      <c r="B69" s="533" t="str">
        <f>IF(OR('3 Nuvarande lösning'!B23="Välj kontor",'3 Nuvarande lösning'!B23=""),"",'3 Nuvarande lösning'!B23)</f>
        <v/>
      </c>
      <c r="C69" s="534" t="str">
        <f>IF('3 Nuvarande lösning'!C23="","",'3 Nuvarande lösning'!C23)</f>
        <v/>
      </c>
      <c r="D69" s="480"/>
      <c r="E69" s="358"/>
      <c r="F69" s="480"/>
      <c r="G69" s="481"/>
      <c r="H69" s="358"/>
      <c r="I69" s="531">
        <f>IF('3 Nuvarande lösning'!K23="",0,'3 Nuvarande lösning'!K23)</f>
        <v>0</v>
      </c>
      <c r="J69" s="388"/>
      <c r="K69" s="455">
        <f t="shared" si="0"/>
        <v>0</v>
      </c>
      <c r="L69" s="458" t="str">
        <f t="shared" si="1"/>
        <v/>
      </c>
      <c r="W69" s="520" t="b">
        <f t="shared" si="2"/>
        <v>0</v>
      </c>
      <c r="X69" s="301" t="b">
        <f t="shared" si="3"/>
        <v>0</v>
      </c>
      <c r="AC69" s="521" t="b">
        <f t="shared" si="4"/>
        <v>0</v>
      </c>
      <c r="AL69" s="31"/>
    </row>
    <row r="70" spans="1:44" ht="42.75" customHeight="1" x14ac:dyDescent="0.2">
      <c r="A70" s="27"/>
      <c r="B70" s="533" t="str">
        <f>IF(OR('3 Nuvarande lösning'!B24="Välj kontor",'3 Nuvarande lösning'!B24=""),"",'3 Nuvarande lösning'!B24)</f>
        <v/>
      </c>
      <c r="C70" s="534" t="str">
        <f>IF('3 Nuvarande lösning'!C24="","",'3 Nuvarande lösning'!C24)</f>
        <v/>
      </c>
      <c r="D70" s="480"/>
      <c r="E70" s="358"/>
      <c r="F70" s="480"/>
      <c r="G70" s="481"/>
      <c r="H70" s="358"/>
      <c r="I70" s="531">
        <f>IF('3 Nuvarande lösning'!K24="",0,'3 Nuvarande lösning'!K24)</f>
        <v>0</v>
      </c>
      <c r="J70" s="388"/>
      <c r="K70" s="455">
        <f t="shared" si="0"/>
        <v>0</v>
      </c>
      <c r="L70" s="458" t="str">
        <f t="shared" si="1"/>
        <v/>
      </c>
      <c r="W70" s="520" t="b">
        <f t="shared" si="2"/>
        <v>0</v>
      </c>
      <c r="X70" s="301" t="b">
        <f t="shared" si="3"/>
        <v>0</v>
      </c>
      <c r="AC70" s="521" t="b">
        <f t="shared" si="4"/>
        <v>0</v>
      </c>
      <c r="AL70" s="31"/>
    </row>
    <row r="71" spans="1:44" ht="42.75" customHeight="1" x14ac:dyDescent="0.2">
      <c r="A71" s="27"/>
      <c r="B71" s="533" t="str">
        <f>IF(OR('3 Nuvarande lösning'!B25="Välj kontor",'3 Nuvarande lösning'!B25=""),"",'3 Nuvarande lösning'!B25)</f>
        <v/>
      </c>
      <c r="C71" s="534" t="str">
        <f>IF('3 Nuvarande lösning'!C25="","",'3 Nuvarande lösning'!C25)</f>
        <v/>
      </c>
      <c r="D71" s="480"/>
      <c r="E71" s="358"/>
      <c r="F71" s="480"/>
      <c r="G71" s="481"/>
      <c r="H71" s="358"/>
      <c r="I71" s="531">
        <f>IF('3 Nuvarande lösning'!K25="",0,'3 Nuvarande lösning'!K25)</f>
        <v>0</v>
      </c>
      <c r="J71" s="388"/>
      <c r="K71" s="455">
        <f t="shared" si="0"/>
        <v>0</v>
      </c>
      <c r="L71" s="458" t="str">
        <f t="shared" si="1"/>
        <v/>
      </c>
      <c r="W71" s="520" t="b">
        <f t="shared" si="2"/>
        <v>0</v>
      </c>
      <c r="X71" s="301" t="b">
        <f t="shared" si="3"/>
        <v>0</v>
      </c>
      <c r="AC71" s="521" t="b">
        <f t="shared" si="4"/>
        <v>0</v>
      </c>
      <c r="AL71" s="31"/>
    </row>
    <row r="72" spans="1:44" ht="42.75" customHeight="1" x14ac:dyDescent="0.2">
      <c r="A72" s="27"/>
      <c r="B72" s="533" t="str">
        <f>IF(OR('3 Nuvarande lösning'!B26="Välj kontor",'3 Nuvarande lösning'!B26=""),"",'3 Nuvarande lösning'!B26)</f>
        <v/>
      </c>
      <c r="C72" s="534" t="str">
        <f>IF('3 Nuvarande lösning'!C26="","",'3 Nuvarande lösning'!C26)</f>
        <v/>
      </c>
      <c r="D72" s="480"/>
      <c r="E72" s="358"/>
      <c r="F72" s="480"/>
      <c r="G72" s="481"/>
      <c r="H72" s="358"/>
      <c r="I72" s="531">
        <f>IF('3 Nuvarande lösning'!K26="",0,'3 Nuvarande lösning'!K26)</f>
        <v>0</v>
      </c>
      <c r="J72" s="388"/>
      <c r="K72" s="455">
        <f t="shared" si="0"/>
        <v>0</v>
      </c>
      <c r="L72" s="458" t="str">
        <f t="shared" si="1"/>
        <v/>
      </c>
      <c r="W72" s="520" t="b">
        <f t="shared" si="2"/>
        <v>0</v>
      </c>
      <c r="X72" s="301" t="b">
        <f t="shared" si="3"/>
        <v>0</v>
      </c>
      <c r="AC72" s="521" t="b">
        <f t="shared" si="4"/>
        <v>0</v>
      </c>
      <c r="AL72" s="31"/>
    </row>
    <row r="73" spans="1:44" ht="42.75" customHeight="1" x14ac:dyDescent="0.2">
      <c r="A73" s="27"/>
      <c r="B73" s="533" t="str">
        <f>IF(OR('3 Nuvarande lösning'!B27="Välj kontor",'3 Nuvarande lösning'!B27=""),"",'3 Nuvarande lösning'!B27)</f>
        <v/>
      </c>
      <c r="C73" s="534" t="str">
        <f>IF('3 Nuvarande lösning'!C27="","",'3 Nuvarande lösning'!C27)</f>
        <v/>
      </c>
      <c r="D73" s="480"/>
      <c r="E73" s="358"/>
      <c r="F73" s="480"/>
      <c r="G73" s="481"/>
      <c r="H73" s="358"/>
      <c r="I73" s="531">
        <f>IF('3 Nuvarande lösning'!K27="",0,'3 Nuvarande lösning'!K27)</f>
        <v>0</v>
      </c>
      <c r="J73" s="388"/>
      <c r="K73" s="455">
        <f t="shared" si="0"/>
        <v>0</v>
      </c>
      <c r="L73" s="458" t="str">
        <f t="shared" si="1"/>
        <v/>
      </c>
      <c r="W73" s="520" t="b">
        <f t="shared" si="2"/>
        <v>0</v>
      </c>
      <c r="X73" s="301" t="b">
        <f t="shared" si="3"/>
        <v>0</v>
      </c>
      <c r="AC73" s="521" t="b">
        <f t="shared" si="4"/>
        <v>0</v>
      </c>
      <c r="AL73" s="31"/>
    </row>
    <row r="74" spans="1:44" ht="42.75" customHeight="1" x14ac:dyDescent="0.2">
      <c r="A74" s="27"/>
      <c r="B74" s="533" t="str">
        <f>IF(OR('3 Nuvarande lösning'!B28="Välj kontor",'3 Nuvarande lösning'!B28=""),"",'3 Nuvarande lösning'!B28)</f>
        <v/>
      </c>
      <c r="C74" s="534" t="str">
        <f>IF('3 Nuvarande lösning'!C28="","",'3 Nuvarande lösning'!C28)</f>
        <v/>
      </c>
      <c r="D74" s="480"/>
      <c r="E74" s="358"/>
      <c r="F74" s="480"/>
      <c r="G74" s="481"/>
      <c r="H74" s="358"/>
      <c r="I74" s="531">
        <f>IF('3 Nuvarande lösning'!K28="",0,'3 Nuvarande lösning'!K28)</f>
        <v>0</v>
      </c>
      <c r="J74" s="388"/>
      <c r="K74" s="455">
        <f t="shared" si="0"/>
        <v>0</v>
      </c>
      <c r="L74" s="458" t="str">
        <f t="shared" si="1"/>
        <v/>
      </c>
      <c r="W74" s="520" t="b">
        <f t="shared" si="2"/>
        <v>0</v>
      </c>
      <c r="X74" s="301" t="b">
        <f t="shared" si="3"/>
        <v>0</v>
      </c>
      <c r="AC74" s="521" t="b">
        <f t="shared" si="4"/>
        <v>0</v>
      </c>
      <c r="AL74" s="31"/>
    </row>
    <row r="75" spans="1:44" ht="42.75" customHeight="1" x14ac:dyDescent="0.2">
      <c r="A75" s="27"/>
      <c r="B75" s="533" t="str">
        <f>IF(OR('3 Nuvarande lösning'!B29="Välj kontor",'3 Nuvarande lösning'!B29=""),"",'3 Nuvarande lösning'!B29)</f>
        <v/>
      </c>
      <c r="C75" s="534" t="str">
        <f>IF('3 Nuvarande lösning'!C29="","",'3 Nuvarande lösning'!C29)</f>
        <v/>
      </c>
      <c r="D75" s="480"/>
      <c r="E75" s="358"/>
      <c r="F75" s="480"/>
      <c r="G75" s="481"/>
      <c r="H75" s="358"/>
      <c r="I75" s="531">
        <f>IF('3 Nuvarande lösning'!K29="",0,'3 Nuvarande lösning'!K29)</f>
        <v>0</v>
      </c>
      <c r="J75" s="388"/>
      <c r="K75" s="455">
        <f t="shared" si="0"/>
        <v>0</v>
      </c>
      <c r="L75" s="458" t="str">
        <f t="shared" ref="L75:L84" si="5">IFERROR(K75/I75,"")</f>
        <v/>
      </c>
      <c r="W75" s="520" t="b">
        <f t="shared" si="2"/>
        <v>0</v>
      </c>
      <c r="X75" s="301" t="b">
        <f t="shared" si="3"/>
        <v>0</v>
      </c>
      <c r="AC75" s="521" t="b">
        <f t="shared" si="4"/>
        <v>0</v>
      </c>
    </row>
    <row r="76" spans="1:44" ht="42.75" customHeight="1" x14ac:dyDescent="0.2">
      <c r="A76" s="27"/>
      <c r="B76" s="533" t="str">
        <f>IF(OR('3 Nuvarande lösning'!B30="Välj kontor",'3 Nuvarande lösning'!B30=""),"",'3 Nuvarande lösning'!B30)</f>
        <v/>
      </c>
      <c r="C76" s="534" t="str">
        <f>IF('3 Nuvarande lösning'!C30="","",'3 Nuvarande lösning'!C30)</f>
        <v/>
      </c>
      <c r="D76" s="480"/>
      <c r="E76" s="358"/>
      <c r="F76" s="480"/>
      <c r="G76" s="481"/>
      <c r="H76" s="358"/>
      <c r="I76" s="531">
        <f>IF('3 Nuvarande lösning'!K30="",0,'3 Nuvarande lösning'!K30)</f>
        <v>0</v>
      </c>
      <c r="J76" s="388"/>
      <c r="K76" s="455">
        <f t="shared" si="0"/>
        <v>0</v>
      </c>
      <c r="L76" s="458" t="str">
        <f t="shared" si="5"/>
        <v/>
      </c>
      <c r="W76" s="520" t="b">
        <f t="shared" si="2"/>
        <v>0</v>
      </c>
      <c r="X76" s="301" t="b">
        <f t="shared" si="3"/>
        <v>0</v>
      </c>
      <c r="AC76" s="521" t="b">
        <f t="shared" si="4"/>
        <v>0</v>
      </c>
      <c r="AL76" s="31"/>
    </row>
    <row r="77" spans="1:44" ht="42.75" customHeight="1" x14ac:dyDescent="0.2">
      <c r="A77" s="27"/>
      <c r="B77" s="533" t="str">
        <f>IF(OR('3 Nuvarande lösning'!B31="Välj kontor",'3 Nuvarande lösning'!B31=""),"",'3 Nuvarande lösning'!B31)</f>
        <v/>
      </c>
      <c r="C77" s="534" t="str">
        <f>IF('3 Nuvarande lösning'!C31="","",'3 Nuvarande lösning'!C31)</f>
        <v/>
      </c>
      <c r="D77" s="480"/>
      <c r="E77" s="358"/>
      <c r="F77" s="480"/>
      <c r="G77" s="481"/>
      <c r="H77" s="358"/>
      <c r="I77" s="531">
        <f>IF('3 Nuvarande lösning'!K31="",0,'3 Nuvarande lösning'!K31)</f>
        <v>0</v>
      </c>
      <c r="J77" s="388"/>
      <c r="K77" s="455">
        <f t="shared" si="0"/>
        <v>0</v>
      </c>
      <c r="L77" s="458" t="str">
        <f t="shared" si="5"/>
        <v/>
      </c>
      <c r="W77" s="520" t="b">
        <f t="shared" si="2"/>
        <v>0</v>
      </c>
      <c r="X77" s="301" t="b">
        <f t="shared" si="3"/>
        <v>0</v>
      </c>
      <c r="AC77" s="521" t="b">
        <f t="shared" si="4"/>
        <v>0</v>
      </c>
      <c r="AK77" s="307"/>
      <c r="AL77" s="307"/>
      <c r="AM77" s="307"/>
      <c r="AN77" s="307"/>
      <c r="AO77" s="307"/>
      <c r="AP77" s="307"/>
      <c r="AQ77" s="307"/>
      <c r="AR77" s="307"/>
    </row>
    <row r="78" spans="1:44" ht="42.75" customHeight="1" x14ac:dyDescent="0.2">
      <c r="A78" s="27"/>
      <c r="B78" s="533" t="str">
        <f>IF(OR('3 Nuvarande lösning'!B32="Välj kontor",'3 Nuvarande lösning'!B32=""),"",'3 Nuvarande lösning'!B32)</f>
        <v/>
      </c>
      <c r="C78" s="534" t="str">
        <f>IF('3 Nuvarande lösning'!C32="","",'3 Nuvarande lösning'!C32)</f>
        <v/>
      </c>
      <c r="D78" s="480"/>
      <c r="E78" s="358"/>
      <c r="F78" s="480"/>
      <c r="G78" s="481"/>
      <c r="H78" s="358"/>
      <c r="I78" s="531">
        <f>IF('3 Nuvarande lösning'!K32="",0,'3 Nuvarande lösning'!K32)</f>
        <v>0</v>
      </c>
      <c r="J78" s="388"/>
      <c r="K78" s="455">
        <f t="shared" si="0"/>
        <v>0</v>
      </c>
      <c r="L78" s="458" t="str">
        <f t="shared" si="5"/>
        <v/>
      </c>
      <c r="W78" s="520" t="b">
        <f t="shared" si="2"/>
        <v>0</v>
      </c>
      <c r="X78" s="301" t="b">
        <f t="shared" si="3"/>
        <v>0</v>
      </c>
      <c r="AC78" s="521" t="b">
        <f t="shared" si="4"/>
        <v>0</v>
      </c>
      <c r="AL78" s="31"/>
    </row>
    <row r="79" spans="1:44" ht="42.75" customHeight="1" x14ac:dyDescent="0.2">
      <c r="A79" s="27"/>
      <c r="B79" s="533" t="str">
        <f>IF(OR('3 Nuvarande lösning'!B33="Välj kontor",'3 Nuvarande lösning'!B33=""),"",'3 Nuvarande lösning'!B33)</f>
        <v/>
      </c>
      <c r="C79" s="534" t="str">
        <f>IF('3 Nuvarande lösning'!C33="","",'3 Nuvarande lösning'!C33)</f>
        <v/>
      </c>
      <c r="D79" s="480"/>
      <c r="E79" s="358"/>
      <c r="F79" s="480"/>
      <c r="G79" s="481"/>
      <c r="H79" s="358"/>
      <c r="I79" s="531">
        <f>IF('3 Nuvarande lösning'!K33="",0,'3 Nuvarande lösning'!K33)</f>
        <v>0</v>
      </c>
      <c r="J79" s="388"/>
      <c r="K79" s="455">
        <f t="shared" si="0"/>
        <v>0</v>
      </c>
      <c r="L79" s="458" t="str">
        <f t="shared" si="5"/>
        <v/>
      </c>
      <c r="W79" s="520" t="b">
        <f t="shared" si="2"/>
        <v>0</v>
      </c>
      <c r="X79" s="301" t="b">
        <f t="shared" si="3"/>
        <v>0</v>
      </c>
      <c r="AC79" s="521" t="b">
        <f t="shared" si="4"/>
        <v>0</v>
      </c>
      <c r="AL79" s="31"/>
    </row>
    <row r="80" spans="1:44" ht="42.75" customHeight="1" x14ac:dyDescent="0.2">
      <c r="A80" s="27"/>
      <c r="B80" s="533" t="str">
        <f>IF(OR('3 Nuvarande lösning'!B34="Välj kontor",'3 Nuvarande lösning'!B34=""),"",'3 Nuvarande lösning'!B34)</f>
        <v/>
      </c>
      <c r="C80" s="534" t="str">
        <f>IF('3 Nuvarande lösning'!C34="","",'3 Nuvarande lösning'!C34)</f>
        <v/>
      </c>
      <c r="D80" s="480"/>
      <c r="E80" s="358"/>
      <c r="F80" s="480"/>
      <c r="G80" s="481"/>
      <c r="H80" s="358"/>
      <c r="I80" s="531">
        <f>IF('3 Nuvarande lösning'!K34="",0,'3 Nuvarande lösning'!K34)</f>
        <v>0</v>
      </c>
      <c r="J80" s="388"/>
      <c r="K80" s="455">
        <f t="shared" si="0"/>
        <v>0</v>
      </c>
      <c r="L80" s="458" t="str">
        <f t="shared" si="5"/>
        <v/>
      </c>
      <c r="W80" s="520" t="b">
        <f t="shared" si="2"/>
        <v>0</v>
      </c>
      <c r="X80" s="301" t="b">
        <f t="shared" si="3"/>
        <v>0</v>
      </c>
      <c r="AC80" s="521" t="b">
        <f t="shared" si="4"/>
        <v>0</v>
      </c>
      <c r="AL80" s="31"/>
    </row>
    <row r="81" spans="1:38" ht="42.75" customHeight="1" x14ac:dyDescent="0.2">
      <c r="A81" s="27"/>
      <c r="B81" s="533" t="str">
        <f>IF(OR('3 Nuvarande lösning'!B35="Välj kontor",'3 Nuvarande lösning'!B35=""),"",'3 Nuvarande lösning'!B35)</f>
        <v/>
      </c>
      <c r="C81" s="534" t="str">
        <f>IF('3 Nuvarande lösning'!C35="","",'3 Nuvarande lösning'!C35)</f>
        <v/>
      </c>
      <c r="D81" s="480"/>
      <c r="E81" s="358"/>
      <c r="F81" s="480"/>
      <c r="G81" s="481"/>
      <c r="H81" s="358"/>
      <c r="I81" s="531">
        <f>IF('3 Nuvarande lösning'!K35="",0,'3 Nuvarande lösning'!K35)</f>
        <v>0</v>
      </c>
      <c r="J81" s="388"/>
      <c r="K81" s="455">
        <f t="shared" si="0"/>
        <v>0</v>
      </c>
      <c r="L81" s="458" t="str">
        <f t="shared" si="5"/>
        <v/>
      </c>
      <c r="W81" s="520" t="b">
        <f t="shared" si="2"/>
        <v>0</v>
      </c>
      <c r="X81" s="301" t="b">
        <f t="shared" si="3"/>
        <v>0</v>
      </c>
      <c r="AC81" s="521" t="b">
        <f t="shared" si="4"/>
        <v>0</v>
      </c>
      <c r="AL81" s="31"/>
    </row>
    <row r="82" spans="1:38" ht="42.75" customHeight="1" x14ac:dyDescent="0.2">
      <c r="A82" s="27"/>
      <c r="B82" s="533" t="str">
        <f>IF(OR('3 Nuvarande lösning'!B36="Välj kontor",'3 Nuvarande lösning'!B36=""),"",'3 Nuvarande lösning'!B36)</f>
        <v/>
      </c>
      <c r="C82" s="534" t="str">
        <f>IF('3 Nuvarande lösning'!C36="","",'3 Nuvarande lösning'!C36)</f>
        <v/>
      </c>
      <c r="D82" s="480"/>
      <c r="E82" s="358"/>
      <c r="F82" s="480"/>
      <c r="G82" s="481"/>
      <c r="H82" s="358"/>
      <c r="I82" s="531">
        <f>IF('3 Nuvarande lösning'!K36="",0,'3 Nuvarande lösning'!K36)</f>
        <v>0</v>
      </c>
      <c r="J82" s="388"/>
      <c r="K82" s="455">
        <f t="shared" si="0"/>
        <v>0</v>
      </c>
      <c r="L82" s="458" t="str">
        <f t="shared" si="5"/>
        <v/>
      </c>
      <c r="W82" s="520" t="b">
        <f t="shared" si="2"/>
        <v>0</v>
      </c>
      <c r="X82" s="301" t="b">
        <f t="shared" si="3"/>
        <v>0</v>
      </c>
      <c r="AC82" s="521" t="b">
        <f t="shared" si="4"/>
        <v>0</v>
      </c>
      <c r="AL82" s="31"/>
    </row>
    <row r="83" spans="1:38" ht="42.75" customHeight="1" x14ac:dyDescent="0.2">
      <c r="A83" s="27"/>
      <c r="B83" s="533" t="str">
        <f>IF(OR('3 Nuvarande lösning'!B37="Välj kontor",'3 Nuvarande lösning'!B37=""),"",'3 Nuvarande lösning'!B37)</f>
        <v/>
      </c>
      <c r="C83" s="534" t="str">
        <f>IF('3 Nuvarande lösning'!C37="","",'3 Nuvarande lösning'!C37)</f>
        <v/>
      </c>
      <c r="D83" s="480"/>
      <c r="E83" s="358"/>
      <c r="F83" s="480"/>
      <c r="G83" s="481"/>
      <c r="H83" s="358"/>
      <c r="I83" s="531">
        <f>IF('3 Nuvarande lösning'!K37="",0,'3 Nuvarande lösning'!K37)</f>
        <v>0</v>
      </c>
      <c r="J83" s="388"/>
      <c r="K83" s="455">
        <f t="shared" si="0"/>
        <v>0</v>
      </c>
      <c r="L83" s="458" t="str">
        <f t="shared" si="5"/>
        <v/>
      </c>
      <c r="W83" s="520" t="b">
        <f t="shared" si="2"/>
        <v>0</v>
      </c>
      <c r="X83" s="301" t="b">
        <f t="shared" si="3"/>
        <v>0</v>
      </c>
      <c r="AC83" s="521" t="b">
        <f t="shared" si="4"/>
        <v>0</v>
      </c>
      <c r="AL83" s="31"/>
    </row>
    <row r="84" spans="1:38" ht="42.75" customHeight="1" x14ac:dyDescent="0.2">
      <c r="A84" s="27"/>
      <c r="B84" s="533" t="str">
        <f>IF(OR('3 Nuvarande lösning'!B38="Välj kontor",'3 Nuvarande lösning'!B38=""),"",'3 Nuvarande lösning'!B38)</f>
        <v/>
      </c>
      <c r="C84" s="534" t="str">
        <f>IF('3 Nuvarande lösning'!C38="","",'3 Nuvarande lösning'!C38)</f>
        <v/>
      </c>
      <c r="D84" s="480"/>
      <c r="E84" s="358"/>
      <c r="F84" s="480"/>
      <c r="G84" s="481"/>
      <c r="H84" s="358"/>
      <c r="I84" s="531">
        <f>IF('3 Nuvarande lösning'!K38="",0,'3 Nuvarande lösning'!K38)</f>
        <v>0</v>
      </c>
      <c r="J84" s="388"/>
      <c r="K84" s="455">
        <f t="shared" si="0"/>
        <v>0</v>
      </c>
      <c r="L84" s="458" t="str">
        <f t="shared" si="5"/>
        <v/>
      </c>
      <c r="W84" s="520" t="b">
        <f t="shared" si="2"/>
        <v>0</v>
      </c>
      <c r="X84" s="301" t="b">
        <f t="shared" si="3"/>
        <v>0</v>
      </c>
      <c r="AC84" s="521" t="b">
        <f t="shared" si="4"/>
        <v>0</v>
      </c>
      <c r="AL84" s="31"/>
    </row>
    <row r="85" spans="1:38" ht="42.75" customHeight="1" x14ac:dyDescent="0.2">
      <c r="A85" s="27"/>
      <c r="B85" s="533" t="str">
        <f>IF(OR('3 Nuvarande lösning'!B39="Välj kontor",'3 Nuvarande lösning'!B39=""),"",'3 Nuvarande lösning'!B39)</f>
        <v/>
      </c>
      <c r="C85" s="534" t="str">
        <f>IF('3 Nuvarande lösning'!C39="","",'3 Nuvarande lösning'!C39)</f>
        <v/>
      </c>
      <c r="D85" s="480"/>
      <c r="E85" s="358"/>
      <c r="F85" s="480"/>
      <c r="G85" s="481"/>
      <c r="H85" s="358"/>
      <c r="I85" s="531">
        <f>IF('3 Nuvarande lösning'!K39="",0,'3 Nuvarande lösning'!K39)</f>
        <v>0</v>
      </c>
      <c r="J85" s="388"/>
      <c r="K85" s="455">
        <f t="shared" si="0"/>
        <v>0</v>
      </c>
      <c r="L85" s="458" t="str">
        <f t="shared" si="1"/>
        <v/>
      </c>
      <c r="W85" s="520" t="b">
        <f t="shared" si="2"/>
        <v>0</v>
      </c>
      <c r="X85" s="301" t="b">
        <f t="shared" si="3"/>
        <v>0</v>
      </c>
      <c r="AC85" s="521" t="b">
        <f t="shared" si="4"/>
        <v>0</v>
      </c>
      <c r="AL85" s="31"/>
    </row>
    <row r="86" spans="1:38" ht="42.75" customHeight="1" x14ac:dyDescent="0.2">
      <c r="A86" s="27"/>
      <c r="B86" s="533" t="str">
        <f>IF(OR('3 Nuvarande lösning'!B40="Välj kontor",'3 Nuvarande lösning'!B40=""),"",'3 Nuvarande lösning'!B40)</f>
        <v/>
      </c>
      <c r="C86" s="534" t="str">
        <f>IF('3 Nuvarande lösning'!C40="","",'3 Nuvarande lösning'!C40)</f>
        <v/>
      </c>
      <c r="D86" s="480"/>
      <c r="E86" s="358"/>
      <c r="F86" s="480"/>
      <c r="G86" s="481"/>
      <c r="H86" s="358"/>
      <c r="I86" s="531">
        <f>IF('3 Nuvarande lösning'!K40="",0,'3 Nuvarande lösning'!K40)</f>
        <v>0</v>
      </c>
      <c r="J86" s="388"/>
      <c r="K86" s="455">
        <f t="shared" si="0"/>
        <v>0</v>
      </c>
      <c r="L86" s="458" t="str">
        <f t="shared" si="1"/>
        <v/>
      </c>
      <c r="W86" s="520" t="b">
        <f t="shared" si="2"/>
        <v>0</v>
      </c>
      <c r="X86" s="301" t="b">
        <f t="shared" si="3"/>
        <v>0</v>
      </c>
      <c r="AC86" s="521" t="b">
        <f t="shared" si="4"/>
        <v>0</v>
      </c>
      <c r="AL86" s="31"/>
    </row>
    <row r="87" spans="1:38" ht="42.75" customHeight="1" x14ac:dyDescent="0.2">
      <c r="A87" s="27"/>
      <c r="B87" s="533" t="str">
        <f>IF(OR('3 Nuvarande lösning'!B41="Välj kontor",'3 Nuvarande lösning'!B41=""),"",'3 Nuvarande lösning'!B41)</f>
        <v/>
      </c>
      <c r="C87" s="534" t="str">
        <f>IF('3 Nuvarande lösning'!C41="","",'3 Nuvarande lösning'!C41)</f>
        <v/>
      </c>
      <c r="D87" s="480"/>
      <c r="E87" s="358"/>
      <c r="F87" s="480"/>
      <c r="G87" s="481"/>
      <c r="H87" s="358"/>
      <c r="I87" s="531">
        <f>IF('3 Nuvarande lösning'!K41="",0,'3 Nuvarande lösning'!K41)</f>
        <v>0</v>
      </c>
      <c r="J87" s="388"/>
      <c r="K87" s="455">
        <f t="shared" si="0"/>
        <v>0</v>
      </c>
      <c r="L87" s="458" t="str">
        <f t="shared" si="1"/>
        <v/>
      </c>
      <c r="W87" s="520" t="b">
        <f t="shared" si="2"/>
        <v>0</v>
      </c>
      <c r="X87" s="301" t="b">
        <f t="shared" si="3"/>
        <v>0</v>
      </c>
      <c r="AC87" s="521" t="b">
        <f t="shared" si="4"/>
        <v>0</v>
      </c>
      <c r="AL87" s="31"/>
    </row>
    <row r="88" spans="1:38" ht="42.75" customHeight="1" x14ac:dyDescent="0.2">
      <c r="A88" s="27"/>
      <c r="B88" s="533" t="str">
        <f>IF(OR('3 Nuvarande lösning'!B42="Välj kontor",'3 Nuvarande lösning'!B42=""),"",'3 Nuvarande lösning'!B42)</f>
        <v/>
      </c>
      <c r="C88" s="534" t="str">
        <f>IF('3 Nuvarande lösning'!C42="","",'3 Nuvarande lösning'!C42)</f>
        <v/>
      </c>
      <c r="D88" s="480"/>
      <c r="E88" s="358"/>
      <c r="F88" s="480"/>
      <c r="G88" s="481"/>
      <c r="H88" s="358"/>
      <c r="I88" s="531">
        <f>IF('3 Nuvarande lösning'!K42="",0,'3 Nuvarande lösning'!K42)</f>
        <v>0</v>
      </c>
      <c r="J88" s="388"/>
      <c r="K88" s="455">
        <f t="shared" si="0"/>
        <v>0</v>
      </c>
      <c r="L88" s="458" t="str">
        <f t="shared" si="1"/>
        <v/>
      </c>
      <c r="W88" s="520" t="b">
        <f t="shared" si="2"/>
        <v>0</v>
      </c>
      <c r="X88" s="301" t="b">
        <f t="shared" si="3"/>
        <v>0</v>
      </c>
      <c r="AC88" s="521" t="b">
        <f t="shared" si="4"/>
        <v>0</v>
      </c>
      <c r="AL88" s="31"/>
    </row>
    <row r="89" spans="1:38" ht="42.75" customHeight="1" x14ac:dyDescent="0.2">
      <c r="A89" s="27"/>
      <c r="B89" s="533" t="str">
        <f>IF(OR('3 Nuvarande lösning'!B43="Välj kontor",'3 Nuvarande lösning'!B43=""),"",'3 Nuvarande lösning'!B43)</f>
        <v/>
      </c>
      <c r="C89" s="534" t="str">
        <f>IF('3 Nuvarande lösning'!C43="","",'3 Nuvarande lösning'!C43)</f>
        <v/>
      </c>
      <c r="D89" s="480"/>
      <c r="E89" s="358"/>
      <c r="F89" s="480"/>
      <c r="G89" s="481"/>
      <c r="H89" s="358"/>
      <c r="I89" s="531">
        <f>IF('3 Nuvarande lösning'!K43="",0,'3 Nuvarande lösning'!K43)</f>
        <v>0</v>
      </c>
      <c r="J89" s="388"/>
      <c r="K89" s="455">
        <f t="shared" si="0"/>
        <v>0</v>
      </c>
      <c r="L89" s="458" t="str">
        <f t="shared" si="1"/>
        <v/>
      </c>
      <c r="W89" s="520" t="b">
        <f t="shared" si="2"/>
        <v>0</v>
      </c>
      <c r="X89" s="301" t="b">
        <f t="shared" si="3"/>
        <v>0</v>
      </c>
      <c r="AC89" s="521" t="b">
        <f t="shared" si="4"/>
        <v>0</v>
      </c>
      <c r="AL89" s="31"/>
    </row>
    <row r="90" spans="1:38" ht="42.75" customHeight="1" x14ac:dyDescent="0.2">
      <c r="A90" s="27"/>
      <c r="B90" s="533" t="str">
        <f>IF(OR('3 Nuvarande lösning'!B44="Välj kontor",'3 Nuvarande lösning'!B44=""),"",'3 Nuvarande lösning'!B44)</f>
        <v/>
      </c>
      <c r="C90" s="534" t="str">
        <f>IF('3 Nuvarande lösning'!C44="","",'3 Nuvarande lösning'!C44)</f>
        <v/>
      </c>
      <c r="D90" s="480"/>
      <c r="E90" s="358"/>
      <c r="F90" s="480"/>
      <c r="G90" s="481"/>
      <c r="H90" s="358"/>
      <c r="I90" s="531">
        <f>IF('3 Nuvarande lösning'!K44="",0,'3 Nuvarande lösning'!K44)</f>
        <v>0</v>
      </c>
      <c r="J90" s="388"/>
      <c r="K90" s="455">
        <f t="shared" si="0"/>
        <v>0</v>
      </c>
      <c r="L90" s="458" t="str">
        <f t="shared" si="1"/>
        <v/>
      </c>
      <c r="W90" s="520" t="b">
        <f t="shared" si="2"/>
        <v>0</v>
      </c>
      <c r="X90" s="301" t="b">
        <f t="shared" si="3"/>
        <v>0</v>
      </c>
      <c r="AC90" s="521" t="b">
        <f t="shared" si="4"/>
        <v>0</v>
      </c>
      <c r="AL90" s="31"/>
    </row>
    <row r="91" spans="1:38" ht="42.75" customHeight="1" x14ac:dyDescent="0.2">
      <c r="A91" s="27"/>
      <c r="B91" s="533" t="str">
        <f>IF(OR('3 Nuvarande lösning'!B45="Välj kontor",'3 Nuvarande lösning'!B45=""),"",'3 Nuvarande lösning'!B45)</f>
        <v/>
      </c>
      <c r="C91" s="534" t="str">
        <f>IF('3 Nuvarande lösning'!C45="","",'3 Nuvarande lösning'!C45)</f>
        <v/>
      </c>
      <c r="D91" s="480"/>
      <c r="E91" s="358"/>
      <c r="F91" s="480"/>
      <c r="G91" s="481"/>
      <c r="H91" s="358"/>
      <c r="I91" s="531">
        <f>IF('3 Nuvarande lösning'!K45="",0,'3 Nuvarande lösning'!K45)</f>
        <v>0</v>
      </c>
      <c r="J91" s="388"/>
      <c r="K91" s="455">
        <f t="shared" si="0"/>
        <v>0</v>
      </c>
      <c r="L91" s="458" t="str">
        <f t="shared" si="1"/>
        <v/>
      </c>
      <c r="W91" s="520" t="b">
        <f t="shared" si="2"/>
        <v>0</v>
      </c>
      <c r="X91" s="301" t="b">
        <f t="shared" si="3"/>
        <v>0</v>
      </c>
      <c r="AC91" s="521" t="b">
        <f t="shared" si="4"/>
        <v>0</v>
      </c>
      <c r="AL91" s="31"/>
    </row>
    <row r="92" spans="1:38" ht="42.75" customHeight="1" x14ac:dyDescent="0.2">
      <c r="A92" s="27"/>
      <c r="B92" s="533" t="str">
        <f>IF(OR('3 Nuvarande lösning'!B46="Välj kontor",'3 Nuvarande lösning'!B46=""),"",'3 Nuvarande lösning'!B46)</f>
        <v/>
      </c>
      <c r="C92" s="534" t="str">
        <f>IF('3 Nuvarande lösning'!C46="","",'3 Nuvarande lösning'!C46)</f>
        <v/>
      </c>
      <c r="D92" s="480"/>
      <c r="E92" s="358"/>
      <c r="F92" s="480"/>
      <c r="G92" s="481"/>
      <c r="H92" s="358"/>
      <c r="I92" s="531">
        <f>IF('3 Nuvarande lösning'!K46="",0,'3 Nuvarande lösning'!K46)</f>
        <v>0</v>
      </c>
      <c r="J92" s="388"/>
      <c r="K92" s="455">
        <f t="shared" si="0"/>
        <v>0</v>
      </c>
      <c r="L92" s="458" t="str">
        <f t="shared" si="1"/>
        <v/>
      </c>
      <c r="W92" s="520" t="b">
        <f t="shared" si="2"/>
        <v>0</v>
      </c>
      <c r="X92" s="301" t="b">
        <f t="shared" si="3"/>
        <v>0</v>
      </c>
      <c r="AC92" s="521" t="b">
        <f t="shared" si="4"/>
        <v>0</v>
      </c>
      <c r="AL92" s="31"/>
    </row>
    <row r="93" spans="1:38" ht="42.75" customHeight="1" x14ac:dyDescent="0.2">
      <c r="A93" s="27"/>
      <c r="B93" s="533" t="str">
        <f>IF(OR('3 Nuvarande lösning'!B47="Välj kontor",'3 Nuvarande lösning'!B47=""),"",'3 Nuvarande lösning'!B47)</f>
        <v/>
      </c>
      <c r="C93" s="534" t="str">
        <f>IF('3 Nuvarande lösning'!C47="","",'3 Nuvarande lösning'!C47)</f>
        <v/>
      </c>
      <c r="D93" s="480"/>
      <c r="E93" s="358"/>
      <c r="F93" s="480"/>
      <c r="G93" s="481"/>
      <c r="H93" s="358"/>
      <c r="I93" s="531">
        <f>IF('3 Nuvarande lösning'!K47="",0,'3 Nuvarande lösning'!K47)</f>
        <v>0</v>
      </c>
      <c r="J93" s="388"/>
      <c r="K93" s="455">
        <f t="shared" si="0"/>
        <v>0</v>
      </c>
      <c r="L93" s="458" t="str">
        <f t="shared" ref="L93:L99" si="6">IFERROR(K93/I93,"")</f>
        <v/>
      </c>
      <c r="W93" s="520" t="b">
        <f t="shared" si="2"/>
        <v>0</v>
      </c>
      <c r="X93" s="301" t="b">
        <f t="shared" si="3"/>
        <v>0</v>
      </c>
      <c r="AC93" s="521" t="b">
        <f t="shared" si="4"/>
        <v>0</v>
      </c>
      <c r="AL93" s="31"/>
    </row>
    <row r="94" spans="1:38" ht="42.75" customHeight="1" x14ac:dyDescent="0.2">
      <c r="A94" s="27"/>
      <c r="B94" s="533" t="str">
        <f>IF(OR('3 Nuvarande lösning'!B48="Välj kontor",'3 Nuvarande lösning'!B48=""),"",'3 Nuvarande lösning'!B48)</f>
        <v/>
      </c>
      <c r="C94" s="534" t="str">
        <f>IF('3 Nuvarande lösning'!C48="","",'3 Nuvarande lösning'!C48)</f>
        <v/>
      </c>
      <c r="D94" s="480"/>
      <c r="E94" s="358"/>
      <c r="F94" s="480"/>
      <c r="G94" s="481"/>
      <c r="H94" s="358"/>
      <c r="I94" s="531">
        <f>IF('3 Nuvarande lösning'!K48="",0,'3 Nuvarande lösning'!K48)</f>
        <v>0</v>
      </c>
      <c r="J94" s="388"/>
      <c r="K94" s="455">
        <f t="shared" si="0"/>
        <v>0</v>
      </c>
      <c r="L94" s="458" t="str">
        <f t="shared" si="6"/>
        <v/>
      </c>
      <c r="W94" s="520" t="b">
        <f t="shared" si="2"/>
        <v>0</v>
      </c>
      <c r="X94" s="301" t="b">
        <f t="shared" si="3"/>
        <v>0</v>
      </c>
      <c r="AC94" s="521" t="b">
        <f t="shared" si="4"/>
        <v>0</v>
      </c>
      <c r="AL94" s="31"/>
    </row>
    <row r="95" spans="1:38" ht="42.75" customHeight="1" x14ac:dyDescent="0.2">
      <c r="A95" s="27"/>
      <c r="B95" s="533" t="str">
        <f>IF(OR('3 Nuvarande lösning'!B49="Välj kontor",'3 Nuvarande lösning'!B49=""),"",'3 Nuvarande lösning'!B49)</f>
        <v/>
      </c>
      <c r="C95" s="534" t="str">
        <f>IF('3 Nuvarande lösning'!C49="","",'3 Nuvarande lösning'!C49)</f>
        <v/>
      </c>
      <c r="D95" s="480"/>
      <c r="E95" s="358"/>
      <c r="F95" s="480"/>
      <c r="G95" s="481"/>
      <c r="H95" s="358"/>
      <c r="I95" s="531">
        <f>IF('3 Nuvarande lösning'!K49="",0,'3 Nuvarande lösning'!K49)</f>
        <v>0</v>
      </c>
      <c r="J95" s="388"/>
      <c r="K95" s="455">
        <f t="shared" si="0"/>
        <v>0</v>
      </c>
      <c r="L95" s="458" t="str">
        <f t="shared" si="6"/>
        <v/>
      </c>
      <c r="W95" s="520" t="b">
        <f t="shared" si="2"/>
        <v>0</v>
      </c>
      <c r="X95" s="301" t="b">
        <f t="shared" si="3"/>
        <v>0</v>
      </c>
      <c r="AC95" s="521" t="b">
        <f t="shared" si="4"/>
        <v>0</v>
      </c>
      <c r="AL95" s="31"/>
    </row>
    <row r="96" spans="1:38" ht="42.75" customHeight="1" x14ac:dyDescent="0.2">
      <c r="A96" s="27"/>
      <c r="B96" s="533" t="str">
        <f>IF(OR('3 Nuvarande lösning'!B50="Välj kontor",'3 Nuvarande lösning'!B50=""),"",'3 Nuvarande lösning'!B50)</f>
        <v/>
      </c>
      <c r="C96" s="534" t="str">
        <f>IF('3 Nuvarande lösning'!C50="","",'3 Nuvarande lösning'!C50)</f>
        <v/>
      </c>
      <c r="D96" s="480"/>
      <c r="E96" s="358"/>
      <c r="F96" s="480"/>
      <c r="G96" s="481"/>
      <c r="H96" s="358"/>
      <c r="I96" s="531">
        <f>IF('3 Nuvarande lösning'!K50="",0,'3 Nuvarande lösning'!K50)</f>
        <v>0</v>
      </c>
      <c r="J96" s="388"/>
      <c r="K96" s="455">
        <f t="shared" si="0"/>
        <v>0</v>
      </c>
      <c r="L96" s="458" t="str">
        <f t="shared" si="6"/>
        <v/>
      </c>
      <c r="W96" s="520" t="b">
        <f t="shared" si="2"/>
        <v>0</v>
      </c>
      <c r="X96" s="301" t="b">
        <f t="shared" si="3"/>
        <v>0</v>
      </c>
      <c r="AC96" s="521" t="b">
        <f t="shared" si="4"/>
        <v>0</v>
      </c>
      <c r="AL96" s="31"/>
    </row>
    <row r="97" spans="1:38" ht="42.75" customHeight="1" x14ac:dyDescent="0.2">
      <c r="A97" s="27"/>
      <c r="B97" s="533" t="str">
        <f>IF(OR('3 Nuvarande lösning'!B51="Välj kontor",'3 Nuvarande lösning'!B51=""),"",'3 Nuvarande lösning'!B51)</f>
        <v/>
      </c>
      <c r="C97" s="534" t="str">
        <f>IF('3 Nuvarande lösning'!C51="","",'3 Nuvarande lösning'!C51)</f>
        <v/>
      </c>
      <c r="D97" s="480"/>
      <c r="E97" s="358"/>
      <c r="F97" s="480"/>
      <c r="G97" s="481"/>
      <c r="H97" s="358"/>
      <c r="I97" s="531">
        <f>IF('3 Nuvarande lösning'!K51="",0,'3 Nuvarande lösning'!K51)</f>
        <v>0</v>
      </c>
      <c r="J97" s="388"/>
      <c r="K97" s="455">
        <f t="shared" si="0"/>
        <v>0</v>
      </c>
      <c r="L97" s="458" t="str">
        <f t="shared" si="6"/>
        <v/>
      </c>
      <c r="W97" s="520" t="b">
        <f t="shared" si="2"/>
        <v>0</v>
      </c>
      <c r="X97" s="301" t="b">
        <f t="shared" si="3"/>
        <v>0</v>
      </c>
      <c r="AC97" s="521" t="b">
        <f t="shared" si="4"/>
        <v>0</v>
      </c>
      <c r="AL97" s="31"/>
    </row>
    <row r="98" spans="1:38" ht="42.75" customHeight="1" x14ac:dyDescent="0.2">
      <c r="A98" s="27"/>
      <c r="B98" s="533" t="str">
        <f>IF(OR('3 Nuvarande lösning'!B52="Välj kontor",'3 Nuvarande lösning'!B52=""),"",'3 Nuvarande lösning'!B52)</f>
        <v/>
      </c>
      <c r="C98" s="534" t="str">
        <f>IF('3 Nuvarande lösning'!C52="","",'3 Nuvarande lösning'!C52)</f>
        <v/>
      </c>
      <c r="D98" s="480"/>
      <c r="E98" s="358"/>
      <c r="F98" s="480"/>
      <c r="G98" s="481"/>
      <c r="H98" s="358"/>
      <c r="I98" s="531">
        <f>IF('3 Nuvarande lösning'!K52="",0,'3 Nuvarande lösning'!K52)</f>
        <v>0</v>
      </c>
      <c r="J98" s="388"/>
      <c r="K98" s="455">
        <f t="shared" si="0"/>
        <v>0</v>
      </c>
      <c r="L98" s="458" t="str">
        <f t="shared" si="6"/>
        <v/>
      </c>
      <c r="W98" s="520" t="b">
        <f t="shared" si="2"/>
        <v>0</v>
      </c>
      <c r="X98" s="301" t="b">
        <f t="shared" si="3"/>
        <v>0</v>
      </c>
      <c r="AC98" s="521" t="b">
        <f t="shared" si="4"/>
        <v>0</v>
      </c>
      <c r="AL98" s="31"/>
    </row>
    <row r="99" spans="1:38" ht="42.75" customHeight="1" x14ac:dyDescent="0.2">
      <c r="A99" s="27"/>
      <c r="B99" s="533" t="str">
        <f>IF(OR('3 Nuvarande lösning'!B53="Välj kontor",'3 Nuvarande lösning'!B53=""),"",'3 Nuvarande lösning'!B53)</f>
        <v/>
      </c>
      <c r="C99" s="534" t="str">
        <f>IF('3 Nuvarande lösning'!C53="","",'3 Nuvarande lösning'!C53)</f>
        <v/>
      </c>
      <c r="D99" s="480"/>
      <c r="E99" s="358"/>
      <c r="F99" s="480"/>
      <c r="G99" s="481"/>
      <c r="H99" s="358"/>
      <c r="I99" s="531">
        <f>IF('3 Nuvarande lösning'!K53="",0,'3 Nuvarande lösning'!K53)</f>
        <v>0</v>
      </c>
      <c r="J99" s="388"/>
      <c r="K99" s="455">
        <f t="shared" si="0"/>
        <v>0</v>
      </c>
      <c r="L99" s="458" t="str">
        <f t="shared" si="6"/>
        <v/>
      </c>
      <c r="W99" s="520" t="b">
        <f t="shared" si="2"/>
        <v>0</v>
      </c>
      <c r="X99" s="301" t="b">
        <f t="shared" si="3"/>
        <v>0</v>
      </c>
      <c r="AC99" s="521" t="b">
        <f t="shared" si="4"/>
        <v>0</v>
      </c>
      <c r="AL99" s="31"/>
    </row>
    <row r="100" spans="1:38" ht="42.75" customHeight="1" x14ac:dyDescent="0.2">
      <c r="A100" s="27"/>
      <c r="B100" s="533" t="str">
        <f>IF(OR('3 Nuvarande lösning'!B54="Välj kontor",'3 Nuvarande lösning'!B54=""),"",'3 Nuvarande lösning'!B54)</f>
        <v/>
      </c>
      <c r="C100" s="534" t="str">
        <f>IF('3 Nuvarande lösning'!C54="","",'3 Nuvarande lösning'!C54)</f>
        <v/>
      </c>
      <c r="D100" s="480"/>
      <c r="E100" s="358"/>
      <c r="F100" s="480"/>
      <c r="G100" s="481"/>
      <c r="H100" s="358"/>
      <c r="I100" s="531">
        <f>IF('3 Nuvarande lösning'!K54="",0,'3 Nuvarande lösning'!K54)</f>
        <v>0</v>
      </c>
      <c r="J100" s="388"/>
      <c r="K100" s="455">
        <f t="shared" si="0"/>
        <v>0</v>
      </c>
      <c r="L100" s="458" t="str">
        <f t="shared" ref="L100:L104" si="7">IFERROR(K100/I100,"")</f>
        <v/>
      </c>
      <c r="W100" s="520" t="b">
        <f t="shared" si="2"/>
        <v>0</v>
      </c>
      <c r="X100" s="301" t="b">
        <f t="shared" si="3"/>
        <v>0</v>
      </c>
      <c r="AC100" s="521" t="b">
        <f t="shared" si="4"/>
        <v>0</v>
      </c>
      <c r="AL100" s="31"/>
    </row>
    <row r="101" spans="1:38" ht="42.75" customHeight="1" x14ac:dyDescent="0.2">
      <c r="A101" s="27"/>
      <c r="B101" s="533" t="str">
        <f>IF(OR('3 Nuvarande lösning'!B55="Välj kontor",'3 Nuvarande lösning'!B55=""),"",'3 Nuvarande lösning'!B55)</f>
        <v/>
      </c>
      <c r="C101" s="534" t="str">
        <f>IF('3 Nuvarande lösning'!C55="","",'3 Nuvarande lösning'!C55)</f>
        <v/>
      </c>
      <c r="D101" s="480"/>
      <c r="E101" s="358"/>
      <c r="F101" s="480"/>
      <c r="G101" s="481"/>
      <c r="H101" s="358"/>
      <c r="I101" s="531">
        <f>IF('3 Nuvarande lösning'!K55="",0,'3 Nuvarande lösning'!K55)</f>
        <v>0</v>
      </c>
      <c r="J101" s="388"/>
      <c r="K101" s="455">
        <f t="shared" si="0"/>
        <v>0</v>
      </c>
      <c r="L101" s="458" t="str">
        <f t="shared" si="7"/>
        <v/>
      </c>
      <c r="W101" s="520" t="b">
        <f t="shared" si="2"/>
        <v>0</v>
      </c>
      <c r="X101" s="301" t="b">
        <f t="shared" si="3"/>
        <v>0</v>
      </c>
      <c r="AC101" s="521" t="b">
        <f t="shared" si="4"/>
        <v>0</v>
      </c>
      <c r="AL101" s="31"/>
    </row>
    <row r="102" spans="1:38" ht="42.75" customHeight="1" x14ac:dyDescent="0.2">
      <c r="A102" s="27"/>
      <c r="B102" s="533" t="str">
        <f>IF(OR('3 Nuvarande lösning'!B56="Välj kontor",'3 Nuvarande lösning'!B56=""),"",'3 Nuvarande lösning'!B56)</f>
        <v/>
      </c>
      <c r="C102" s="534" t="str">
        <f>IF('3 Nuvarande lösning'!C56="","",'3 Nuvarande lösning'!C56)</f>
        <v/>
      </c>
      <c r="D102" s="480"/>
      <c r="E102" s="358"/>
      <c r="F102" s="480"/>
      <c r="G102" s="481"/>
      <c r="H102" s="358"/>
      <c r="I102" s="531">
        <f>IF('3 Nuvarande lösning'!K56="",0,'3 Nuvarande lösning'!K56)</f>
        <v>0</v>
      </c>
      <c r="J102" s="388"/>
      <c r="K102" s="455">
        <f t="shared" si="0"/>
        <v>0</v>
      </c>
      <c r="L102" s="458" t="str">
        <f t="shared" si="7"/>
        <v/>
      </c>
      <c r="W102" s="520" t="b">
        <f t="shared" si="2"/>
        <v>0</v>
      </c>
      <c r="X102" s="301" t="b">
        <f t="shared" si="3"/>
        <v>0</v>
      </c>
      <c r="AC102" s="521" t="b">
        <f t="shared" si="4"/>
        <v>0</v>
      </c>
      <c r="AL102" s="31"/>
    </row>
    <row r="103" spans="1:38" ht="42.75" customHeight="1" x14ac:dyDescent="0.2">
      <c r="A103" s="27"/>
      <c r="B103" s="533" t="str">
        <f>IF(OR('3 Nuvarande lösning'!B57="Välj kontor",'3 Nuvarande lösning'!B57=""),"",'3 Nuvarande lösning'!B57)</f>
        <v/>
      </c>
      <c r="C103" s="534" t="str">
        <f>IF('3 Nuvarande lösning'!C57="","",'3 Nuvarande lösning'!C57)</f>
        <v/>
      </c>
      <c r="D103" s="480"/>
      <c r="E103" s="358"/>
      <c r="F103" s="480"/>
      <c r="G103" s="481"/>
      <c r="H103" s="358"/>
      <c r="I103" s="531">
        <f>IF('3 Nuvarande lösning'!K57="",0,'3 Nuvarande lösning'!K57)</f>
        <v>0</v>
      </c>
      <c r="J103" s="388"/>
      <c r="K103" s="455">
        <f t="shared" si="0"/>
        <v>0</v>
      </c>
      <c r="L103" s="458" t="str">
        <f t="shared" si="7"/>
        <v/>
      </c>
      <c r="W103" s="520" t="b">
        <f t="shared" si="2"/>
        <v>0</v>
      </c>
      <c r="X103" s="301" t="b">
        <f t="shared" si="3"/>
        <v>0</v>
      </c>
      <c r="AC103" s="521" t="b">
        <f t="shared" si="4"/>
        <v>0</v>
      </c>
      <c r="AL103" s="31"/>
    </row>
    <row r="104" spans="1:38" ht="42.75" customHeight="1" x14ac:dyDescent="0.2">
      <c r="A104" s="27"/>
      <c r="B104" s="533" t="str">
        <f>IF(OR('3 Nuvarande lösning'!B58="Välj kontor",'3 Nuvarande lösning'!B58=""),"",'3 Nuvarande lösning'!B58)</f>
        <v/>
      </c>
      <c r="C104" s="534" t="str">
        <f>IF('3 Nuvarande lösning'!C58="","",'3 Nuvarande lösning'!C58)</f>
        <v/>
      </c>
      <c r="D104" s="480"/>
      <c r="E104" s="358"/>
      <c r="F104" s="480"/>
      <c r="G104" s="481"/>
      <c r="H104" s="358"/>
      <c r="I104" s="531">
        <f>IF('3 Nuvarande lösning'!K58="",0,'3 Nuvarande lösning'!K58)</f>
        <v>0</v>
      </c>
      <c r="J104" s="388"/>
      <c r="K104" s="455">
        <f t="shared" si="0"/>
        <v>0</v>
      </c>
      <c r="L104" s="458" t="str">
        <f t="shared" si="7"/>
        <v/>
      </c>
      <c r="W104" s="520" t="b">
        <f t="shared" si="2"/>
        <v>0</v>
      </c>
      <c r="X104" s="301" t="b">
        <f t="shared" si="3"/>
        <v>0</v>
      </c>
      <c r="AC104" s="521" t="b">
        <f t="shared" si="4"/>
        <v>0</v>
      </c>
      <c r="AL104" s="31"/>
    </row>
    <row r="105" spans="1:38" ht="42.75" customHeight="1" x14ac:dyDescent="0.2">
      <c r="A105" s="27"/>
      <c r="B105" s="533" t="str">
        <f>IF(OR('3 Nuvarande lösning'!B59="Välj kontor",'3 Nuvarande lösning'!B59=""),"",'3 Nuvarande lösning'!B59)</f>
        <v/>
      </c>
      <c r="C105" s="534" t="str">
        <f>IF('3 Nuvarande lösning'!C59="","",'3 Nuvarande lösning'!C59)</f>
        <v/>
      </c>
      <c r="D105" s="480"/>
      <c r="E105" s="358"/>
      <c r="F105" s="480"/>
      <c r="G105" s="481"/>
      <c r="H105" s="358"/>
      <c r="I105" s="531">
        <f>IF('3 Nuvarande lösning'!K59="",0,'3 Nuvarande lösning'!K59)</f>
        <v>0</v>
      </c>
      <c r="J105" s="388"/>
      <c r="K105" s="455">
        <f t="shared" si="0"/>
        <v>0</v>
      </c>
      <c r="L105" s="458" t="str">
        <f t="shared" ref="L105:L110" si="8">IFERROR(K105/I105,"")</f>
        <v/>
      </c>
      <c r="W105" s="520" t="b">
        <f t="shared" si="2"/>
        <v>0</v>
      </c>
      <c r="X105" s="301" t="b">
        <f t="shared" si="3"/>
        <v>0</v>
      </c>
      <c r="AC105" s="521" t="b">
        <f t="shared" si="4"/>
        <v>0</v>
      </c>
      <c r="AL105" s="31"/>
    </row>
    <row r="106" spans="1:38" ht="42.75" customHeight="1" x14ac:dyDescent="0.2">
      <c r="A106" s="27"/>
      <c r="B106" s="533" t="str">
        <f>IF(OR('3 Nuvarande lösning'!B60="Välj kontor",'3 Nuvarande lösning'!B60=""),"",'3 Nuvarande lösning'!B60)</f>
        <v/>
      </c>
      <c r="C106" s="534" t="str">
        <f>IF('3 Nuvarande lösning'!C60="","",'3 Nuvarande lösning'!C60)</f>
        <v/>
      </c>
      <c r="D106" s="480"/>
      <c r="E106" s="358"/>
      <c r="F106" s="480"/>
      <c r="G106" s="481"/>
      <c r="H106" s="358"/>
      <c r="I106" s="531">
        <f>IF('3 Nuvarande lösning'!K60="",0,'3 Nuvarande lösning'!K60)</f>
        <v>0</v>
      </c>
      <c r="J106" s="388"/>
      <c r="K106" s="455">
        <f t="shared" si="0"/>
        <v>0</v>
      </c>
      <c r="L106" s="458" t="str">
        <f t="shared" si="8"/>
        <v/>
      </c>
      <c r="W106" s="520" t="b">
        <f t="shared" si="2"/>
        <v>0</v>
      </c>
      <c r="X106" s="301" t="b">
        <f t="shared" si="3"/>
        <v>0</v>
      </c>
      <c r="AC106" s="521" t="b">
        <f t="shared" si="4"/>
        <v>0</v>
      </c>
      <c r="AL106" s="31"/>
    </row>
    <row r="107" spans="1:38" ht="42.75" customHeight="1" x14ac:dyDescent="0.2">
      <c r="A107" s="27"/>
      <c r="B107" s="533" t="str">
        <f>IF(OR('3 Nuvarande lösning'!B61="Välj kontor",'3 Nuvarande lösning'!B61=""),"",'3 Nuvarande lösning'!B61)</f>
        <v/>
      </c>
      <c r="C107" s="534" t="str">
        <f>IF('3 Nuvarande lösning'!C61="","",'3 Nuvarande lösning'!C61)</f>
        <v/>
      </c>
      <c r="D107" s="480"/>
      <c r="E107" s="358"/>
      <c r="F107" s="480"/>
      <c r="G107" s="481"/>
      <c r="H107" s="358"/>
      <c r="I107" s="531">
        <f>IF('3 Nuvarande lösning'!K61="",0,'3 Nuvarande lösning'!K61)</f>
        <v>0</v>
      </c>
      <c r="J107" s="388"/>
      <c r="K107" s="455">
        <f t="shared" si="0"/>
        <v>0</v>
      </c>
      <c r="L107" s="458" t="str">
        <f t="shared" si="8"/>
        <v/>
      </c>
      <c r="W107" s="520" t="b">
        <f t="shared" si="2"/>
        <v>0</v>
      </c>
      <c r="X107" s="301" t="b">
        <f t="shared" si="3"/>
        <v>0</v>
      </c>
      <c r="AC107" s="521" t="b">
        <f t="shared" si="4"/>
        <v>0</v>
      </c>
      <c r="AL107" s="31"/>
    </row>
    <row r="108" spans="1:38" ht="42.75" customHeight="1" x14ac:dyDescent="0.2">
      <c r="A108" s="27"/>
      <c r="B108" s="533" t="str">
        <f>IF(OR('3 Nuvarande lösning'!B62="Välj kontor",'3 Nuvarande lösning'!B62=""),"",'3 Nuvarande lösning'!B62)</f>
        <v/>
      </c>
      <c r="C108" s="534" t="str">
        <f>IF('3 Nuvarande lösning'!C62="","",'3 Nuvarande lösning'!C62)</f>
        <v/>
      </c>
      <c r="D108" s="480"/>
      <c r="E108" s="358"/>
      <c r="F108" s="480"/>
      <c r="G108" s="481"/>
      <c r="H108" s="358"/>
      <c r="I108" s="531">
        <f>IF('3 Nuvarande lösning'!K62="",0,'3 Nuvarande lösning'!K62)</f>
        <v>0</v>
      </c>
      <c r="J108" s="388"/>
      <c r="K108" s="455">
        <f t="shared" si="0"/>
        <v>0</v>
      </c>
      <c r="L108" s="458" t="str">
        <f t="shared" si="8"/>
        <v/>
      </c>
      <c r="W108" s="520" t="b">
        <f t="shared" si="2"/>
        <v>0</v>
      </c>
      <c r="X108" s="301" t="b">
        <f t="shared" si="3"/>
        <v>0</v>
      </c>
      <c r="AC108" s="521" t="b">
        <f t="shared" si="4"/>
        <v>0</v>
      </c>
      <c r="AL108" s="31"/>
    </row>
    <row r="109" spans="1:38" ht="42.75" customHeight="1" x14ac:dyDescent="0.2">
      <c r="A109" s="27"/>
      <c r="B109" s="533" t="str">
        <f>IF(OR('3 Nuvarande lösning'!B63="Välj kontor",'3 Nuvarande lösning'!B63=""),"",'3 Nuvarande lösning'!B63)</f>
        <v/>
      </c>
      <c r="C109" s="534" t="str">
        <f>IF('3 Nuvarande lösning'!C63="","",'3 Nuvarande lösning'!C63)</f>
        <v/>
      </c>
      <c r="D109" s="480"/>
      <c r="E109" s="358"/>
      <c r="F109" s="480"/>
      <c r="G109" s="481"/>
      <c r="H109" s="358"/>
      <c r="I109" s="531">
        <f>IF('3 Nuvarande lösning'!K63="",0,'3 Nuvarande lösning'!K63)</f>
        <v>0</v>
      </c>
      <c r="J109" s="388"/>
      <c r="K109" s="455">
        <f t="shared" si="0"/>
        <v>0</v>
      </c>
      <c r="L109" s="458" t="str">
        <f t="shared" si="8"/>
        <v/>
      </c>
      <c r="W109" s="520" t="b">
        <f t="shared" si="2"/>
        <v>0</v>
      </c>
      <c r="X109" s="301" t="b">
        <f t="shared" si="3"/>
        <v>0</v>
      </c>
      <c r="AC109" s="521" t="b">
        <f t="shared" si="4"/>
        <v>0</v>
      </c>
      <c r="AL109" s="31"/>
    </row>
    <row r="110" spans="1:38" ht="42.75" customHeight="1" x14ac:dyDescent="0.2">
      <c r="A110" s="27"/>
      <c r="B110" s="533" t="str">
        <f>IF(OR('3 Nuvarande lösning'!B64="Välj kontor",'3 Nuvarande lösning'!B64=""),"",'3 Nuvarande lösning'!B64)</f>
        <v/>
      </c>
      <c r="C110" s="534" t="str">
        <f>IF('3 Nuvarande lösning'!C64="","",'3 Nuvarande lösning'!C64)</f>
        <v/>
      </c>
      <c r="D110" s="480"/>
      <c r="E110" s="358"/>
      <c r="F110" s="480"/>
      <c r="G110" s="481"/>
      <c r="H110" s="358"/>
      <c r="I110" s="531">
        <f>IF('3 Nuvarande lösning'!K64="",0,'3 Nuvarande lösning'!K64)</f>
        <v>0</v>
      </c>
      <c r="J110" s="388"/>
      <c r="K110" s="455">
        <f t="shared" si="0"/>
        <v>0</v>
      </c>
      <c r="L110" s="458" t="str">
        <f t="shared" si="8"/>
        <v/>
      </c>
      <c r="W110" s="520" t="b">
        <f t="shared" si="2"/>
        <v>0</v>
      </c>
      <c r="X110" s="301" t="b">
        <f t="shared" si="3"/>
        <v>0</v>
      </c>
      <c r="AC110" s="521" t="b">
        <f t="shared" si="4"/>
        <v>0</v>
      </c>
      <c r="AL110" s="31"/>
    </row>
    <row r="111" spans="1:38" ht="42.75" customHeight="1" x14ac:dyDescent="0.2">
      <c r="A111" s="27"/>
      <c r="B111" s="533" t="str">
        <f>IF(OR('3 Nuvarande lösning'!B65="Välj kontor",'3 Nuvarande lösning'!B65=""),"",'3 Nuvarande lösning'!B65)</f>
        <v/>
      </c>
      <c r="C111" s="534" t="str">
        <f>IF('3 Nuvarande lösning'!C65="","",'3 Nuvarande lösning'!C65)</f>
        <v/>
      </c>
      <c r="D111" s="480"/>
      <c r="E111" s="358"/>
      <c r="F111" s="480"/>
      <c r="G111" s="481"/>
      <c r="H111" s="358"/>
      <c r="I111" s="531">
        <f>IF('3 Nuvarande lösning'!K65="",0,'3 Nuvarande lösning'!K65)</f>
        <v>0</v>
      </c>
      <c r="J111" s="388"/>
      <c r="K111" s="455">
        <f t="shared" si="0"/>
        <v>0</v>
      </c>
      <c r="L111" s="458" t="str">
        <f t="shared" ref="L111:L114" si="9">IFERROR(K111/I111,"")</f>
        <v/>
      </c>
      <c r="W111" s="520" t="b">
        <f t="shared" si="2"/>
        <v>0</v>
      </c>
      <c r="X111" s="301" t="b">
        <f t="shared" si="3"/>
        <v>0</v>
      </c>
      <c r="AC111" s="521" t="b">
        <f t="shared" si="4"/>
        <v>0</v>
      </c>
      <c r="AL111" s="31"/>
    </row>
    <row r="112" spans="1:38" ht="42.75" customHeight="1" x14ac:dyDescent="0.2">
      <c r="A112" s="27"/>
      <c r="B112" s="533" t="str">
        <f>IF(OR('3 Nuvarande lösning'!B66="Välj kontor",'3 Nuvarande lösning'!B66=""),"",'3 Nuvarande lösning'!B66)</f>
        <v/>
      </c>
      <c r="C112" s="534" t="str">
        <f>IF('3 Nuvarande lösning'!C66="","",'3 Nuvarande lösning'!C66)</f>
        <v/>
      </c>
      <c r="D112" s="480"/>
      <c r="E112" s="358"/>
      <c r="F112" s="480"/>
      <c r="G112" s="481"/>
      <c r="H112" s="358"/>
      <c r="I112" s="531">
        <f>IF('3 Nuvarande lösning'!K66="",0,'3 Nuvarande lösning'!K66)</f>
        <v>0</v>
      </c>
      <c r="J112" s="388"/>
      <c r="K112" s="455">
        <f t="shared" si="0"/>
        <v>0</v>
      </c>
      <c r="L112" s="458" t="str">
        <f t="shared" si="9"/>
        <v/>
      </c>
      <c r="W112" s="520" t="b">
        <f t="shared" si="2"/>
        <v>0</v>
      </c>
      <c r="X112" s="301" t="b">
        <f t="shared" si="3"/>
        <v>0</v>
      </c>
      <c r="AC112" s="521" t="b">
        <f t="shared" si="4"/>
        <v>0</v>
      </c>
      <c r="AL112" s="31"/>
    </row>
    <row r="113" spans="1:38" ht="42.75" customHeight="1" x14ac:dyDescent="0.2">
      <c r="A113" s="27"/>
      <c r="B113" s="533" t="str">
        <f>IF(OR('3 Nuvarande lösning'!B67="Välj kontor",'3 Nuvarande lösning'!B67=""),"",'3 Nuvarande lösning'!B67)</f>
        <v/>
      </c>
      <c r="C113" s="534" t="str">
        <f>IF('3 Nuvarande lösning'!C67="","",'3 Nuvarande lösning'!C67)</f>
        <v/>
      </c>
      <c r="D113" s="480"/>
      <c r="E113" s="358"/>
      <c r="F113" s="480"/>
      <c r="G113" s="481"/>
      <c r="H113" s="358"/>
      <c r="I113" s="531">
        <f>IF('3 Nuvarande lösning'!K67="",0,'3 Nuvarande lösning'!K67)</f>
        <v>0</v>
      </c>
      <c r="J113" s="388"/>
      <c r="K113" s="455">
        <f t="shared" si="0"/>
        <v>0</v>
      </c>
      <c r="L113" s="458" t="str">
        <f t="shared" si="9"/>
        <v/>
      </c>
      <c r="W113" s="520" t="b">
        <f t="shared" si="2"/>
        <v>0</v>
      </c>
      <c r="X113" s="301" t="b">
        <f t="shared" si="3"/>
        <v>0</v>
      </c>
      <c r="AC113" s="521" t="b">
        <f t="shared" si="4"/>
        <v>0</v>
      </c>
      <c r="AL113" s="31"/>
    </row>
    <row r="114" spans="1:38" ht="42.75" customHeight="1" x14ac:dyDescent="0.2">
      <c r="A114" s="27"/>
      <c r="B114" s="533" t="str">
        <f>IF(OR('3 Nuvarande lösning'!B68="Välj kontor",'3 Nuvarande lösning'!B68=""),"",'3 Nuvarande lösning'!B68)</f>
        <v/>
      </c>
      <c r="C114" s="534" t="str">
        <f>IF('3 Nuvarande lösning'!C68="","",'3 Nuvarande lösning'!C68)</f>
        <v/>
      </c>
      <c r="D114" s="480"/>
      <c r="E114" s="358"/>
      <c r="F114" s="480"/>
      <c r="G114" s="481"/>
      <c r="H114" s="358"/>
      <c r="I114" s="531">
        <f>IF('3 Nuvarande lösning'!K68="",0,'3 Nuvarande lösning'!K68)</f>
        <v>0</v>
      </c>
      <c r="J114" s="388"/>
      <c r="K114" s="455">
        <f t="shared" si="0"/>
        <v>0</v>
      </c>
      <c r="L114" s="458" t="str">
        <f t="shared" si="9"/>
        <v/>
      </c>
      <c r="W114" s="520" t="b">
        <f t="shared" si="2"/>
        <v>0</v>
      </c>
      <c r="X114" s="301" t="b">
        <f t="shared" si="3"/>
        <v>0</v>
      </c>
      <c r="AC114" s="521" t="b">
        <f t="shared" si="4"/>
        <v>0</v>
      </c>
      <c r="AL114" s="31"/>
    </row>
    <row r="115" spans="1:38" ht="42.75" customHeight="1" x14ac:dyDescent="0.2">
      <c r="A115" s="27"/>
      <c r="B115" s="533" t="str">
        <f>IF(OR('3 Nuvarande lösning'!B69="Välj kontor",'3 Nuvarande lösning'!B69=""),"",'3 Nuvarande lösning'!B69)</f>
        <v/>
      </c>
      <c r="C115" s="534" t="str">
        <f>IF('3 Nuvarande lösning'!C69="","",'3 Nuvarande lösning'!C69)</f>
        <v/>
      </c>
      <c r="D115" s="480"/>
      <c r="E115" s="358"/>
      <c r="F115" s="480"/>
      <c r="G115" s="481"/>
      <c r="H115" s="358"/>
      <c r="I115" s="531">
        <f>IF('3 Nuvarande lösning'!K69="",0,'3 Nuvarande lösning'!K69)</f>
        <v>0</v>
      </c>
      <c r="J115" s="388"/>
      <c r="K115" s="455">
        <f t="shared" si="0"/>
        <v>0</v>
      </c>
      <c r="L115" s="458" t="str">
        <f t="shared" ref="L115:L117" si="10">IFERROR(K115/I115,"")</f>
        <v/>
      </c>
      <c r="W115" s="520" t="b">
        <f t="shared" si="2"/>
        <v>0</v>
      </c>
      <c r="X115" s="301" t="b">
        <f t="shared" si="3"/>
        <v>0</v>
      </c>
      <c r="AC115" s="521" t="b">
        <f t="shared" si="4"/>
        <v>0</v>
      </c>
      <c r="AL115" s="31"/>
    </row>
    <row r="116" spans="1:38" ht="42.75" customHeight="1" x14ac:dyDescent="0.2">
      <c r="A116" s="27"/>
      <c r="B116" s="533" t="str">
        <f>IF(OR('3 Nuvarande lösning'!B70="Välj kontor",'3 Nuvarande lösning'!B70=""),"",'3 Nuvarande lösning'!B70)</f>
        <v/>
      </c>
      <c r="C116" s="534" t="str">
        <f>IF('3 Nuvarande lösning'!C70="","",'3 Nuvarande lösning'!C70)</f>
        <v/>
      </c>
      <c r="D116" s="480"/>
      <c r="E116" s="358"/>
      <c r="F116" s="480"/>
      <c r="G116" s="481"/>
      <c r="H116" s="358"/>
      <c r="I116" s="531">
        <f>IF('3 Nuvarande lösning'!K70="",0,'3 Nuvarande lösning'!K70)</f>
        <v>0</v>
      </c>
      <c r="J116" s="388"/>
      <c r="K116" s="455">
        <f t="shared" si="0"/>
        <v>0</v>
      </c>
      <c r="L116" s="458" t="str">
        <f t="shared" si="10"/>
        <v/>
      </c>
      <c r="W116" s="520" t="b">
        <f t="shared" si="2"/>
        <v>0</v>
      </c>
      <c r="X116" s="301" t="b">
        <f t="shared" si="3"/>
        <v>0</v>
      </c>
      <c r="AC116" s="521" t="b">
        <f t="shared" si="4"/>
        <v>0</v>
      </c>
      <c r="AL116" s="31"/>
    </row>
    <row r="117" spans="1:38" ht="42.6" customHeight="1" x14ac:dyDescent="0.2">
      <c r="A117" s="27"/>
      <c r="B117" s="533" t="str">
        <f>IF(OR('3 Nuvarande lösning'!B71="Välj kontor",'3 Nuvarande lösning'!B71=""),"",'3 Nuvarande lösning'!B71)</f>
        <v/>
      </c>
      <c r="C117" s="534" t="str">
        <f>IF('3 Nuvarande lösning'!C71="","",'3 Nuvarande lösning'!C71)</f>
        <v/>
      </c>
      <c r="D117" s="480"/>
      <c r="E117" s="358"/>
      <c r="F117" s="480"/>
      <c r="G117" s="481"/>
      <c r="H117" s="358"/>
      <c r="I117" s="531">
        <f>IF('3 Nuvarande lösning'!K71="",0,'3 Nuvarande lösning'!K71)</f>
        <v>0</v>
      </c>
      <c r="J117" s="388"/>
      <c r="K117" s="455">
        <f t="shared" si="0"/>
        <v>0</v>
      </c>
      <c r="L117" s="458" t="str">
        <f t="shared" si="10"/>
        <v/>
      </c>
      <c r="W117" s="520" t="b">
        <f t="shared" si="2"/>
        <v>0</v>
      </c>
      <c r="X117" s="301" t="b">
        <f t="shared" si="3"/>
        <v>0</v>
      </c>
      <c r="AC117" s="521" t="b">
        <f t="shared" si="4"/>
        <v>0</v>
      </c>
      <c r="AL117" s="31"/>
    </row>
    <row r="118" spans="1:38" ht="42.75" customHeight="1" x14ac:dyDescent="0.2">
      <c r="A118" s="27"/>
      <c r="B118" s="533" t="str">
        <f>IF(OR('3 Nuvarande lösning'!B72="Välj kontor",'3 Nuvarande lösning'!B72=""),"",'3 Nuvarande lösning'!B72)</f>
        <v/>
      </c>
      <c r="C118" s="534" t="str">
        <f>IF('3 Nuvarande lösning'!C72="","",'3 Nuvarande lösning'!C72)</f>
        <v/>
      </c>
      <c r="D118" s="480"/>
      <c r="E118" s="358"/>
      <c r="F118" s="480"/>
      <c r="G118" s="481"/>
      <c r="H118" s="358"/>
      <c r="I118" s="531">
        <f>IF('3 Nuvarande lösning'!K72="",0,'3 Nuvarande lösning'!K72)</f>
        <v>0</v>
      </c>
      <c r="J118" s="388"/>
      <c r="K118" s="455">
        <f t="shared" si="0"/>
        <v>0</v>
      </c>
      <c r="L118" s="458" t="str">
        <f t="shared" si="1"/>
        <v/>
      </c>
      <c r="W118" s="520" t="b">
        <f t="shared" si="2"/>
        <v>0</v>
      </c>
      <c r="X118" s="301" t="b">
        <f t="shared" si="3"/>
        <v>0</v>
      </c>
      <c r="AC118" s="521" t="b">
        <f t="shared" si="4"/>
        <v>0</v>
      </c>
      <c r="AL118" s="31"/>
    </row>
    <row r="119" spans="1:38" ht="38.25" customHeight="1" x14ac:dyDescent="0.2">
      <c r="A119" s="27"/>
      <c r="B119" s="532"/>
      <c r="C119" s="85"/>
      <c r="D119" s="85"/>
      <c r="E119" s="31"/>
      <c r="F119" s="31"/>
      <c r="I119" s="530"/>
      <c r="K119" s="496" t="s">
        <v>736</v>
      </c>
      <c r="L119" s="496" t="s">
        <v>738</v>
      </c>
      <c r="O119" s="96"/>
      <c r="U119" s="374"/>
      <c r="AC119" s="366"/>
      <c r="AL119" s="31"/>
    </row>
    <row r="120" spans="1:38" ht="30.75" customHeight="1" x14ac:dyDescent="0.2">
      <c r="A120" s="27"/>
      <c r="G120" s="336"/>
      <c r="H120" s="336"/>
      <c r="I120" s="336"/>
      <c r="J120" s="90"/>
      <c r="K120" s="459">
        <f>SUM(K54:K118)</f>
        <v>0</v>
      </c>
      <c r="L120" s="459">
        <f>SUM(L54:L118)</f>
        <v>0</v>
      </c>
      <c r="O120" s="96"/>
      <c r="U120" s="374"/>
      <c r="AC120" s="366"/>
      <c r="AL120" s="31"/>
    </row>
    <row r="121" spans="1:38" ht="17.25" customHeight="1" x14ac:dyDescent="0.2">
      <c r="A121" s="27"/>
      <c r="B121" s="899" t="s">
        <v>676</v>
      </c>
      <c r="C121" s="899"/>
      <c r="D121" s="899"/>
      <c r="E121" s="899"/>
      <c r="G121" s="396"/>
      <c r="H121" s="436"/>
      <c r="I121" s="396"/>
      <c r="J121" s="396"/>
      <c r="L121" s="389"/>
      <c r="M121" s="389"/>
      <c r="O121" s="389"/>
      <c r="U121" s="374"/>
      <c r="AC121" s="366"/>
      <c r="AL121" s="31"/>
    </row>
    <row r="122" spans="1:38" ht="32.25" customHeight="1" x14ac:dyDescent="0.2">
      <c r="A122" s="27"/>
      <c r="B122" s="898" t="s">
        <v>603</v>
      </c>
      <c r="C122" s="898"/>
      <c r="D122" s="898" t="s">
        <v>737</v>
      </c>
      <c r="E122" s="898"/>
      <c r="G122" s="396"/>
      <c r="H122" s="436"/>
      <c r="I122" s="396"/>
      <c r="J122" s="470"/>
      <c r="K122" s="470"/>
      <c r="L122" s="470"/>
      <c r="M122" s="470"/>
      <c r="O122" s="389"/>
      <c r="U122" s="374"/>
      <c r="AC122" s="366"/>
      <c r="AL122" s="31"/>
    </row>
    <row r="123" spans="1:38" ht="21" customHeight="1" x14ac:dyDescent="0.2">
      <c r="A123" s="27"/>
      <c r="B123" s="823" t="str">
        <f>IF(Admin!F131&lt;&gt;"",Admin!F131,"")</f>
        <v/>
      </c>
      <c r="C123" s="824"/>
      <c r="D123" s="825" t="str">
        <f t="shared" ref="D123:D162" si="11">IFERROR(IF($B123&lt;&gt;"",SUMIF($B$54:$B$118,$B123,$L$54:$L$118),""),"")</f>
        <v/>
      </c>
      <c r="E123" s="825"/>
      <c r="G123" s="396"/>
      <c r="H123" s="436"/>
      <c r="I123" s="396"/>
      <c r="J123" s="470"/>
      <c r="K123" s="470"/>
      <c r="L123" s="470"/>
      <c r="M123" s="470"/>
      <c r="O123" s="389"/>
      <c r="U123" s="374"/>
      <c r="AC123" s="366"/>
      <c r="AL123" s="31"/>
    </row>
    <row r="124" spans="1:38" ht="21" customHeight="1" x14ac:dyDescent="0.2">
      <c r="A124" s="27"/>
      <c r="B124" s="823" t="str">
        <f>IF(Admin!F132&lt;&gt;"",Admin!F132,"")</f>
        <v/>
      </c>
      <c r="C124" s="824"/>
      <c r="D124" s="825" t="str">
        <f t="shared" si="11"/>
        <v/>
      </c>
      <c r="E124" s="825"/>
      <c r="G124" s="396"/>
      <c r="H124" s="436"/>
      <c r="I124" s="396"/>
      <c r="J124" s="396"/>
      <c r="L124" s="466"/>
      <c r="M124" s="389"/>
      <c r="O124" s="389"/>
      <c r="U124" s="374"/>
      <c r="AC124" s="366"/>
      <c r="AL124" s="31"/>
    </row>
    <row r="125" spans="1:38" ht="21" customHeight="1" x14ac:dyDescent="0.2">
      <c r="A125" s="27"/>
      <c r="B125" s="823" t="str">
        <f>IF(Admin!F133&lt;&gt;"",Admin!F133,"")</f>
        <v/>
      </c>
      <c r="C125" s="824"/>
      <c r="D125" s="825" t="str">
        <f t="shared" si="11"/>
        <v/>
      </c>
      <c r="E125" s="825"/>
      <c r="G125" s="396"/>
      <c r="H125" s="436"/>
      <c r="I125" s="396"/>
      <c r="J125" s="396"/>
      <c r="L125" s="389"/>
      <c r="M125" s="389"/>
      <c r="O125" s="389"/>
      <c r="U125" s="374"/>
      <c r="AC125" s="366"/>
      <c r="AL125" s="31"/>
    </row>
    <row r="126" spans="1:38" ht="21" customHeight="1" x14ac:dyDescent="0.2">
      <c r="A126" s="27"/>
      <c r="B126" s="823" t="str">
        <f>IF(Admin!F134&lt;&gt;"",Admin!F134,"")</f>
        <v/>
      </c>
      <c r="C126" s="824"/>
      <c r="D126" s="825" t="str">
        <f t="shared" si="11"/>
        <v/>
      </c>
      <c r="E126" s="825"/>
      <c r="G126" s="396"/>
      <c r="H126" s="436"/>
      <c r="I126" s="396"/>
      <c r="J126" s="396"/>
      <c r="L126" s="389"/>
      <c r="M126" s="389"/>
      <c r="O126" s="389"/>
      <c r="U126" s="374"/>
      <c r="AC126" s="366"/>
      <c r="AL126" s="31"/>
    </row>
    <row r="127" spans="1:38" ht="21" customHeight="1" x14ac:dyDescent="0.2">
      <c r="A127" s="27"/>
      <c r="B127" s="823" t="str">
        <f>IF(Admin!F135&lt;&gt;"",Admin!F135,"")</f>
        <v/>
      </c>
      <c r="C127" s="824"/>
      <c r="D127" s="825" t="str">
        <f t="shared" si="11"/>
        <v/>
      </c>
      <c r="E127" s="825"/>
      <c r="G127" s="396"/>
      <c r="H127" s="436"/>
      <c r="I127" s="396"/>
      <c r="J127" s="396"/>
      <c r="L127" s="389"/>
      <c r="M127" s="389"/>
      <c r="N127" s="389"/>
      <c r="O127" s="389"/>
      <c r="U127" s="374"/>
      <c r="AC127" s="366"/>
      <c r="AL127" s="31"/>
    </row>
    <row r="128" spans="1:38" ht="21" customHeight="1" x14ac:dyDescent="0.2">
      <c r="A128" s="27"/>
      <c r="B128" s="823" t="str">
        <f>IF(Admin!F136&lt;&gt;"",Admin!F136,"")</f>
        <v/>
      </c>
      <c r="C128" s="824"/>
      <c r="D128" s="825" t="str">
        <f t="shared" si="11"/>
        <v/>
      </c>
      <c r="E128" s="825"/>
      <c r="G128" s="396"/>
      <c r="H128" s="436"/>
      <c r="I128" s="396"/>
      <c r="J128" s="396"/>
      <c r="L128" s="389"/>
      <c r="M128" s="389"/>
      <c r="N128" s="389"/>
      <c r="O128" s="389"/>
      <c r="U128" s="374"/>
      <c r="AC128" s="366"/>
      <c r="AL128" s="31"/>
    </row>
    <row r="129" spans="1:38" ht="21" customHeight="1" x14ac:dyDescent="0.2">
      <c r="A129" s="27"/>
      <c r="B129" s="823" t="str">
        <f>IF(Admin!F137&lt;&gt;"",Admin!F137,"")</f>
        <v/>
      </c>
      <c r="C129" s="824"/>
      <c r="D129" s="825" t="str">
        <f t="shared" si="11"/>
        <v/>
      </c>
      <c r="E129" s="825"/>
      <c r="G129" s="396"/>
      <c r="H129" s="436"/>
      <c r="I129" s="396"/>
      <c r="J129" s="396"/>
      <c r="L129" s="389"/>
      <c r="M129" s="389"/>
      <c r="N129" s="389"/>
      <c r="O129" s="389"/>
      <c r="U129" s="374"/>
      <c r="AC129" s="366"/>
      <c r="AL129" s="31"/>
    </row>
    <row r="130" spans="1:38" ht="21" customHeight="1" x14ac:dyDescent="0.2">
      <c r="A130" s="27"/>
      <c r="B130" s="823" t="str">
        <f>IF(Admin!F138&lt;&gt;"",Admin!F138,"")</f>
        <v/>
      </c>
      <c r="C130" s="824"/>
      <c r="D130" s="825" t="str">
        <f t="shared" si="11"/>
        <v/>
      </c>
      <c r="E130" s="825"/>
      <c r="G130" s="396"/>
      <c r="H130" s="436"/>
      <c r="I130" s="396"/>
      <c r="J130" s="396"/>
      <c r="L130" s="389"/>
      <c r="M130" s="389"/>
      <c r="N130" s="389"/>
      <c r="O130" s="389"/>
      <c r="U130" s="374"/>
      <c r="AC130" s="366"/>
      <c r="AL130" s="31"/>
    </row>
    <row r="131" spans="1:38" ht="21" customHeight="1" x14ac:dyDescent="0.2">
      <c r="A131" s="27"/>
      <c r="B131" s="823" t="str">
        <f>IF(Admin!F139&lt;&gt;"",Admin!F139,"")</f>
        <v/>
      </c>
      <c r="C131" s="824"/>
      <c r="D131" s="825" t="str">
        <f t="shared" si="11"/>
        <v/>
      </c>
      <c r="E131" s="825"/>
      <c r="G131" s="396"/>
      <c r="H131" s="436"/>
      <c r="I131" s="396"/>
      <c r="J131" s="396"/>
      <c r="L131" s="389"/>
      <c r="M131" s="389"/>
      <c r="N131" s="389"/>
      <c r="O131" s="389"/>
      <c r="U131" s="374"/>
      <c r="AC131" s="366"/>
      <c r="AL131" s="31"/>
    </row>
    <row r="132" spans="1:38" ht="21" customHeight="1" x14ac:dyDescent="0.2">
      <c r="A132" s="27"/>
      <c r="B132" s="823" t="str">
        <f>IF(Admin!F140&lt;&gt;"",Admin!F140,"")</f>
        <v/>
      </c>
      <c r="C132" s="824"/>
      <c r="D132" s="825" t="str">
        <f t="shared" si="11"/>
        <v/>
      </c>
      <c r="E132" s="825"/>
      <c r="G132" s="396"/>
      <c r="H132" s="436"/>
      <c r="I132" s="396"/>
      <c r="J132" s="396"/>
      <c r="L132" s="389"/>
      <c r="M132" s="389"/>
      <c r="N132" s="389"/>
      <c r="O132" s="389"/>
      <c r="U132" s="374"/>
      <c r="AC132" s="366"/>
      <c r="AL132" s="31"/>
    </row>
    <row r="133" spans="1:38" ht="21" customHeight="1" x14ac:dyDescent="0.2">
      <c r="A133" s="27"/>
      <c r="B133" s="823" t="str">
        <f>IF(Admin!F141&lt;&gt;"",Admin!F141,"")</f>
        <v/>
      </c>
      <c r="C133" s="824"/>
      <c r="D133" s="825" t="str">
        <f t="shared" si="11"/>
        <v/>
      </c>
      <c r="E133" s="825"/>
      <c r="G133" s="536"/>
      <c r="H133" s="536"/>
      <c r="I133" s="536"/>
      <c r="J133" s="536"/>
      <c r="K133" s="536"/>
      <c r="L133" s="536"/>
      <c r="M133" s="536"/>
      <c r="O133" s="389"/>
      <c r="U133" s="374"/>
      <c r="AC133" s="366"/>
      <c r="AL133" s="31"/>
    </row>
    <row r="134" spans="1:38" ht="21" customHeight="1" x14ac:dyDescent="0.2">
      <c r="A134" s="27"/>
      <c r="B134" s="823" t="str">
        <f>IF(Admin!F142&lt;&gt;"",Admin!F142,"")</f>
        <v/>
      </c>
      <c r="C134" s="824"/>
      <c r="D134" s="825" t="str">
        <f t="shared" si="11"/>
        <v/>
      </c>
      <c r="E134" s="825"/>
      <c r="G134" s="536"/>
      <c r="H134" s="536"/>
      <c r="I134" s="536"/>
      <c r="J134" s="536"/>
      <c r="L134" s="466"/>
      <c r="M134" s="389"/>
      <c r="O134" s="389"/>
      <c r="U134" s="374"/>
      <c r="AC134" s="366"/>
      <c r="AL134" s="31"/>
    </row>
    <row r="135" spans="1:38" ht="21" customHeight="1" x14ac:dyDescent="0.2">
      <c r="A135" s="27"/>
      <c r="B135" s="823" t="str">
        <f>IF(Admin!F143&lt;&gt;"",Admin!F143,"")</f>
        <v/>
      </c>
      <c r="C135" s="824"/>
      <c r="D135" s="825" t="str">
        <f t="shared" si="11"/>
        <v/>
      </c>
      <c r="E135" s="825"/>
      <c r="G135" s="536"/>
      <c r="H135" s="536"/>
      <c r="I135" s="536"/>
      <c r="J135" s="536"/>
      <c r="L135" s="389"/>
      <c r="M135" s="389"/>
      <c r="O135" s="389"/>
      <c r="U135" s="374"/>
      <c r="AC135" s="366"/>
      <c r="AL135" s="31"/>
    </row>
    <row r="136" spans="1:38" ht="21" customHeight="1" x14ac:dyDescent="0.2">
      <c r="A136" s="27"/>
      <c r="B136" s="823" t="str">
        <f>IF(Admin!F144&lt;&gt;"",Admin!F144,"")</f>
        <v/>
      </c>
      <c r="C136" s="824"/>
      <c r="D136" s="825" t="str">
        <f t="shared" si="11"/>
        <v/>
      </c>
      <c r="E136" s="825"/>
      <c r="G136" s="536"/>
      <c r="H136" s="536"/>
      <c r="I136" s="536"/>
      <c r="J136" s="536"/>
      <c r="L136" s="389"/>
      <c r="M136" s="389"/>
      <c r="O136" s="389"/>
      <c r="U136" s="374"/>
      <c r="AC136" s="366"/>
      <c r="AL136" s="31"/>
    </row>
    <row r="137" spans="1:38" ht="21" customHeight="1" x14ac:dyDescent="0.2">
      <c r="A137" s="27"/>
      <c r="B137" s="823" t="str">
        <f>IF(Admin!F145&lt;&gt;"",Admin!F145,"")</f>
        <v/>
      </c>
      <c r="C137" s="824"/>
      <c r="D137" s="825" t="str">
        <f t="shared" si="11"/>
        <v/>
      </c>
      <c r="E137" s="825"/>
      <c r="G137" s="536"/>
      <c r="H137" s="536"/>
      <c r="I137" s="536"/>
      <c r="J137" s="536"/>
      <c r="L137" s="389"/>
      <c r="M137" s="389"/>
      <c r="N137" s="389"/>
      <c r="O137" s="389"/>
      <c r="U137" s="374"/>
      <c r="AC137" s="366"/>
      <c r="AL137" s="31"/>
    </row>
    <row r="138" spans="1:38" ht="21" customHeight="1" x14ac:dyDescent="0.2">
      <c r="A138" s="27"/>
      <c r="B138" s="823" t="str">
        <f>IF(Admin!F146&lt;&gt;"",Admin!F146,"")</f>
        <v/>
      </c>
      <c r="C138" s="824"/>
      <c r="D138" s="825" t="str">
        <f t="shared" si="11"/>
        <v/>
      </c>
      <c r="E138" s="825"/>
      <c r="G138" s="536"/>
      <c r="H138" s="536"/>
      <c r="I138" s="536"/>
      <c r="J138" s="536"/>
      <c r="L138" s="389"/>
      <c r="M138" s="389"/>
      <c r="N138" s="389"/>
      <c r="O138" s="389"/>
      <c r="U138" s="374"/>
      <c r="AC138" s="366"/>
      <c r="AL138" s="31"/>
    </row>
    <row r="139" spans="1:38" ht="21" customHeight="1" x14ac:dyDescent="0.2">
      <c r="A139" s="27"/>
      <c r="B139" s="823" t="str">
        <f>IF(Admin!F147&lt;&gt;"",Admin!F147,"")</f>
        <v/>
      </c>
      <c r="C139" s="824"/>
      <c r="D139" s="825" t="str">
        <f t="shared" si="11"/>
        <v/>
      </c>
      <c r="E139" s="825"/>
      <c r="G139" s="536"/>
      <c r="H139" s="536"/>
      <c r="I139" s="536"/>
      <c r="J139" s="536"/>
      <c r="L139" s="389"/>
      <c r="M139" s="389"/>
      <c r="N139" s="389"/>
      <c r="O139" s="389"/>
      <c r="U139" s="374"/>
      <c r="AC139" s="366"/>
      <c r="AL139" s="31"/>
    </row>
    <row r="140" spans="1:38" ht="21" customHeight="1" x14ac:dyDescent="0.2">
      <c r="A140" s="27"/>
      <c r="B140" s="823" t="str">
        <f>IF(Admin!F148&lt;&gt;"",Admin!F148,"")</f>
        <v/>
      </c>
      <c r="C140" s="824"/>
      <c r="D140" s="825" t="str">
        <f t="shared" si="11"/>
        <v/>
      </c>
      <c r="E140" s="825"/>
      <c r="G140" s="536"/>
      <c r="H140" s="536"/>
      <c r="I140" s="536"/>
      <c r="J140" s="536"/>
      <c r="L140" s="389"/>
      <c r="M140" s="389"/>
      <c r="N140" s="389"/>
      <c r="O140" s="389"/>
      <c r="U140" s="374"/>
      <c r="AC140" s="366"/>
      <c r="AL140" s="31"/>
    </row>
    <row r="141" spans="1:38" ht="21" customHeight="1" x14ac:dyDescent="0.2">
      <c r="A141" s="27"/>
      <c r="B141" s="823" t="str">
        <f>IF(Admin!F149&lt;&gt;"",Admin!F149,"")</f>
        <v/>
      </c>
      <c r="C141" s="824"/>
      <c r="D141" s="825" t="str">
        <f t="shared" si="11"/>
        <v/>
      </c>
      <c r="E141" s="825"/>
      <c r="G141" s="536"/>
      <c r="H141" s="536"/>
      <c r="I141" s="536"/>
      <c r="J141" s="536"/>
      <c r="L141" s="389"/>
      <c r="M141" s="389"/>
      <c r="N141" s="389"/>
      <c r="O141" s="389"/>
      <c r="U141" s="374"/>
      <c r="AC141" s="366"/>
      <c r="AL141" s="31"/>
    </row>
    <row r="142" spans="1:38" ht="21" customHeight="1" x14ac:dyDescent="0.2">
      <c r="A142" s="27"/>
      <c r="B142" s="823" t="str">
        <f>IF(Admin!F150&lt;&gt;"",Admin!F150,"")</f>
        <v/>
      </c>
      <c r="C142" s="824"/>
      <c r="D142" s="825" t="str">
        <f t="shared" si="11"/>
        <v/>
      </c>
      <c r="E142" s="825"/>
      <c r="G142" s="536"/>
      <c r="H142" s="536"/>
      <c r="I142" s="536"/>
      <c r="J142" s="536"/>
      <c r="L142" s="389"/>
      <c r="M142" s="389"/>
      <c r="N142" s="389"/>
      <c r="O142" s="389"/>
      <c r="U142" s="374"/>
      <c r="AC142" s="366"/>
      <c r="AL142" s="31"/>
    </row>
    <row r="143" spans="1:38" ht="21" customHeight="1" x14ac:dyDescent="0.2">
      <c r="A143" s="27"/>
      <c r="B143" s="823" t="str">
        <f>IF(Admin!F151&lt;&gt;"",Admin!F151,"")</f>
        <v/>
      </c>
      <c r="C143" s="824"/>
      <c r="D143" s="825" t="str">
        <f t="shared" si="11"/>
        <v/>
      </c>
      <c r="E143" s="825"/>
      <c r="G143" s="536"/>
      <c r="H143" s="536"/>
      <c r="I143" s="536"/>
      <c r="J143" s="536"/>
      <c r="K143" s="536"/>
      <c r="L143" s="536"/>
      <c r="M143" s="536"/>
      <c r="O143" s="389"/>
      <c r="U143" s="374"/>
      <c r="AC143" s="366"/>
      <c r="AL143" s="31"/>
    </row>
    <row r="144" spans="1:38" ht="21" customHeight="1" x14ac:dyDescent="0.2">
      <c r="A144" s="27"/>
      <c r="B144" s="823" t="str">
        <f>IF(Admin!F152&lt;&gt;"",Admin!F152,"")</f>
        <v/>
      </c>
      <c r="C144" s="824"/>
      <c r="D144" s="825" t="str">
        <f t="shared" si="11"/>
        <v/>
      </c>
      <c r="E144" s="825"/>
      <c r="G144" s="536"/>
      <c r="H144" s="536"/>
      <c r="I144" s="536"/>
      <c r="J144" s="536"/>
      <c r="L144" s="466"/>
      <c r="M144" s="389"/>
      <c r="O144" s="389"/>
      <c r="U144" s="374"/>
      <c r="AC144" s="366"/>
      <c r="AL144" s="31"/>
    </row>
    <row r="145" spans="1:38" ht="21" customHeight="1" x14ac:dyDescent="0.2">
      <c r="A145" s="27"/>
      <c r="B145" s="823" t="str">
        <f>IF(Admin!F153&lt;&gt;"",Admin!F153,"")</f>
        <v/>
      </c>
      <c r="C145" s="824"/>
      <c r="D145" s="825" t="str">
        <f t="shared" si="11"/>
        <v/>
      </c>
      <c r="E145" s="825"/>
      <c r="G145" s="536"/>
      <c r="H145" s="536"/>
      <c r="I145" s="536"/>
      <c r="J145" s="536"/>
      <c r="L145" s="389"/>
      <c r="M145" s="389"/>
      <c r="O145" s="389"/>
      <c r="U145" s="374"/>
      <c r="AC145" s="366"/>
      <c r="AL145" s="31"/>
    </row>
    <row r="146" spans="1:38" ht="21" customHeight="1" x14ac:dyDescent="0.2">
      <c r="A146" s="27"/>
      <c r="B146" s="823" t="str">
        <f>IF(Admin!F154&lt;&gt;"",Admin!F154,"")</f>
        <v/>
      </c>
      <c r="C146" s="824"/>
      <c r="D146" s="825" t="str">
        <f t="shared" si="11"/>
        <v/>
      </c>
      <c r="E146" s="825"/>
      <c r="G146" s="536"/>
      <c r="H146" s="536"/>
      <c r="I146" s="536"/>
      <c r="J146" s="536"/>
      <c r="L146" s="389"/>
      <c r="M146" s="389"/>
      <c r="O146" s="389"/>
      <c r="U146" s="374"/>
      <c r="AC146" s="366"/>
      <c r="AL146" s="31"/>
    </row>
    <row r="147" spans="1:38" ht="21" customHeight="1" x14ac:dyDescent="0.2">
      <c r="A147" s="27"/>
      <c r="B147" s="823" t="str">
        <f>IF(Admin!F155&lt;&gt;"",Admin!F155,"")</f>
        <v/>
      </c>
      <c r="C147" s="824"/>
      <c r="D147" s="825" t="str">
        <f t="shared" si="11"/>
        <v/>
      </c>
      <c r="E147" s="825"/>
      <c r="G147" s="536"/>
      <c r="H147" s="536"/>
      <c r="I147" s="536"/>
      <c r="J147" s="536"/>
      <c r="L147" s="389"/>
      <c r="M147" s="389"/>
      <c r="N147" s="389"/>
      <c r="O147" s="389"/>
      <c r="U147" s="374"/>
      <c r="AC147" s="366"/>
      <c r="AL147" s="31"/>
    </row>
    <row r="148" spans="1:38" ht="21" customHeight="1" x14ac:dyDescent="0.2">
      <c r="A148" s="27"/>
      <c r="B148" s="823" t="str">
        <f>IF(Admin!F156&lt;&gt;"",Admin!F156,"")</f>
        <v/>
      </c>
      <c r="C148" s="824"/>
      <c r="D148" s="825" t="str">
        <f t="shared" si="11"/>
        <v/>
      </c>
      <c r="E148" s="825"/>
      <c r="G148" s="536"/>
      <c r="H148" s="536"/>
      <c r="I148" s="536"/>
      <c r="J148" s="536"/>
      <c r="L148" s="389"/>
      <c r="M148" s="389"/>
      <c r="N148" s="389"/>
      <c r="O148" s="389"/>
      <c r="U148" s="374"/>
      <c r="AC148" s="366"/>
      <c r="AL148" s="31"/>
    </row>
    <row r="149" spans="1:38" ht="21" customHeight="1" x14ac:dyDescent="0.2">
      <c r="A149" s="27"/>
      <c r="B149" s="823" t="str">
        <f>IF(Admin!F157&lt;&gt;"",Admin!F157,"")</f>
        <v/>
      </c>
      <c r="C149" s="824"/>
      <c r="D149" s="825" t="str">
        <f t="shared" si="11"/>
        <v/>
      </c>
      <c r="E149" s="825"/>
      <c r="G149" s="536"/>
      <c r="H149" s="536"/>
      <c r="I149" s="536"/>
      <c r="J149" s="536"/>
      <c r="L149" s="389"/>
      <c r="M149" s="389"/>
      <c r="N149" s="389"/>
      <c r="O149" s="389"/>
      <c r="U149" s="374"/>
      <c r="AC149" s="366"/>
      <c r="AL149" s="31"/>
    </row>
    <row r="150" spans="1:38" ht="21" customHeight="1" x14ac:dyDescent="0.2">
      <c r="A150" s="27"/>
      <c r="B150" s="823" t="str">
        <f>IF(Admin!F158&lt;&gt;"",Admin!F158,"")</f>
        <v/>
      </c>
      <c r="C150" s="824"/>
      <c r="D150" s="825" t="str">
        <f t="shared" si="11"/>
        <v/>
      </c>
      <c r="E150" s="825"/>
      <c r="G150" s="536"/>
      <c r="H150" s="536"/>
      <c r="I150" s="536"/>
      <c r="J150" s="536"/>
      <c r="L150" s="389"/>
      <c r="M150" s="389"/>
      <c r="N150" s="389"/>
      <c r="O150" s="389"/>
      <c r="U150" s="374"/>
      <c r="AC150" s="366"/>
      <c r="AL150" s="31"/>
    </row>
    <row r="151" spans="1:38" ht="21" customHeight="1" x14ac:dyDescent="0.2">
      <c r="A151" s="27"/>
      <c r="B151" s="823" t="str">
        <f>IF(Admin!F159&lt;&gt;"",Admin!F159,"")</f>
        <v/>
      </c>
      <c r="C151" s="824"/>
      <c r="D151" s="825" t="str">
        <f t="shared" si="11"/>
        <v/>
      </c>
      <c r="E151" s="825"/>
      <c r="G151" s="536"/>
      <c r="H151" s="536"/>
      <c r="I151" s="536"/>
      <c r="J151" s="536"/>
      <c r="L151" s="389"/>
      <c r="M151" s="389"/>
      <c r="N151" s="389"/>
      <c r="O151" s="389"/>
      <c r="U151" s="374"/>
      <c r="AC151" s="366"/>
      <c r="AL151" s="31"/>
    </row>
    <row r="152" spans="1:38" ht="21" customHeight="1" x14ac:dyDescent="0.2">
      <c r="A152" s="27"/>
      <c r="B152" s="823" t="str">
        <f>IF(Admin!F160&lt;&gt;"",Admin!F160,"")</f>
        <v/>
      </c>
      <c r="C152" s="824"/>
      <c r="D152" s="825" t="str">
        <f t="shared" si="11"/>
        <v/>
      </c>
      <c r="E152" s="825"/>
      <c r="G152" s="536"/>
      <c r="H152" s="536"/>
      <c r="I152" s="536"/>
      <c r="J152" s="536"/>
      <c r="L152" s="389"/>
      <c r="M152" s="389"/>
      <c r="N152" s="389"/>
      <c r="O152" s="389"/>
      <c r="U152" s="374"/>
      <c r="AC152" s="366"/>
      <c r="AL152" s="31"/>
    </row>
    <row r="153" spans="1:38" ht="21" customHeight="1" x14ac:dyDescent="0.2">
      <c r="A153" s="27"/>
      <c r="B153" s="823" t="str">
        <f>IF(Admin!F161&lt;&gt;"",Admin!F161,"")</f>
        <v/>
      </c>
      <c r="C153" s="824"/>
      <c r="D153" s="825" t="str">
        <f t="shared" si="11"/>
        <v/>
      </c>
      <c r="E153" s="825"/>
      <c r="G153" s="396"/>
      <c r="H153" s="436"/>
      <c r="I153" s="396"/>
      <c r="J153" s="396"/>
      <c r="L153" s="389"/>
      <c r="M153" s="389"/>
      <c r="N153" s="389"/>
      <c r="O153" s="389"/>
      <c r="U153" s="374"/>
      <c r="AC153" s="366"/>
      <c r="AL153" s="31"/>
    </row>
    <row r="154" spans="1:38" ht="21" customHeight="1" x14ac:dyDescent="0.2">
      <c r="A154" s="27"/>
      <c r="B154" s="823" t="str">
        <f>IF(Admin!F162&lt;&gt;"",Admin!F162,"")</f>
        <v/>
      </c>
      <c r="C154" s="824"/>
      <c r="D154" s="825" t="str">
        <f t="shared" si="11"/>
        <v/>
      </c>
      <c r="E154" s="825"/>
      <c r="G154" s="396"/>
      <c r="H154" s="436"/>
      <c r="I154" s="396"/>
      <c r="J154" s="396"/>
      <c r="L154" s="389"/>
      <c r="M154" s="389"/>
      <c r="N154" s="389"/>
      <c r="O154" s="389"/>
      <c r="U154" s="374"/>
      <c r="AC154" s="366"/>
      <c r="AL154" s="31"/>
    </row>
    <row r="155" spans="1:38" ht="21" customHeight="1" x14ac:dyDescent="0.2">
      <c r="A155" s="27"/>
      <c r="B155" s="823" t="str">
        <f>IF(Admin!F163&lt;&gt;"",Admin!F163,"")</f>
        <v/>
      </c>
      <c r="C155" s="824"/>
      <c r="D155" s="825" t="str">
        <f t="shared" si="11"/>
        <v/>
      </c>
      <c r="E155" s="825"/>
      <c r="G155" s="396"/>
      <c r="H155" s="436"/>
      <c r="I155" s="396"/>
      <c r="J155" s="396"/>
      <c r="L155" s="389"/>
      <c r="M155" s="389"/>
      <c r="N155" s="389"/>
      <c r="O155" s="389"/>
      <c r="U155" s="374"/>
      <c r="AC155" s="366"/>
      <c r="AL155" s="31"/>
    </row>
    <row r="156" spans="1:38" ht="21" customHeight="1" x14ac:dyDescent="0.2">
      <c r="A156" s="27"/>
      <c r="B156" s="823" t="str">
        <f>IF(Admin!F164&lt;&gt;"",Admin!F164,"")</f>
        <v/>
      </c>
      <c r="C156" s="824"/>
      <c r="D156" s="825" t="str">
        <f t="shared" si="11"/>
        <v/>
      </c>
      <c r="E156" s="825"/>
      <c r="G156" s="396"/>
      <c r="H156" s="436"/>
      <c r="I156" s="396"/>
      <c r="J156" s="396"/>
      <c r="L156" s="389"/>
      <c r="M156" s="389"/>
      <c r="N156" s="389"/>
      <c r="O156" s="389"/>
      <c r="U156" s="374"/>
      <c r="AC156" s="366"/>
      <c r="AL156" s="31"/>
    </row>
    <row r="157" spans="1:38" ht="21" customHeight="1" x14ac:dyDescent="0.2">
      <c r="A157" s="27"/>
      <c r="B157" s="823" t="str">
        <f>IF(Admin!F165&lt;&gt;"",Admin!F165,"")</f>
        <v/>
      </c>
      <c r="C157" s="824"/>
      <c r="D157" s="825" t="str">
        <f t="shared" si="11"/>
        <v/>
      </c>
      <c r="E157" s="825"/>
      <c r="G157" s="396"/>
      <c r="H157" s="436"/>
      <c r="I157" s="396"/>
      <c r="J157" s="396"/>
      <c r="L157" s="389"/>
      <c r="M157" s="389"/>
      <c r="N157" s="389"/>
      <c r="O157" s="389"/>
      <c r="U157" s="374"/>
      <c r="AC157" s="366"/>
      <c r="AL157" s="31"/>
    </row>
    <row r="158" spans="1:38" ht="21" customHeight="1" x14ac:dyDescent="0.2">
      <c r="A158" s="27"/>
      <c r="B158" s="823" t="str">
        <f>IF(Admin!F166&lt;&gt;"",Admin!F166,"")</f>
        <v/>
      </c>
      <c r="C158" s="824"/>
      <c r="D158" s="825" t="str">
        <f t="shared" si="11"/>
        <v/>
      </c>
      <c r="E158" s="825"/>
      <c r="G158" s="396"/>
      <c r="H158" s="436"/>
      <c r="I158" s="396"/>
      <c r="J158" s="396"/>
      <c r="L158" s="389"/>
      <c r="M158" s="389"/>
      <c r="N158" s="389"/>
      <c r="O158" s="389"/>
      <c r="U158" s="374"/>
      <c r="AC158" s="366"/>
      <c r="AL158" s="31"/>
    </row>
    <row r="159" spans="1:38" ht="21" customHeight="1" x14ac:dyDescent="0.2">
      <c r="A159" s="27"/>
      <c r="B159" s="823" t="str">
        <f>IF(Admin!F167&lt;&gt;"",Admin!F167,"")</f>
        <v/>
      </c>
      <c r="C159" s="824"/>
      <c r="D159" s="825" t="str">
        <f t="shared" si="11"/>
        <v/>
      </c>
      <c r="E159" s="825"/>
      <c r="G159" s="396"/>
      <c r="H159" s="436"/>
      <c r="I159" s="396"/>
      <c r="J159" s="396"/>
      <c r="L159" s="389"/>
      <c r="M159" s="389"/>
      <c r="N159" s="389"/>
      <c r="O159" s="389"/>
      <c r="U159" s="374"/>
      <c r="AC159" s="366"/>
      <c r="AL159" s="31"/>
    </row>
    <row r="160" spans="1:38" ht="21" customHeight="1" x14ac:dyDescent="0.2">
      <c r="A160" s="27"/>
      <c r="B160" s="823" t="str">
        <f>IF(Admin!F168&lt;&gt;"",Admin!F168,"")</f>
        <v/>
      </c>
      <c r="C160" s="824"/>
      <c r="D160" s="825" t="str">
        <f t="shared" si="11"/>
        <v/>
      </c>
      <c r="E160" s="825"/>
      <c r="G160" s="396"/>
      <c r="H160" s="436"/>
      <c r="I160" s="396"/>
      <c r="J160" s="396"/>
      <c r="L160" s="389"/>
      <c r="M160" s="389"/>
      <c r="N160" s="389"/>
      <c r="O160" s="389"/>
      <c r="U160" s="374"/>
      <c r="AC160" s="366"/>
      <c r="AL160" s="31"/>
    </row>
    <row r="161" spans="1:45" ht="21" customHeight="1" x14ac:dyDescent="0.2">
      <c r="A161" s="27"/>
      <c r="B161" s="823" t="str">
        <f>IF(Admin!F169&lt;&gt;"",Admin!F169,"")</f>
        <v/>
      </c>
      <c r="C161" s="824"/>
      <c r="D161" s="825" t="str">
        <f t="shared" si="11"/>
        <v/>
      </c>
      <c r="E161" s="825"/>
      <c r="G161" s="396"/>
      <c r="H161" s="436"/>
      <c r="I161" s="396"/>
      <c r="J161" s="396"/>
      <c r="L161" s="389"/>
      <c r="M161" s="389"/>
      <c r="N161" s="389"/>
      <c r="O161" s="389"/>
      <c r="U161" s="374"/>
      <c r="AC161" s="366"/>
      <c r="AL161" s="31"/>
    </row>
    <row r="162" spans="1:45" ht="21" customHeight="1" x14ac:dyDescent="0.2">
      <c r="B162" s="823" t="str">
        <f>IF(Admin!F170&lt;&gt;"",Admin!F170,"")</f>
        <v/>
      </c>
      <c r="C162" s="824"/>
      <c r="D162" s="825" t="str">
        <f t="shared" si="11"/>
        <v/>
      </c>
      <c r="E162" s="825"/>
      <c r="AB162" s="96"/>
      <c r="AC162" s="370"/>
      <c r="AI162" s="82"/>
      <c r="AL162" s="31"/>
    </row>
    <row r="163" spans="1:45" ht="7.5" customHeight="1" x14ac:dyDescent="0.2">
      <c r="AA163" s="336"/>
      <c r="AB163" s="336"/>
      <c r="AC163" s="366"/>
      <c r="AL163" s="31"/>
    </row>
    <row r="164" spans="1:45" ht="28.5" hidden="1" customHeight="1" x14ac:dyDescent="0.2">
      <c r="AA164" s="336"/>
      <c r="AB164" s="336"/>
      <c r="AC164" s="366"/>
      <c r="AL164" s="31"/>
    </row>
    <row r="165" spans="1:45" ht="7.5" hidden="1" customHeight="1" x14ac:dyDescent="0.2">
      <c r="C165" s="89"/>
      <c r="I165" s="22"/>
      <c r="O165" s="85"/>
      <c r="P165" s="85"/>
      <c r="Q165" s="85"/>
      <c r="R165" s="31"/>
      <c r="S165" s="31"/>
      <c r="Y165" s="31"/>
      <c r="Z165" s="31"/>
      <c r="AA165" s="336"/>
      <c r="AB165" s="336"/>
      <c r="AC165" s="366"/>
      <c r="AL165" s="31"/>
    </row>
    <row r="166" spans="1:45" ht="27" hidden="1" customHeight="1" x14ac:dyDescent="0.2">
      <c r="A166" s="229"/>
      <c r="B166" s="700"/>
      <c r="C166" s="700"/>
      <c r="D166" s="700"/>
      <c r="E166" s="700"/>
      <c r="F166" s="700"/>
      <c r="K166" s="336"/>
      <c r="O166" s="336"/>
      <c r="P166" s="336"/>
      <c r="Q166" s="336"/>
      <c r="R166" s="336"/>
      <c r="S166" s="336"/>
      <c r="V166" s="243"/>
      <c r="Z166" s="31"/>
      <c r="AA166" s="336"/>
      <c r="AB166" s="336"/>
      <c r="AC166" s="366"/>
      <c r="AL166" s="31"/>
    </row>
    <row r="167" spans="1:45" ht="17.25" hidden="1" customHeight="1" x14ac:dyDescent="0.2">
      <c r="A167" s="229"/>
      <c r="B167" s="336"/>
      <c r="C167" s="336"/>
      <c r="D167" s="336"/>
      <c r="E167" s="336"/>
      <c r="F167" s="336"/>
      <c r="G167" s="336"/>
      <c r="H167" s="436"/>
      <c r="I167" s="336"/>
      <c r="J167" s="336"/>
      <c r="K167" s="336"/>
      <c r="O167" s="336"/>
      <c r="P167" s="336"/>
      <c r="Q167" s="336"/>
      <c r="R167" s="336"/>
      <c r="S167" s="336"/>
      <c r="T167" s="697"/>
      <c r="U167" s="697"/>
      <c r="V167" s="698"/>
      <c r="W167" s="698"/>
      <c r="X167" s="338"/>
      <c r="Y167" s="90"/>
      <c r="Z167" s="91"/>
      <c r="AA167" s="336"/>
      <c r="AB167" s="336"/>
      <c r="AC167" s="366"/>
    </row>
    <row r="168" spans="1:45" s="35" customFormat="1" ht="19.5" hidden="1" customHeight="1" x14ac:dyDescent="0.2">
      <c r="A168" s="236"/>
      <c r="B168" s="54" t="s">
        <v>138</v>
      </c>
      <c r="F168" s="48"/>
      <c r="L168" s="54"/>
      <c r="N168" s="48"/>
      <c r="AC168" s="376"/>
      <c r="AG168" s="69"/>
      <c r="AH168" s="69"/>
      <c r="AI168" s="69"/>
      <c r="AJ168" s="69"/>
      <c r="AK168" s="69"/>
      <c r="AL168" s="69"/>
      <c r="AM168" s="69"/>
      <c r="AN168" s="69"/>
      <c r="AO168" s="69"/>
      <c r="AP168" s="69"/>
      <c r="AQ168" s="69"/>
      <c r="AR168" s="69"/>
      <c r="AS168" s="69"/>
    </row>
    <row r="169" spans="1:45" ht="22.5" hidden="1" customHeight="1" x14ac:dyDescent="0.2">
      <c r="A169" s="229"/>
      <c r="B169" s="699" t="s">
        <v>333</v>
      </c>
      <c r="C169" s="699"/>
      <c r="D169" s="699"/>
      <c r="E169" s="699"/>
      <c r="F169" s="699"/>
      <c r="G169" s="699"/>
      <c r="H169" s="699"/>
      <c r="I169" s="699"/>
      <c r="J169" s="699"/>
      <c r="K169" s="699"/>
      <c r="L169" s="301"/>
      <c r="M169" s="301"/>
      <c r="N169" s="40"/>
      <c r="O169" s="336"/>
      <c r="P169" s="336"/>
      <c r="Q169" s="336"/>
      <c r="R169" s="336"/>
      <c r="S169" s="336"/>
      <c r="T169" s="336"/>
      <c r="U169" s="336"/>
      <c r="V169" s="336"/>
      <c r="W169" s="336"/>
      <c r="X169" s="336"/>
      <c r="Y169" s="90"/>
      <c r="Z169" s="91"/>
      <c r="AA169" s="336"/>
      <c r="AB169" s="336"/>
      <c r="AC169" s="366"/>
    </row>
    <row r="170" spans="1:45" ht="24.75" hidden="1" customHeight="1" x14ac:dyDescent="0.2">
      <c r="A170" s="238"/>
      <c r="B170" s="820" t="s">
        <v>320</v>
      </c>
      <c r="C170" s="821"/>
      <c r="D170" s="821"/>
      <c r="E170" s="821"/>
      <c r="F170" s="821"/>
      <c r="G170" s="821"/>
      <c r="H170" s="821"/>
      <c r="I170" s="821"/>
      <c r="J170" s="821"/>
      <c r="K170" s="822"/>
      <c r="L170" s="49" t="s">
        <v>326</v>
      </c>
      <c r="M170" s="40"/>
      <c r="N170" s="40"/>
      <c r="O170" s="336"/>
      <c r="P170" s="336"/>
      <c r="Q170" s="336"/>
      <c r="R170" s="336"/>
      <c r="S170" s="336"/>
      <c r="T170" s="336"/>
      <c r="U170" s="336"/>
      <c r="V170" s="336"/>
      <c r="W170" s="336"/>
      <c r="X170" s="336"/>
      <c r="Y170" s="90"/>
      <c r="Z170" s="91"/>
      <c r="AA170" s="336"/>
      <c r="AB170" s="336"/>
      <c r="AC170" s="366"/>
    </row>
    <row r="171" spans="1:45" ht="17.25" hidden="1" customHeight="1" x14ac:dyDescent="0.2">
      <c r="A171" s="229">
        <v>1</v>
      </c>
      <c r="B171" s="339"/>
      <c r="C171" s="339"/>
      <c r="D171" s="339"/>
      <c r="E171" s="339"/>
      <c r="F171" s="353"/>
      <c r="G171" s="339"/>
      <c r="H171" s="425"/>
      <c r="I171" s="339"/>
      <c r="J171" s="339"/>
      <c r="K171" s="336"/>
      <c r="O171" s="336"/>
      <c r="P171" s="336"/>
      <c r="Q171" s="336"/>
      <c r="R171" s="336"/>
      <c r="S171" s="336"/>
      <c r="T171" s="336"/>
      <c r="U171" s="336"/>
      <c r="V171" s="336"/>
      <c r="W171" s="336"/>
      <c r="X171" s="336"/>
      <c r="Y171" s="90"/>
      <c r="Z171" s="91"/>
      <c r="AA171" s="336"/>
      <c r="AB171" s="336"/>
      <c r="AC171" s="366"/>
    </row>
    <row r="172" spans="1:45" ht="7.5" hidden="1" customHeight="1" x14ac:dyDescent="0.2">
      <c r="A172" s="229">
        <v>1</v>
      </c>
      <c r="E172" s="718"/>
      <c r="F172" s="719"/>
      <c r="G172" s="719"/>
      <c r="H172" s="719"/>
      <c r="I172" s="719"/>
      <c r="J172" s="719"/>
      <c r="K172" s="336"/>
      <c r="L172" s="49"/>
      <c r="O172" s="336"/>
      <c r="P172" s="336"/>
      <c r="Q172" s="336"/>
      <c r="R172" s="336"/>
      <c r="S172" s="336"/>
      <c r="T172" s="336"/>
      <c r="U172" s="336"/>
      <c r="V172" s="336"/>
      <c r="W172" s="336"/>
      <c r="X172" s="336"/>
      <c r="Y172" s="90"/>
      <c r="Z172" s="91"/>
      <c r="AB172" s="336"/>
      <c r="AC172" s="377"/>
    </row>
    <row r="173" spans="1:45" ht="8.25" hidden="1" customHeight="1" x14ac:dyDescent="0.2">
      <c r="A173" s="229">
        <v>1</v>
      </c>
      <c r="K173" s="336"/>
      <c r="O173" s="336"/>
      <c r="P173" s="336"/>
      <c r="Q173" s="336"/>
      <c r="R173" s="336"/>
      <c r="S173" s="336"/>
      <c r="T173" s="336"/>
      <c r="U173" s="336"/>
      <c r="V173" s="336"/>
      <c r="W173" s="336"/>
      <c r="X173" s="336"/>
      <c r="Y173" s="90"/>
      <c r="Z173" s="91"/>
      <c r="AB173" s="336"/>
      <c r="AC173" s="377"/>
    </row>
    <row r="174" spans="1:45" ht="27.75" hidden="1" customHeight="1" x14ac:dyDescent="0.2">
      <c r="A174" s="229">
        <v>1</v>
      </c>
      <c r="B174" s="726" t="s">
        <v>93</v>
      </c>
      <c r="C174" s="727"/>
      <c r="D174" s="727"/>
      <c r="P174" s="336"/>
      <c r="Q174" s="336"/>
      <c r="R174" s="336"/>
      <c r="S174" s="336"/>
      <c r="T174" s="336"/>
      <c r="U174" s="336"/>
      <c r="V174" s="336"/>
      <c r="W174" s="336"/>
      <c r="X174" s="336"/>
      <c r="Y174" s="90"/>
      <c r="Z174" s="91"/>
      <c r="AA174" s="336"/>
      <c r="AB174" s="336"/>
      <c r="AC174" s="366"/>
    </row>
    <row r="175" spans="1:45" ht="25.5" hidden="1" customHeight="1" x14ac:dyDescent="0.2">
      <c r="A175" s="229">
        <v>1</v>
      </c>
      <c r="B175" s="815" t="s">
        <v>602</v>
      </c>
      <c r="C175" s="816"/>
      <c r="D175" s="816"/>
      <c r="E175" s="816"/>
      <c r="F175" s="816"/>
      <c r="G175" s="816"/>
      <c r="H175" s="816"/>
      <c r="I175" s="816"/>
      <c r="J175" s="816"/>
      <c r="K175" s="816"/>
      <c r="P175" s="336"/>
      <c r="Q175" s="336"/>
      <c r="R175" s="336"/>
      <c r="S175" s="336"/>
      <c r="T175" s="336"/>
      <c r="U175" s="336"/>
      <c r="V175" s="336"/>
      <c r="W175" s="336"/>
      <c r="X175" s="336"/>
      <c r="Y175" s="90"/>
      <c r="Z175" s="91"/>
      <c r="AA175" s="336"/>
      <c r="AB175" s="336"/>
      <c r="AC175" s="366"/>
    </row>
    <row r="176" spans="1:45" ht="28.5" hidden="1" customHeight="1" x14ac:dyDescent="0.2">
      <c r="A176" s="229">
        <v>1</v>
      </c>
      <c r="B176" s="699"/>
      <c r="C176" s="699"/>
      <c r="D176" s="699"/>
      <c r="F176" s="233"/>
      <c r="G176" s="233"/>
      <c r="H176" s="233"/>
      <c r="I176" s="233"/>
      <c r="J176" s="233"/>
      <c r="K176" s="336"/>
      <c r="S176" s="90"/>
      <c r="T176" s="90"/>
      <c r="U176" s="90"/>
      <c r="V176" s="90"/>
      <c r="W176" s="90"/>
      <c r="X176" s="90"/>
      <c r="Y176" s="90"/>
      <c r="Z176" s="91"/>
      <c r="AA176" s="336"/>
      <c r="AB176" s="336"/>
      <c r="AC176" s="366"/>
    </row>
    <row r="177" spans="1:35" ht="25.5" hidden="1" customHeight="1" x14ac:dyDescent="0.2">
      <c r="A177" s="229">
        <v>1</v>
      </c>
      <c r="B177" s="817" t="s">
        <v>601</v>
      </c>
      <c r="C177" s="818"/>
      <c r="D177" s="818"/>
      <c r="E177" s="818"/>
      <c r="F177" s="818"/>
      <c r="G177" s="819"/>
      <c r="H177" s="460"/>
      <c r="S177" s="90"/>
      <c r="T177" s="90"/>
      <c r="U177" s="90"/>
      <c r="V177" s="90"/>
      <c r="W177" s="90"/>
      <c r="X177" s="90"/>
      <c r="Y177" s="90"/>
      <c r="Z177" s="91"/>
      <c r="AA177" s="336"/>
      <c r="AB177" s="336"/>
      <c r="AC177" s="366"/>
    </row>
    <row r="178" spans="1:35" ht="25.5" hidden="1" customHeight="1" x14ac:dyDescent="0.2">
      <c r="A178" s="229"/>
      <c r="B178" s="234"/>
      <c r="C178" s="234"/>
      <c r="D178" s="234"/>
      <c r="E178" s="234"/>
      <c r="F178" s="234"/>
      <c r="G178" s="234"/>
      <c r="H178" s="234"/>
      <c r="I178" s="234"/>
      <c r="J178" s="234"/>
      <c r="K178" s="234"/>
      <c r="M178" s="79"/>
      <c r="N178" s="79"/>
      <c r="O178" s="355"/>
      <c r="P178" s="355"/>
      <c r="Q178" s="355"/>
      <c r="R178" s="355"/>
      <c r="S178" s="90"/>
      <c r="T178" s="90"/>
      <c r="U178" s="90"/>
      <c r="V178" s="90"/>
      <c r="W178" s="90"/>
      <c r="X178" s="90"/>
      <c r="Y178" s="90"/>
      <c r="Z178" s="91"/>
      <c r="AA178" s="336"/>
      <c r="AB178" s="336"/>
      <c r="AC178" s="366"/>
    </row>
    <row r="179" spans="1:35" s="142" customFormat="1" ht="11.25" customHeight="1" x14ac:dyDescent="0.2">
      <c r="A179" s="230"/>
      <c r="B179" s="342"/>
      <c r="C179" s="342"/>
      <c r="D179" s="342"/>
      <c r="E179" s="342"/>
      <c r="F179" s="342"/>
      <c r="G179" s="342"/>
      <c r="H179" s="395"/>
      <c r="I179" s="342"/>
      <c r="J179" s="342"/>
      <c r="K179" s="342"/>
      <c r="L179" s="706"/>
      <c r="M179" s="728"/>
      <c r="N179" s="729"/>
      <c r="S179" s="232"/>
      <c r="T179" s="232"/>
      <c r="U179" s="232"/>
      <c r="V179" s="232"/>
      <c r="W179" s="232"/>
      <c r="X179" s="232"/>
      <c r="Y179" s="232"/>
      <c r="Z179" s="91"/>
      <c r="AA179" s="231"/>
      <c r="AB179" s="231"/>
      <c r="AC179" s="378"/>
    </row>
    <row r="180" spans="1:35" s="142" customFormat="1" ht="17.25" hidden="1" customHeight="1" x14ac:dyDescent="0.2">
      <c r="A180" s="230"/>
      <c r="B180" s="342"/>
      <c r="C180" s="342"/>
      <c r="D180" s="342"/>
      <c r="E180" s="342"/>
      <c r="F180" s="342"/>
      <c r="G180" s="342"/>
      <c r="H180" s="395"/>
      <c r="I180" s="342"/>
      <c r="J180" s="342"/>
      <c r="K180" s="342"/>
      <c r="L180" s="706"/>
      <c r="M180" s="728"/>
      <c r="N180" s="729"/>
      <c r="O180" s="231"/>
      <c r="P180" s="231"/>
      <c r="Q180" s="231"/>
      <c r="R180" s="231"/>
      <c r="S180" s="231"/>
      <c r="T180" s="231"/>
      <c r="U180" s="231"/>
      <c r="V180" s="231"/>
      <c r="W180" s="231"/>
      <c r="X180" s="231"/>
      <c r="Y180" s="232"/>
      <c r="Z180" s="91"/>
      <c r="AA180" s="231"/>
      <c r="AB180" s="231"/>
      <c r="AC180" s="378"/>
    </row>
    <row r="181" spans="1:35" s="142" customFormat="1" ht="17.25" hidden="1" customHeight="1" x14ac:dyDescent="0.2">
      <c r="A181" s="230"/>
      <c r="B181" s="342"/>
      <c r="C181" s="342"/>
      <c r="D181" s="342"/>
      <c r="E181" s="342"/>
      <c r="F181" s="342"/>
      <c r="G181" s="342"/>
      <c r="H181" s="395"/>
      <c r="I181" s="342"/>
      <c r="J181" s="342"/>
      <c r="K181" s="342"/>
      <c r="L181" s="706"/>
      <c r="M181" s="728"/>
      <c r="N181" s="729"/>
      <c r="O181" s="231"/>
      <c r="P181" s="231"/>
      <c r="Q181" s="231"/>
      <c r="R181" s="231"/>
      <c r="S181" s="231"/>
      <c r="T181" s="231"/>
      <c r="U181" s="231"/>
      <c r="V181" s="231"/>
      <c r="W181" s="231"/>
      <c r="X181" s="231"/>
      <c r="Y181" s="232"/>
      <c r="Z181" s="91"/>
      <c r="AA181" s="231"/>
      <c r="AB181" s="231"/>
      <c r="AC181" s="378"/>
    </row>
    <row r="182" spans="1:35" s="142" customFormat="1" ht="17.25" hidden="1" customHeight="1" x14ac:dyDescent="0.2">
      <c r="A182" s="230"/>
      <c r="B182" s="349"/>
      <c r="C182" s="350"/>
      <c r="D182" s="350"/>
      <c r="E182" s="350"/>
      <c r="F182" s="350"/>
      <c r="G182" s="350"/>
      <c r="H182" s="429"/>
      <c r="I182" s="350"/>
      <c r="J182" s="350"/>
      <c r="K182" s="350"/>
      <c r="L182" s="706"/>
      <c r="M182" s="728"/>
      <c r="N182" s="729"/>
      <c r="O182" s="231"/>
      <c r="P182" s="231"/>
      <c r="Q182" s="231"/>
      <c r="R182" s="231"/>
      <c r="S182" s="231"/>
      <c r="T182" s="231"/>
      <c r="U182" s="231"/>
      <c r="V182" s="231"/>
      <c r="W182" s="231"/>
      <c r="X182" s="231"/>
      <c r="Y182" s="232"/>
      <c r="Z182" s="91"/>
      <c r="AA182" s="231"/>
      <c r="AB182" s="231"/>
      <c r="AC182" s="378"/>
    </row>
    <row r="183" spans="1:35" ht="20.25" hidden="1" customHeight="1" x14ac:dyDescent="0.2">
      <c r="A183" s="229"/>
      <c r="B183" s="700" t="s">
        <v>139</v>
      </c>
      <c r="C183" s="700"/>
      <c r="D183" s="700"/>
      <c r="E183" s="700"/>
      <c r="F183" s="700"/>
      <c r="G183" s="49"/>
      <c r="H183" s="49"/>
      <c r="K183" s="336"/>
      <c r="L183" s="707"/>
      <c r="M183" s="729"/>
      <c r="N183" s="729"/>
      <c r="O183" s="54" t="s">
        <v>34</v>
      </c>
      <c r="T183" s="31"/>
      <c r="U183" s="31"/>
      <c r="Y183" s="90"/>
      <c r="Z183" s="91"/>
      <c r="AA183" s="336"/>
      <c r="AB183" s="336"/>
      <c r="AC183" s="366"/>
    </row>
    <row r="184" spans="1:35" ht="15.75" hidden="1" customHeight="1" x14ac:dyDescent="0.2">
      <c r="A184" s="229"/>
      <c r="B184" s="683" t="s">
        <v>316</v>
      </c>
      <c r="C184" s="684"/>
      <c r="D184" s="684"/>
      <c r="E184" s="685"/>
      <c r="F184" s="247"/>
      <c r="G184" s="354"/>
      <c r="H184" s="439"/>
      <c r="I184" s="354"/>
      <c r="J184" s="354"/>
      <c r="K184" s="336"/>
      <c r="L184" s="708"/>
      <c r="M184" s="248"/>
      <c r="N184" s="241"/>
      <c r="O184" s="36"/>
      <c r="P184" s="35"/>
      <c r="Q184" s="35"/>
      <c r="R184" s="35"/>
      <c r="S184" s="35"/>
      <c r="T184" s="35"/>
      <c r="U184" s="35"/>
      <c r="V184" s="35"/>
      <c r="W184" s="35"/>
      <c r="X184" s="35"/>
      <c r="Y184" s="90"/>
      <c r="Z184" s="91"/>
      <c r="AA184" s="336"/>
      <c r="AB184" s="336"/>
      <c r="AC184" s="366"/>
    </row>
    <row r="185" spans="1:35" ht="99" hidden="1" customHeight="1" x14ac:dyDescent="0.2">
      <c r="A185" s="229"/>
      <c r="B185" s="731" t="s">
        <v>315</v>
      </c>
      <c r="C185" s="732"/>
      <c r="D185" s="701" t="s">
        <v>319</v>
      </c>
      <c r="E185" s="702"/>
      <c r="F185" s="702"/>
      <c r="G185" s="703"/>
      <c r="H185" s="461"/>
      <c r="I185" s="701" t="s">
        <v>318</v>
      </c>
      <c r="J185" s="702"/>
      <c r="K185" s="702"/>
      <c r="L185" s="702"/>
      <c r="M185" s="702"/>
      <c r="N185" s="703"/>
      <c r="O185" s="337" t="s">
        <v>597</v>
      </c>
      <c r="P185" s="770" t="s">
        <v>596</v>
      </c>
      <c r="Q185" s="771"/>
      <c r="R185" s="771"/>
      <c r="S185" s="771"/>
      <c r="T185" s="771"/>
      <c r="U185" s="771"/>
      <c r="V185" s="771"/>
      <c r="W185" s="771"/>
      <c r="X185" s="771"/>
      <c r="Y185" s="772"/>
      <c r="Z185" s="136"/>
      <c r="AA185" s="135"/>
      <c r="AB185" s="137"/>
      <c r="AC185" s="379"/>
    </row>
    <row r="186" spans="1:35" ht="34.5" hidden="1" customHeight="1" x14ac:dyDescent="0.2">
      <c r="A186" s="229"/>
      <c r="B186" s="575" t="s">
        <v>335</v>
      </c>
      <c r="C186" s="576"/>
      <c r="D186" s="577"/>
      <c r="E186" s="578"/>
      <c r="F186" s="578"/>
      <c r="G186" s="579"/>
      <c r="H186" s="462"/>
      <c r="I186" s="588"/>
      <c r="J186" s="578"/>
      <c r="K186" s="578"/>
      <c r="L186" s="578"/>
      <c r="M186" s="578"/>
      <c r="N186" s="579"/>
      <c r="O186" s="306"/>
      <c r="P186" s="695"/>
      <c r="Q186" s="695"/>
      <c r="R186" s="695"/>
      <c r="S186" s="695"/>
      <c r="T186" s="695"/>
      <c r="U186" s="695"/>
      <c r="V186" s="695"/>
      <c r="W186" s="695"/>
      <c r="X186" s="695"/>
      <c r="Y186" s="696"/>
      <c r="Z186" s="96"/>
      <c r="AA186" s="96"/>
      <c r="AB186" s="96" t="b">
        <f t="shared" ref="AB186:AB205" si="12">IF(LEFT(B186,4)="Välj",FALSE,TRUE)</f>
        <v>0</v>
      </c>
      <c r="AC186" s="370" t="b">
        <f>IF(O186="Ja",TRUE,FALSE)</f>
        <v>0</v>
      </c>
      <c r="AI186" s="82" t="b">
        <f>AB186=AC186</f>
        <v>1</v>
      </c>
    </row>
    <row r="187" spans="1:35" ht="32.25" hidden="1" customHeight="1" x14ac:dyDescent="0.2">
      <c r="A187" s="229"/>
      <c r="B187" s="575" t="s">
        <v>335</v>
      </c>
      <c r="C187" s="576"/>
      <c r="D187" s="577"/>
      <c r="E187" s="578"/>
      <c r="F187" s="578"/>
      <c r="G187" s="579"/>
      <c r="H187" s="462"/>
      <c r="I187" s="588"/>
      <c r="J187" s="578"/>
      <c r="K187" s="578"/>
      <c r="L187" s="578"/>
      <c r="M187" s="578"/>
      <c r="N187" s="579"/>
      <c r="O187" s="306"/>
      <c r="P187" s="695"/>
      <c r="Q187" s="695"/>
      <c r="R187" s="695"/>
      <c r="S187" s="695"/>
      <c r="T187" s="695"/>
      <c r="U187" s="695"/>
      <c r="V187" s="695"/>
      <c r="W187" s="695"/>
      <c r="X187" s="695"/>
      <c r="Y187" s="696"/>
      <c r="Z187" s="96"/>
      <c r="AA187" s="96"/>
      <c r="AB187" s="96" t="b">
        <f t="shared" si="12"/>
        <v>0</v>
      </c>
      <c r="AC187" s="370" t="b">
        <f t="shared" ref="AC187:AC205" si="13">IF(O187="Ja",TRUE,FALSE)</f>
        <v>0</v>
      </c>
      <c r="AI187" s="82" t="b">
        <f t="shared" ref="AI187:AI205" si="14">AB187=AC187</f>
        <v>1</v>
      </c>
    </row>
    <row r="188" spans="1:35" ht="32.25" hidden="1" customHeight="1" x14ac:dyDescent="0.2">
      <c r="A188" s="229"/>
      <c r="B188" s="575" t="s">
        <v>335</v>
      </c>
      <c r="C188" s="576"/>
      <c r="D188" s="577"/>
      <c r="E188" s="578"/>
      <c r="F188" s="578"/>
      <c r="G188" s="579"/>
      <c r="H188" s="462"/>
      <c r="I188" s="588"/>
      <c r="J188" s="578"/>
      <c r="K188" s="578"/>
      <c r="L188" s="578"/>
      <c r="M188" s="578"/>
      <c r="N188" s="579"/>
      <c r="O188" s="306"/>
      <c r="P188" s="695"/>
      <c r="Q188" s="695"/>
      <c r="R188" s="695"/>
      <c r="S188" s="695"/>
      <c r="T188" s="695"/>
      <c r="U188" s="695"/>
      <c r="V188" s="695"/>
      <c r="W188" s="695"/>
      <c r="X188" s="695"/>
      <c r="Y188" s="696"/>
      <c r="Z188" s="96"/>
      <c r="AA188" s="96"/>
      <c r="AB188" s="96" t="b">
        <f t="shared" si="12"/>
        <v>0</v>
      </c>
      <c r="AC188" s="370" t="b">
        <f t="shared" si="13"/>
        <v>0</v>
      </c>
      <c r="AI188" s="82" t="b">
        <f t="shared" si="14"/>
        <v>1</v>
      </c>
    </row>
    <row r="189" spans="1:35" ht="32.25" hidden="1" customHeight="1" x14ac:dyDescent="0.2">
      <c r="A189" s="229"/>
      <c r="B189" s="575" t="s">
        <v>335</v>
      </c>
      <c r="C189" s="576"/>
      <c r="D189" s="577"/>
      <c r="E189" s="578"/>
      <c r="F189" s="578"/>
      <c r="G189" s="579"/>
      <c r="H189" s="462"/>
      <c r="I189" s="588"/>
      <c r="J189" s="578"/>
      <c r="K189" s="578"/>
      <c r="L189" s="578"/>
      <c r="M189" s="578"/>
      <c r="N189" s="579"/>
      <c r="O189" s="306"/>
      <c r="P189" s="695"/>
      <c r="Q189" s="695"/>
      <c r="R189" s="695"/>
      <c r="S189" s="695"/>
      <c r="T189" s="695"/>
      <c r="U189" s="695"/>
      <c r="V189" s="695"/>
      <c r="W189" s="695"/>
      <c r="X189" s="695"/>
      <c r="Y189" s="696"/>
      <c r="Z189" s="96"/>
      <c r="AA189" s="96"/>
      <c r="AB189" s="96" t="b">
        <f t="shared" si="12"/>
        <v>0</v>
      </c>
      <c r="AC189" s="370" t="b">
        <f t="shared" si="13"/>
        <v>0</v>
      </c>
      <c r="AI189" s="82" t="b">
        <f t="shared" si="14"/>
        <v>1</v>
      </c>
    </row>
    <row r="190" spans="1:35" ht="32.25" hidden="1" customHeight="1" x14ac:dyDescent="0.2">
      <c r="A190" s="229"/>
      <c r="B190" s="575" t="s">
        <v>335</v>
      </c>
      <c r="C190" s="576"/>
      <c r="D190" s="577"/>
      <c r="E190" s="578"/>
      <c r="F190" s="578"/>
      <c r="G190" s="579"/>
      <c r="H190" s="462"/>
      <c r="I190" s="588"/>
      <c r="J190" s="578"/>
      <c r="K190" s="578"/>
      <c r="L190" s="578"/>
      <c r="M190" s="578"/>
      <c r="N190" s="579"/>
      <c r="O190" s="306"/>
      <c r="P190" s="695"/>
      <c r="Q190" s="695"/>
      <c r="R190" s="695"/>
      <c r="S190" s="695"/>
      <c r="T190" s="695"/>
      <c r="U190" s="695"/>
      <c r="V190" s="695"/>
      <c r="W190" s="695"/>
      <c r="X190" s="695"/>
      <c r="Y190" s="696"/>
      <c r="Z190" s="96"/>
      <c r="AA190" s="96"/>
      <c r="AB190" s="96" t="b">
        <f t="shared" si="12"/>
        <v>0</v>
      </c>
      <c r="AC190" s="370" t="b">
        <f t="shared" si="13"/>
        <v>0</v>
      </c>
      <c r="AI190" s="82" t="b">
        <f t="shared" si="14"/>
        <v>1</v>
      </c>
    </row>
    <row r="191" spans="1:35" ht="32.25" hidden="1" customHeight="1" x14ac:dyDescent="0.2">
      <c r="A191" s="229"/>
      <c r="B191" s="575" t="s">
        <v>335</v>
      </c>
      <c r="C191" s="576"/>
      <c r="D191" s="577"/>
      <c r="E191" s="578"/>
      <c r="F191" s="578"/>
      <c r="G191" s="579"/>
      <c r="H191" s="462"/>
      <c r="I191" s="588"/>
      <c r="J191" s="578"/>
      <c r="K191" s="578"/>
      <c r="L191" s="578"/>
      <c r="M191" s="578"/>
      <c r="N191" s="579"/>
      <c r="O191" s="306"/>
      <c r="P191" s="695"/>
      <c r="Q191" s="695"/>
      <c r="R191" s="695"/>
      <c r="S191" s="695"/>
      <c r="T191" s="695"/>
      <c r="U191" s="695"/>
      <c r="V191" s="695"/>
      <c r="W191" s="695"/>
      <c r="X191" s="695"/>
      <c r="Y191" s="696"/>
      <c r="Z191" s="96"/>
      <c r="AA191" s="96"/>
      <c r="AB191" s="96" t="b">
        <f t="shared" si="12"/>
        <v>0</v>
      </c>
      <c r="AC191" s="370" t="b">
        <f t="shared" si="13"/>
        <v>0</v>
      </c>
      <c r="AI191" s="82" t="b">
        <f t="shared" si="14"/>
        <v>1</v>
      </c>
    </row>
    <row r="192" spans="1:35" ht="32.25" hidden="1" customHeight="1" x14ac:dyDescent="0.2">
      <c r="A192" s="229"/>
      <c r="B192" s="575" t="s">
        <v>335</v>
      </c>
      <c r="C192" s="576"/>
      <c r="D192" s="577"/>
      <c r="E192" s="578"/>
      <c r="F192" s="578"/>
      <c r="G192" s="579"/>
      <c r="H192" s="462"/>
      <c r="I192" s="588"/>
      <c r="J192" s="578"/>
      <c r="K192" s="578"/>
      <c r="L192" s="578"/>
      <c r="M192" s="578"/>
      <c r="N192" s="579"/>
      <c r="O192" s="306"/>
      <c r="P192" s="695"/>
      <c r="Q192" s="695"/>
      <c r="R192" s="695"/>
      <c r="S192" s="695"/>
      <c r="T192" s="695"/>
      <c r="U192" s="695"/>
      <c r="V192" s="695"/>
      <c r="W192" s="695"/>
      <c r="X192" s="695"/>
      <c r="Y192" s="696"/>
      <c r="Z192" s="96"/>
      <c r="AA192" s="96"/>
      <c r="AB192" s="96" t="b">
        <f t="shared" si="12"/>
        <v>0</v>
      </c>
      <c r="AC192" s="370" t="b">
        <f t="shared" si="13"/>
        <v>0</v>
      </c>
      <c r="AI192" s="82" t="b">
        <f t="shared" si="14"/>
        <v>1</v>
      </c>
    </row>
    <row r="193" spans="1:35" ht="32.25" hidden="1" customHeight="1" x14ac:dyDescent="0.2">
      <c r="A193" s="229"/>
      <c r="B193" s="575" t="s">
        <v>335</v>
      </c>
      <c r="C193" s="576"/>
      <c r="D193" s="577"/>
      <c r="E193" s="578"/>
      <c r="F193" s="578"/>
      <c r="G193" s="579"/>
      <c r="H193" s="462"/>
      <c r="I193" s="588"/>
      <c r="J193" s="578"/>
      <c r="K193" s="578"/>
      <c r="L193" s="578"/>
      <c r="M193" s="578"/>
      <c r="N193" s="579"/>
      <c r="O193" s="306"/>
      <c r="P193" s="695"/>
      <c r="Q193" s="695"/>
      <c r="R193" s="695"/>
      <c r="S193" s="695"/>
      <c r="T193" s="695"/>
      <c r="U193" s="695"/>
      <c r="V193" s="695"/>
      <c r="W193" s="695"/>
      <c r="X193" s="695"/>
      <c r="Y193" s="696"/>
      <c r="Z193" s="96"/>
      <c r="AA193" s="96"/>
      <c r="AB193" s="96" t="b">
        <f t="shared" si="12"/>
        <v>0</v>
      </c>
      <c r="AC193" s="370" t="b">
        <f t="shared" si="13"/>
        <v>0</v>
      </c>
      <c r="AI193" s="82" t="b">
        <f t="shared" si="14"/>
        <v>1</v>
      </c>
    </row>
    <row r="194" spans="1:35" ht="32.25" hidden="1" customHeight="1" x14ac:dyDescent="0.2">
      <c r="A194" s="229"/>
      <c r="B194" s="575" t="s">
        <v>335</v>
      </c>
      <c r="C194" s="576"/>
      <c r="D194" s="577"/>
      <c r="E194" s="578"/>
      <c r="F194" s="578"/>
      <c r="G194" s="579"/>
      <c r="H194" s="462"/>
      <c r="I194" s="588"/>
      <c r="J194" s="578"/>
      <c r="K194" s="578"/>
      <c r="L194" s="578"/>
      <c r="M194" s="578"/>
      <c r="N194" s="579"/>
      <c r="O194" s="306"/>
      <c r="P194" s="695"/>
      <c r="Q194" s="695"/>
      <c r="R194" s="695"/>
      <c r="S194" s="695"/>
      <c r="T194" s="695"/>
      <c r="U194" s="695"/>
      <c r="V194" s="695"/>
      <c r="W194" s="695"/>
      <c r="X194" s="695"/>
      <c r="Y194" s="696"/>
      <c r="Z194" s="96"/>
      <c r="AA194" s="96"/>
      <c r="AB194" s="96" t="b">
        <f t="shared" si="12"/>
        <v>0</v>
      </c>
      <c r="AC194" s="370" t="b">
        <f t="shared" si="13"/>
        <v>0</v>
      </c>
      <c r="AI194" s="82" t="b">
        <f t="shared" si="14"/>
        <v>1</v>
      </c>
    </row>
    <row r="195" spans="1:35" ht="32.25" hidden="1" customHeight="1" x14ac:dyDescent="0.2">
      <c r="A195" s="229"/>
      <c r="B195" s="575" t="s">
        <v>335</v>
      </c>
      <c r="C195" s="576"/>
      <c r="D195" s="577"/>
      <c r="E195" s="578"/>
      <c r="F195" s="578"/>
      <c r="G195" s="579"/>
      <c r="H195" s="462"/>
      <c r="I195" s="588"/>
      <c r="J195" s="578"/>
      <c r="K195" s="578"/>
      <c r="L195" s="578"/>
      <c r="M195" s="578"/>
      <c r="N195" s="579"/>
      <c r="O195" s="306"/>
      <c r="P195" s="695"/>
      <c r="Q195" s="695"/>
      <c r="R195" s="695"/>
      <c r="S195" s="695"/>
      <c r="T195" s="695"/>
      <c r="U195" s="695"/>
      <c r="V195" s="695"/>
      <c r="W195" s="695"/>
      <c r="X195" s="695"/>
      <c r="Y195" s="696"/>
      <c r="Z195" s="96"/>
      <c r="AA195" s="96"/>
      <c r="AB195" s="96" t="b">
        <f t="shared" si="12"/>
        <v>0</v>
      </c>
      <c r="AC195" s="370" t="b">
        <f t="shared" si="13"/>
        <v>0</v>
      </c>
      <c r="AI195" s="82" t="b">
        <f t="shared" si="14"/>
        <v>1</v>
      </c>
    </row>
    <row r="196" spans="1:35" ht="32.25" hidden="1" customHeight="1" x14ac:dyDescent="0.2">
      <c r="A196" s="229"/>
      <c r="B196" s="575" t="s">
        <v>335</v>
      </c>
      <c r="C196" s="576"/>
      <c r="D196" s="577"/>
      <c r="E196" s="578"/>
      <c r="F196" s="578"/>
      <c r="G196" s="579"/>
      <c r="H196" s="462"/>
      <c r="I196" s="588"/>
      <c r="J196" s="578"/>
      <c r="K196" s="578"/>
      <c r="L196" s="578"/>
      <c r="M196" s="578"/>
      <c r="N196" s="579"/>
      <c r="O196" s="306"/>
      <c r="P196" s="695"/>
      <c r="Q196" s="695"/>
      <c r="R196" s="695"/>
      <c r="S196" s="695"/>
      <c r="T196" s="695"/>
      <c r="U196" s="695"/>
      <c r="V196" s="695"/>
      <c r="W196" s="695"/>
      <c r="X196" s="695"/>
      <c r="Y196" s="696"/>
      <c r="Z196" s="96"/>
      <c r="AA196" s="96"/>
      <c r="AB196" s="96" t="b">
        <f t="shared" si="12"/>
        <v>0</v>
      </c>
      <c r="AC196" s="370" t="b">
        <f t="shared" si="13"/>
        <v>0</v>
      </c>
      <c r="AI196" s="82" t="b">
        <f t="shared" si="14"/>
        <v>1</v>
      </c>
    </row>
    <row r="197" spans="1:35" ht="32.25" hidden="1" customHeight="1" x14ac:dyDescent="0.2">
      <c r="A197" s="229"/>
      <c r="B197" s="575" t="s">
        <v>335</v>
      </c>
      <c r="C197" s="576"/>
      <c r="D197" s="577"/>
      <c r="E197" s="578"/>
      <c r="F197" s="578"/>
      <c r="G197" s="579"/>
      <c r="H197" s="462"/>
      <c r="I197" s="588"/>
      <c r="J197" s="578"/>
      <c r="K197" s="578"/>
      <c r="L197" s="578"/>
      <c r="M197" s="578"/>
      <c r="N197" s="579"/>
      <c r="O197" s="306"/>
      <c r="P197" s="695"/>
      <c r="Q197" s="695"/>
      <c r="R197" s="695"/>
      <c r="S197" s="695"/>
      <c r="T197" s="695"/>
      <c r="U197" s="695"/>
      <c r="V197" s="695"/>
      <c r="W197" s="695"/>
      <c r="X197" s="695"/>
      <c r="Y197" s="696"/>
      <c r="Z197" s="96"/>
      <c r="AA197" s="96"/>
      <c r="AB197" s="96" t="b">
        <f t="shared" si="12"/>
        <v>0</v>
      </c>
      <c r="AC197" s="370" t="b">
        <f t="shared" si="13"/>
        <v>0</v>
      </c>
      <c r="AI197" s="82" t="b">
        <f t="shared" si="14"/>
        <v>1</v>
      </c>
    </row>
    <row r="198" spans="1:35" ht="32.25" hidden="1" customHeight="1" x14ac:dyDescent="0.2">
      <c r="A198" s="229"/>
      <c r="B198" s="575" t="s">
        <v>335</v>
      </c>
      <c r="C198" s="576"/>
      <c r="D198" s="577"/>
      <c r="E198" s="578"/>
      <c r="F198" s="578"/>
      <c r="G198" s="579"/>
      <c r="H198" s="462"/>
      <c r="I198" s="588"/>
      <c r="J198" s="578"/>
      <c r="K198" s="578"/>
      <c r="L198" s="578"/>
      <c r="M198" s="578"/>
      <c r="N198" s="579"/>
      <c r="O198" s="306"/>
      <c r="P198" s="695"/>
      <c r="Q198" s="695"/>
      <c r="R198" s="695"/>
      <c r="S198" s="695"/>
      <c r="T198" s="695"/>
      <c r="U198" s="695"/>
      <c r="V198" s="695"/>
      <c r="W198" s="695"/>
      <c r="X198" s="695"/>
      <c r="Y198" s="696"/>
      <c r="Z198" s="96"/>
      <c r="AA198" s="96"/>
      <c r="AB198" s="96" t="b">
        <f t="shared" si="12"/>
        <v>0</v>
      </c>
      <c r="AC198" s="370" t="b">
        <f t="shared" si="13"/>
        <v>0</v>
      </c>
      <c r="AI198" s="82" t="b">
        <f t="shared" si="14"/>
        <v>1</v>
      </c>
    </row>
    <row r="199" spans="1:35" ht="32.25" hidden="1" customHeight="1" x14ac:dyDescent="0.2">
      <c r="A199" s="229"/>
      <c r="B199" s="575" t="s">
        <v>335</v>
      </c>
      <c r="C199" s="576"/>
      <c r="D199" s="577"/>
      <c r="E199" s="578"/>
      <c r="F199" s="578"/>
      <c r="G199" s="579"/>
      <c r="H199" s="462"/>
      <c r="I199" s="588"/>
      <c r="J199" s="578"/>
      <c r="K199" s="578"/>
      <c r="L199" s="578"/>
      <c r="M199" s="578"/>
      <c r="N199" s="579"/>
      <c r="O199" s="306"/>
      <c r="P199" s="695"/>
      <c r="Q199" s="695"/>
      <c r="R199" s="695"/>
      <c r="S199" s="695"/>
      <c r="T199" s="695"/>
      <c r="U199" s="695"/>
      <c r="V199" s="695"/>
      <c r="W199" s="695"/>
      <c r="X199" s="695"/>
      <c r="Y199" s="696"/>
      <c r="Z199" s="96"/>
      <c r="AA199" s="96"/>
      <c r="AB199" s="96" t="b">
        <f t="shared" si="12"/>
        <v>0</v>
      </c>
      <c r="AC199" s="370" t="b">
        <f t="shared" si="13"/>
        <v>0</v>
      </c>
      <c r="AI199" s="82" t="b">
        <f t="shared" si="14"/>
        <v>1</v>
      </c>
    </row>
    <row r="200" spans="1:35" ht="32.25" hidden="1" customHeight="1" x14ac:dyDescent="0.2">
      <c r="A200" s="229"/>
      <c r="B200" s="575" t="s">
        <v>335</v>
      </c>
      <c r="C200" s="576"/>
      <c r="D200" s="577"/>
      <c r="E200" s="578"/>
      <c r="F200" s="578"/>
      <c r="G200" s="579"/>
      <c r="H200" s="462"/>
      <c r="I200" s="588"/>
      <c r="J200" s="578"/>
      <c r="K200" s="578"/>
      <c r="L200" s="578"/>
      <c r="M200" s="578"/>
      <c r="N200" s="579"/>
      <c r="O200" s="306"/>
      <c r="P200" s="695"/>
      <c r="Q200" s="695"/>
      <c r="R200" s="695"/>
      <c r="S200" s="695"/>
      <c r="T200" s="695"/>
      <c r="U200" s="695"/>
      <c r="V200" s="695"/>
      <c r="W200" s="695"/>
      <c r="X200" s="695"/>
      <c r="Y200" s="696"/>
      <c r="Z200" s="96"/>
      <c r="AA200" s="96"/>
      <c r="AB200" s="96" t="b">
        <f t="shared" si="12"/>
        <v>0</v>
      </c>
      <c r="AC200" s="370" t="b">
        <f t="shared" si="13"/>
        <v>0</v>
      </c>
      <c r="AI200" s="82" t="b">
        <f t="shared" si="14"/>
        <v>1</v>
      </c>
    </row>
    <row r="201" spans="1:35" ht="32.25" hidden="1" customHeight="1" x14ac:dyDescent="0.2">
      <c r="A201" s="229"/>
      <c r="B201" s="575" t="s">
        <v>335</v>
      </c>
      <c r="C201" s="576"/>
      <c r="D201" s="577"/>
      <c r="E201" s="578"/>
      <c r="F201" s="578"/>
      <c r="G201" s="579"/>
      <c r="H201" s="462"/>
      <c r="I201" s="588"/>
      <c r="J201" s="578"/>
      <c r="K201" s="578"/>
      <c r="L201" s="578"/>
      <c r="M201" s="578"/>
      <c r="N201" s="579"/>
      <c r="O201" s="306"/>
      <c r="P201" s="695"/>
      <c r="Q201" s="695"/>
      <c r="R201" s="695"/>
      <c r="S201" s="695"/>
      <c r="T201" s="695"/>
      <c r="U201" s="695"/>
      <c r="V201" s="695"/>
      <c r="W201" s="695"/>
      <c r="X201" s="695"/>
      <c r="Y201" s="696"/>
      <c r="Z201" s="96"/>
      <c r="AA201" s="96"/>
      <c r="AB201" s="96" t="b">
        <f t="shared" si="12"/>
        <v>0</v>
      </c>
      <c r="AC201" s="370" t="b">
        <f t="shared" si="13"/>
        <v>0</v>
      </c>
      <c r="AI201" s="82" t="b">
        <f t="shared" si="14"/>
        <v>1</v>
      </c>
    </row>
    <row r="202" spans="1:35" ht="32.25" hidden="1" customHeight="1" x14ac:dyDescent="0.2">
      <c r="A202" s="229"/>
      <c r="B202" s="575" t="s">
        <v>335</v>
      </c>
      <c r="C202" s="576"/>
      <c r="D202" s="577"/>
      <c r="E202" s="578"/>
      <c r="F202" s="578"/>
      <c r="G202" s="579"/>
      <c r="H202" s="462"/>
      <c r="I202" s="588"/>
      <c r="J202" s="578"/>
      <c r="K202" s="578"/>
      <c r="L202" s="578"/>
      <c r="M202" s="578"/>
      <c r="N202" s="579"/>
      <c r="O202" s="306"/>
      <c r="P202" s="695"/>
      <c r="Q202" s="695"/>
      <c r="R202" s="695"/>
      <c r="S202" s="695"/>
      <c r="T202" s="695"/>
      <c r="U202" s="695"/>
      <c r="V202" s="695"/>
      <c r="W202" s="695"/>
      <c r="X202" s="695"/>
      <c r="Y202" s="696"/>
      <c r="Z202" s="96"/>
      <c r="AA202" s="96"/>
      <c r="AB202" s="96" t="b">
        <f t="shared" si="12"/>
        <v>0</v>
      </c>
      <c r="AC202" s="370" t="b">
        <f t="shared" si="13"/>
        <v>0</v>
      </c>
      <c r="AI202" s="82" t="b">
        <f t="shared" si="14"/>
        <v>1</v>
      </c>
    </row>
    <row r="203" spans="1:35" ht="32.25" hidden="1" customHeight="1" x14ac:dyDescent="0.2">
      <c r="A203" s="229"/>
      <c r="B203" s="575" t="s">
        <v>335</v>
      </c>
      <c r="C203" s="576"/>
      <c r="D203" s="577"/>
      <c r="E203" s="578"/>
      <c r="F203" s="578"/>
      <c r="G203" s="579"/>
      <c r="H203" s="462"/>
      <c r="I203" s="588"/>
      <c r="J203" s="578"/>
      <c r="K203" s="578"/>
      <c r="L203" s="578"/>
      <c r="M203" s="578"/>
      <c r="N203" s="579"/>
      <c r="O203" s="306"/>
      <c r="P203" s="695"/>
      <c r="Q203" s="695"/>
      <c r="R203" s="695"/>
      <c r="S203" s="695"/>
      <c r="T203" s="695"/>
      <c r="U203" s="695"/>
      <c r="V203" s="695"/>
      <c r="W203" s="695"/>
      <c r="X203" s="695"/>
      <c r="Y203" s="696"/>
      <c r="Z203" s="96"/>
      <c r="AA203" s="96"/>
      <c r="AB203" s="96" t="b">
        <f t="shared" si="12"/>
        <v>0</v>
      </c>
      <c r="AC203" s="370" t="b">
        <f t="shared" si="13"/>
        <v>0</v>
      </c>
      <c r="AI203" s="82" t="b">
        <f t="shared" si="14"/>
        <v>1</v>
      </c>
    </row>
    <row r="204" spans="1:35" ht="32.25" hidden="1" customHeight="1" x14ac:dyDescent="0.2">
      <c r="A204" s="229"/>
      <c r="B204" s="575" t="s">
        <v>335</v>
      </c>
      <c r="C204" s="576"/>
      <c r="D204" s="577"/>
      <c r="E204" s="578"/>
      <c r="F204" s="578"/>
      <c r="G204" s="579"/>
      <c r="H204" s="462"/>
      <c r="I204" s="588"/>
      <c r="J204" s="578"/>
      <c r="K204" s="578"/>
      <c r="L204" s="578"/>
      <c r="M204" s="578"/>
      <c r="N204" s="579"/>
      <c r="O204" s="306"/>
      <c r="P204" s="695"/>
      <c r="Q204" s="695"/>
      <c r="R204" s="695"/>
      <c r="S204" s="695"/>
      <c r="T204" s="695"/>
      <c r="U204" s="695"/>
      <c r="V204" s="695"/>
      <c r="W204" s="695"/>
      <c r="X204" s="695"/>
      <c r="Y204" s="696"/>
      <c r="Z204" s="96"/>
      <c r="AA204" s="96"/>
      <c r="AB204" s="96" t="b">
        <f t="shared" si="12"/>
        <v>0</v>
      </c>
      <c r="AC204" s="370" t="b">
        <f t="shared" si="13"/>
        <v>0</v>
      </c>
      <c r="AI204" s="82" t="b">
        <f t="shared" si="14"/>
        <v>1</v>
      </c>
    </row>
    <row r="205" spans="1:35" ht="32.25" hidden="1" customHeight="1" x14ac:dyDescent="0.2">
      <c r="A205" s="229"/>
      <c r="B205" s="734" t="s">
        <v>335</v>
      </c>
      <c r="C205" s="576"/>
      <c r="D205" s="577"/>
      <c r="E205" s="578"/>
      <c r="F205" s="578"/>
      <c r="G205" s="579"/>
      <c r="H205" s="462"/>
      <c r="I205" s="588"/>
      <c r="J205" s="578"/>
      <c r="K205" s="578"/>
      <c r="L205" s="578"/>
      <c r="M205" s="578"/>
      <c r="N205" s="579"/>
      <c r="O205" s="306"/>
      <c r="P205" s="695"/>
      <c r="Q205" s="695"/>
      <c r="R205" s="695"/>
      <c r="S205" s="695"/>
      <c r="T205" s="695"/>
      <c r="U205" s="695"/>
      <c r="V205" s="695"/>
      <c r="W205" s="695"/>
      <c r="X205" s="695"/>
      <c r="Y205" s="696"/>
      <c r="Z205" s="96"/>
      <c r="AA205" s="96"/>
      <c r="AB205" s="96" t="b">
        <f t="shared" si="12"/>
        <v>0</v>
      </c>
      <c r="AC205" s="370" t="b">
        <f t="shared" si="13"/>
        <v>0</v>
      </c>
      <c r="AI205" s="82" t="b">
        <f t="shared" si="14"/>
        <v>1</v>
      </c>
    </row>
    <row r="206" spans="1:35" ht="12.75" customHeight="1" x14ac:dyDescent="0.2">
      <c r="A206" s="229"/>
      <c r="B206" s="247"/>
      <c r="C206" s="287"/>
      <c r="D206" s="249"/>
      <c r="E206" s="247"/>
      <c r="F206" s="247"/>
      <c r="G206" s="354"/>
      <c r="H206" s="439"/>
      <c r="I206" s="831"/>
      <c r="J206" s="832"/>
      <c r="K206" s="832"/>
      <c r="L206" s="288"/>
      <c r="M206" s="833"/>
      <c r="N206" s="834"/>
      <c r="O206" s="48"/>
      <c r="P206" s="35"/>
      <c r="Q206" s="35"/>
      <c r="R206" s="35"/>
      <c r="S206" s="35"/>
      <c r="T206" s="35"/>
      <c r="U206" s="35"/>
      <c r="V206" s="35"/>
      <c r="W206" s="35"/>
      <c r="X206" s="35"/>
      <c r="Y206" s="90"/>
      <c r="Z206" s="91"/>
      <c r="AA206" s="336"/>
      <c r="AB206" s="336"/>
      <c r="AC206" s="366"/>
    </row>
    <row r="207" spans="1:35" hidden="1" x14ac:dyDescent="0.2">
      <c r="A207" s="229"/>
      <c r="B207" s="247"/>
      <c r="C207" s="287"/>
      <c r="D207" s="249"/>
      <c r="E207" s="247"/>
      <c r="F207" s="247"/>
      <c r="G207" s="354"/>
      <c r="H207" s="439"/>
      <c r="I207" s="353"/>
      <c r="J207" s="353"/>
      <c r="K207" s="58"/>
      <c r="L207" s="288"/>
      <c r="M207" s="834"/>
      <c r="N207" s="834"/>
      <c r="O207" s="36"/>
      <c r="P207" s="35"/>
      <c r="Q207" s="35"/>
      <c r="R207" s="35"/>
      <c r="S207" s="35"/>
      <c r="T207" s="35"/>
      <c r="U207" s="35"/>
      <c r="V207" s="35"/>
      <c r="W207" s="35"/>
      <c r="X207" s="35"/>
      <c r="Y207" s="90"/>
      <c r="Z207" s="91"/>
      <c r="AA207" s="336"/>
      <c r="AB207" s="336"/>
      <c r="AC207" s="366"/>
    </row>
    <row r="208" spans="1:35" ht="15.75" hidden="1" customHeight="1" x14ac:dyDescent="0.2">
      <c r="A208" s="299"/>
      <c r="B208" s="735" t="s">
        <v>317</v>
      </c>
      <c r="C208" s="736"/>
      <c r="D208" s="736"/>
      <c r="E208" s="737"/>
      <c r="F208" s="247"/>
      <c r="G208" s="354"/>
      <c r="H208" s="439"/>
      <c r="I208" s="354"/>
      <c r="J208" s="354"/>
      <c r="K208" s="336"/>
      <c r="L208" s="288"/>
      <c r="M208" s="289"/>
      <c r="N208" s="241"/>
      <c r="O208" s="36"/>
      <c r="P208" s="35"/>
      <c r="Q208" s="35"/>
      <c r="R208" s="35"/>
      <c r="S208" s="35"/>
      <c r="T208" s="35"/>
      <c r="U208" s="35"/>
      <c r="V208" s="35"/>
      <c r="W208" s="35"/>
      <c r="X208" s="35"/>
      <c r="Y208" s="90"/>
      <c r="Z208" s="91"/>
      <c r="AA208" s="336"/>
      <c r="AB208" s="336"/>
      <c r="AC208" s="366"/>
    </row>
    <row r="209" spans="1:35" ht="99" hidden="1" customHeight="1" x14ac:dyDescent="0.2">
      <c r="A209" s="229"/>
      <c r="B209" s="731" t="s">
        <v>315</v>
      </c>
      <c r="C209" s="732"/>
      <c r="D209" s="826" t="s">
        <v>143</v>
      </c>
      <c r="E209" s="827"/>
      <c r="F209" s="828"/>
      <c r="G209" s="829"/>
      <c r="H209" s="463"/>
      <c r="I209" s="701" t="s">
        <v>102</v>
      </c>
      <c r="J209" s="830"/>
      <c r="K209" s="830"/>
      <c r="L209" s="703"/>
      <c r="M209" s="277" t="str">
        <f>IF(TillDelVal=1,"","Ange poäng-värde
")</f>
        <v xml:space="preserve">Ange poäng-värde
</v>
      </c>
      <c r="N209" s="433"/>
      <c r="O209" s="97" t="s">
        <v>141</v>
      </c>
      <c r="P209" s="739" t="s">
        <v>55</v>
      </c>
      <c r="Q209" s="740"/>
      <c r="R209" s="740"/>
      <c r="S209" s="740"/>
      <c r="T209" s="740"/>
      <c r="U209" s="740"/>
      <c r="V209" s="740"/>
      <c r="W209" s="740"/>
      <c r="X209" s="740"/>
      <c r="Y209" s="741"/>
      <c r="Z209" s="136"/>
      <c r="AA209" s="135"/>
      <c r="AB209" s="137"/>
      <c r="AC209" s="379"/>
    </row>
    <row r="210" spans="1:35" ht="34.5" hidden="1" customHeight="1" x14ac:dyDescent="0.2">
      <c r="A210" s="229"/>
      <c r="B210" s="575" t="s">
        <v>335</v>
      </c>
      <c r="C210" s="576"/>
      <c r="D210" s="577"/>
      <c r="E210" s="835"/>
      <c r="F210" s="578"/>
      <c r="G210" s="579"/>
      <c r="H210" s="462"/>
      <c r="I210" s="836"/>
      <c r="J210" s="837"/>
      <c r="K210" s="837"/>
      <c r="L210" s="838"/>
      <c r="M210" s="258"/>
      <c r="N210" s="434"/>
      <c r="O210" s="278"/>
      <c r="P210" s="563"/>
      <c r="Q210" s="564"/>
      <c r="R210" s="564"/>
      <c r="S210" s="564"/>
      <c r="T210" s="564"/>
      <c r="U210" s="564"/>
      <c r="V210" s="564"/>
      <c r="W210" s="564"/>
      <c r="X210" s="564"/>
      <c r="Y210" s="565"/>
      <c r="Z210" s="96"/>
      <c r="AA210" s="96"/>
      <c r="AB210" s="96"/>
      <c r="AC210" s="370"/>
      <c r="AI210" s="82"/>
    </row>
    <row r="211" spans="1:35" ht="32.25" hidden="1" customHeight="1" x14ac:dyDescent="0.2">
      <c r="A211" s="229"/>
      <c r="B211" s="575" t="s">
        <v>335</v>
      </c>
      <c r="C211" s="576"/>
      <c r="D211" s="577"/>
      <c r="E211" s="835"/>
      <c r="F211" s="578"/>
      <c r="G211" s="579"/>
      <c r="H211" s="462"/>
      <c r="I211" s="836"/>
      <c r="J211" s="837"/>
      <c r="K211" s="837"/>
      <c r="L211" s="838"/>
      <c r="M211" s="258"/>
      <c r="N211" s="434"/>
      <c r="O211" s="278"/>
      <c r="P211" s="563"/>
      <c r="Q211" s="564"/>
      <c r="R211" s="564"/>
      <c r="S211" s="564"/>
      <c r="T211" s="564"/>
      <c r="U211" s="564"/>
      <c r="V211" s="564"/>
      <c r="W211" s="564"/>
      <c r="X211" s="564"/>
      <c r="Y211" s="565"/>
      <c r="Z211" s="96"/>
      <c r="AA211" s="96"/>
      <c r="AB211" s="96"/>
      <c r="AC211" s="370"/>
      <c r="AI211" s="82"/>
    </row>
    <row r="212" spans="1:35" ht="32.25" hidden="1" customHeight="1" x14ac:dyDescent="0.2">
      <c r="A212" s="229"/>
      <c r="B212" s="575" t="s">
        <v>335</v>
      </c>
      <c r="C212" s="576"/>
      <c r="D212" s="577"/>
      <c r="E212" s="835"/>
      <c r="F212" s="578"/>
      <c r="G212" s="579"/>
      <c r="H212" s="462"/>
      <c r="I212" s="836"/>
      <c r="J212" s="837"/>
      <c r="K212" s="837"/>
      <c r="L212" s="838"/>
      <c r="M212" s="258"/>
      <c r="N212" s="434"/>
      <c r="O212" s="278"/>
      <c r="P212" s="563"/>
      <c r="Q212" s="564"/>
      <c r="R212" s="564"/>
      <c r="S212" s="564"/>
      <c r="T212" s="564"/>
      <c r="U212" s="564"/>
      <c r="V212" s="564"/>
      <c r="W212" s="564"/>
      <c r="X212" s="564"/>
      <c r="Y212" s="565"/>
      <c r="Z212" s="96"/>
      <c r="AA212" s="96"/>
      <c r="AB212" s="96"/>
      <c r="AC212" s="370"/>
      <c r="AI212" s="82"/>
    </row>
    <row r="213" spans="1:35" ht="32.25" hidden="1" customHeight="1" x14ac:dyDescent="0.2">
      <c r="A213" s="229"/>
      <c r="B213" s="575" t="s">
        <v>335</v>
      </c>
      <c r="C213" s="576"/>
      <c r="D213" s="577"/>
      <c r="E213" s="835"/>
      <c r="F213" s="578"/>
      <c r="G213" s="579"/>
      <c r="H213" s="462"/>
      <c r="I213" s="836"/>
      <c r="J213" s="837"/>
      <c r="K213" s="837"/>
      <c r="L213" s="838"/>
      <c r="M213" s="258"/>
      <c r="N213" s="434"/>
      <c r="O213" s="278"/>
      <c r="P213" s="563"/>
      <c r="Q213" s="564"/>
      <c r="R213" s="564"/>
      <c r="S213" s="564"/>
      <c r="T213" s="564"/>
      <c r="U213" s="564"/>
      <c r="V213" s="564"/>
      <c r="W213" s="564"/>
      <c r="X213" s="564"/>
      <c r="Y213" s="565"/>
      <c r="Z213" s="96"/>
      <c r="AA213" s="96"/>
      <c r="AB213" s="96"/>
      <c r="AC213" s="370"/>
      <c r="AI213" s="82"/>
    </row>
    <row r="214" spans="1:35" ht="32.25" hidden="1" customHeight="1" x14ac:dyDescent="0.2">
      <c r="A214" s="229"/>
      <c r="B214" s="575" t="s">
        <v>335</v>
      </c>
      <c r="C214" s="576"/>
      <c r="D214" s="577"/>
      <c r="E214" s="835"/>
      <c r="F214" s="578"/>
      <c r="G214" s="579"/>
      <c r="H214" s="462"/>
      <c r="I214" s="836"/>
      <c r="J214" s="837"/>
      <c r="K214" s="837"/>
      <c r="L214" s="838"/>
      <c r="M214" s="258"/>
      <c r="N214" s="434"/>
      <c r="O214" s="278"/>
      <c r="P214" s="563"/>
      <c r="Q214" s="564"/>
      <c r="R214" s="564"/>
      <c r="S214" s="564"/>
      <c r="T214" s="564"/>
      <c r="U214" s="564"/>
      <c r="V214" s="564"/>
      <c r="W214" s="564"/>
      <c r="X214" s="564"/>
      <c r="Y214" s="565"/>
      <c r="Z214" s="96"/>
      <c r="AA214" s="96"/>
      <c r="AB214" s="96"/>
      <c r="AC214" s="370"/>
      <c r="AI214" s="82"/>
    </row>
    <row r="215" spans="1:35" ht="32.25" hidden="1" customHeight="1" x14ac:dyDescent="0.2">
      <c r="A215" s="229"/>
      <c r="B215" s="575" t="s">
        <v>335</v>
      </c>
      <c r="C215" s="576"/>
      <c r="D215" s="577"/>
      <c r="E215" s="835"/>
      <c r="F215" s="578"/>
      <c r="G215" s="579"/>
      <c r="H215" s="462"/>
      <c r="I215" s="836"/>
      <c r="J215" s="837"/>
      <c r="K215" s="837"/>
      <c r="L215" s="838"/>
      <c r="M215" s="258"/>
      <c r="N215" s="434"/>
      <c r="O215" s="278"/>
      <c r="P215" s="563"/>
      <c r="Q215" s="564"/>
      <c r="R215" s="564"/>
      <c r="S215" s="564"/>
      <c r="T215" s="564"/>
      <c r="U215" s="564"/>
      <c r="V215" s="564"/>
      <c r="W215" s="564"/>
      <c r="X215" s="564"/>
      <c r="Y215" s="565"/>
      <c r="Z215" s="96"/>
      <c r="AA215" s="96"/>
      <c r="AB215" s="96"/>
      <c r="AC215" s="370"/>
      <c r="AI215" s="82"/>
    </row>
    <row r="216" spans="1:35" ht="32.25" hidden="1" customHeight="1" x14ac:dyDescent="0.2">
      <c r="A216" s="229"/>
      <c r="B216" s="575" t="s">
        <v>335</v>
      </c>
      <c r="C216" s="576"/>
      <c r="D216" s="577"/>
      <c r="E216" s="835"/>
      <c r="F216" s="578"/>
      <c r="G216" s="579"/>
      <c r="H216" s="462"/>
      <c r="I216" s="836"/>
      <c r="J216" s="837"/>
      <c r="K216" s="837"/>
      <c r="L216" s="838"/>
      <c r="M216" s="258"/>
      <c r="N216" s="434"/>
      <c r="O216" s="278"/>
      <c r="P216" s="563"/>
      <c r="Q216" s="564"/>
      <c r="R216" s="564"/>
      <c r="S216" s="564"/>
      <c r="T216" s="564"/>
      <c r="U216" s="564"/>
      <c r="V216" s="564"/>
      <c r="W216" s="564"/>
      <c r="X216" s="564"/>
      <c r="Y216" s="565"/>
      <c r="Z216" s="96"/>
      <c r="AA216" s="96"/>
      <c r="AB216" s="96"/>
      <c r="AC216" s="370"/>
      <c r="AI216" s="82"/>
    </row>
    <row r="217" spans="1:35" ht="32.25" hidden="1" customHeight="1" x14ac:dyDescent="0.2">
      <c r="A217" s="229"/>
      <c r="B217" s="575" t="s">
        <v>335</v>
      </c>
      <c r="C217" s="576"/>
      <c r="D217" s="577"/>
      <c r="E217" s="835"/>
      <c r="F217" s="578"/>
      <c r="G217" s="579"/>
      <c r="H217" s="462"/>
      <c r="I217" s="836"/>
      <c r="J217" s="837"/>
      <c r="K217" s="837"/>
      <c r="L217" s="838"/>
      <c r="M217" s="258"/>
      <c r="N217" s="434"/>
      <c r="O217" s="278"/>
      <c r="P217" s="563"/>
      <c r="Q217" s="564"/>
      <c r="R217" s="564"/>
      <c r="S217" s="564"/>
      <c r="T217" s="564"/>
      <c r="U217" s="564"/>
      <c r="V217" s="564"/>
      <c r="W217" s="564"/>
      <c r="X217" s="564"/>
      <c r="Y217" s="565"/>
      <c r="Z217" s="96"/>
      <c r="AA217" s="96"/>
      <c r="AB217" s="96"/>
      <c r="AC217" s="370"/>
      <c r="AI217" s="82"/>
    </row>
    <row r="218" spans="1:35" ht="32.25" hidden="1" customHeight="1" x14ac:dyDescent="0.2">
      <c r="A218" s="229"/>
      <c r="B218" s="575" t="s">
        <v>335</v>
      </c>
      <c r="C218" s="576"/>
      <c r="D218" s="577"/>
      <c r="E218" s="835"/>
      <c r="F218" s="578"/>
      <c r="G218" s="579"/>
      <c r="H218" s="462"/>
      <c r="I218" s="836"/>
      <c r="J218" s="837"/>
      <c r="K218" s="837"/>
      <c r="L218" s="838"/>
      <c r="M218" s="258"/>
      <c r="N218" s="434"/>
      <c r="O218" s="278"/>
      <c r="P218" s="563"/>
      <c r="Q218" s="564"/>
      <c r="R218" s="564"/>
      <c r="S218" s="564"/>
      <c r="T218" s="564"/>
      <c r="U218" s="564"/>
      <c r="V218" s="564"/>
      <c r="W218" s="564"/>
      <c r="X218" s="564"/>
      <c r="Y218" s="565"/>
      <c r="Z218" s="96"/>
      <c r="AA218" s="96"/>
      <c r="AB218" s="96"/>
      <c r="AC218" s="370"/>
      <c r="AI218" s="82"/>
    </row>
    <row r="219" spans="1:35" ht="32.25" hidden="1" customHeight="1" x14ac:dyDescent="0.2">
      <c r="A219" s="229"/>
      <c r="B219" s="575" t="s">
        <v>335</v>
      </c>
      <c r="C219" s="576"/>
      <c r="D219" s="577"/>
      <c r="E219" s="835"/>
      <c r="F219" s="578"/>
      <c r="G219" s="579"/>
      <c r="H219" s="462"/>
      <c r="I219" s="836"/>
      <c r="J219" s="837"/>
      <c r="K219" s="837"/>
      <c r="L219" s="839"/>
      <c r="M219" s="258"/>
      <c r="N219" s="434"/>
      <c r="O219" s="278"/>
      <c r="P219" s="563"/>
      <c r="Q219" s="564"/>
      <c r="R219" s="564"/>
      <c r="S219" s="564"/>
      <c r="T219" s="564"/>
      <c r="U219" s="564"/>
      <c r="V219" s="564"/>
      <c r="W219" s="564"/>
      <c r="X219" s="564"/>
      <c r="Y219" s="565"/>
      <c r="Z219" s="96"/>
      <c r="AA219" s="96"/>
      <c r="AB219" s="96"/>
      <c r="AC219" s="370"/>
      <c r="AI219" s="82"/>
    </row>
    <row r="220" spans="1:35" ht="32.25" hidden="1" customHeight="1" x14ac:dyDescent="0.2">
      <c r="A220" s="229"/>
      <c r="B220" s="575" t="s">
        <v>335</v>
      </c>
      <c r="C220" s="576"/>
      <c r="D220" s="577"/>
      <c r="E220" s="835"/>
      <c r="F220" s="578"/>
      <c r="G220" s="579"/>
      <c r="H220" s="462"/>
      <c r="I220" s="836"/>
      <c r="J220" s="837"/>
      <c r="K220" s="837"/>
      <c r="L220" s="839"/>
      <c r="M220" s="258"/>
      <c r="N220" s="434"/>
      <c r="O220" s="278"/>
      <c r="P220" s="563"/>
      <c r="Q220" s="564"/>
      <c r="R220" s="564"/>
      <c r="S220" s="564"/>
      <c r="T220" s="564"/>
      <c r="U220" s="564"/>
      <c r="V220" s="564"/>
      <c r="W220" s="564"/>
      <c r="X220" s="564"/>
      <c r="Y220" s="565"/>
      <c r="Z220" s="96"/>
      <c r="AA220" s="96"/>
      <c r="AB220" s="96"/>
      <c r="AC220" s="370"/>
      <c r="AI220" s="82"/>
    </row>
    <row r="221" spans="1:35" ht="32.25" hidden="1" customHeight="1" x14ac:dyDescent="0.2">
      <c r="A221" s="229"/>
      <c r="B221" s="575" t="s">
        <v>335</v>
      </c>
      <c r="C221" s="576"/>
      <c r="D221" s="577"/>
      <c r="E221" s="835"/>
      <c r="F221" s="578"/>
      <c r="G221" s="579"/>
      <c r="H221" s="462"/>
      <c r="I221" s="836"/>
      <c r="J221" s="837"/>
      <c r="K221" s="837"/>
      <c r="L221" s="839"/>
      <c r="M221" s="258"/>
      <c r="N221" s="434"/>
      <c r="O221" s="278"/>
      <c r="P221" s="563"/>
      <c r="Q221" s="564"/>
      <c r="R221" s="564"/>
      <c r="S221" s="564"/>
      <c r="T221" s="564"/>
      <c r="U221" s="564"/>
      <c r="V221" s="564"/>
      <c r="W221" s="564"/>
      <c r="X221" s="564"/>
      <c r="Y221" s="565"/>
      <c r="Z221" s="96"/>
      <c r="AA221" s="96"/>
      <c r="AB221" s="96"/>
      <c r="AC221" s="370"/>
      <c r="AI221" s="82"/>
    </row>
    <row r="222" spans="1:35" ht="32.25" hidden="1" customHeight="1" x14ac:dyDescent="0.2">
      <c r="A222" s="229"/>
      <c r="B222" s="575" t="s">
        <v>335</v>
      </c>
      <c r="C222" s="576"/>
      <c r="D222" s="577"/>
      <c r="E222" s="835"/>
      <c r="F222" s="578"/>
      <c r="G222" s="579"/>
      <c r="H222" s="462"/>
      <c r="I222" s="836"/>
      <c r="J222" s="837"/>
      <c r="K222" s="837"/>
      <c r="L222" s="839"/>
      <c r="M222" s="258"/>
      <c r="N222" s="434"/>
      <c r="O222" s="278"/>
      <c r="P222" s="563"/>
      <c r="Q222" s="564"/>
      <c r="R222" s="564"/>
      <c r="S222" s="564"/>
      <c r="T222" s="564"/>
      <c r="U222" s="564"/>
      <c r="V222" s="564"/>
      <c r="W222" s="564"/>
      <c r="X222" s="564"/>
      <c r="Y222" s="565"/>
      <c r="Z222" s="96"/>
      <c r="AA222" s="96"/>
      <c r="AB222" s="96"/>
      <c r="AC222" s="370"/>
      <c r="AI222" s="82"/>
    </row>
    <row r="223" spans="1:35" ht="32.25" hidden="1" customHeight="1" x14ac:dyDescent="0.2">
      <c r="A223" s="229"/>
      <c r="B223" s="575" t="s">
        <v>335</v>
      </c>
      <c r="C223" s="576"/>
      <c r="D223" s="577"/>
      <c r="E223" s="835"/>
      <c r="F223" s="578"/>
      <c r="G223" s="579"/>
      <c r="H223" s="462"/>
      <c r="I223" s="836"/>
      <c r="J223" s="837"/>
      <c r="K223" s="837"/>
      <c r="L223" s="839"/>
      <c r="M223" s="258"/>
      <c r="N223" s="434"/>
      <c r="O223" s="278"/>
      <c r="P223" s="563"/>
      <c r="Q223" s="564"/>
      <c r="R223" s="564"/>
      <c r="S223" s="564"/>
      <c r="T223" s="564"/>
      <c r="U223" s="564"/>
      <c r="V223" s="564"/>
      <c r="W223" s="564"/>
      <c r="X223" s="564"/>
      <c r="Y223" s="565"/>
      <c r="Z223" s="96"/>
      <c r="AA223" s="96"/>
      <c r="AB223" s="96"/>
      <c r="AC223" s="370"/>
      <c r="AI223" s="82"/>
    </row>
    <row r="224" spans="1:35" ht="32.25" hidden="1" customHeight="1" x14ac:dyDescent="0.2">
      <c r="A224" s="229"/>
      <c r="B224" s="575" t="s">
        <v>335</v>
      </c>
      <c r="C224" s="576"/>
      <c r="D224" s="577"/>
      <c r="E224" s="835"/>
      <c r="F224" s="578"/>
      <c r="G224" s="579"/>
      <c r="H224" s="462"/>
      <c r="I224" s="836"/>
      <c r="J224" s="837"/>
      <c r="K224" s="837"/>
      <c r="L224" s="839"/>
      <c r="M224" s="258"/>
      <c r="N224" s="434"/>
      <c r="O224" s="278"/>
      <c r="P224" s="563"/>
      <c r="Q224" s="564"/>
      <c r="R224" s="564"/>
      <c r="S224" s="564"/>
      <c r="T224" s="564"/>
      <c r="U224" s="564"/>
      <c r="V224" s="564"/>
      <c r="W224" s="564"/>
      <c r="X224" s="564"/>
      <c r="Y224" s="565"/>
      <c r="Z224" s="96"/>
      <c r="AA224" s="96"/>
      <c r="AB224" s="96"/>
      <c r="AC224" s="370"/>
      <c r="AI224" s="82"/>
    </row>
    <row r="225" spans="1:47" ht="32.25" hidden="1" customHeight="1" x14ac:dyDescent="0.2">
      <c r="A225" s="229"/>
      <c r="B225" s="575" t="s">
        <v>335</v>
      </c>
      <c r="C225" s="576"/>
      <c r="D225" s="577"/>
      <c r="E225" s="835"/>
      <c r="F225" s="578"/>
      <c r="G225" s="579"/>
      <c r="H225" s="462"/>
      <c r="I225" s="836"/>
      <c r="J225" s="837"/>
      <c r="K225" s="837"/>
      <c r="L225" s="839"/>
      <c r="M225" s="258"/>
      <c r="N225" s="434"/>
      <c r="O225" s="278"/>
      <c r="P225" s="563"/>
      <c r="Q225" s="564"/>
      <c r="R225" s="564"/>
      <c r="S225" s="564"/>
      <c r="T225" s="564"/>
      <c r="U225" s="564"/>
      <c r="V225" s="564"/>
      <c r="W225" s="564"/>
      <c r="X225" s="564"/>
      <c r="Y225" s="565"/>
      <c r="Z225" s="96"/>
      <c r="AA225" s="96"/>
      <c r="AB225" s="96"/>
      <c r="AC225" s="370"/>
      <c r="AI225" s="82"/>
    </row>
    <row r="226" spans="1:47" ht="32.25" hidden="1" customHeight="1" x14ac:dyDescent="0.2">
      <c r="A226" s="229"/>
      <c r="B226" s="575" t="s">
        <v>335</v>
      </c>
      <c r="C226" s="576"/>
      <c r="D226" s="577"/>
      <c r="E226" s="835"/>
      <c r="F226" s="578"/>
      <c r="G226" s="579"/>
      <c r="H226" s="462"/>
      <c r="I226" s="836"/>
      <c r="J226" s="837"/>
      <c r="K226" s="837"/>
      <c r="L226" s="839"/>
      <c r="M226" s="258"/>
      <c r="N226" s="434"/>
      <c r="O226" s="278"/>
      <c r="P226" s="563"/>
      <c r="Q226" s="564"/>
      <c r="R226" s="564"/>
      <c r="S226" s="564"/>
      <c r="T226" s="564"/>
      <c r="U226" s="564"/>
      <c r="V226" s="564"/>
      <c r="W226" s="564"/>
      <c r="X226" s="564"/>
      <c r="Y226" s="565"/>
      <c r="Z226" s="96"/>
      <c r="AA226" s="96"/>
      <c r="AB226" s="96"/>
      <c r="AC226" s="370"/>
      <c r="AI226" s="82"/>
    </row>
    <row r="227" spans="1:47" ht="32.25" hidden="1" customHeight="1" x14ac:dyDescent="0.2">
      <c r="A227" s="229"/>
      <c r="B227" s="575" t="s">
        <v>335</v>
      </c>
      <c r="C227" s="576"/>
      <c r="D227" s="577"/>
      <c r="E227" s="835"/>
      <c r="F227" s="578"/>
      <c r="G227" s="579"/>
      <c r="H227" s="462"/>
      <c r="I227" s="836"/>
      <c r="J227" s="837"/>
      <c r="K227" s="837"/>
      <c r="L227" s="839"/>
      <c r="M227" s="258"/>
      <c r="N227" s="434"/>
      <c r="O227" s="278"/>
      <c r="P227" s="563"/>
      <c r="Q227" s="564"/>
      <c r="R227" s="564"/>
      <c r="S227" s="564"/>
      <c r="T227" s="564"/>
      <c r="U227" s="564"/>
      <c r="V227" s="564"/>
      <c r="W227" s="564"/>
      <c r="X227" s="564"/>
      <c r="Y227" s="565"/>
      <c r="Z227" s="96"/>
      <c r="AA227" s="96"/>
      <c r="AB227" s="96"/>
      <c r="AC227" s="370"/>
      <c r="AI227" s="82"/>
    </row>
    <row r="228" spans="1:47" ht="32.25" hidden="1" customHeight="1" x14ac:dyDescent="0.2">
      <c r="A228" s="229"/>
      <c r="B228" s="575" t="s">
        <v>335</v>
      </c>
      <c r="C228" s="576"/>
      <c r="D228" s="577"/>
      <c r="E228" s="835"/>
      <c r="F228" s="578"/>
      <c r="G228" s="579"/>
      <c r="H228" s="462"/>
      <c r="I228" s="836"/>
      <c r="J228" s="837"/>
      <c r="K228" s="837"/>
      <c r="L228" s="839"/>
      <c r="M228" s="258"/>
      <c r="N228" s="434"/>
      <c r="O228" s="278"/>
      <c r="P228" s="563"/>
      <c r="Q228" s="564"/>
      <c r="R228" s="564"/>
      <c r="S228" s="564"/>
      <c r="T228" s="564"/>
      <c r="U228" s="564"/>
      <c r="V228" s="564"/>
      <c r="W228" s="564"/>
      <c r="X228" s="564"/>
      <c r="Y228" s="565"/>
      <c r="Z228" s="96"/>
      <c r="AA228" s="96"/>
      <c r="AB228" s="96"/>
      <c r="AC228" s="370"/>
      <c r="AI228" s="82"/>
    </row>
    <row r="229" spans="1:47" ht="32.25" hidden="1" customHeight="1" x14ac:dyDescent="0.2">
      <c r="A229" s="229"/>
      <c r="B229" s="575" t="s">
        <v>335</v>
      </c>
      <c r="C229" s="576"/>
      <c r="D229" s="577"/>
      <c r="E229" s="835"/>
      <c r="F229" s="578"/>
      <c r="G229" s="579"/>
      <c r="H229" s="462"/>
      <c r="I229" s="836"/>
      <c r="J229" s="837"/>
      <c r="K229" s="837"/>
      <c r="L229" s="839"/>
      <c r="M229" s="258"/>
      <c r="N229" s="434"/>
      <c r="O229" s="278"/>
      <c r="P229" s="563"/>
      <c r="Q229" s="564"/>
      <c r="R229" s="564"/>
      <c r="S229" s="564"/>
      <c r="T229" s="564"/>
      <c r="U229" s="564"/>
      <c r="V229" s="564"/>
      <c r="W229" s="564"/>
      <c r="X229" s="564"/>
      <c r="Y229" s="565"/>
      <c r="Z229" s="96"/>
      <c r="AA229" s="96"/>
      <c r="AB229" s="96"/>
      <c r="AC229" s="370"/>
      <c r="AI229" s="82"/>
    </row>
    <row r="230" spans="1:47" s="142" customFormat="1" ht="6.75" customHeight="1" x14ac:dyDescent="0.2">
      <c r="A230" s="239">
        <v>1</v>
      </c>
      <c r="AB230" s="96"/>
      <c r="AC230" s="370"/>
      <c r="AD230" s="27"/>
      <c r="AE230" s="27"/>
      <c r="AF230" s="27"/>
      <c r="AG230" s="27"/>
      <c r="AH230" s="27"/>
      <c r="AI230" s="82"/>
    </row>
    <row r="231" spans="1:47" ht="54.75" hidden="1" customHeight="1" x14ac:dyDescent="0.2">
      <c r="A231" s="229">
        <v>1</v>
      </c>
      <c r="B231" s="49"/>
      <c r="D231" s="336"/>
      <c r="E231" s="336"/>
      <c r="F231" s="336"/>
      <c r="G231" s="336"/>
      <c r="H231" s="436"/>
      <c r="I231" s="336"/>
      <c r="J231" s="336"/>
      <c r="K231" s="336"/>
      <c r="M231" s="147" t="str">
        <f>IF(UtvarderingsVal="Alt3","","Max poäng för uppfyllda bör-krav")</f>
        <v>Max poäng för uppfyllda bör-krav</v>
      </c>
      <c r="N231" s="435"/>
      <c r="O231" s="336"/>
      <c r="P231" s="336"/>
      <c r="Q231" s="336"/>
      <c r="R231" s="336"/>
      <c r="S231" s="336"/>
      <c r="T231" s="336"/>
      <c r="U231" s="336"/>
      <c r="V231" s="336"/>
      <c r="W231" s="90"/>
      <c r="X231" s="90"/>
      <c r="Y231" s="91"/>
      <c r="Z231" s="336"/>
      <c r="AA231" s="336"/>
      <c r="AB231" s="96"/>
      <c r="AC231" s="370"/>
      <c r="AI231" s="82"/>
    </row>
    <row r="232" spans="1:47" ht="27" hidden="1" customHeight="1" x14ac:dyDescent="0.2">
      <c r="A232" s="229">
        <v>1</v>
      </c>
      <c r="B232" s="840"/>
      <c r="C232" s="841"/>
      <c r="F232" s="336"/>
      <c r="G232" s="98"/>
      <c r="H232" s="98"/>
      <c r="I232" s="336"/>
      <c r="J232" s="336"/>
      <c r="K232" s="336"/>
      <c r="L232" s="146"/>
      <c r="M232" s="117">
        <f>IF(UtvarderingsVal="Alt3","",SUM(M210:M229))</f>
        <v>0</v>
      </c>
      <c r="N232" s="437"/>
      <c r="O232" s="180" t="str">
        <f>IF(UtvarderingsVal="Alt3","","Total erhållen poängsumma:")</f>
        <v>Total erhållen poängsumma:</v>
      </c>
      <c r="P232" s="100">
        <f>IF(UtvarderingsVal="Alt2","",SUMIF(O210:O229,"Ja",M210:M229))</f>
        <v>0</v>
      </c>
      <c r="Q232" s="372" t="str">
        <f>IF(UtvarderingsVal="Alt2","","Totalt erhållet prisavdrag:")</f>
        <v>Totalt erhållet prisavdrag:</v>
      </c>
      <c r="R232" s="843" t="e">
        <f>IF(UtvarderingsVal="Alt2","",SUMIF(O210:O229,"Ja",#REF!))</f>
        <v>#REF!</v>
      </c>
      <c r="S232" s="844"/>
      <c r="T232" s="373"/>
      <c r="U232" s="31"/>
      <c r="V232" s="31"/>
      <c r="W232" s="842"/>
      <c r="X232" s="842"/>
      <c r="Y232" s="841"/>
      <c r="Z232" s="91"/>
      <c r="AA232" s="96"/>
      <c r="AB232" s="96"/>
      <c r="AC232" s="370"/>
      <c r="AI232" s="82"/>
    </row>
    <row r="233" spans="1:47" ht="14.25" hidden="1" x14ac:dyDescent="0.2">
      <c r="A233" s="229"/>
      <c r="B233" s="336"/>
      <c r="C233" s="336"/>
      <c r="D233" s="336"/>
      <c r="E233" s="336"/>
      <c r="F233" s="336"/>
      <c r="G233" s="336"/>
      <c r="H233" s="436"/>
      <c r="I233" s="336"/>
      <c r="J233" s="336"/>
      <c r="K233" s="336"/>
      <c r="N233" s="421"/>
      <c r="O233" s="336"/>
      <c r="P233" s="336"/>
      <c r="Q233" s="336"/>
      <c r="R233" s="336"/>
      <c r="S233" s="336"/>
      <c r="T233" s="336"/>
      <c r="U233" s="336"/>
      <c r="V233" s="336"/>
      <c r="W233" s="336"/>
      <c r="X233" s="336"/>
      <c r="Y233" s="90"/>
      <c r="Z233" s="91"/>
      <c r="AA233" s="336"/>
      <c r="AB233" s="96"/>
      <c r="AC233" s="370"/>
      <c r="AI233" s="82"/>
    </row>
    <row r="234" spans="1:47" ht="21" hidden="1" customHeight="1" x14ac:dyDescent="0.2">
      <c r="C234" s="118"/>
      <c r="D234" s="118"/>
      <c r="E234" s="116"/>
      <c r="F234" s="116"/>
      <c r="G234" s="116"/>
      <c r="H234" s="116"/>
      <c r="I234" s="116"/>
      <c r="J234" s="119"/>
      <c r="K234" s="8"/>
      <c r="O234" s="54"/>
      <c r="P234" s="31"/>
      <c r="Q234" s="8"/>
      <c r="R234" s="8"/>
      <c r="S234" s="48"/>
      <c r="T234" s="8"/>
      <c r="U234" s="8"/>
      <c r="V234" s="59"/>
      <c r="W234" s="55"/>
      <c r="X234" s="55"/>
      <c r="Y234" s="336"/>
      <c r="Z234" s="336"/>
      <c r="AA234" s="336"/>
      <c r="AB234" s="96"/>
      <c r="AC234" s="370"/>
      <c r="AI234" s="82"/>
      <c r="AJ234" s="68"/>
      <c r="AK234" s="68"/>
      <c r="AL234" s="68"/>
      <c r="AM234" s="68"/>
      <c r="AN234" s="68"/>
      <c r="AO234" s="68"/>
      <c r="AP234" s="68"/>
      <c r="AQ234" s="68"/>
      <c r="AR234" s="68"/>
      <c r="AS234" s="68"/>
      <c r="AT234" s="68"/>
      <c r="AU234" s="68"/>
    </row>
    <row r="235" spans="1:47" ht="7.5" hidden="1" customHeight="1" x14ac:dyDescent="0.2">
      <c r="B235" s="118"/>
      <c r="C235" s="118"/>
      <c r="D235" s="118"/>
      <c r="E235" s="79"/>
      <c r="F235" s="79"/>
      <c r="G235" s="79"/>
      <c r="H235" s="79"/>
      <c r="I235" s="79"/>
      <c r="K235" s="8"/>
      <c r="O235" s="54"/>
      <c r="P235" s="31"/>
      <c r="Q235" s="8"/>
      <c r="R235" s="8"/>
      <c r="S235" s="48"/>
      <c r="T235" s="8"/>
      <c r="U235" s="8"/>
      <c r="V235" s="59"/>
      <c r="W235" s="55"/>
      <c r="X235" s="55"/>
      <c r="Y235" s="336"/>
      <c r="Z235" s="336"/>
      <c r="AA235" s="336"/>
      <c r="AB235" s="96"/>
      <c r="AC235" s="370"/>
      <c r="AI235" s="82"/>
      <c r="AJ235" s="68"/>
      <c r="AK235" s="68"/>
      <c r="AL235" s="68"/>
      <c r="AM235" s="68"/>
      <c r="AN235" s="68"/>
      <c r="AO235" s="68"/>
      <c r="AP235" s="68"/>
      <c r="AQ235" s="68"/>
      <c r="AR235" s="68"/>
      <c r="AS235" s="68"/>
      <c r="AT235" s="68"/>
      <c r="AU235" s="68"/>
    </row>
    <row r="236" spans="1:47" ht="23.25" hidden="1" customHeight="1" x14ac:dyDescent="0.2">
      <c r="A236" s="235" t="s">
        <v>126</v>
      </c>
      <c r="B236" s="189" t="s">
        <v>330</v>
      </c>
      <c r="C236" s="190"/>
      <c r="D236" s="191"/>
      <c r="E236" s="182"/>
      <c r="F236" s="192"/>
      <c r="G236" s="192"/>
      <c r="H236" s="192"/>
      <c r="I236" s="192"/>
      <c r="J236" s="182"/>
      <c r="K236" s="184"/>
      <c r="L236" s="182"/>
      <c r="M236" s="183"/>
      <c r="N236" s="193"/>
      <c r="O236" s="599" t="s">
        <v>97</v>
      </c>
      <c r="P236" s="582"/>
      <c r="Q236" s="597" t="s">
        <v>86</v>
      </c>
      <c r="R236" s="580" t="s">
        <v>595</v>
      </c>
      <c r="S236" s="581"/>
      <c r="T236" s="581"/>
      <c r="U236" s="581"/>
      <c r="V236" s="581"/>
      <c r="W236" s="581"/>
      <c r="X236" s="581"/>
      <c r="Y236" s="582"/>
      <c r="Z236" s="307"/>
      <c r="AA236" s="336"/>
      <c r="AB236" s="336"/>
      <c r="AC236" s="377"/>
      <c r="AI236" s="68"/>
      <c r="AJ236" s="68"/>
      <c r="AK236" s="68"/>
      <c r="AL236" s="68"/>
      <c r="AM236" s="68"/>
      <c r="AN236" s="68"/>
      <c r="AO236" s="68"/>
      <c r="AP236" s="68"/>
      <c r="AQ236" s="68"/>
      <c r="AR236" s="68"/>
      <c r="AS236" s="68"/>
      <c r="AT236" s="68"/>
      <c r="AU236" s="68"/>
    </row>
    <row r="237" spans="1:47" ht="27" hidden="1" customHeight="1" x14ac:dyDescent="0.2">
      <c r="A237" s="235" t="s">
        <v>126</v>
      </c>
      <c r="B237" s="194" t="s">
        <v>101</v>
      </c>
      <c r="C237" s="31"/>
      <c r="D237" s="31"/>
      <c r="E237" s="31"/>
      <c r="F237" s="31"/>
      <c r="G237" s="31"/>
      <c r="H237" s="31"/>
      <c r="I237" s="31"/>
      <c r="J237" s="31"/>
      <c r="K237" s="8"/>
      <c r="L237" s="31"/>
      <c r="M237" s="31"/>
      <c r="N237" s="195"/>
      <c r="O237" s="583"/>
      <c r="P237" s="585"/>
      <c r="Q237" s="598"/>
      <c r="R237" s="583"/>
      <c r="S237" s="584"/>
      <c r="T237" s="584"/>
      <c r="U237" s="584"/>
      <c r="V237" s="584"/>
      <c r="W237" s="584"/>
      <c r="X237" s="584"/>
      <c r="Y237" s="585"/>
      <c r="Z237" s="307"/>
      <c r="AA237" s="336"/>
      <c r="AB237" s="336"/>
      <c r="AC237" s="377"/>
      <c r="AI237" s="68"/>
      <c r="AJ237" s="68"/>
      <c r="AK237" s="68"/>
      <c r="AL237" s="68"/>
      <c r="AM237" s="68"/>
      <c r="AN237" s="68"/>
      <c r="AO237" s="68"/>
      <c r="AP237" s="68"/>
      <c r="AQ237" s="68"/>
      <c r="AR237" s="68"/>
      <c r="AS237" s="68"/>
      <c r="AT237" s="68"/>
      <c r="AU237" s="68"/>
    </row>
    <row r="238" spans="1:47" ht="66" hidden="1" customHeight="1" x14ac:dyDescent="0.25">
      <c r="A238" s="235" t="s">
        <v>126</v>
      </c>
      <c r="B238" s="225" t="s">
        <v>56</v>
      </c>
      <c r="C238" s="31"/>
      <c r="D238" s="31"/>
      <c r="E238" s="31"/>
      <c r="F238" s="31"/>
      <c r="G238" s="31"/>
      <c r="H238" s="31"/>
      <c r="I238" s="31"/>
      <c r="J238" s="31"/>
      <c r="K238" s="8"/>
      <c r="L238" s="31"/>
      <c r="M238" s="31"/>
      <c r="N238" s="195"/>
      <c r="O238" s="583"/>
      <c r="P238" s="585"/>
      <c r="Q238" s="598"/>
      <c r="R238" s="583"/>
      <c r="S238" s="584"/>
      <c r="T238" s="584"/>
      <c r="U238" s="584"/>
      <c r="V238" s="584"/>
      <c r="W238" s="584"/>
      <c r="X238" s="584"/>
      <c r="Y238" s="585"/>
      <c r="Z238" s="307"/>
      <c r="AA238" s="336"/>
      <c r="AB238" s="336"/>
      <c r="AC238" s="377"/>
      <c r="AI238" s="68"/>
      <c r="AJ238" s="68"/>
      <c r="AK238" s="68"/>
      <c r="AL238" s="68"/>
      <c r="AM238" s="68"/>
      <c r="AN238" s="68"/>
      <c r="AO238" s="68"/>
      <c r="AP238" s="68"/>
      <c r="AQ238" s="68"/>
      <c r="AR238" s="68"/>
      <c r="AS238" s="68"/>
      <c r="AT238" s="68"/>
      <c r="AU238" s="68"/>
    </row>
    <row r="239" spans="1:47" ht="20.25" hidden="1" customHeight="1" x14ac:dyDescent="0.2">
      <c r="A239" s="235" t="s">
        <v>126</v>
      </c>
      <c r="B239" s="194" t="s">
        <v>100</v>
      </c>
      <c r="C239" s="31"/>
      <c r="D239" s="31"/>
      <c r="E239" s="31"/>
      <c r="F239" s="31"/>
      <c r="G239" s="31"/>
      <c r="H239" s="31"/>
      <c r="I239" s="31"/>
      <c r="J239" s="31"/>
      <c r="K239" s="211" t="s">
        <v>81</v>
      </c>
      <c r="L239" s="31"/>
      <c r="M239" s="31"/>
      <c r="N239" s="196"/>
      <c r="O239" s="226"/>
      <c r="P239" s="609" t="s">
        <v>85</v>
      </c>
      <c r="Q239" s="651" t="s">
        <v>82</v>
      </c>
      <c r="R239" s="637" t="s">
        <v>83</v>
      </c>
      <c r="S239" s="638"/>
      <c r="T239" s="645" t="s">
        <v>84</v>
      </c>
      <c r="U239" s="646"/>
      <c r="V239" s="647"/>
      <c r="W239" s="589" t="s">
        <v>124</v>
      </c>
      <c r="X239" s="590"/>
      <c r="Y239" s="591"/>
      <c r="Z239" s="67"/>
      <c r="AA239" s="67"/>
      <c r="AC239" s="366"/>
      <c r="AD239" s="31"/>
      <c r="AE239" s="343"/>
      <c r="AF239" s="107"/>
      <c r="AI239" s="68"/>
      <c r="AJ239" s="68"/>
      <c r="AK239" s="68"/>
      <c r="AL239" s="68"/>
      <c r="AM239" s="68"/>
      <c r="AN239" s="68"/>
      <c r="AO239" s="68"/>
      <c r="AP239" s="68"/>
      <c r="AQ239" s="68"/>
      <c r="AR239" s="68"/>
      <c r="AS239" s="68"/>
      <c r="AT239" s="68"/>
      <c r="AU239" s="68"/>
    </row>
    <row r="240" spans="1:47" ht="21.75" hidden="1" customHeight="1" x14ac:dyDescent="0.2">
      <c r="A240" s="235" t="s">
        <v>126</v>
      </c>
      <c r="B240" s="212" t="s">
        <v>87</v>
      </c>
      <c r="C240" s="213"/>
      <c r="D240" s="214"/>
      <c r="E240" s="215"/>
      <c r="F240" s="216"/>
      <c r="G240" s="216"/>
      <c r="H240" s="216"/>
      <c r="I240" s="217"/>
      <c r="J240" s="218" t="s">
        <v>123</v>
      </c>
      <c r="K240" s="259">
        <v>1</v>
      </c>
      <c r="L240" s="31"/>
      <c r="M240" s="422"/>
      <c r="N240" s="196"/>
      <c r="O240" s="227" t="s">
        <v>96</v>
      </c>
      <c r="P240" s="610"/>
      <c r="Q240" s="652"/>
      <c r="R240" s="639"/>
      <c r="S240" s="640"/>
      <c r="T240" s="648"/>
      <c r="U240" s="649"/>
      <c r="V240" s="650"/>
      <c r="W240" s="592"/>
      <c r="X240" s="593"/>
      <c r="Y240" s="594"/>
      <c r="Z240" s="67"/>
      <c r="AA240" s="67"/>
      <c r="AC240" s="366"/>
      <c r="AD240" s="31"/>
      <c r="AE240" s="343"/>
      <c r="AF240" s="351"/>
      <c r="AI240" s="68"/>
      <c r="AJ240" s="68"/>
      <c r="AK240" s="68"/>
      <c r="AL240" s="68"/>
      <c r="AM240" s="68"/>
      <c r="AN240" s="68"/>
      <c r="AO240" s="68"/>
      <c r="AP240" s="68"/>
      <c r="AQ240" s="68"/>
      <c r="AR240" s="68"/>
      <c r="AS240" s="68"/>
      <c r="AT240" s="68"/>
      <c r="AU240" s="68"/>
    </row>
    <row r="241" spans="1:47" ht="21.75" hidden="1" customHeight="1" x14ac:dyDescent="0.2">
      <c r="A241" s="235" t="s">
        <v>126</v>
      </c>
      <c r="B241" s="212" t="s">
        <v>90</v>
      </c>
      <c r="C241" s="219"/>
      <c r="D241" s="220"/>
      <c r="E241" s="215"/>
      <c r="F241" s="216"/>
      <c r="G241" s="216"/>
      <c r="H241" s="216"/>
      <c r="I241" s="217"/>
      <c r="J241" s="218" t="s">
        <v>144</v>
      </c>
      <c r="K241" s="259">
        <v>0</v>
      </c>
      <c r="L241" s="31"/>
      <c r="M241" s="423"/>
      <c r="N241" s="196"/>
      <c r="O241" s="207">
        <f>K120</f>
        <v>0</v>
      </c>
      <c r="P241" s="208">
        <f>K240</f>
        <v>1</v>
      </c>
      <c r="Q241" s="260"/>
      <c r="R241" s="618">
        <f>IFERROR(Q241/O241*100,0)</f>
        <v>0</v>
      </c>
      <c r="S241" s="619"/>
      <c r="T241" s="613">
        <f>IFERROR(R241*P241,"")</f>
        <v>0</v>
      </c>
      <c r="U241" s="614"/>
      <c r="V241" s="615"/>
      <c r="W241" s="600" t="str">
        <f>IFERROR(SUM(T241+T243),"")</f>
        <v/>
      </c>
      <c r="X241" s="601"/>
      <c r="Y241" s="602"/>
      <c r="Z241" s="67"/>
      <c r="AA241" s="67"/>
      <c r="AC241" s="366"/>
      <c r="AD241" s="31"/>
      <c r="AE241" s="343"/>
      <c r="AF241" s="57"/>
      <c r="AI241" s="68"/>
      <c r="AJ241" s="68"/>
      <c r="AK241" s="68"/>
      <c r="AL241" s="68"/>
      <c r="AM241" s="68"/>
      <c r="AN241" s="68"/>
      <c r="AO241" s="68"/>
      <c r="AP241" s="68"/>
      <c r="AQ241" s="68"/>
      <c r="AR241" s="68"/>
      <c r="AS241" s="68"/>
      <c r="AT241" s="68"/>
      <c r="AU241" s="68"/>
    </row>
    <row r="242" spans="1:47" ht="29.25" hidden="1" customHeight="1" x14ac:dyDescent="0.2">
      <c r="A242" s="235" t="s">
        <v>126</v>
      </c>
      <c r="B242" s="767" t="s">
        <v>47</v>
      </c>
      <c r="C242" s="768"/>
      <c r="D242" s="769"/>
      <c r="E242" s="215"/>
      <c r="F242" s="221"/>
      <c r="G242" s="221"/>
      <c r="H242" s="221"/>
      <c r="I242" s="222"/>
      <c r="J242" s="223" t="s">
        <v>48</v>
      </c>
      <c r="K242" s="224">
        <f>K241+K240</f>
        <v>1</v>
      </c>
      <c r="L242" s="31"/>
      <c r="M242" s="123"/>
      <c r="N242" s="197"/>
      <c r="O242" s="149" t="s">
        <v>88</v>
      </c>
      <c r="P242" s="150"/>
      <c r="Q242" s="151"/>
      <c r="R242" s="616"/>
      <c r="S242" s="617"/>
      <c r="T242" s="642"/>
      <c r="U242" s="643"/>
      <c r="V242" s="644"/>
      <c r="W242" s="603"/>
      <c r="X242" s="604"/>
      <c r="Y242" s="605"/>
      <c r="Z242" s="67"/>
      <c r="AA242" s="67"/>
      <c r="AC242" s="366"/>
      <c r="AD242" s="31"/>
      <c r="AE242" s="343"/>
      <c r="AF242" s="58"/>
      <c r="AI242" s="68"/>
      <c r="AJ242" s="68"/>
      <c r="AK242" s="68"/>
      <c r="AL242" s="68"/>
      <c r="AM242" s="68"/>
      <c r="AN242" s="68"/>
      <c r="AO242" s="68"/>
      <c r="AP242" s="68"/>
      <c r="AQ242" s="68"/>
      <c r="AR242" s="68"/>
      <c r="AS242" s="68"/>
      <c r="AT242" s="68"/>
      <c r="AU242" s="68"/>
    </row>
    <row r="243" spans="1:47" ht="27.75" hidden="1" customHeight="1" x14ac:dyDescent="0.2">
      <c r="A243" s="235" t="s">
        <v>126</v>
      </c>
      <c r="B243" s="198"/>
      <c r="C243" s="199"/>
      <c r="D243" s="199"/>
      <c r="E243" s="199"/>
      <c r="F243" s="199"/>
      <c r="G243" s="199"/>
      <c r="H243" s="199"/>
      <c r="I243" s="199"/>
      <c r="J243" s="199"/>
      <c r="K243" s="200"/>
      <c r="L243" s="201"/>
      <c r="M243" s="201"/>
      <c r="N243" s="202"/>
      <c r="O243" s="209">
        <f>P232</f>
        <v>0</v>
      </c>
      <c r="P243" s="208">
        <f>K241</f>
        <v>0</v>
      </c>
      <c r="Q243" s="210"/>
      <c r="R243" s="611"/>
      <c r="S243" s="612"/>
      <c r="T243" s="613" t="str">
        <f>IFERROR(((O243/M232)*100)*P243,"")</f>
        <v/>
      </c>
      <c r="U243" s="614"/>
      <c r="V243" s="615"/>
      <c r="W243" s="606"/>
      <c r="X243" s="607"/>
      <c r="Y243" s="608"/>
      <c r="Z243" s="67"/>
      <c r="AA243" s="67"/>
      <c r="AC243" s="366"/>
      <c r="AD243" s="31"/>
      <c r="AE243" s="343"/>
      <c r="AF243" s="57"/>
      <c r="AI243" s="68"/>
      <c r="AJ243" s="68"/>
      <c r="AK243" s="68"/>
      <c r="AL243" s="68"/>
      <c r="AM243" s="68"/>
      <c r="AN243" s="68"/>
      <c r="AO243" s="68"/>
      <c r="AP243" s="68"/>
      <c r="AQ243" s="68"/>
      <c r="AR243" s="68"/>
      <c r="AS243" s="68"/>
      <c r="AT243" s="68"/>
      <c r="AU243" s="68"/>
    </row>
    <row r="244" spans="1:47" ht="8.25" hidden="1" customHeight="1" x14ac:dyDescent="0.2">
      <c r="A244" s="235" t="s">
        <v>126</v>
      </c>
      <c r="K244" s="8"/>
      <c r="M244" s="108"/>
      <c r="N244" s="108"/>
      <c r="O244" s="76"/>
      <c r="P244" s="56"/>
      <c r="Q244" s="76"/>
      <c r="R244" s="641"/>
      <c r="S244" s="641"/>
      <c r="T244" s="641"/>
      <c r="U244" s="641"/>
      <c r="V244" s="641"/>
      <c r="W244" s="347"/>
      <c r="X244" s="347"/>
      <c r="Y244" s="56"/>
      <c r="Z244" s="67"/>
      <c r="AA244" s="67"/>
      <c r="AC244" s="366"/>
      <c r="AD244" s="31"/>
      <c r="AE244" s="343"/>
      <c r="AF244" s="58"/>
      <c r="AI244" s="68"/>
      <c r="AJ244" s="68"/>
      <c r="AK244" s="68"/>
      <c r="AL244" s="68"/>
      <c r="AM244" s="68"/>
      <c r="AN244" s="68"/>
      <c r="AO244" s="68"/>
      <c r="AP244" s="68"/>
      <c r="AQ244" s="68"/>
      <c r="AR244" s="68"/>
      <c r="AS244" s="68"/>
      <c r="AT244" s="68"/>
      <c r="AU244" s="68"/>
    </row>
    <row r="245" spans="1:47" ht="8.25" hidden="1" customHeight="1" x14ac:dyDescent="0.2">
      <c r="A245" s="235" t="s">
        <v>126</v>
      </c>
      <c r="K245" s="8"/>
      <c r="M245" s="108"/>
      <c r="N245" s="108"/>
      <c r="O245" s="76"/>
      <c r="P245" s="56"/>
      <c r="Q245" s="76"/>
      <c r="R245" s="346"/>
      <c r="S245" s="346"/>
      <c r="T245" s="346"/>
      <c r="U245" s="346"/>
      <c r="V245" s="346"/>
      <c r="W245" s="347"/>
      <c r="X245" s="347"/>
      <c r="Y245" s="56"/>
      <c r="Z245" s="67"/>
      <c r="AA245" s="67"/>
      <c r="AC245" s="366"/>
      <c r="AD245" s="31"/>
      <c r="AE245" s="343"/>
      <c r="AF245" s="58"/>
      <c r="AI245" s="68"/>
      <c r="AJ245" s="68"/>
      <c r="AK245" s="68"/>
      <c r="AL245" s="68"/>
      <c r="AM245" s="68"/>
      <c r="AN245" s="68"/>
      <c r="AO245" s="68"/>
      <c r="AP245" s="68"/>
      <c r="AQ245" s="68"/>
      <c r="AR245" s="68"/>
      <c r="AS245" s="68"/>
      <c r="AT245" s="68"/>
      <c r="AU245" s="68"/>
    </row>
    <row r="246" spans="1:47" ht="7.5" hidden="1" customHeight="1" x14ac:dyDescent="0.25">
      <c r="B246" s="101"/>
      <c r="C246" s="101"/>
      <c r="D246" s="101"/>
      <c r="E246" s="101"/>
      <c r="F246" s="101"/>
      <c r="G246" s="101"/>
      <c r="H246" s="101"/>
      <c r="I246" s="101"/>
      <c r="J246" s="101"/>
      <c r="R246" s="336"/>
      <c r="S246" s="336"/>
      <c r="T246" s="336"/>
      <c r="U246" s="336"/>
      <c r="V246" s="105"/>
      <c r="W246" s="105"/>
      <c r="X246" s="105"/>
      <c r="Y246" s="105"/>
      <c r="Z246" s="105"/>
      <c r="AA246" s="55"/>
      <c r="AC246" s="366"/>
    </row>
    <row r="247" spans="1:47" ht="43.5" hidden="1" customHeight="1" x14ac:dyDescent="0.2">
      <c r="A247" s="235" t="s">
        <v>127</v>
      </c>
      <c r="B247" s="203" t="s">
        <v>331</v>
      </c>
      <c r="C247" s="204"/>
      <c r="D247" s="204"/>
      <c r="E247" s="204"/>
      <c r="F247" s="204"/>
      <c r="G247" s="204"/>
      <c r="H247" s="204"/>
      <c r="I247" s="204"/>
      <c r="J247" s="204"/>
      <c r="K247" s="204"/>
      <c r="L247" s="205"/>
      <c r="M247" s="204"/>
      <c r="N247" s="206"/>
      <c r="O247" s="845" t="s">
        <v>99</v>
      </c>
      <c r="P247" s="582"/>
      <c r="Q247" s="845" t="s">
        <v>98</v>
      </c>
      <c r="R247" s="582"/>
      <c r="AC247" s="366"/>
    </row>
    <row r="248" spans="1:47" s="63" customFormat="1" ht="21.75" hidden="1" customHeight="1" x14ac:dyDescent="0.2">
      <c r="A248" s="235" t="s">
        <v>127</v>
      </c>
      <c r="B248" s="846" t="s">
        <v>145</v>
      </c>
      <c r="C248" s="847"/>
      <c r="D248" s="847"/>
      <c r="E248" s="847"/>
      <c r="F248" s="847"/>
      <c r="G248" s="847"/>
      <c r="H248" s="847"/>
      <c r="I248" s="847"/>
      <c r="J248" s="847"/>
      <c r="K248" s="847"/>
      <c r="L248" s="847"/>
      <c r="M248" s="847"/>
      <c r="N248" s="848"/>
      <c r="O248" s="124" t="e">
        <f>R232</f>
        <v>#REF!</v>
      </c>
      <c r="P248" s="110"/>
      <c r="Q248" s="124" t="e">
        <f>K120-O248</f>
        <v>#REF!</v>
      </c>
      <c r="R248" s="110"/>
      <c r="AC248" s="380"/>
    </row>
    <row r="249" spans="1:47" hidden="1" x14ac:dyDescent="0.2">
      <c r="A249" s="235" t="s">
        <v>127</v>
      </c>
      <c r="B249" s="849"/>
      <c r="C249" s="847"/>
      <c r="D249" s="847"/>
      <c r="E249" s="847"/>
      <c r="F249" s="847"/>
      <c r="G249" s="847"/>
      <c r="H249" s="847"/>
      <c r="I249" s="847"/>
      <c r="J249" s="847"/>
      <c r="K249" s="847"/>
      <c r="L249" s="847"/>
      <c r="M249" s="847"/>
      <c r="N249" s="848"/>
      <c r="O249" s="112"/>
      <c r="P249" s="111"/>
      <c r="Q249" s="853" t="s">
        <v>136</v>
      </c>
      <c r="R249" s="585"/>
      <c r="S249" s="336"/>
      <c r="T249" s="336"/>
      <c r="U249" s="336"/>
      <c r="Y249" s="336"/>
      <c r="Z249" s="336"/>
      <c r="AA249" s="357"/>
      <c r="AB249" s="357"/>
      <c r="AC249" s="377"/>
      <c r="AD249" s="336"/>
      <c r="AE249" s="336"/>
      <c r="AF249" s="336"/>
      <c r="AG249" s="336"/>
      <c r="AH249" s="336"/>
    </row>
    <row r="250" spans="1:47" hidden="1" x14ac:dyDescent="0.2">
      <c r="A250" s="235" t="s">
        <v>127</v>
      </c>
      <c r="B250" s="850"/>
      <c r="C250" s="851"/>
      <c r="D250" s="851"/>
      <c r="E250" s="851"/>
      <c r="F250" s="851"/>
      <c r="G250" s="851"/>
      <c r="H250" s="851"/>
      <c r="I250" s="851"/>
      <c r="J250" s="851"/>
      <c r="K250" s="851"/>
      <c r="L250" s="851"/>
      <c r="M250" s="851"/>
      <c r="N250" s="852"/>
      <c r="O250" s="113"/>
      <c r="P250" s="114"/>
      <c r="Q250" s="854"/>
      <c r="R250" s="855"/>
      <c r="S250" s="336"/>
      <c r="T250" s="336"/>
      <c r="U250" s="336"/>
      <c r="V250" s="61"/>
      <c r="AA250" s="381"/>
      <c r="AB250" s="381"/>
      <c r="AC250" s="382"/>
      <c r="AD250" s="351"/>
      <c r="AF250" s="336"/>
      <c r="AG250" s="336"/>
      <c r="AH250" s="336"/>
    </row>
    <row r="251" spans="1:47" ht="9" customHeight="1" x14ac:dyDescent="0.2">
      <c r="A251" s="235" t="s">
        <v>127</v>
      </c>
      <c r="K251" s="8"/>
      <c r="M251" s="108"/>
      <c r="N251" s="108"/>
      <c r="O251" s="76"/>
      <c r="P251" s="56"/>
      <c r="Q251" s="76"/>
      <c r="R251" s="346"/>
      <c r="S251" s="346"/>
      <c r="T251" s="346"/>
      <c r="U251" s="346"/>
      <c r="V251" s="346"/>
      <c r="W251" s="347"/>
      <c r="X251" s="347"/>
      <c r="Y251" s="56"/>
      <c r="Z251" s="67"/>
      <c r="AA251" s="67"/>
      <c r="AC251" s="366"/>
      <c r="AD251" s="31"/>
      <c r="AE251" s="343"/>
      <c r="AF251" s="58"/>
      <c r="AI251" s="68"/>
      <c r="AJ251" s="68"/>
      <c r="AK251" s="68"/>
      <c r="AL251" s="68"/>
      <c r="AM251" s="68"/>
      <c r="AN251" s="68"/>
      <c r="AO251" s="68"/>
      <c r="AP251" s="68"/>
      <c r="AQ251" s="68"/>
      <c r="AR251" s="68"/>
      <c r="AS251" s="68"/>
      <c r="AT251" s="68"/>
      <c r="AU251" s="68"/>
    </row>
    <row r="252" spans="1:47" ht="9" hidden="1" customHeight="1" x14ac:dyDescent="0.2">
      <c r="K252" s="8"/>
      <c r="M252" s="108"/>
      <c r="N252" s="108"/>
      <c r="O252" s="76"/>
      <c r="P252" s="56"/>
      <c r="Q252" s="76"/>
      <c r="R252" s="346"/>
      <c r="S252" s="346"/>
      <c r="T252" s="346"/>
      <c r="U252" s="346"/>
      <c r="V252" s="346"/>
      <c r="W252" s="347"/>
      <c r="X252" s="347"/>
      <c r="Y252" s="56"/>
      <c r="Z252" s="67"/>
      <c r="AA252" s="67"/>
      <c r="AC252" s="366"/>
      <c r="AD252" s="31"/>
      <c r="AE252" s="343"/>
      <c r="AF252" s="58"/>
      <c r="AI252" s="68"/>
      <c r="AJ252" s="68"/>
      <c r="AK252" s="68"/>
      <c r="AL252" s="68"/>
      <c r="AM252" s="68"/>
      <c r="AN252" s="68"/>
      <c r="AO252" s="68"/>
      <c r="AP252" s="68"/>
      <c r="AQ252" s="68"/>
      <c r="AR252" s="68"/>
      <c r="AS252" s="68"/>
      <c r="AT252" s="68"/>
      <c r="AU252" s="68"/>
    </row>
    <row r="253" spans="1:47" ht="23.25" hidden="1" customHeight="1" collapsed="1" x14ac:dyDescent="0.2">
      <c r="A253" s="235" t="s">
        <v>128</v>
      </c>
      <c r="B253" s="181" t="s">
        <v>332</v>
      </c>
      <c r="C253" s="182"/>
      <c r="D253" s="182"/>
      <c r="E253" s="182"/>
      <c r="F253" s="183"/>
      <c r="G253" s="182"/>
      <c r="H253" s="182"/>
      <c r="I253" s="182"/>
      <c r="J253" s="182"/>
      <c r="K253" s="184"/>
      <c r="L253" s="182"/>
      <c r="M253" s="185"/>
      <c r="N253" s="186"/>
      <c r="O253" s="76"/>
      <c r="P253" s="56"/>
      <c r="Q253" s="76"/>
      <c r="R253" s="346"/>
      <c r="S253" s="346"/>
      <c r="T253" s="346"/>
      <c r="U253" s="346"/>
      <c r="V253" s="346"/>
      <c r="W253" s="347"/>
      <c r="X253" s="347"/>
      <c r="Y253" s="56"/>
      <c r="Z253" s="67"/>
      <c r="AA253" s="67"/>
      <c r="AC253" s="366"/>
      <c r="AD253" s="31"/>
      <c r="AE253" s="343"/>
      <c r="AF253" s="58"/>
      <c r="AI253" s="68"/>
      <c r="AJ253" s="68"/>
      <c r="AK253" s="68"/>
      <c r="AL253" s="68"/>
      <c r="AM253" s="68"/>
      <c r="AN253" s="68"/>
      <c r="AO253" s="68"/>
      <c r="AP253" s="68"/>
      <c r="AQ253" s="68"/>
      <c r="AR253" s="68"/>
      <c r="AS253" s="68"/>
      <c r="AT253" s="68"/>
      <c r="AU253" s="68"/>
    </row>
    <row r="254" spans="1:47" ht="9.75" hidden="1" customHeight="1" x14ac:dyDescent="0.2">
      <c r="A254" s="235" t="s">
        <v>128</v>
      </c>
      <c r="B254" s="187"/>
      <c r="C254" s="31"/>
      <c r="D254" s="31"/>
      <c r="E254" s="31"/>
      <c r="F254" s="31"/>
      <c r="G254" s="31"/>
      <c r="H254" s="31"/>
      <c r="I254" s="31"/>
      <c r="J254" s="31"/>
      <c r="K254" s="8"/>
      <c r="L254" s="31"/>
      <c r="M254" s="145"/>
      <c r="N254" s="188"/>
      <c r="O254" s="76"/>
      <c r="P254" s="56"/>
      <c r="Q254" s="76"/>
      <c r="R254" s="346"/>
      <c r="S254" s="346"/>
      <c r="T254" s="346"/>
      <c r="U254" s="346"/>
      <c r="V254" s="346"/>
      <c r="W254" s="347"/>
      <c r="X254" s="347"/>
      <c r="Y254" s="56"/>
      <c r="Z254" s="67"/>
      <c r="AA254" s="67"/>
      <c r="AC254" s="366"/>
      <c r="AD254" s="31"/>
      <c r="AE254" s="343"/>
      <c r="AF254" s="58"/>
      <c r="AI254" s="68"/>
      <c r="AJ254" s="68"/>
      <c r="AK254" s="68"/>
      <c r="AL254" s="68"/>
      <c r="AM254" s="68"/>
      <c r="AN254" s="68"/>
      <c r="AO254" s="68"/>
      <c r="AP254" s="68"/>
      <c r="AQ254" s="68"/>
      <c r="AR254" s="68"/>
      <c r="AS254" s="68"/>
      <c r="AT254" s="68"/>
      <c r="AU254" s="68"/>
    </row>
    <row r="255" spans="1:47" ht="20.25" hidden="1" customHeight="1" x14ac:dyDescent="0.2">
      <c r="A255" s="235" t="s">
        <v>128</v>
      </c>
      <c r="B255" s="860" t="s">
        <v>660</v>
      </c>
      <c r="C255" s="861"/>
      <c r="D255" s="861"/>
      <c r="E255" s="861"/>
      <c r="F255" s="861"/>
      <c r="G255" s="861"/>
      <c r="H255" s="861"/>
      <c r="I255" s="861"/>
      <c r="J255" s="861"/>
      <c r="K255" s="861"/>
      <c r="L255" s="861"/>
      <c r="M255" s="861"/>
      <c r="N255" s="862"/>
      <c r="O255" s="94"/>
      <c r="P255" s="95"/>
      <c r="Q255" s="93"/>
      <c r="R255" s="856"/>
      <c r="S255" s="856"/>
      <c r="T255" s="856"/>
      <c r="U255" s="856"/>
      <c r="V255" s="856"/>
      <c r="W255" s="347"/>
      <c r="X255" s="347"/>
      <c r="Y255" s="56"/>
      <c r="Z255" s="31"/>
      <c r="AA255" s="31"/>
      <c r="AC255" s="366"/>
      <c r="AD255" s="31"/>
      <c r="AE255" s="343"/>
      <c r="AF255" s="57"/>
      <c r="AI255" s="68"/>
      <c r="AJ255" s="68"/>
      <c r="AK255" s="68"/>
      <c r="AL255" s="68"/>
      <c r="AM255" s="68"/>
      <c r="AN255" s="68"/>
      <c r="AO255" s="68"/>
      <c r="AP255" s="68"/>
      <c r="AQ255" s="68"/>
      <c r="AR255" s="68"/>
      <c r="AS255" s="68"/>
      <c r="AT255" s="68"/>
      <c r="AU255" s="68"/>
    </row>
    <row r="256" spans="1:47" ht="19.5" hidden="1" customHeight="1" x14ac:dyDescent="0.2">
      <c r="A256" s="235" t="s">
        <v>128</v>
      </c>
      <c r="B256" s="863"/>
      <c r="C256" s="864"/>
      <c r="D256" s="864"/>
      <c r="E256" s="864"/>
      <c r="F256" s="864"/>
      <c r="G256" s="864"/>
      <c r="H256" s="864"/>
      <c r="I256" s="864"/>
      <c r="J256" s="864"/>
      <c r="K256" s="864"/>
      <c r="L256" s="864"/>
      <c r="M256" s="864"/>
      <c r="N256" s="865"/>
      <c r="O256" s="76"/>
      <c r="P256" s="56"/>
      <c r="Q256" s="56"/>
      <c r="R256" s="56"/>
      <c r="S256" s="56"/>
      <c r="T256" s="857"/>
      <c r="U256" s="857"/>
      <c r="V256" s="857"/>
      <c r="W256" s="347"/>
      <c r="X256" s="347"/>
      <c r="Y256" s="56"/>
      <c r="Z256" s="31"/>
      <c r="AA256" s="31"/>
      <c r="AC256" s="366"/>
      <c r="AD256" s="31"/>
      <c r="AE256" s="343"/>
      <c r="AF256" s="56"/>
      <c r="AI256" s="68"/>
      <c r="AJ256" s="68"/>
      <c r="AK256" s="68"/>
      <c r="AL256" s="68"/>
      <c r="AM256" s="68"/>
      <c r="AN256" s="68"/>
      <c r="AO256" s="68"/>
      <c r="AP256" s="68"/>
      <c r="AQ256" s="68"/>
      <c r="AR256" s="68"/>
      <c r="AS256" s="68"/>
      <c r="AT256" s="68"/>
      <c r="AU256" s="68"/>
    </row>
    <row r="257" spans="1:47" ht="18" hidden="1" customHeight="1" x14ac:dyDescent="0.2">
      <c r="A257" s="235" t="s">
        <v>128</v>
      </c>
      <c r="B257" s="866"/>
      <c r="C257" s="864"/>
      <c r="D257" s="864"/>
      <c r="E257" s="864"/>
      <c r="F257" s="864"/>
      <c r="G257" s="864"/>
      <c r="H257" s="864"/>
      <c r="I257" s="864"/>
      <c r="J257" s="864"/>
      <c r="K257" s="864"/>
      <c r="L257" s="864"/>
      <c r="M257" s="864"/>
      <c r="N257" s="865"/>
      <c r="O257" s="94"/>
      <c r="P257" s="95"/>
      <c r="Q257" s="93"/>
      <c r="R257" s="856"/>
      <c r="S257" s="856"/>
      <c r="T257" s="856"/>
      <c r="U257" s="856"/>
      <c r="V257" s="856"/>
      <c r="W257" s="353"/>
      <c r="X257" s="353"/>
      <c r="Y257" s="56"/>
      <c r="Z257" s="31"/>
      <c r="AA257" s="31"/>
      <c r="AC257" s="366"/>
      <c r="AD257" s="31"/>
      <c r="AE257" s="354"/>
      <c r="AF257" s="65"/>
      <c r="AI257" s="68"/>
      <c r="AJ257" s="68"/>
      <c r="AK257" s="68"/>
      <c r="AL257" s="68"/>
      <c r="AM257" s="68"/>
      <c r="AN257" s="68"/>
      <c r="AO257" s="68"/>
      <c r="AP257" s="68"/>
      <c r="AQ257" s="68"/>
      <c r="AR257" s="68"/>
      <c r="AS257" s="68"/>
      <c r="AT257" s="68"/>
      <c r="AU257" s="68"/>
    </row>
    <row r="258" spans="1:47" ht="19.5" hidden="1" customHeight="1" x14ac:dyDescent="0.2">
      <c r="A258" s="235" t="s">
        <v>128</v>
      </c>
      <c r="B258" s="866"/>
      <c r="C258" s="864"/>
      <c r="D258" s="864"/>
      <c r="E258" s="864"/>
      <c r="F258" s="864"/>
      <c r="G258" s="864"/>
      <c r="H258" s="864"/>
      <c r="I258" s="864"/>
      <c r="J258" s="864"/>
      <c r="K258" s="864"/>
      <c r="L258" s="864"/>
      <c r="M258" s="864"/>
      <c r="N258" s="865"/>
      <c r="O258" s="76"/>
      <c r="P258" s="56"/>
      <c r="Q258" s="76"/>
      <c r="R258" s="641"/>
      <c r="S258" s="641"/>
      <c r="T258" s="641"/>
      <c r="U258" s="641"/>
      <c r="V258" s="641"/>
      <c r="W258" s="65"/>
      <c r="X258" s="65"/>
      <c r="Y258" s="56"/>
      <c r="Z258" s="31"/>
      <c r="AA258" s="31"/>
      <c r="AC258" s="366"/>
      <c r="AD258" s="31"/>
      <c r="AE258" s="64"/>
      <c r="AF258" s="65"/>
      <c r="AI258" s="68"/>
      <c r="AJ258" s="68"/>
      <c r="AK258" s="68"/>
      <c r="AL258" s="68"/>
      <c r="AM258" s="68"/>
      <c r="AN258" s="68"/>
      <c r="AO258" s="68"/>
      <c r="AP258" s="68"/>
      <c r="AQ258" s="68"/>
      <c r="AR258" s="68"/>
      <c r="AS258" s="68"/>
      <c r="AT258" s="68"/>
      <c r="AU258" s="68"/>
    </row>
    <row r="259" spans="1:47" ht="12.75" hidden="1" customHeight="1" x14ac:dyDescent="0.2">
      <c r="A259" s="235" t="s">
        <v>128</v>
      </c>
      <c r="B259" s="866"/>
      <c r="C259" s="864"/>
      <c r="D259" s="864"/>
      <c r="E259" s="864"/>
      <c r="F259" s="864"/>
      <c r="G259" s="864"/>
      <c r="H259" s="864"/>
      <c r="I259" s="864"/>
      <c r="J259" s="864"/>
      <c r="K259" s="864"/>
      <c r="L259" s="864"/>
      <c r="M259" s="864"/>
      <c r="N259" s="865"/>
      <c r="O259" s="94"/>
      <c r="P259" s="95"/>
      <c r="Q259" s="875"/>
      <c r="R259" s="875"/>
      <c r="S259" s="875"/>
      <c r="W259" s="56"/>
      <c r="X259" s="56"/>
      <c r="Y259" s="56"/>
      <c r="Z259" s="31"/>
      <c r="AA259" s="31"/>
      <c r="AC259" s="366"/>
      <c r="AD259" s="31"/>
      <c r="AE259" s="31"/>
      <c r="AF259" s="56"/>
      <c r="AI259" s="68"/>
      <c r="AJ259" s="68"/>
      <c r="AK259" s="68"/>
      <c r="AL259" s="68"/>
      <c r="AM259" s="68"/>
      <c r="AN259" s="68"/>
      <c r="AO259" s="68"/>
      <c r="AP259" s="68"/>
      <c r="AQ259" s="68"/>
      <c r="AR259" s="68"/>
      <c r="AS259" s="68"/>
      <c r="AT259" s="68"/>
      <c r="AU259" s="68"/>
    </row>
    <row r="260" spans="1:47" ht="15.75" hidden="1" customHeight="1" x14ac:dyDescent="0.2">
      <c r="A260" s="235" t="s">
        <v>128</v>
      </c>
      <c r="B260" s="866"/>
      <c r="C260" s="864"/>
      <c r="D260" s="864"/>
      <c r="E260" s="864"/>
      <c r="F260" s="864"/>
      <c r="G260" s="864"/>
      <c r="H260" s="864"/>
      <c r="I260" s="864"/>
      <c r="J260" s="864"/>
      <c r="K260" s="864"/>
      <c r="L260" s="864"/>
      <c r="M260" s="864"/>
      <c r="N260" s="865"/>
      <c r="O260" s="76"/>
      <c r="P260" s="56"/>
      <c r="Q260" s="875"/>
      <c r="R260" s="875"/>
      <c r="S260" s="875"/>
      <c r="W260" s="56"/>
      <c r="X260" s="56"/>
      <c r="Y260" s="56"/>
      <c r="Z260" s="31"/>
      <c r="AA260" s="31"/>
      <c r="AC260" s="366"/>
      <c r="AD260" s="31"/>
      <c r="AE260" s="31"/>
      <c r="AF260" s="56"/>
      <c r="AI260" s="68"/>
      <c r="AJ260" s="68"/>
      <c r="AK260" s="68"/>
      <c r="AL260" s="68"/>
      <c r="AM260" s="68"/>
      <c r="AN260" s="68"/>
      <c r="AO260" s="68"/>
      <c r="AP260" s="68"/>
      <c r="AQ260" s="68"/>
      <c r="AR260" s="68"/>
      <c r="AS260" s="68"/>
      <c r="AT260" s="68"/>
      <c r="AU260" s="68"/>
    </row>
    <row r="261" spans="1:47" ht="18" hidden="1" customHeight="1" x14ac:dyDescent="0.2">
      <c r="A261" s="235" t="s">
        <v>128</v>
      </c>
      <c r="B261" s="866"/>
      <c r="C261" s="864"/>
      <c r="D261" s="864"/>
      <c r="E261" s="864"/>
      <c r="F261" s="864"/>
      <c r="G261" s="864"/>
      <c r="H261" s="864"/>
      <c r="I261" s="864"/>
      <c r="J261" s="864"/>
      <c r="K261" s="864"/>
      <c r="L261" s="864"/>
      <c r="M261" s="864"/>
      <c r="N261" s="865"/>
      <c r="O261" s="94"/>
      <c r="P261" s="95"/>
      <c r="Q261" s="93"/>
      <c r="R261" s="856"/>
      <c r="S261" s="856"/>
      <c r="T261" s="856"/>
      <c r="U261" s="856"/>
      <c r="V261" s="856"/>
      <c r="W261" s="56"/>
      <c r="X261" s="56"/>
      <c r="Y261" s="56"/>
      <c r="Z261" s="31"/>
      <c r="AA261" s="31"/>
      <c r="AC261" s="366"/>
      <c r="AD261" s="31"/>
      <c r="AE261" s="31"/>
      <c r="AF261" s="56"/>
      <c r="AI261" s="68"/>
      <c r="AJ261" s="68"/>
      <c r="AK261" s="68"/>
      <c r="AL261" s="68"/>
      <c r="AM261" s="68"/>
      <c r="AN261" s="68"/>
      <c r="AO261" s="68"/>
      <c r="AP261" s="68"/>
      <c r="AQ261" s="68"/>
      <c r="AR261" s="68"/>
      <c r="AS261" s="68"/>
      <c r="AT261" s="68"/>
      <c r="AU261" s="68"/>
    </row>
    <row r="262" spans="1:47" ht="12.75" hidden="1" customHeight="1" x14ac:dyDescent="0.2">
      <c r="A262" s="235" t="s">
        <v>128</v>
      </c>
      <c r="B262" s="867"/>
      <c r="C262" s="868"/>
      <c r="D262" s="868"/>
      <c r="E262" s="868"/>
      <c r="F262" s="868"/>
      <c r="G262" s="868"/>
      <c r="H262" s="868"/>
      <c r="I262" s="868"/>
      <c r="J262" s="868"/>
      <c r="K262" s="868"/>
      <c r="L262" s="868"/>
      <c r="M262" s="868"/>
      <c r="N262" s="869"/>
      <c r="O262" s="92"/>
      <c r="P262" s="56"/>
      <c r="Q262" s="346"/>
      <c r="R262" s="56"/>
      <c r="S262" s="56"/>
      <c r="T262" s="857"/>
      <c r="U262" s="857"/>
      <c r="V262" s="857"/>
      <c r="W262" s="78"/>
      <c r="X262" s="78"/>
      <c r="Y262" s="56"/>
      <c r="Z262" s="31"/>
      <c r="AA262" s="31"/>
      <c r="AC262" s="366"/>
      <c r="AD262" s="31"/>
      <c r="AE262" s="8"/>
      <c r="AF262" s="56"/>
      <c r="AI262" s="68"/>
      <c r="AJ262" s="68"/>
      <c r="AK262" s="68"/>
      <c r="AL262" s="68"/>
      <c r="AM262" s="68"/>
      <c r="AN262" s="68"/>
      <c r="AO262" s="68"/>
      <c r="AP262" s="68"/>
      <c r="AQ262" s="68"/>
      <c r="AR262" s="68"/>
      <c r="AS262" s="68"/>
      <c r="AT262" s="68"/>
      <c r="AU262" s="68"/>
    </row>
    <row r="263" spans="1:47" x14ac:dyDescent="0.2">
      <c r="B263" s="115"/>
      <c r="C263" s="115"/>
      <c r="D263" s="115"/>
      <c r="E263" s="115"/>
      <c r="F263" s="115"/>
      <c r="G263" s="115"/>
      <c r="H263" s="115"/>
      <c r="I263" s="115"/>
      <c r="J263" s="115"/>
      <c r="K263" s="8"/>
      <c r="L263" s="31"/>
      <c r="M263" s="109"/>
      <c r="N263" s="109"/>
      <c r="O263" s="92"/>
      <c r="P263" s="56"/>
      <c r="Q263" s="346"/>
      <c r="R263" s="56"/>
      <c r="S263" s="56"/>
      <c r="T263" s="347"/>
      <c r="U263" s="347"/>
      <c r="V263" s="347"/>
      <c r="W263" s="78"/>
      <c r="X263" s="78"/>
      <c r="Y263" s="56"/>
      <c r="Z263" s="31"/>
      <c r="AA263" s="31"/>
      <c r="AC263" s="366"/>
      <c r="AD263" s="31"/>
      <c r="AE263" s="8"/>
      <c r="AF263" s="56"/>
      <c r="AI263" s="68"/>
      <c r="AJ263" s="68"/>
      <c r="AK263" s="68"/>
      <c r="AL263" s="68"/>
      <c r="AM263" s="68"/>
      <c r="AN263" s="68"/>
      <c r="AO263" s="68"/>
      <c r="AP263" s="68"/>
      <c r="AQ263" s="68"/>
      <c r="AR263" s="68"/>
      <c r="AS263" s="68"/>
      <c r="AT263" s="68"/>
      <c r="AU263" s="68"/>
    </row>
    <row r="264" spans="1:47" ht="12.75" hidden="1" customHeight="1" x14ac:dyDescent="0.2">
      <c r="B264" s="115"/>
      <c r="C264" s="115"/>
      <c r="D264" s="115"/>
      <c r="E264" s="115"/>
      <c r="F264" s="115"/>
      <c r="G264" s="115"/>
      <c r="H264" s="115"/>
      <c r="I264" s="115"/>
      <c r="J264" s="115"/>
      <c r="K264" s="8"/>
      <c r="L264" s="31"/>
      <c r="M264" s="109"/>
      <c r="N264" s="109"/>
      <c r="O264" s="92"/>
      <c r="P264" s="56"/>
      <c r="Q264" s="346"/>
      <c r="R264" s="56"/>
      <c r="S264" s="56"/>
      <c r="T264" s="347"/>
      <c r="U264" s="347"/>
      <c r="V264" s="347"/>
      <c r="W264" s="78"/>
      <c r="X264" s="78"/>
      <c r="Y264" s="56"/>
      <c r="Z264" s="31"/>
      <c r="AA264" s="31"/>
      <c r="AC264" s="366"/>
      <c r="AD264" s="31"/>
      <c r="AE264" s="8"/>
      <c r="AF264" s="56"/>
      <c r="AI264" s="68"/>
      <c r="AJ264" s="68"/>
      <c r="AK264" s="68"/>
      <c r="AL264" s="68"/>
      <c r="AM264" s="68"/>
      <c r="AN264" s="68"/>
      <c r="AO264" s="68"/>
      <c r="AP264" s="68"/>
      <c r="AQ264" s="68"/>
      <c r="AR264" s="68"/>
      <c r="AS264" s="68"/>
      <c r="AT264" s="68"/>
      <c r="AU264" s="68"/>
    </row>
    <row r="265" spans="1:47" ht="18" hidden="1" customHeight="1" x14ac:dyDescent="0.2">
      <c r="B265" s="700" t="s">
        <v>313</v>
      </c>
      <c r="C265" s="700"/>
      <c r="D265" s="700"/>
      <c r="E265" s="700"/>
      <c r="F265" s="700"/>
      <c r="I265" s="99"/>
      <c r="J265" s="99"/>
      <c r="K265" s="99"/>
      <c r="O265" s="31"/>
      <c r="R265" s="336"/>
      <c r="S265" s="336"/>
      <c r="T265" s="336"/>
      <c r="U265" s="336"/>
      <c r="W265" s="336"/>
      <c r="X265" s="336"/>
      <c r="AC265" s="366"/>
    </row>
    <row r="266" spans="1:47" ht="26.25" hidden="1" customHeight="1" x14ac:dyDescent="0.2">
      <c r="B266" s="858" t="s">
        <v>312</v>
      </c>
      <c r="C266" s="859"/>
      <c r="D266" s="859"/>
      <c r="E266" s="859"/>
      <c r="F266" s="859"/>
      <c r="G266" s="859"/>
      <c r="H266" s="859"/>
      <c r="I266" s="859"/>
      <c r="J266" s="859"/>
      <c r="K266" s="99"/>
      <c r="O266" s="31"/>
      <c r="R266" s="336"/>
      <c r="S266" s="336"/>
      <c r="T266" s="336"/>
      <c r="U266" s="336"/>
      <c r="W266" s="336"/>
      <c r="X266" s="336"/>
      <c r="AC266" s="366"/>
    </row>
    <row r="267" spans="1:47" ht="12.75" hidden="1" customHeight="1" x14ac:dyDescent="0.2">
      <c r="B267" s="36" t="s">
        <v>89</v>
      </c>
      <c r="C267" s="35"/>
      <c r="D267" s="35"/>
      <c r="E267" s="35"/>
      <c r="F267" s="35"/>
      <c r="G267" s="35"/>
      <c r="H267" s="35"/>
      <c r="I267" s="99"/>
      <c r="J267" s="99"/>
      <c r="K267" s="99"/>
      <c r="L267" s="49"/>
      <c r="O267" s="36"/>
      <c r="P267" s="35"/>
      <c r="Q267" s="35"/>
      <c r="R267" s="35"/>
      <c r="S267" s="35"/>
      <c r="T267" s="351"/>
      <c r="U267" s="351"/>
      <c r="V267" s="336"/>
      <c r="W267" s="336"/>
      <c r="X267" s="336"/>
      <c r="AC267" s="366"/>
      <c r="AH267" s="56"/>
      <c r="AI267" s="56"/>
    </row>
    <row r="268" spans="1:47" ht="19.5" hidden="1" customHeight="1" x14ac:dyDescent="0.2">
      <c r="B268" s="796" t="s">
        <v>334</v>
      </c>
      <c r="C268" s="797"/>
      <c r="D268" s="797"/>
      <c r="E268" s="797"/>
      <c r="F268" s="797"/>
      <c r="G268" s="797"/>
      <c r="H268" s="797"/>
      <c r="I268" s="797"/>
      <c r="J268" s="798"/>
      <c r="K268" s="99"/>
      <c r="L268" s="49"/>
      <c r="O268" s="870"/>
      <c r="P268" s="870"/>
      <c r="Q268" s="870"/>
      <c r="R268" s="870"/>
      <c r="S268" s="240"/>
      <c r="T268" s="351"/>
      <c r="U268" s="351"/>
      <c r="AC268" s="366"/>
      <c r="AH268" s="56"/>
      <c r="AI268" s="56"/>
    </row>
    <row r="269" spans="1:47" ht="19.5" hidden="1" customHeight="1" x14ac:dyDescent="0.2">
      <c r="B269" s="871"/>
      <c r="C269" s="872"/>
      <c r="D269" s="872"/>
      <c r="E269" s="872"/>
      <c r="F269" s="872"/>
      <c r="G269" s="872"/>
      <c r="H269" s="872"/>
      <c r="I269" s="872"/>
      <c r="J269" s="873"/>
      <c r="K269" s="99"/>
      <c r="L269" s="49"/>
      <c r="O269" s="35"/>
      <c r="P269" s="35"/>
      <c r="Q269" s="35"/>
      <c r="R269" s="35"/>
      <c r="S269" s="35"/>
      <c r="T269" s="351"/>
      <c r="U269" s="351"/>
      <c r="AC269" s="366"/>
      <c r="AH269" s="58"/>
      <c r="AI269" s="58"/>
    </row>
    <row r="270" spans="1:47" ht="19.5" hidden="1" customHeight="1" x14ac:dyDescent="0.2">
      <c r="B270" s="871"/>
      <c r="C270" s="872"/>
      <c r="D270" s="872"/>
      <c r="E270" s="872"/>
      <c r="F270" s="872"/>
      <c r="G270" s="872"/>
      <c r="H270" s="872"/>
      <c r="I270" s="872"/>
      <c r="J270" s="873"/>
      <c r="L270" s="49"/>
      <c r="O270" s="35"/>
      <c r="P270" s="35"/>
      <c r="Q270" s="35"/>
      <c r="R270" s="35"/>
      <c r="S270" s="35"/>
      <c r="T270" s="351"/>
      <c r="U270" s="351"/>
      <c r="Y270" s="371"/>
      <c r="Z270" s="371"/>
      <c r="AA270" s="371"/>
      <c r="AB270" s="371"/>
      <c r="AC270" s="383"/>
      <c r="AH270" s="58"/>
      <c r="AI270" s="58"/>
    </row>
    <row r="271" spans="1:47" ht="19.5" hidden="1" customHeight="1" x14ac:dyDescent="0.2">
      <c r="B271" s="874"/>
      <c r="C271" s="874"/>
      <c r="D271" s="874"/>
      <c r="E271" s="874"/>
      <c r="F271" s="874"/>
      <c r="G271" s="874"/>
      <c r="H271" s="874"/>
      <c r="I271" s="874"/>
      <c r="J271" s="874"/>
      <c r="L271" s="49"/>
      <c r="O271" s="35"/>
      <c r="P271" s="35"/>
      <c r="Q271" s="35"/>
      <c r="R271" s="35"/>
      <c r="S271" s="35"/>
      <c r="T271" s="351"/>
      <c r="U271" s="351"/>
      <c r="Y271" s="371"/>
      <c r="Z271" s="371"/>
      <c r="AA271" s="371"/>
      <c r="AB271" s="371"/>
      <c r="AC271" s="383"/>
      <c r="AH271" s="58"/>
      <c r="AI271" s="58"/>
    </row>
    <row r="272" spans="1:47" ht="12.75" hidden="1" customHeight="1" x14ac:dyDescent="0.2">
      <c r="B272" s="35"/>
      <c r="C272" s="35"/>
      <c r="D272" s="35"/>
      <c r="E272" s="35"/>
      <c r="F272" s="35"/>
      <c r="G272" s="35"/>
      <c r="H272" s="35"/>
      <c r="I272" s="35"/>
      <c r="J272" s="35"/>
      <c r="K272" s="8"/>
      <c r="O272" s="8"/>
      <c r="P272" s="8"/>
      <c r="Q272" s="8"/>
      <c r="R272" s="8"/>
      <c r="S272" s="8"/>
      <c r="T272" s="351"/>
      <c r="U272" s="351"/>
      <c r="Y272" s="371"/>
      <c r="Z272" s="371"/>
      <c r="AA272" s="371"/>
      <c r="AB272" s="371"/>
      <c r="AC272" s="383"/>
      <c r="AH272" s="58"/>
      <c r="AI272" s="58"/>
    </row>
    <row r="273" spans="2:35" ht="19.5" hidden="1" customHeight="1" x14ac:dyDescent="0.2">
      <c r="B273" s="36" t="s">
        <v>322</v>
      </c>
      <c r="C273" s="35"/>
      <c r="D273" s="35"/>
      <c r="E273" s="35"/>
      <c r="F273" s="35"/>
      <c r="G273" s="35"/>
      <c r="H273" s="35"/>
      <c r="O273" s="36"/>
      <c r="P273" s="35"/>
      <c r="Q273" s="35"/>
      <c r="R273" s="35"/>
      <c r="S273" s="35"/>
      <c r="T273" s="351"/>
      <c r="U273" s="351"/>
      <c r="Y273" s="371"/>
      <c r="Z273" s="371"/>
      <c r="AA273" s="371"/>
      <c r="AB273" s="371"/>
      <c r="AC273" s="383"/>
      <c r="AH273" s="58"/>
      <c r="AI273" s="58"/>
    </row>
    <row r="274" spans="2:35" ht="19.5" hidden="1" customHeight="1" x14ac:dyDescent="0.2">
      <c r="B274" s="556" t="s">
        <v>142</v>
      </c>
      <c r="C274" s="556"/>
      <c r="D274" s="556"/>
      <c r="E274" s="556"/>
      <c r="F274" s="556"/>
      <c r="G274" s="556"/>
      <c r="H274" s="556"/>
      <c r="I274" s="556"/>
      <c r="J274" s="556"/>
      <c r="O274" s="870"/>
      <c r="P274" s="870"/>
      <c r="Q274" s="870"/>
      <c r="R274" s="870"/>
      <c r="S274" s="240"/>
      <c r="T274" s="351"/>
      <c r="U274" s="351"/>
      <c r="Y274" s="371"/>
      <c r="Z274" s="371"/>
      <c r="AA274" s="371"/>
      <c r="AB274" s="371"/>
      <c r="AC274" s="383"/>
      <c r="AH274" s="56"/>
      <c r="AI274" s="56"/>
    </row>
    <row r="275" spans="2:35" ht="19.5" hidden="1" customHeight="1" x14ac:dyDescent="0.2">
      <c r="B275" s="874"/>
      <c r="C275" s="874"/>
      <c r="D275" s="874"/>
      <c r="E275" s="874"/>
      <c r="F275" s="874"/>
      <c r="G275" s="874"/>
      <c r="H275" s="874"/>
      <c r="I275" s="874"/>
      <c r="J275" s="874"/>
      <c r="O275" s="35"/>
      <c r="P275" s="35"/>
      <c r="Q275" s="35"/>
      <c r="R275" s="35"/>
      <c r="S275" s="35"/>
      <c r="T275" s="351"/>
      <c r="U275" s="351"/>
      <c r="Y275" s="371"/>
      <c r="Z275" s="371"/>
      <c r="AA275" s="371"/>
      <c r="AB275" s="371"/>
      <c r="AC275" s="383"/>
      <c r="AH275" s="58"/>
      <c r="AI275" s="58"/>
    </row>
    <row r="276" spans="2:35" ht="19.5" hidden="1" customHeight="1" x14ac:dyDescent="0.2">
      <c r="B276" s="874"/>
      <c r="C276" s="874"/>
      <c r="D276" s="874"/>
      <c r="E276" s="874"/>
      <c r="F276" s="874"/>
      <c r="G276" s="874"/>
      <c r="H276" s="874"/>
      <c r="I276" s="874"/>
      <c r="J276" s="874"/>
      <c r="O276" s="35"/>
      <c r="P276" s="35"/>
      <c r="Q276" s="35"/>
      <c r="R276" s="35"/>
      <c r="S276" s="35"/>
      <c r="T276" s="351"/>
      <c r="U276" s="351"/>
      <c r="Y276" s="371"/>
      <c r="Z276" s="371"/>
      <c r="AA276" s="371"/>
      <c r="AB276" s="371"/>
      <c r="AC276" s="383"/>
      <c r="AH276" s="58"/>
      <c r="AI276" s="58"/>
    </row>
    <row r="277" spans="2:35" ht="19.5" hidden="1" customHeight="1" x14ac:dyDescent="0.2">
      <c r="B277" s="874"/>
      <c r="C277" s="874"/>
      <c r="D277" s="874"/>
      <c r="E277" s="874"/>
      <c r="F277" s="874"/>
      <c r="G277" s="874"/>
      <c r="H277" s="874"/>
      <c r="I277" s="874"/>
      <c r="J277" s="874"/>
      <c r="O277" s="35"/>
      <c r="P277" s="35"/>
      <c r="Q277" s="35"/>
      <c r="R277" s="35"/>
      <c r="S277" s="35"/>
      <c r="T277" s="351"/>
      <c r="U277" s="351"/>
      <c r="Y277" s="371"/>
      <c r="Z277" s="371"/>
      <c r="AA277" s="371"/>
      <c r="AB277" s="371"/>
      <c r="AC277" s="383"/>
      <c r="AH277" s="58"/>
      <c r="AI277" s="58"/>
    </row>
    <row r="278" spans="2:35" ht="19.5" hidden="1" customHeight="1" x14ac:dyDescent="0.2">
      <c r="B278" s="35"/>
      <c r="C278" s="35"/>
      <c r="D278" s="35"/>
      <c r="E278" s="35"/>
      <c r="F278" s="35"/>
      <c r="G278" s="35"/>
      <c r="H278" s="35"/>
      <c r="O278" s="35"/>
      <c r="P278" s="35"/>
      <c r="Q278" s="35"/>
      <c r="R278" s="35"/>
      <c r="S278" s="35"/>
      <c r="T278" s="351"/>
      <c r="U278" s="351"/>
      <c r="Y278" s="371"/>
      <c r="Z278" s="371"/>
      <c r="AA278" s="371"/>
      <c r="AB278" s="371"/>
      <c r="AC278" s="383"/>
      <c r="AH278" s="58"/>
      <c r="AI278" s="58"/>
    </row>
    <row r="279" spans="2:35" ht="19.5" hidden="1" customHeight="1" x14ac:dyDescent="0.2">
      <c r="B279" s="36" t="s">
        <v>323</v>
      </c>
      <c r="C279" s="35"/>
      <c r="D279" s="35"/>
      <c r="E279" s="35"/>
      <c r="F279" s="35"/>
      <c r="G279" s="35"/>
      <c r="H279" s="35"/>
      <c r="O279" s="36"/>
      <c r="P279" s="35"/>
      <c r="Q279" s="35"/>
      <c r="R279" s="35"/>
      <c r="S279" s="35"/>
      <c r="T279" s="351"/>
      <c r="U279" s="351"/>
      <c r="Y279" s="371"/>
      <c r="Z279" s="371"/>
      <c r="AA279" s="371"/>
      <c r="AB279" s="371"/>
      <c r="AC279" s="383"/>
      <c r="AH279" s="58"/>
      <c r="AI279" s="58"/>
    </row>
    <row r="280" spans="2:35" ht="19.5" hidden="1" customHeight="1" x14ac:dyDescent="0.2">
      <c r="B280" s="556" t="s">
        <v>324</v>
      </c>
      <c r="C280" s="556"/>
      <c r="D280" s="556"/>
      <c r="E280" s="556"/>
      <c r="F280" s="556"/>
      <c r="G280" s="556"/>
      <c r="H280" s="556"/>
      <c r="I280" s="556"/>
      <c r="J280" s="556"/>
      <c r="O280" s="876"/>
      <c r="P280" s="876"/>
      <c r="Q280" s="876"/>
      <c r="R280" s="876"/>
      <c r="S280" s="240"/>
      <c r="T280" s="351"/>
      <c r="U280" s="351"/>
      <c r="Y280" s="371"/>
      <c r="Z280" s="371"/>
      <c r="AA280" s="371"/>
      <c r="AB280" s="371"/>
      <c r="AC280" s="383"/>
      <c r="AH280" s="56"/>
      <c r="AI280" s="56"/>
    </row>
    <row r="281" spans="2:35" ht="19.5" hidden="1" customHeight="1" x14ac:dyDescent="0.2">
      <c r="B281" s="874"/>
      <c r="C281" s="874"/>
      <c r="D281" s="874"/>
      <c r="E281" s="874"/>
      <c r="F281" s="874"/>
      <c r="G281" s="874"/>
      <c r="H281" s="874"/>
      <c r="I281" s="874"/>
      <c r="J281" s="874"/>
      <c r="O281" s="35"/>
      <c r="P281" s="35"/>
      <c r="Q281" s="35"/>
      <c r="R281" s="35"/>
      <c r="S281" s="35"/>
      <c r="T281" s="336"/>
      <c r="U281" s="336"/>
      <c r="Y281" s="371"/>
      <c r="Z281" s="371"/>
      <c r="AA281" s="371"/>
      <c r="AB281" s="371"/>
      <c r="AC281" s="383"/>
      <c r="AH281" s="336"/>
      <c r="AI281" s="336"/>
    </row>
    <row r="282" spans="2:35" ht="19.5" hidden="1" customHeight="1" x14ac:dyDescent="0.2">
      <c r="B282" s="874"/>
      <c r="C282" s="874"/>
      <c r="D282" s="874"/>
      <c r="E282" s="874"/>
      <c r="F282" s="874"/>
      <c r="G282" s="874"/>
      <c r="H282" s="874"/>
      <c r="I282" s="874"/>
      <c r="J282" s="874"/>
      <c r="O282" s="35"/>
      <c r="P282" s="35"/>
      <c r="Q282" s="35"/>
      <c r="R282" s="35"/>
      <c r="S282" s="35"/>
      <c r="T282" s="336"/>
      <c r="U282" s="336"/>
      <c r="Y282" s="371"/>
      <c r="Z282" s="371"/>
      <c r="AA282" s="371"/>
      <c r="AB282" s="371"/>
      <c r="AC282" s="383"/>
      <c r="AH282" s="336"/>
      <c r="AI282" s="336"/>
    </row>
    <row r="283" spans="2:35" ht="19.5" hidden="1" customHeight="1" x14ac:dyDescent="0.2">
      <c r="B283" s="874"/>
      <c r="C283" s="874"/>
      <c r="D283" s="874"/>
      <c r="E283" s="874"/>
      <c r="F283" s="874"/>
      <c r="G283" s="874"/>
      <c r="H283" s="874"/>
      <c r="I283" s="874"/>
      <c r="J283" s="874"/>
      <c r="O283" s="35"/>
      <c r="P283" s="35"/>
      <c r="Q283" s="35"/>
      <c r="R283" s="35"/>
      <c r="S283" s="35"/>
      <c r="T283" s="336"/>
      <c r="U283" s="336"/>
      <c r="Y283" s="371"/>
      <c r="Z283" s="371"/>
      <c r="AA283" s="371"/>
      <c r="AB283" s="371"/>
      <c r="AC283" s="383"/>
      <c r="AH283" s="336"/>
      <c r="AI283" s="336"/>
    </row>
    <row r="284" spans="2:35" ht="19.5" hidden="1" customHeight="1" x14ac:dyDescent="0.2">
      <c r="B284" s="874"/>
      <c r="C284" s="874"/>
      <c r="D284" s="874"/>
      <c r="E284" s="874"/>
      <c r="F284" s="874"/>
      <c r="G284" s="874"/>
      <c r="H284" s="874"/>
      <c r="I284" s="874"/>
      <c r="J284" s="874"/>
      <c r="O284" s="35"/>
      <c r="P284" s="35"/>
      <c r="Q284" s="35"/>
      <c r="R284" s="35"/>
      <c r="S284" s="35"/>
      <c r="T284" s="336"/>
      <c r="U284" s="336"/>
      <c r="Y284" s="371"/>
      <c r="Z284" s="371"/>
      <c r="AA284" s="371"/>
      <c r="AB284" s="371"/>
      <c r="AC284" s="383"/>
      <c r="AH284" s="336"/>
      <c r="AI284" s="336"/>
    </row>
    <row r="285" spans="2:35" ht="19.5" hidden="1" customHeight="1" x14ac:dyDescent="0.2">
      <c r="B285" s="874"/>
      <c r="C285" s="874"/>
      <c r="D285" s="874"/>
      <c r="E285" s="874"/>
      <c r="F285" s="874"/>
      <c r="G285" s="874"/>
      <c r="H285" s="874"/>
      <c r="I285" s="874"/>
      <c r="J285" s="874"/>
      <c r="L285" s="35"/>
      <c r="M285" s="35"/>
      <c r="N285" s="35"/>
      <c r="O285" s="35"/>
      <c r="T285" s="336"/>
      <c r="U285" s="336"/>
      <c r="Y285" s="371"/>
      <c r="Z285" s="371"/>
      <c r="AA285" s="371"/>
      <c r="AB285" s="371"/>
      <c r="AC285" s="383"/>
      <c r="AH285" s="336"/>
      <c r="AI285" s="336"/>
    </row>
    <row r="286" spans="2:35" ht="17.25" hidden="1" customHeight="1" x14ac:dyDescent="0.2">
      <c r="B286" s="46"/>
      <c r="C286" s="46"/>
      <c r="D286" s="46"/>
      <c r="E286" s="46"/>
      <c r="F286" s="46"/>
      <c r="G286" s="35"/>
      <c r="H286" s="35"/>
      <c r="I286" s="348"/>
      <c r="J286" s="348"/>
      <c r="K286" s="348"/>
      <c r="L286" s="35"/>
      <c r="M286" s="35"/>
      <c r="N286" s="35"/>
      <c r="O286" s="38"/>
      <c r="P286" s="31"/>
      <c r="R286" s="336"/>
      <c r="S286" s="336"/>
      <c r="T286" s="336"/>
      <c r="U286" s="336"/>
      <c r="Y286" s="371"/>
      <c r="Z286" s="371"/>
      <c r="AA286" s="371"/>
      <c r="AB286" s="371"/>
      <c r="AC286" s="383"/>
      <c r="AH286" s="336"/>
      <c r="AI286" s="336"/>
    </row>
    <row r="287" spans="2:35" ht="19.5" hidden="1" customHeight="1" x14ac:dyDescent="0.2">
      <c r="B287" s="36" t="s">
        <v>137</v>
      </c>
      <c r="C287" s="35"/>
      <c r="D287" s="35"/>
      <c r="E287" s="35"/>
      <c r="F287" s="35"/>
      <c r="G287" s="35"/>
      <c r="H287" s="35"/>
      <c r="O287" s="36"/>
      <c r="P287" s="35"/>
      <c r="Q287" s="35"/>
      <c r="R287" s="35"/>
      <c r="S287" s="35"/>
      <c r="T287" s="351"/>
      <c r="U287" s="351"/>
      <c r="Y287" s="371"/>
      <c r="Z287" s="371"/>
      <c r="AA287" s="371"/>
      <c r="AB287" s="371"/>
      <c r="AC287" s="383"/>
      <c r="AH287" s="58"/>
      <c r="AI287" s="58"/>
    </row>
    <row r="288" spans="2:35" ht="19.5" hidden="1" customHeight="1" x14ac:dyDescent="0.2">
      <c r="B288" s="556" t="s">
        <v>158</v>
      </c>
      <c r="C288" s="556"/>
      <c r="D288" s="556"/>
      <c r="E288" s="556"/>
      <c r="F288" s="556"/>
      <c r="G288" s="556"/>
      <c r="H288" s="556"/>
      <c r="I288" s="556"/>
      <c r="J288" s="556"/>
      <c r="L288" s="49"/>
      <c r="O288" s="870"/>
      <c r="P288" s="870"/>
      <c r="Q288" s="870"/>
      <c r="R288" s="870"/>
      <c r="S288" s="240"/>
      <c r="T288" s="351"/>
      <c r="U288" s="351"/>
      <c r="Y288" s="371"/>
      <c r="Z288" s="371"/>
      <c r="AA288" s="371"/>
      <c r="AB288" s="371"/>
      <c r="AC288" s="383"/>
      <c r="AH288" s="56"/>
      <c r="AI288" s="56"/>
    </row>
    <row r="289" spans="2:35" ht="19.5" hidden="1" customHeight="1" x14ac:dyDescent="0.2">
      <c r="B289" s="874"/>
      <c r="C289" s="874"/>
      <c r="D289" s="874"/>
      <c r="E289" s="874"/>
      <c r="F289" s="874"/>
      <c r="G289" s="874"/>
      <c r="H289" s="874"/>
      <c r="I289" s="874"/>
      <c r="J289" s="874"/>
      <c r="L289" s="49"/>
      <c r="O289" s="35"/>
      <c r="P289" s="35"/>
      <c r="Q289" s="35"/>
      <c r="R289" s="35"/>
      <c r="S289" s="35"/>
      <c r="T289" s="351"/>
      <c r="U289" s="351"/>
      <c r="Y289" s="371"/>
      <c r="Z289" s="371"/>
      <c r="AA289" s="371"/>
      <c r="AB289" s="371"/>
      <c r="AC289" s="383"/>
      <c r="AH289" s="58"/>
      <c r="AI289" s="58"/>
    </row>
    <row r="290" spans="2:35" ht="19.5" hidden="1" customHeight="1" x14ac:dyDescent="0.2">
      <c r="B290" s="874"/>
      <c r="C290" s="874"/>
      <c r="D290" s="874"/>
      <c r="E290" s="874"/>
      <c r="F290" s="874"/>
      <c r="G290" s="874"/>
      <c r="H290" s="874"/>
      <c r="I290" s="874"/>
      <c r="J290" s="874"/>
      <c r="L290" s="49"/>
      <c r="O290" s="35"/>
      <c r="P290" s="35"/>
      <c r="Q290" s="35"/>
      <c r="R290" s="35"/>
      <c r="S290" s="35"/>
      <c r="T290" s="351"/>
      <c r="U290" s="351"/>
      <c r="Y290" s="371"/>
      <c r="Z290" s="371"/>
      <c r="AA290" s="371"/>
      <c r="AB290" s="371"/>
      <c r="AC290" s="383"/>
      <c r="AH290" s="58"/>
      <c r="AI290" s="58"/>
    </row>
    <row r="291" spans="2:35" ht="19.5" hidden="1" customHeight="1" x14ac:dyDescent="0.2">
      <c r="B291" s="874"/>
      <c r="C291" s="874"/>
      <c r="D291" s="874"/>
      <c r="E291" s="874"/>
      <c r="F291" s="874"/>
      <c r="G291" s="874"/>
      <c r="H291" s="874"/>
      <c r="I291" s="874"/>
      <c r="J291" s="874"/>
      <c r="L291" s="49"/>
      <c r="O291" s="35"/>
      <c r="P291" s="35"/>
      <c r="Q291" s="35"/>
      <c r="R291" s="35"/>
      <c r="S291" s="35"/>
      <c r="T291" s="351"/>
      <c r="U291" s="351"/>
      <c r="Y291" s="371"/>
      <c r="Z291" s="371"/>
      <c r="AA291" s="371"/>
      <c r="AB291" s="371"/>
      <c r="AC291" s="383"/>
      <c r="AH291" s="58"/>
      <c r="AI291" s="58"/>
    </row>
    <row r="292" spans="2:35" ht="19.5" hidden="1" customHeight="1" x14ac:dyDescent="0.2">
      <c r="B292" s="35"/>
      <c r="C292" s="35"/>
      <c r="D292" s="35"/>
      <c r="E292" s="35"/>
      <c r="F292" s="35"/>
      <c r="G292" s="35"/>
      <c r="H292" s="35"/>
      <c r="I292" s="35"/>
      <c r="J292" s="35"/>
      <c r="K292" s="8"/>
      <c r="O292" s="8"/>
      <c r="P292" s="8"/>
      <c r="Q292" s="8"/>
      <c r="R292" s="8"/>
      <c r="S292" s="8"/>
      <c r="T292" s="351"/>
      <c r="U292" s="351"/>
      <c r="Y292" s="371"/>
      <c r="Z292" s="371"/>
      <c r="AA292" s="371"/>
      <c r="AB292" s="371"/>
      <c r="AC292" s="383"/>
      <c r="AH292" s="58"/>
      <c r="AI292" s="58"/>
    </row>
    <row r="293" spans="2:35" ht="17.25" hidden="1" customHeight="1" x14ac:dyDescent="0.2">
      <c r="B293" s="36" t="s">
        <v>321</v>
      </c>
      <c r="C293" s="46"/>
      <c r="D293" s="46"/>
      <c r="E293" s="46"/>
      <c r="F293" s="46"/>
      <c r="G293" s="35"/>
      <c r="H293" s="35"/>
      <c r="I293" s="348"/>
      <c r="J293" s="348"/>
      <c r="K293" s="348"/>
      <c r="L293" s="35"/>
      <c r="M293" s="35"/>
      <c r="N293" s="35"/>
      <c r="O293" s="38"/>
      <c r="P293" s="31"/>
      <c r="R293" s="336"/>
      <c r="S293" s="336"/>
      <c r="T293" s="336"/>
      <c r="U293" s="336"/>
      <c r="Y293" s="371"/>
      <c r="Z293" s="371"/>
      <c r="AA293" s="371"/>
      <c r="AB293" s="371"/>
      <c r="AC293" s="383"/>
      <c r="AH293" s="336"/>
      <c r="AI293" s="336"/>
    </row>
    <row r="294" spans="2:35" s="2" customFormat="1" ht="43.9" hidden="1" customHeight="1" x14ac:dyDescent="0.2">
      <c r="B294" s="556" t="s">
        <v>588</v>
      </c>
      <c r="C294" s="556"/>
      <c r="D294" s="556"/>
      <c r="E294" s="556"/>
      <c r="F294" s="556"/>
      <c r="G294" s="556"/>
      <c r="H294" s="556"/>
      <c r="I294" s="556"/>
      <c r="J294" s="556"/>
      <c r="Y294" s="371"/>
      <c r="Z294" s="371"/>
      <c r="AA294" s="371"/>
      <c r="AB294" s="371"/>
      <c r="AC294" s="383"/>
    </row>
    <row r="295" spans="2:35" s="2" customFormat="1" ht="41.25" hidden="1" customHeight="1" x14ac:dyDescent="0.2">
      <c r="B295" s="880"/>
      <c r="C295" s="881"/>
      <c r="D295" s="881"/>
      <c r="E295" s="882"/>
      <c r="F295" s="882"/>
      <c r="G295" s="882"/>
      <c r="H295" s="882"/>
      <c r="I295" s="882"/>
      <c r="J295" s="883"/>
      <c r="Y295" s="371"/>
      <c r="Z295" s="371"/>
      <c r="AA295" s="371"/>
      <c r="AB295" s="371"/>
      <c r="AC295" s="383"/>
    </row>
    <row r="296" spans="2:35" s="2" customFormat="1" ht="41.25" hidden="1" customHeight="1" x14ac:dyDescent="0.2">
      <c r="B296" s="884"/>
      <c r="C296" s="885"/>
      <c r="D296" s="885"/>
      <c r="E296" s="886"/>
      <c r="F296" s="886"/>
      <c r="G296" s="886"/>
      <c r="H296" s="886"/>
      <c r="I296" s="886"/>
      <c r="J296" s="887"/>
      <c r="Y296" s="371"/>
      <c r="Z296" s="371"/>
      <c r="AA296" s="371"/>
      <c r="AB296" s="371"/>
      <c r="AC296" s="383"/>
    </row>
    <row r="297" spans="2:35" s="2" customFormat="1" ht="25.5" hidden="1" customHeight="1" x14ac:dyDescent="0.25">
      <c r="B297" s="888"/>
      <c r="C297" s="889"/>
      <c r="D297" s="889"/>
      <c r="E297" s="889"/>
      <c r="F297" s="889"/>
      <c r="G297" s="889"/>
      <c r="H297" s="889"/>
      <c r="I297" s="889"/>
      <c r="J297" s="890"/>
      <c r="K297" s="18"/>
      <c r="L297" s="18"/>
      <c r="M297" s="18"/>
      <c r="Y297" s="371"/>
      <c r="Z297" s="371"/>
      <c r="AA297" s="371"/>
      <c r="AB297" s="371"/>
      <c r="AC297" s="383"/>
    </row>
    <row r="298" spans="2:35" ht="17.25" hidden="1" customHeight="1" x14ac:dyDescent="0.2">
      <c r="B298" s="46"/>
      <c r="C298" s="46"/>
      <c r="D298" s="46"/>
      <c r="E298" s="46"/>
      <c r="F298" s="46"/>
      <c r="G298" s="35"/>
      <c r="H298" s="35"/>
      <c r="I298" s="348"/>
      <c r="J298" s="348"/>
      <c r="K298" s="348"/>
      <c r="L298" s="35"/>
      <c r="M298" s="35"/>
      <c r="N298" s="35"/>
      <c r="O298" s="38"/>
      <c r="P298" s="31"/>
      <c r="R298" s="336"/>
      <c r="S298" s="336"/>
      <c r="T298" s="336"/>
      <c r="U298" s="336"/>
      <c r="Y298" s="371"/>
      <c r="Z298" s="371"/>
      <c r="AA298" s="371"/>
      <c r="AB298" s="371"/>
      <c r="AC298" s="383"/>
      <c r="AH298" s="336"/>
      <c r="AI298" s="336"/>
    </row>
    <row r="299" spans="2:35" ht="20.25" hidden="1" customHeight="1" x14ac:dyDescent="0.2">
      <c r="B299" s="700" t="s">
        <v>35</v>
      </c>
      <c r="C299" s="700"/>
      <c r="D299" s="700"/>
      <c r="E299" s="700"/>
      <c r="F299" s="700"/>
      <c r="G299" s="35"/>
      <c r="H299" s="35"/>
      <c r="I299" s="35"/>
      <c r="J299" s="35"/>
      <c r="K299" s="35"/>
      <c r="L299" s="35"/>
      <c r="M299" s="35"/>
      <c r="N299" s="35"/>
      <c r="O299" s="38"/>
      <c r="R299" s="336"/>
      <c r="S299" s="336"/>
      <c r="T299" s="336"/>
      <c r="U299" s="336"/>
      <c r="Y299" s="371"/>
      <c r="Z299" s="371"/>
      <c r="AA299" s="371"/>
      <c r="AB299" s="371"/>
      <c r="AC299" s="383"/>
      <c r="AH299" s="336"/>
      <c r="AI299" s="336"/>
    </row>
    <row r="300" spans="2:35" ht="33" hidden="1" customHeight="1" x14ac:dyDescent="0.2">
      <c r="B300" s="796" t="s">
        <v>36</v>
      </c>
      <c r="C300" s="891"/>
      <c r="D300" s="891"/>
      <c r="E300" s="891"/>
      <c r="F300" s="891"/>
      <c r="G300" s="891"/>
      <c r="H300" s="891"/>
      <c r="I300" s="891"/>
      <c r="J300" s="891"/>
      <c r="K300" s="125"/>
      <c r="L300" s="115"/>
      <c r="M300" s="115"/>
      <c r="N300" s="115"/>
      <c r="O300" s="336"/>
      <c r="P300" s="336"/>
      <c r="Q300" s="336"/>
      <c r="R300" s="336"/>
      <c r="S300" s="336"/>
      <c r="T300" s="336"/>
      <c r="U300" s="336"/>
      <c r="Y300" s="371"/>
      <c r="Z300" s="371"/>
      <c r="AA300" s="371"/>
      <c r="AB300" s="371"/>
      <c r="AC300" s="383"/>
      <c r="AH300" s="336"/>
      <c r="AI300" s="336"/>
    </row>
    <row r="301" spans="2:35" ht="17.25" hidden="1" customHeight="1" x14ac:dyDescent="0.2">
      <c r="B301" s="892"/>
      <c r="C301" s="893"/>
      <c r="D301" s="893"/>
      <c r="E301" s="893"/>
      <c r="F301" s="893"/>
      <c r="G301" s="893"/>
      <c r="H301" s="893"/>
      <c r="I301" s="893"/>
      <c r="J301" s="893"/>
      <c r="K301" s="126"/>
      <c r="L301" s="127"/>
      <c r="M301" s="127"/>
      <c r="N301" s="127"/>
      <c r="O301" s="336"/>
      <c r="P301" s="336"/>
      <c r="Q301" s="336"/>
      <c r="R301" s="336"/>
      <c r="S301" s="336"/>
      <c r="T301" s="336"/>
      <c r="U301" s="336"/>
      <c r="Y301" s="371"/>
      <c r="Z301" s="371"/>
      <c r="AA301" s="371"/>
      <c r="AB301" s="371"/>
      <c r="AC301" s="383"/>
      <c r="AH301" s="336"/>
      <c r="AI301" s="336"/>
    </row>
    <row r="302" spans="2:35" ht="12.75" hidden="1" customHeight="1" x14ac:dyDescent="0.2">
      <c r="B302" s="894"/>
      <c r="C302" s="895"/>
      <c r="D302" s="895"/>
      <c r="E302" s="895"/>
      <c r="F302" s="895"/>
      <c r="G302" s="895"/>
      <c r="H302" s="895"/>
      <c r="I302" s="895"/>
      <c r="J302" s="895"/>
      <c r="K302" s="126"/>
      <c r="L302" s="127"/>
      <c r="M302" s="127"/>
      <c r="N302" s="127"/>
      <c r="Y302" s="371"/>
      <c r="Z302" s="371"/>
      <c r="AA302" s="371"/>
      <c r="AB302" s="371"/>
      <c r="AC302" s="383"/>
    </row>
    <row r="303" spans="2:35" ht="12.75" hidden="1" customHeight="1" x14ac:dyDescent="0.2">
      <c r="B303" s="894"/>
      <c r="C303" s="895"/>
      <c r="D303" s="895"/>
      <c r="E303" s="895"/>
      <c r="F303" s="895"/>
      <c r="G303" s="895"/>
      <c r="H303" s="895"/>
      <c r="I303" s="895"/>
      <c r="J303" s="895"/>
      <c r="K303" s="126"/>
      <c r="L303" s="127"/>
      <c r="M303" s="127"/>
      <c r="N303" s="127"/>
      <c r="Y303" s="371"/>
      <c r="Z303" s="371"/>
      <c r="AA303" s="371"/>
      <c r="AB303" s="371"/>
      <c r="AC303" s="383"/>
    </row>
    <row r="304" spans="2:35" ht="12.75" hidden="1" customHeight="1" x14ac:dyDescent="0.2">
      <c r="B304" s="894"/>
      <c r="C304" s="895"/>
      <c r="D304" s="895"/>
      <c r="E304" s="895"/>
      <c r="F304" s="895"/>
      <c r="G304" s="895"/>
      <c r="H304" s="895"/>
      <c r="I304" s="895"/>
      <c r="J304" s="895"/>
      <c r="K304" s="126"/>
      <c r="L304" s="127"/>
      <c r="M304" s="127"/>
      <c r="N304" s="127"/>
      <c r="Y304" s="371"/>
      <c r="Z304" s="371"/>
      <c r="AA304" s="371"/>
      <c r="AB304" s="371"/>
      <c r="AC304" s="383"/>
    </row>
    <row r="305" spans="1:35" ht="12.75" hidden="1" customHeight="1" x14ac:dyDescent="0.2">
      <c r="B305" s="894"/>
      <c r="C305" s="895"/>
      <c r="D305" s="895"/>
      <c r="E305" s="895"/>
      <c r="F305" s="895"/>
      <c r="G305" s="895"/>
      <c r="H305" s="895"/>
      <c r="I305" s="895"/>
      <c r="J305" s="895"/>
      <c r="K305" s="126"/>
      <c r="L305" s="127"/>
      <c r="M305" s="127"/>
      <c r="N305" s="127"/>
      <c r="Y305" s="371"/>
      <c r="Z305" s="371"/>
      <c r="AA305" s="371"/>
      <c r="AB305" s="371"/>
      <c r="AC305" s="383"/>
    </row>
    <row r="306" spans="1:35" ht="12.75" hidden="1" customHeight="1" x14ac:dyDescent="0.2">
      <c r="B306" s="894"/>
      <c r="C306" s="895"/>
      <c r="D306" s="895"/>
      <c r="E306" s="895"/>
      <c r="F306" s="895"/>
      <c r="G306" s="895"/>
      <c r="H306" s="895"/>
      <c r="I306" s="895"/>
      <c r="J306" s="895"/>
      <c r="K306" s="126"/>
      <c r="L306" s="127"/>
      <c r="M306" s="127"/>
      <c r="N306" s="127"/>
      <c r="Y306" s="371"/>
      <c r="Z306" s="371"/>
      <c r="AA306" s="371"/>
      <c r="AB306" s="371"/>
      <c r="AC306" s="383"/>
    </row>
    <row r="307" spans="1:35" s="26" customFormat="1" ht="12.75" hidden="1" customHeight="1" x14ac:dyDescent="0.2">
      <c r="A307" s="235"/>
      <c r="B307" s="894"/>
      <c r="C307" s="895"/>
      <c r="D307" s="895"/>
      <c r="E307" s="895"/>
      <c r="F307" s="895"/>
      <c r="G307" s="895"/>
      <c r="H307" s="895"/>
      <c r="I307" s="895"/>
      <c r="J307" s="895"/>
      <c r="K307" s="121"/>
      <c r="L307" s="122"/>
      <c r="M307" s="122"/>
      <c r="N307" s="122"/>
      <c r="Y307" s="371"/>
      <c r="Z307" s="371"/>
      <c r="AA307" s="371"/>
      <c r="AB307" s="371"/>
      <c r="AC307" s="383"/>
    </row>
    <row r="308" spans="1:35" ht="12.75" hidden="1" customHeight="1" x14ac:dyDescent="0.2">
      <c r="B308" s="894"/>
      <c r="C308" s="895"/>
      <c r="D308" s="895"/>
      <c r="E308" s="895"/>
      <c r="F308" s="895"/>
      <c r="G308" s="895"/>
      <c r="H308" s="895"/>
      <c r="I308" s="895"/>
      <c r="J308" s="895"/>
      <c r="K308" s="121"/>
      <c r="L308" s="122"/>
      <c r="M308" s="122"/>
      <c r="N308" s="122"/>
      <c r="Y308" s="371"/>
      <c r="Z308" s="371"/>
      <c r="AA308" s="371"/>
      <c r="AB308" s="371"/>
      <c r="AC308" s="383"/>
    </row>
    <row r="309" spans="1:35" s="26" customFormat="1" ht="12.75" hidden="1" customHeight="1" x14ac:dyDescent="0.2">
      <c r="A309" s="235"/>
      <c r="B309" s="894"/>
      <c r="C309" s="895"/>
      <c r="D309" s="895"/>
      <c r="E309" s="895"/>
      <c r="F309" s="895"/>
      <c r="G309" s="895"/>
      <c r="H309" s="895"/>
      <c r="I309" s="895"/>
      <c r="J309" s="895"/>
      <c r="K309" s="121"/>
      <c r="L309" s="122"/>
      <c r="M309" s="122"/>
      <c r="N309" s="122"/>
      <c r="Y309" s="371"/>
      <c r="Z309" s="371"/>
      <c r="AA309" s="371"/>
      <c r="AB309" s="371"/>
      <c r="AC309" s="383"/>
      <c r="AI309" s="27"/>
    </row>
    <row r="310" spans="1:35" s="26" customFormat="1" ht="15" hidden="1" customHeight="1" x14ac:dyDescent="0.2">
      <c r="A310" s="235"/>
      <c r="B310" s="896"/>
      <c r="C310" s="897"/>
      <c r="D310" s="897"/>
      <c r="E310" s="897"/>
      <c r="F310" s="897"/>
      <c r="G310" s="897"/>
      <c r="H310" s="897"/>
      <c r="I310" s="897"/>
      <c r="J310" s="897"/>
      <c r="K310" s="121"/>
      <c r="L310" s="122"/>
      <c r="M310" s="122"/>
      <c r="N310" s="122"/>
      <c r="Y310" s="371"/>
      <c r="Z310" s="371"/>
      <c r="AA310" s="371"/>
      <c r="AB310" s="371"/>
      <c r="AC310" s="383"/>
    </row>
    <row r="311" spans="1:35" s="26" customFormat="1" ht="12.75" hidden="1" customHeight="1" x14ac:dyDescent="0.2">
      <c r="A311" s="235"/>
      <c r="O311" s="128"/>
      <c r="P311" s="102"/>
      <c r="Q311" s="102"/>
      <c r="R311" s="102"/>
      <c r="S311" s="102"/>
      <c r="T311" s="102"/>
      <c r="U311" s="102"/>
      <c r="Y311" s="371"/>
      <c r="Z311" s="371"/>
      <c r="AA311" s="371"/>
      <c r="AB311" s="371"/>
      <c r="AC311" s="383"/>
    </row>
    <row r="312" spans="1:35" s="26" customFormat="1" ht="15" hidden="1" customHeight="1" x14ac:dyDescent="0.2">
      <c r="A312" s="235"/>
      <c r="B312" s="36" t="s">
        <v>658</v>
      </c>
      <c r="C312" s="35"/>
      <c r="D312" s="35"/>
      <c r="N312" s="37"/>
      <c r="AC312" s="376"/>
    </row>
    <row r="313" spans="1:35" s="26" customFormat="1" ht="19.5" hidden="1" customHeight="1" x14ac:dyDescent="0.2">
      <c r="A313" s="235"/>
      <c r="B313" s="556" t="s">
        <v>105</v>
      </c>
      <c r="C313" s="556"/>
      <c r="D313" s="556"/>
      <c r="E313" s="556"/>
      <c r="F313" s="556"/>
      <c r="G313" s="556"/>
      <c r="H313" s="556"/>
      <c r="I313" s="556"/>
      <c r="J313" s="556"/>
      <c r="K313" s="27"/>
      <c r="L313" s="27"/>
      <c r="M313" s="27"/>
      <c r="AC313" s="376"/>
    </row>
    <row r="314" spans="1:35" s="26" customFormat="1" ht="19.5" hidden="1" customHeight="1" x14ac:dyDescent="0.2">
      <c r="A314" s="235"/>
      <c r="B314" s="874"/>
      <c r="C314" s="874"/>
      <c r="D314" s="874"/>
      <c r="E314" s="874"/>
      <c r="F314" s="874"/>
      <c r="G314" s="874"/>
      <c r="H314" s="874"/>
      <c r="I314" s="874"/>
      <c r="J314" s="874"/>
      <c r="K314" s="27"/>
      <c r="L314" s="27"/>
      <c r="M314" s="27"/>
      <c r="AC314" s="376"/>
    </row>
    <row r="315" spans="1:35" s="26" customFormat="1" ht="19.5" hidden="1" customHeight="1" x14ac:dyDescent="0.2">
      <c r="A315" s="235"/>
      <c r="B315" s="874"/>
      <c r="C315" s="874"/>
      <c r="D315" s="874"/>
      <c r="E315" s="874"/>
      <c r="F315" s="874"/>
      <c r="G315" s="874"/>
      <c r="H315" s="874"/>
      <c r="I315" s="874"/>
      <c r="J315" s="874"/>
      <c r="K315" s="27"/>
      <c r="L315" s="27"/>
      <c r="M315" s="27"/>
      <c r="AC315" s="376"/>
    </row>
    <row r="316" spans="1:35" s="26" customFormat="1" ht="19.5" hidden="1" customHeight="1" x14ac:dyDescent="0.2">
      <c r="A316" s="235"/>
      <c r="B316" s="871"/>
      <c r="C316" s="872"/>
      <c r="D316" s="872"/>
      <c r="E316" s="872"/>
      <c r="F316" s="872"/>
      <c r="G316" s="872"/>
      <c r="H316" s="872"/>
      <c r="I316" s="872"/>
      <c r="J316" s="873"/>
      <c r="K316" s="27"/>
      <c r="L316" s="27"/>
      <c r="M316" s="27"/>
      <c r="AC316" s="376"/>
    </row>
    <row r="317" spans="1:35" s="26" customFormat="1" ht="19.5" hidden="1" customHeight="1" x14ac:dyDescent="0.2">
      <c r="A317" s="235"/>
      <c r="B317" s="36"/>
      <c r="C317" s="35"/>
      <c r="D317" s="35"/>
      <c r="K317" s="27"/>
      <c r="L317" s="27"/>
      <c r="M317" s="27"/>
      <c r="AC317" s="376"/>
    </row>
    <row r="318" spans="1:35" s="26" customFormat="1" ht="12.75" hidden="1" customHeight="1" x14ac:dyDescent="0.2">
      <c r="A318" s="235"/>
      <c r="AC318" s="376"/>
    </row>
    <row r="319" spans="1:35" s="26" customFormat="1" ht="19.5" hidden="1" customHeight="1" x14ac:dyDescent="0.2">
      <c r="A319" s="235"/>
      <c r="B319" s="36"/>
      <c r="C319" s="35"/>
      <c r="D319" s="35"/>
      <c r="I319" s="36"/>
      <c r="J319" s="35"/>
      <c r="K319" s="27"/>
      <c r="L319" s="27"/>
      <c r="M319" s="27"/>
      <c r="N319" s="27"/>
      <c r="AC319" s="376"/>
    </row>
    <row r="320" spans="1:35" s="26" customFormat="1" ht="19.5" hidden="1" customHeight="1" x14ac:dyDescent="0.2">
      <c r="A320" s="235"/>
      <c r="B320" s="36"/>
      <c r="C320" s="35"/>
      <c r="D320" s="35"/>
      <c r="I320" s="36"/>
      <c r="J320" s="35"/>
      <c r="K320" s="27"/>
      <c r="L320" s="27"/>
      <c r="M320" s="27"/>
      <c r="N320" s="27"/>
      <c r="AC320" s="376"/>
    </row>
    <row r="321" spans="1:47" s="26" customFormat="1" ht="21" hidden="1" customHeight="1" x14ac:dyDescent="0.2">
      <c r="A321" s="235"/>
      <c r="AC321" s="376"/>
      <c r="AJ321" s="71"/>
      <c r="AK321" s="71"/>
      <c r="AL321" s="71"/>
      <c r="AM321" s="71"/>
      <c r="AN321" s="71"/>
      <c r="AO321" s="71"/>
      <c r="AP321" s="71"/>
      <c r="AQ321" s="71"/>
      <c r="AR321" s="71"/>
      <c r="AS321" s="71"/>
      <c r="AT321" s="71"/>
      <c r="AU321" s="70"/>
    </row>
    <row r="322" spans="1:47" s="26" customFormat="1" ht="51" hidden="1" customHeight="1" x14ac:dyDescent="0.2">
      <c r="A322" s="235"/>
      <c r="B322" s="877" t="s">
        <v>91</v>
      </c>
      <c r="C322" s="878"/>
      <c r="D322" s="878"/>
      <c r="E322" s="878"/>
      <c r="F322" s="878"/>
      <c r="G322" s="878"/>
      <c r="H322" s="878"/>
      <c r="I322" s="878"/>
      <c r="J322" s="879"/>
      <c r="AC322" s="376"/>
      <c r="AJ322" s="71"/>
      <c r="AK322" s="71"/>
      <c r="AL322" s="71"/>
      <c r="AM322" s="71"/>
      <c r="AN322" s="71"/>
      <c r="AO322" s="71"/>
      <c r="AP322" s="71"/>
      <c r="AQ322" s="71"/>
      <c r="AR322" s="71"/>
      <c r="AS322" s="71"/>
      <c r="AT322" s="71"/>
      <c r="AU322" s="70"/>
    </row>
    <row r="323" spans="1:47" s="26" customFormat="1" ht="21" hidden="1" customHeight="1" x14ac:dyDescent="0.2">
      <c r="A323" s="235"/>
      <c r="B323" s="104"/>
      <c r="AC323" s="376"/>
      <c r="AJ323" s="71"/>
      <c r="AK323" s="71"/>
      <c r="AL323" s="71"/>
      <c r="AM323" s="71"/>
      <c r="AN323" s="71"/>
      <c r="AO323" s="71"/>
      <c r="AP323" s="71"/>
      <c r="AQ323" s="71"/>
      <c r="AR323" s="71"/>
      <c r="AS323" s="71"/>
      <c r="AT323" s="71"/>
      <c r="AU323" s="70"/>
    </row>
    <row r="324" spans="1:47" s="26" customFormat="1" ht="18" customHeight="1" x14ac:dyDescent="0.2">
      <c r="A324" s="235"/>
      <c r="B324" s="36" t="s">
        <v>656</v>
      </c>
      <c r="C324" s="35"/>
      <c r="D324" s="35"/>
      <c r="E324" s="35"/>
      <c r="J324" s="35"/>
      <c r="K324" s="35"/>
      <c r="L324" s="261"/>
      <c r="M324" s="261"/>
      <c r="AC324" s="376"/>
      <c r="AJ324" s="72"/>
      <c r="AK324" s="73"/>
      <c r="AL324" s="70"/>
      <c r="AM324" s="70"/>
      <c r="AN324" s="70"/>
      <c r="AO324" s="70"/>
      <c r="AP324" s="70"/>
      <c r="AQ324" s="70"/>
      <c r="AR324" s="70"/>
      <c r="AS324" s="70"/>
      <c r="AT324" s="70"/>
      <c r="AU324" s="70"/>
    </row>
    <row r="325" spans="1:47" s="26" customFormat="1" ht="22.5" customHeight="1" x14ac:dyDescent="0.2">
      <c r="A325" s="235"/>
      <c r="B325" s="796" t="s">
        <v>104</v>
      </c>
      <c r="C325" s="797"/>
      <c r="D325" s="797"/>
      <c r="E325" s="797"/>
      <c r="F325" s="797"/>
      <c r="G325" s="797"/>
      <c r="H325" s="797"/>
      <c r="I325" s="798"/>
      <c r="J325" s="497"/>
      <c r="K325" s="497"/>
      <c r="L325" s="261"/>
      <c r="M325" s="261"/>
      <c r="AC325" s="376"/>
      <c r="AJ325" s="74"/>
      <c r="AK325" s="73"/>
      <c r="AL325" s="70"/>
      <c r="AM325" s="70"/>
      <c r="AN325" s="70"/>
      <c r="AO325" s="70"/>
      <c r="AP325" s="70"/>
      <c r="AQ325" s="70"/>
      <c r="AR325" s="70"/>
      <c r="AS325" s="70"/>
      <c r="AT325" s="70"/>
      <c r="AU325" s="70"/>
    </row>
    <row r="326" spans="1:47" s="26" customFormat="1" ht="20.25" customHeight="1" x14ac:dyDescent="0.2">
      <c r="A326" s="235"/>
      <c r="B326" s="799"/>
      <c r="C326" s="800"/>
      <c r="D326" s="800"/>
      <c r="E326" s="800"/>
      <c r="F326" s="800"/>
      <c r="G326" s="800"/>
      <c r="H326" s="800"/>
      <c r="I326" s="801"/>
      <c r="J326" s="497"/>
      <c r="K326" s="497"/>
      <c r="L326" s="261"/>
      <c r="M326" s="261"/>
      <c r="AC326" s="376"/>
      <c r="AJ326" s="75"/>
      <c r="AK326" s="73"/>
      <c r="AL326" s="70"/>
      <c r="AM326" s="70"/>
      <c r="AN326" s="70"/>
      <c r="AO326" s="70"/>
      <c r="AP326" s="70"/>
      <c r="AQ326" s="70"/>
      <c r="AR326" s="70"/>
      <c r="AS326" s="70"/>
      <c r="AT326" s="70"/>
      <c r="AU326" s="70"/>
    </row>
    <row r="327" spans="1:47" s="26" customFormat="1" ht="20.25" customHeight="1" x14ac:dyDescent="0.2">
      <c r="A327" s="235"/>
      <c r="B327" s="799"/>
      <c r="C327" s="800"/>
      <c r="D327" s="800"/>
      <c r="E327" s="800"/>
      <c r="F327" s="800"/>
      <c r="G327" s="800"/>
      <c r="H327" s="800"/>
      <c r="I327" s="801"/>
      <c r="J327" s="497"/>
      <c r="K327" s="497"/>
      <c r="AC327" s="376"/>
      <c r="AJ327" s="72"/>
      <c r="AK327" s="73"/>
      <c r="AL327" s="70"/>
      <c r="AM327" s="70"/>
      <c r="AN327" s="70"/>
      <c r="AO327" s="70"/>
      <c r="AP327" s="70"/>
      <c r="AQ327" s="70"/>
      <c r="AR327" s="70"/>
      <c r="AS327" s="70"/>
      <c r="AT327" s="70"/>
      <c r="AU327" s="70"/>
    </row>
    <row r="328" spans="1:47" s="26" customFormat="1" ht="20.25" customHeight="1" x14ac:dyDescent="0.2">
      <c r="A328" s="235"/>
      <c r="B328" s="799"/>
      <c r="C328" s="800"/>
      <c r="D328" s="800"/>
      <c r="E328" s="800"/>
      <c r="F328" s="800"/>
      <c r="G328" s="800"/>
      <c r="H328" s="800"/>
      <c r="I328" s="801"/>
      <c r="J328" s="497"/>
      <c r="K328" s="497"/>
      <c r="AC328" s="376"/>
      <c r="AJ328" s="74"/>
      <c r="AK328" s="73"/>
      <c r="AL328" s="70"/>
      <c r="AM328" s="70"/>
      <c r="AN328" s="70"/>
      <c r="AO328" s="70"/>
      <c r="AP328" s="70"/>
      <c r="AQ328" s="70"/>
      <c r="AR328" s="70"/>
      <c r="AS328" s="70"/>
      <c r="AT328" s="70"/>
      <c r="AU328" s="70"/>
    </row>
    <row r="329" spans="1:47" s="26" customFormat="1" ht="17.25" customHeight="1" x14ac:dyDescent="0.2">
      <c r="A329" s="235"/>
      <c r="B329" s="39"/>
      <c r="C329" s="39"/>
      <c r="D329" s="39"/>
      <c r="E329" s="39"/>
      <c r="F329" s="39"/>
      <c r="G329" s="39"/>
      <c r="H329" s="39"/>
      <c r="I329" s="39"/>
      <c r="J329" s="497"/>
      <c r="K329" s="497"/>
      <c r="AC329" s="376"/>
      <c r="AJ329" s="74"/>
      <c r="AK329" s="73"/>
      <c r="AL329" s="70"/>
      <c r="AM329" s="70"/>
      <c r="AN329" s="70"/>
      <c r="AO329" s="70"/>
      <c r="AP329" s="70"/>
      <c r="AQ329" s="70"/>
      <c r="AR329" s="70"/>
      <c r="AS329" s="70"/>
      <c r="AT329" s="70"/>
      <c r="AU329" s="70"/>
    </row>
    <row r="330" spans="1:47" s="301" customFormat="1" ht="17.25" hidden="1" customHeight="1" x14ac:dyDescent="0.2">
      <c r="A330" s="511"/>
      <c r="B330"/>
      <c r="C330"/>
      <c r="D330"/>
      <c r="E330"/>
      <c r="F330"/>
      <c r="G330"/>
      <c r="H330"/>
      <c r="I330"/>
      <c r="J330" s="497"/>
      <c r="K330" s="497"/>
      <c r="AC330" s="512"/>
      <c r="AJ330" s="513"/>
      <c r="AK330" s="73"/>
      <c r="AL330" s="70"/>
      <c r="AM330" s="70"/>
      <c r="AN330" s="70"/>
      <c r="AO330" s="70"/>
      <c r="AP330" s="70"/>
      <c r="AQ330" s="70"/>
      <c r="AR330" s="70"/>
      <c r="AS330" s="70"/>
      <c r="AT330" s="70"/>
      <c r="AU330" s="70"/>
    </row>
    <row r="331" spans="1:47" s="301" customFormat="1" ht="20.25" hidden="1" customHeight="1" x14ac:dyDescent="0.2">
      <c r="A331" s="511"/>
      <c r="B331"/>
      <c r="C331"/>
      <c r="D331"/>
      <c r="E331"/>
      <c r="F331"/>
      <c r="G331"/>
      <c r="H331"/>
      <c r="I331"/>
      <c r="J331" s="497"/>
      <c r="K331" s="497"/>
      <c r="M331" s="510"/>
      <c r="AC331" s="512"/>
      <c r="AJ331" s="513"/>
      <c r="AK331" s="73"/>
      <c r="AL331" s="70"/>
      <c r="AM331" s="70"/>
      <c r="AN331" s="70"/>
      <c r="AO331" s="70"/>
      <c r="AP331" s="70"/>
      <c r="AQ331" s="70"/>
      <c r="AR331" s="70"/>
      <c r="AS331" s="70"/>
      <c r="AT331" s="70"/>
      <c r="AU331" s="70"/>
    </row>
    <row r="332" spans="1:47" s="301" customFormat="1" ht="20.25" hidden="1" customHeight="1" x14ac:dyDescent="0.2">
      <c r="A332" s="511"/>
      <c r="B332"/>
      <c r="C332"/>
      <c r="D332"/>
      <c r="E332"/>
      <c r="F332"/>
      <c r="G332"/>
      <c r="H332"/>
      <c r="I332"/>
      <c r="J332" s="497"/>
      <c r="K332" s="497"/>
      <c r="AC332" s="512"/>
      <c r="AJ332" s="70"/>
      <c r="AK332" s="70"/>
      <c r="AL332" s="70"/>
      <c r="AM332" s="70"/>
      <c r="AN332" s="70"/>
      <c r="AO332" s="70"/>
      <c r="AP332" s="70"/>
      <c r="AQ332" s="70"/>
      <c r="AR332" s="70"/>
      <c r="AS332" s="70"/>
      <c r="AT332" s="70"/>
      <c r="AU332" s="70"/>
    </row>
    <row r="333" spans="1:47" s="301" customFormat="1" ht="20.25" customHeight="1" x14ac:dyDescent="0.2">
      <c r="A333" s="511"/>
      <c r="B333"/>
      <c r="C333"/>
      <c r="D333"/>
      <c r="E333"/>
      <c r="F333"/>
      <c r="G333"/>
      <c r="H333"/>
      <c r="I333"/>
      <c r="J333" s="497"/>
      <c r="K333" s="497"/>
      <c r="AC333" s="512"/>
      <c r="AJ333" s="70"/>
      <c r="AK333" s="70"/>
      <c r="AL333" s="70"/>
      <c r="AM333" s="70"/>
      <c r="AN333" s="70"/>
      <c r="AO333" s="70"/>
      <c r="AP333" s="70"/>
      <c r="AQ333" s="70"/>
      <c r="AR333" s="70"/>
      <c r="AS333" s="70"/>
      <c r="AT333" s="70"/>
      <c r="AU333" s="70"/>
    </row>
    <row r="334" spans="1:47" s="301" customFormat="1" ht="20.25" customHeight="1" x14ac:dyDescent="0.2">
      <c r="A334" s="511"/>
      <c r="B334"/>
      <c r="C334"/>
      <c r="D334"/>
      <c r="E334"/>
      <c r="F334"/>
      <c r="G334"/>
      <c r="H334"/>
      <c r="I334"/>
      <c r="J334" s="497"/>
      <c r="K334" s="497"/>
      <c r="AC334" s="512"/>
      <c r="AJ334" s="70"/>
      <c r="AK334" s="70"/>
      <c r="AL334" s="70"/>
      <c r="AM334" s="70"/>
      <c r="AN334" s="70"/>
      <c r="AO334" s="70"/>
      <c r="AP334" s="70"/>
      <c r="AQ334" s="70"/>
      <c r="AR334" s="70"/>
      <c r="AS334" s="70"/>
      <c r="AT334" s="70"/>
      <c r="AU334" s="70"/>
    </row>
    <row r="335" spans="1:47" ht="21" customHeight="1" x14ac:dyDescent="0.2">
      <c r="B335" s="128"/>
      <c r="C335" s="102"/>
      <c r="D335" s="102"/>
      <c r="E335" s="102"/>
      <c r="F335" s="102"/>
      <c r="G335" s="102"/>
      <c r="H335" s="102"/>
      <c r="I335" s="102"/>
      <c r="J335" s="497"/>
      <c r="K335" s="497"/>
      <c r="AC335" s="366"/>
      <c r="AJ335" s="68"/>
      <c r="AK335" s="68"/>
      <c r="AL335" s="68"/>
      <c r="AM335" s="68"/>
      <c r="AN335" s="68"/>
      <c r="AO335" s="68"/>
      <c r="AP335" s="68"/>
      <c r="AQ335" s="68"/>
      <c r="AR335" s="68"/>
      <c r="AS335" s="68"/>
      <c r="AT335" s="68"/>
      <c r="AU335" s="68"/>
    </row>
    <row r="336" spans="1:47" ht="7.5" customHeight="1" x14ac:dyDescent="0.2">
      <c r="B336" s="35"/>
      <c r="C336" s="35"/>
      <c r="D336" s="340"/>
      <c r="E336" s="35"/>
      <c r="F336" s="35"/>
      <c r="G336" s="103"/>
      <c r="H336" s="103"/>
      <c r="I336" s="103"/>
      <c r="J336" s="497"/>
      <c r="K336" s="497"/>
      <c r="AC336" s="366"/>
      <c r="AI336" s="68"/>
      <c r="AJ336" s="68"/>
      <c r="AK336" s="68"/>
      <c r="AL336" s="68"/>
      <c r="AM336" s="68"/>
      <c r="AN336" s="68"/>
      <c r="AO336" s="68"/>
      <c r="AP336" s="68"/>
      <c r="AQ336" s="68"/>
      <c r="AR336" s="68"/>
      <c r="AS336" s="68"/>
      <c r="AT336" s="68"/>
      <c r="AU336" s="68"/>
    </row>
    <row r="337" spans="2:47" ht="7.5" customHeight="1" x14ac:dyDescent="0.2">
      <c r="B337" s="802" t="s">
        <v>657</v>
      </c>
      <c r="C337" s="803"/>
      <c r="D337" s="803"/>
      <c r="E337" s="803"/>
      <c r="F337" s="803"/>
      <c r="G337" s="803"/>
      <c r="H337" s="803"/>
      <c r="I337" s="804"/>
      <c r="J337" s="497"/>
      <c r="K337" s="497"/>
      <c r="AC337" s="366"/>
      <c r="AI337" s="68"/>
      <c r="AJ337" s="68"/>
      <c r="AK337" s="68"/>
      <c r="AL337" s="68"/>
      <c r="AM337" s="68"/>
      <c r="AN337" s="68"/>
      <c r="AO337" s="68"/>
      <c r="AP337" s="68"/>
      <c r="AQ337" s="68"/>
      <c r="AR337" s="68"/>
      <c r="AS337" s="68"/>
      <c r="AT337" s="68"/>
      <c r="AU337" s="68"/>
    </row>
    <row r="338" spans="2:47" ht="23.25" customHeight="1" x14ac:dyDescent="0.2">
      <c r="B338" s="805"/>
      <c r="C338" s="806"/>
      <c r="D338" s="806"/>
      <c r="E338" s="806"/>
      <c r="F338" s="806"/>
      <c r="G338" s="806"/>
      <c r="H338" s="806"/>
      <c r="I338" s="807"/>
      <c r="J338" s="497"/>
      <c r="K338" s="497"/>
      <c r="AC338" s="366"/>
      <c r="AI338" s="68"/>
      <c r="AJ338" s="68"/>
      <c r="AK338" s="68"/>
      <c r="AL338" s="68"/>
      <c r="AM338" s="68"/>
      <c r="AN338" s="68"/>
      <c r="AO338" s="68"/>
      <c r="AP338" s="68"/>
      <c r="AQ338" s="68"/>
      <c r="AR338" s="68"/>
      <c r="AS338" s="68"/>
      <c r="AT338" s="68"/>
      <c r="AU338" s="68"/>
    </row>
    <row r="339" spans="2:47" ht="42" customHeight="1" x14ac:dyDescent="0.2">
      <c r="B339" s="808" t="str">
        <f>"Ramavtalsleverantören intygar att avropssvaret är giltigt minst den tid som den avropsberättigade angett under '2 Specifikation'. "&amp;CHAR(10)&amp;IF('2 Specifikation'!D47="","","("&amp;TEXT('2 Specifikation'!D47,"ÅÅÅÅ-MM-DD")&amp;")")</f>
        <v xml:space="preserve">Ramavtalsleverantören intygar att avropssvaret är giltigt minst den tid som den avropsberättigade angett under '2 Specifikation'. 
</v>
      </c>
      <c r="C339" s="808"/>
      <c r="D339" s="808"/>
      <c r="E339" s="808"/>
      <c r="F339" s="808"/>
      <c r="G339" s="808"/>
      <c r="H339" s="808"/>
      <c r="I339" s="808"/>
      <c r="J339" s="497"/>
      <c r="K339" s="497"/>
      <c r="AC339" s="366"/>
      <c r="AI339" s="68"/>
      <c r="AJ339" s="68"/>
      <c r="AK339" s="68"/>
      <c r="AL339" s="68"/>
      <c r="AM339" s="68"/>
      <c r="AN339" s="68"/>
      <c r="AO339" s="68"/>
      <c r="AP339" s="68"/>
      <c r="AQ339" s="68"/>
      <c r="AR339" s="68"/>
      <c r="AS339" s="68"/>
      <c r="AT339" s="68"/>
      <c r="AU339" s="68"/>
    </row>
    <row r="340" spans="2:47" ht="17.25" customHeight="1" x14ac:dyDescent="0.2">
      <c r="B340" s="631" t="s">
        <v>38</v>
      </c>
      <c r="C340" s="632"/>
      <c r="D340" s="632"/>
      <c r="E340" s="632"/>
      <c r="F340" s="632"/>
      <c r="G340" s="632"/>
      <c r="H340" s="632"/>
      <c r="I340" s="633"/>
      <c r="J340" s="497"/>
      <c r="K340" s="497"/>
      <c r="AC340" s="366"/>
      <c r="AI340" s="68"/>
      <c r="AJ340" s="68"/>
      <c r="AK340" s="68"/>
      <c r="AL340" s="68"/>
      <c r="AM340" s="68"/>
      <c r="AN340" s="68"/>
      <c r="AO340" s="68"/>
      <c r="AP340" s="68"/>
      <c r="AQ340" s="68"/>
      <c r="AR340" s="68"/>
      <c r="AS340" s="68"/>
      <c r="AT340" s="68"/>
      <c r="AU340" s="68"/>
    </row>
    <row r="341" spans="2:47" ht="20.25" customHeight="1" x14ac:dyDescent="0.2">
      <c r="B341" s="628"/>
      <c r="C341" s="629"/>
      <c r="D341" s="629"/>
      <c r="E341" s="629"/>
      <c r="F341" s="629"/>
      <c r="G341" s="629"/>
      <c r="H341" s="629"/>
      <c r="I341" s="630"/>
      <c r="J341" s="497"/>
      <c r="K341" s="497"/>
      <c r="AC341" s="384" t="b">
        <f>IF(B341=0,TRUE,FALSE)</f>
        <v>1</v>
      </c>
      <c r="AI341" s="68"/>
      <c r="AJ341" s="68"/>
      <c r="AK341" s="68"/>
      <c r="AL341" s="68"/>
      <c r="AM341" s="68"/>
      <c r="AN341" s="68"/>
      <c r="AO341" s="68"/>
      <c r="AP341" s="68"/>
      <c r="AQ341" s="68"/>
      <c r="AR341" s="68"/>
      <c r="AS341" s="68"/>
      <c r="AT341" s="68"/>
      <c r="AU341" s="68"/>
    </row>
    <row r="342" spans="2:47" ht="17.25" customHeight="1" x14ac:dyDescent="0.2">
      <c r="B342" s="41"/>
      <c r="C342" s="41"/>
      <c r="D342" s="41"/>
      <c r="E342" s="41"/>
      <c r="F342" s="41"/>
      <c r="G342" s="26"/>
      <c r="H342" s="26"/>
      <c r="I342" s="26"/>
      <c r="J342" s="497"/>
      <c r="K342" s="497"/>
      <c r="AC342" s="385"/>
      <c r="AI342" s="68"/>
      <c r="AJ342" s="68"/>
      <c r="AK342" s="68"/>
      <c r="AL342" s="68"/>
      <c r="AM342" s="68"/>
      <c r="AN342" s="68"/>
      <c r="AO342" s="68"/>
      <c r="AP342" s="68"/>
      <c r="AQ342" s="68"/>
      <c r="AR342" s="68"/>
      <c r="AS342" s="68"/>
      <c r="AT342" s="68"/>
      <c r="AU342" s="68"/>
    </row>
    <row r="343" spans="2:47" ht="17.25" customHeight="1" x14ac:dyDescent="0.2">
      <c r="B343" s="634" t="s">
        <v>762</v>
      </c>
      <c r="C343" s="635"/>
      <c r="D343" s="635"/>
      <c r="E343" s="635"/>
      <c r="F343" s="635"/>
      <c r="G343" s="635"/>
      <c r="H343" s="635"/>
      <c r="I343" s="636"/>
      <c r="J343" s="497"/>
      <c r="K343" s="497"/>
      <c r="AC343" s="386"/>
      <c r="AI343" s="68"/>
      <c r="AJ343" s="68"/>
      <c r="AK343" s="68"/>
      <c r="AL343" s="68"/>
      <c r="AM343" s="68"/>
      <c r="AN343" s="68"/>
      <c r="AO343" s="68"/>
      <c r="AP343" s="68"/>
      <c r="AQ343" s="68"/>
      <c r="AR343" s="68"/>
      <c r="AS343" s="68"/>
      <c r="AT343" s="68"/>
      <c r="AU343" s="68"/>
    </row>
    <row r="344" spans="2:47" ht="20.25" customHeight="1" x14ac:dyDescent="0.2">
      <c r="B344" s="622"/>
      <c r="C344" s="623"/>
      <c r="D344" s="623"/>
      <c r="E344" s="623"/>
      <c r="F344" s="623"/>
      <c r="G344" s="623"/>
      <c r="H344" s="623"/>
      <c r="I344" s="624"/>
      <c r="J344" s="497"/>
      <c r="K344" s="497"/>
      <c r="AC344" s="387"/>
      <c r="AI344" s="68"/>
      <c r="AJ344" s="68"/>
      <c r="AK344" s="68"/>
      <c r="AL344" s="68"/>
      <c r="AM344" s="68"/>
      <c r="AN344" s="68"/>
      <c r="AO344" s="68"/>
      <c r="AP344" s="68"/>
      <c r="AQ344" s="68"/>
      <c r="AR344" s="68"/>
      <c r="AS344" s="68"/>
      <c r="AT344" s="68"/>
      <c r="AU344" s="68"/>
    </row>
    <row r="345" spans="2:47" ht="17.25" customHeight="1" x14ac:dyDescent="0.2">
      <c r="B345" s="634" t="s">
        <v>761</v>
      </c>
      <c r="C345" s="635"/>
      <c r="D345" s="635"/>
      <c r="E345" s="635"/>
      <c r="F345" s="635"/>
      <c r="G345" s="635"/>
      <c r="H345" s="635"/>
      <c r="I345" s="636"/>
      <c r="J345" s="497"/>
      <c r="K345" s="497"/>
      <c r="AC345" s="386"/>
      <c r="AI345" s="68"/>
      <c r="AJ345" s="68"/>
      <c r="AK345" s="68"/>
      <c r="AL345" s="68"/>
      <c r="AM345" s="68"/>
      <c r="AN345" s="68"/>
      <c r="AO345" s="68"/>
      <c r="AP345" s="68"/>
      <c r="AQ345" s="68"/>
      <c r="AR345" s="68"/>
      <c r="AS345" s="68"/>
      <c r="AT345" s="68"/>
      <c r="AU345" s="68"/>
    </row>
    <row r="346" spans="2:47" ht="20.25" customHeight="1" x14ac:dyDescent="0.2">
      <c r="B346" s="625"/>
      <c r="C346" s="626"/>
      <c r="D346" s="626"/>
      <c r="E346" s="626"/>
      <c r="F346" s="626"/>
      <c r="G346" s="626"/>
      <c r="H346" s="626"/>
      <c r="I346" s="627"/>
      <c r="J346" s="497"/>
      <c r="K346" s="497"/>
      <c r="AC346" s="384" t="b">
        <f>IF(OR(B344=0,B346=0),TRUE,FALSE)</f>
        <v>1</v>
      </c>
      <c r="AI346" s="68"/>
      <c r="AJ346" s="68"/>
      <c r="AK346" s="68"/>
      <c r="AL346" s="68"/>
      <c r="AM346" s="68"/>
      <c r="AN346" s="68"/>
      <c r="AO346" s="68"/>
      <c r="AP346" s="68"/>
      <c r="AQ346" s="68"/>
      <c r="AR346" s="68"/>
      <c r="AS346" s="68"/>
      <c r="AT346" s="68"/>
      <c r="AU346" s="68"/>
    </row>
    <row r="347" spans="2:47" x14ac:dyDescent="0.2">
      <c r="B347" s="26"/>
      <c r="C347" s="26"/>
      <c r="D347" s="42"/>
      <c r="E347" s="26"/>
      <c r="F347" s="26"/>
      <c r="G347" s="26"/>
      <c r="H347" s="26"/>
      <c r="I347" s="26"/>
      <c r="J347" s="26"/>
      <c r="K347" s="26"/>
    </row>
    <row r="348" spans="2:47" ht="12.75" customHeight="1" x14ac:dyDescent="0.2">
      <c r="E348" s="621" t="str">
        <f>IF(LarmStatus,"Minst ett av de obligatoriska kraven är inte ifyllda eller besvarade med Nej","")</f>
        <v>Minst ett av de obligatoriska kraven är inte ifyllda eller besvarade med Nej</v>
      </c>
      <c r="F348" s="621"/>
      <c r="G348" s="621"/>
      <c r="H348" s="621"/>
      <c r="I348" s="621"/>
      <c r="J348" s="498"/>
      <c r="K348" s="498"/>
    </row>
    <row r="354" spans="24:35" x14ac:dyDescent="0.2">
      <c r="X354" s="35"/>
      <c r="Y354" s="371"/>
      <c r="Z354" s="371"/>
      <c r="AA354" s="371"/>
      <c r="AB354" s="371"/>
      <c r="AC354" s="371"/>
      <c r="AD354" s="26"/>
      <c r="AE354" s="26"/>
      <c r="AF354" s="26"/>
      <c r="AG354" s="26"/>
      <c r="AH354" s="26"/>
      <c r="AI354" s="26"/>
    </row>
    <row r="355" spans="24:35" x14ac:dyDescent="0.2">
      <c r="X355" s="35"/>
      <c r="Y355" s="371"/>
      <c r="Z355" s="371"/>
      <c r="AA355" s="371"/>
      <c r="AB355" s="371"/>
      <c r="AC355" s="371"/>
      <c r="AD355" s="26"/>
      <c r="AE355" s="26"/>
      <c r="AF355" s="26"/>
      <c r="AG355" s="26"/>
      <c r="AH355" s="26"/>
      <c r="AI355" s="26"/>
    </row>
    <row r="356" spans="24:35" x14ac:dyDescent="0.2">
      <c r="X356" s="35"/>
      <c r="Y356" s="371"/>
      <c r="Z356" s="371"/>
      <c r="AA356" s="371"/>
      <c r="AB356" s="371"/>
      <c r="AC356" s="371"/>
      <c r="AD356" s="26"/>
      <c r="AE356" s="26"/>
      <c r="AF356" s="26"/>
      <c r="AG356" s="26"/>
      <c r="AH356" s="26"/>
      <c r="AI356" s="26"/>
    </row>
    <row r="357" spans="24:35" x14ac:dyDescent="0.2">
      <c r="X357" s="35"/>
      <c r="Y357" s="371"/>
      <c r="Z357" s="371"/>
      <c r="AA357" s="371"/>
      <c r="AB357" s="371"/>
      <c r="AC357" s="371"/>
      <c r="AD357" s="26"/>
      <c r="AE357" s="26"/>
      <c r="AF357" s="26"/>
      <c r="AG357" s="26"/>
      <c r="AH357" s="26"/>
      <c r="AI357" s="26"/>
    </row>
    <row r="358" spans="24:35" x14ac:dyDescent="0.2">
      <c r="X358" s="35"/>
      <c r="Y358" s="371"/>
      <c r="Z358" s="371"/>
      <c r="AA358" s="371"/>
      <c r="AB358" s="371"/>
      <c r="AC358" s="371"/>
      <c r="AD358" s="26"/>
      <c r="AE358" s="26"/>
      <c r="AF358" s="26"/>
      <c r="AG358" s="26"/>
      <c r="AH358" s="26"/>
      <c r="AI358" s="26"/>
    </row>
    <row r="359" spans="24:35" x14ac:dyDescent="0.2">
      <c r="X359" s="35"/>
      <c r="Y359" s="371"/>
      <c r="Z359" s="371"/>
      <c r="AA359" s="371"/>
      <c r="AB359" s="371"/>
      <c r="AC359" s="371"/>
      <c r="AD359" s="26"/>
      <c r="AE359" s="26"/>
      <c r="AF359" s="26"/>
      <c r="AG359" s="26"/>
      <c r="AH359" s="26"/>
      <c r="AI359" s="26"/>
    </row>
    <row r="360" spans="24:35" x14ac:dyDescent="0.2">
      <c r="X360" s="35"/>
      <c r="Y360" s="371"/>
      <c r="Z360" s="371"/>
      <c r="AA360" s="371"/>
      <c r="AB360" s="371"/>
      <c r="AC360" s="371"/>
      <c r="AD360" s="26"/>
      <c r="AE360" s="26"/>
      <c r="AF360" s="26"/>
      <c r="AG360" s="26"/>
      <c r="AH360" s="26"/>
      <c r="AI360" s="26"/>
    </row>
    <row r="361" spans="24:35" x14ac:dyDescent="0.2">
      <c r="X361" s="35"/>
      <c r="Y361" s="371"/>
      <c r="Z361" s="371"/>
      <c r="AA361" s="371"/>
      <c r="AB361" s="371"/>
      <c r="AC361" s="371"/>
      <c r="AD361" s="26"/>
      <c r="AE361" s="26"/>
      <c r="AF361" s="26"/>
      <c r="AG361" s="26"/>
      <c r="AH361" s="26"/>
      <c r="AI361" s="26"/>
    </row>
    <row r="362" spans="24:35" x14ac:dyDescent="0.2">
      <c r="X362" s="35"/>
      <c r="Y362" s="352"/>
      <c r="Z362" s="352"/>
      <c r="AA362" s="352"/>
      <c r="AB362" s="352"/>
      <c r="AC362" s="352"/>
      <c r="AD362" s="26"/>
      <c r="AE362" s="26"/>
      <c r="AF362" s="26"/>
      <c r="AG362" s="26"/>
      <c r="AH362" s="26"/>
      <c r="AI362" s="26"/>
    </row>
    <row r="363" spans="24:35" x14ac:dyDescent="0.2">
      <c r="X363" s="35"/>
      <c r="Y363" s="36"/>
      <c r="Z363" s="36"/>
      <c r="AA363" s="36"/>
      <c r="AB363" s="36"/>
      <c r="AC363" s="36"/>
      <c r="AD363" s="36"/>
      <c r="AE363" s="36"/>
      <c r="AF363" s="36"/>
      <c r="AG363" s="36"/>
      <c r="AH363" s="36"/>
      <c r="AI363" s="71"/>
    </row>
    <row r="364" spans="24:35" x14ac:dyDescent="0.2">
      <c r="X364" s="35"/>
      <c r="Y364" s="36"/>
      <c r="Z364" s="36"/>
      <c r="AA364" s="36"/>
      <c r="AB364" s="36"/>
      <c r="AC364" s="36"/>
      <c r="AD364" s="36"/>
      <c r="AE364" s="36"/>
      <c r="AF364" s="36"/>
      <c r="AG364" s="36"/>
      <c r="AH364" s="36"/>
      <c r="AI364" s="71"/>
    </row>
    <row r="365" spans="24:35" x14ac:dyDescent="0.2">
      <c r="X365" s="35"/>
      <c r="Y365" s="36"/>
      <c r="Z365" s="36"/>
      <c r="AA365" s="36"/>
      <c r="AB365" s="36"/>
      <c r="AC365" s="36"/>
      <c r="AD365" s="36"/>
      <c r="AE365" s="36"/>
      <c r="AF365" s="36"/>
      <c r="AG365" s="36"/>
      <c r="AH365" s="36"/>
      <c r="AI365" s="71"/>
    </row>
    <row r="366" spans="24:35" x14ac:dyDescent="0.2">
      <c r="X366" s="35"/>
      <c r="Y366" s="40"/>
      <c r="Z366" s="40"/>
      <c r="AA366" s="40"/>
      <c r="AB366" s="40"/>
      <c r="AC366" s="40"/>
      <c r="AD366" s="40"/>
      <c r="AE366" s="40"/>
      <c r="AF366" s="40"/>
      <c r="AG366" s="40"/>
      <c r="AH366" s="40"/>
    </row>
    <row r="367" spans="24:35" x14ac:dyDescent="0.2">
      <c r="X367" s="35"/>
      <c r="Y367" s="42"/>
      <c r="Z367" s="42"/>
      <c r="AA367" s="42"/>
      <c r="AB367" s="42"/>
      <c r="AC367" s="42"/>
      <c r="AD367" s="42"/>
      <c r="AE367" s="42"/>
      <c r="AF367" s="42"/>
      <c r="AG367" s="42"/>
      <c r="AH367" s="42"/>
    </row>
    <row r="368" spans="24:35" x14ac:dyDescent="0.2">
      <c r="X368" s="35"/>
      <c r="Y368" s="43"/>
      <c r="Z368" s="43"/>
      <c r="AA368" s="43"/>
      <c r="AB368" s="43"/>
      <c r="AC368" s="43"/>
      <c r="AD368" s="43"/>
      <c r="AE368" s="43"/>
      <c r="AF368" s="43"/>
      <c r="AG368" s="43"/>
      <c r="AH368" s="43"/>
    </row>
    <row r="369" spans="24:35" x14ac:dyDescent="0.2">
      <c r="X369" s="35"/>
      <c r="Y369" s="40"/>
      <c r="Z369" s="40"/>
      <c r="AA369" s="40"/>
      <c r="AB369" s="40"/>
      <c r="AC369" s="40"/>
      <c r="AD369" s="40"/>
      <c r="AE369" s="40"/>
      <c r="AF369" s="40"/>
      <c r="AG369" s="40"/>
      <c r="AH369" s="40"/>
    </row>
    <row r="370" spans="24:35" x14ac:dyDescent="0.2">
      <c r="X370" s="35"/>
      <c r="Y370" s="42"/>
      <c r="Z370" s="42"/>
      <c r="AA370" s="42"/>
      <c r="AB370" s="42"/>
      <c r="AC370" s="42"/>
      <c r="AD370" s="42"/>
      <c r="AE370" s="42"/>
      <c r="AF370" s="42"/>
      <c r="AG370" s="42"/>
      <c r="AH370" s="42"/>
    </row>
    <row r="371" spans="24:35" x14ac:dyDescent="0.2">
      <c r="X371" s="35"/>
      <c r="Y371" s="42"/>
      <c r="Z371" s="42"/>
      <c r="AA371" s="42"/>
      <c r="AB371" s="42"/>
      <c r="AC371" s="42"/>
      <c r="AD371" s="42"/>
      <c r="AE371" s="42"/>
      <c r="AF371" s="42"/>
      <c r="AG371" s="42"/>
      <c r="AH371" s="42"/>
      <c r="AI371" s="74"/>
    </row>
    <row r="372" spans="24:35" x14ac:dyDescent="0.2">
      <c r="X372" s="345"/>
      <c r="Y372" s="49"/>
      <c r="AI372" s="68"/>
    </row>
  </sheetData>
  <sheetProtection algorithmName="SHA-512" hashValue="yRfHRcUNAolXZiJxcEtxuvCy4hCzEtcUg4xCNEroJ6M3j1RFOEbJI6b/sB+WpprT6Kw4BpS+bTeZGshMqHalzw==" saltValue="ChQ7D9IrwgYhASYepE78oQ==" spinCount="100000" sheet="1" formatColumns="0" formatRows="0"/>
  <dataConsolidate/>
  <mergeCells count="406">
    <mergeCell ref="B143:C143"/>
    <mergeCell ref="D143:E143"/>
    <mergeCell ref="B144:C144"/>
    <mergeCell ref="D144:E144"/>
    <mergeCell ref="B150:C150"/>
    <mergeCell ref="D150:E150"/>
    <mergeCell ref="B151:C151"/>
    <mergeCell ref="D151:E151"/>
    <mergeCell ref="B152:C152"/>
    <mergeCell ref="D152:E152"/>
    <mergeCell ref="B153:C153"/>
    <mergeCell ref="B145:C145"/>
    <mergeCell ref="D145:E145"/>
    <mergeCell ref="B146:C146"/>
    <mergeCell ref="D146:E146"/>
    <mergeCell ref="B147:C147"/>
    <mergeCell ref="D147:E147"/>
    <mergeCell ref="B148:C148"/>
    <mergeCell ref="D148:E148"/>
    <mergeCell ref="B149:C149"/>
    <mergeCell ref="D149:E149"/>
    <mergeCell ref="B142:C142"/>
    <mergeCell ref="D142:E142"/>
    <mergeCell ref="B134:C134"/>
    <mergeCell ref="D134:E134"/>
    <mergeCell ref="B135:C135"/>
    <mergeCell ref="D135:E135"/>
    <mergeCell ref="B136:C136"/>
    <mergeCell ref="D136:E136"/>
    <mergeCell ref="B137:C137"/>
    <mergeCell ref="D137:E137"/>
    <mergeCell ref="B138:C138"/>
    <mergeCell ref="D138:E138"/>
    <mergeCell ref="K37:L39"/>
    <mergeCell ref="D139:E139"/>
    <mergeCell ref="B140:C140"/>
    <mergeCell ref="D140:E140"/>
    <mergeCell ref="B41:E41"/>
    <mergeCell ref="B42:E42"/>
    <mergeCell ref="K41:L46"/>
    <mergeCell ref="B141:C141"/>
    <mergeCell ref="D141:E141"/>
    <mergeCell ref="B162:C162"/>
    <mergeCell ref="D128:E128"/>
    <mergeCell ref="D129:E129"/>
    <mergeCell ref="D130:E130"/>
    <mergeCell ref="D131:E131"/>
    <mergeCell ref="D132:E132"/>
    <mergeCell ref="D153:E153"/>
    <mergeCell ref="D154:E154"/>
    <mergeCell ref="D155:E155"/>
    <mergeCell ref="D156:E156"/>
    <mergeCell ref="D157:E157"/>
    <mergeCell ref="D158:E158"/>
    <mergeCell ref="D159:E159"/>
    <mergeCell ref="D160:E160"/>
    <mergeCell ref="D161:E161"/>
    <mergeCell ref="D162:E162"/>
    <mergeCell ref="B154:C154"/>
    <mergeCell ref="B155:C155"/>
    <mergeCell ref="B156:C156"/>
    <mergeCell ref="B157:C157"/>
    <mergeCell ref="B158:C158"/>
    <mergeCell ref="B133:C133"/>
    <mergeCell ref="D133:E133"/>
    <mergeCell ref="B139:C139"/>
    <mergeCell ref="F13:G13"/>
    <mergeCell ref="E16:J16"/>
    <mergeCell ref="E17:J17"/>
    <mergeCell ref="B15:E15"/>
    <mergeCell ref="B14:E14"/>
    <mergeCell ref="B122:C122"/>
    <mergeCell ref="D122:E122"/>
    <mergeCell ref="B20:I22"/>
    <mergeCell ref="B121:E121"/>
    <mergeCell ref="F15:I15"/>
    <mergeCell ref="B27:I31"/>
    <mergeCell ref="J37:J39"/>
    <mergeCell ref="J41:J46"/>
    <mergeCell ref="B316:J316"/>
    <mergeCell ref="B322:J322"/>
    <mergeCell ref="B313:J313"/>
    <mergeCell ref="B314:J314"/>
    <mergeCell ref="B315:J315"/>
    <mergeCell ref="B291:J291"/>
    <mergeCell ref="B294:J294"/>
    <mergeCell ref="B295:J297"/>
    <mergeCell ref="B299:F299"/>
    <mergeCell ref="B300:J300"/>
    <mergeCell ref="B301:J310"/>
    <mergeCell ref="O288:R288"/>
    <mergeCell ref="B289:J289"/>
    <mergeCell ref="B290:J290"/>
    <mergeCell ref="B277:J277"/>
    <mergeCell ref="B280:J280"/>
    <mergeCell ref="O280:R280"/>
    <mergeCell ref="B281:J281"/>
    <mergeCell ref="B282:J282"/>
    <mergeCell ref="B283:J283"/>
    <mergeCell ref="B284:J284"/>
    <mergeCell ref="B285:J285"/>
    <mergeCell ref="B288:J288"/>
    <mergeCell ref="O268:R268"/>
    <mergeCell ref="B269:J269"/>
    <mergeCell ref="B270:J270"/>
    <mergeCell ref="B271:J271"/>
    <mergeCell ref="B274:J274"/>
    <mergeCell ref="O274:R274"/>
    <mergeCell ref="B275:J275"/>
    <mergeCell ref="B276:J276"/>
    <mergeCell ref="Q259:S260"/>
    <mergeCell ref="R261:S261"/>
    <mergeCell ref="B268:J268"/>
    <mergeCell ref="T262:V262"/>
    <mergeCell ref="B265:F265"/>
    <mergeCell ref="B266:J266"/>
    <mergeCell ref="B255:N255"/>
    <mergeCell ref="R255:S255"/>
    <mergeCell ref="T255:V255"/>
    <mergeCell ref="B256:N262"/>
    <mergeCell ref="T256:V256"/>
    <mergeCell ref="R257:S257"/>
    <mergeCell ref="T257:V257"/>
    <mergeCell ref="R258:S258"/>
    <mergeCell ref="T258:V258"/>
    <mergeCell ref="R244:S244"/>
    <mergeCell ref="T244:V244"/>
    <mergeCell ref="O247:P247"/>
    <mergeCell ref="Q247:R247"/>
    <mergeCell ref="B248:N250"/>
    <mergeCell ref="Q249:R250"/>
    <mergeCell ref="R241:S241"/>
    <mergeCell ref="T241:V241"/>
    <mergeCell ref="T261:V261"/>
    <mergeCell ref="W241:Y243"/>
    <mergeCell ref="B242:D242"/>
    <mergeCell ref="R242:S242"/>
    <mergeCell ref="T242:V242"/>
    <mergeCell ref="R243:S243"/>
    <mergeCell ref="T243:V243"/>
    <mergeCell ref="O236:P238"/>
    <mergeCell ref="Q236:Q238"/>
    <mergeCell ref="R236:Y238"/>
    <mergeCell ref="P239:P240"/>
    <mergeCell ref="Q239:Q240"/>
    <mergeCell ref="R239:S240"/>
    <mergeCell ref="T239:V240"/>
    <mergeCell ref="W239:Y240"/>
    <mergeCell ref="B232:C232"/>
    <mergeCell ref="W232:Y232"/>
    <mergeCell ref="B228:C228"/>
    <mergeCell ref="D228:G228"/>
    <mergeCell ref="I228:L228"/>
    <mergeCell ref="P228:Y228"/>
    <mergeCell ref="B229:C229"/>
    <mergeCell ref="D229:G229"/>
    <mergeCell ref="I229:L229"/>
    <mergeCell ref="P229:Y229"/>
    <mergeCell ref="R232:S232"/>
    <mergeCell ref="P226:Y226"/>
    <mergeCell ref="B227:C227"/>
    <mergeCell ref="D227:G227"/>
    <mergeCell ref="I227:L227"/>
    <mergeCell ref="P227:Y227"/>
    <mergeCell ref="B224:C224"/>
    <mergeCell ref="D224:G224"/>
    <mergeCell ref="I224:L224"/>
    <mergeCell ref="P224:Y224"/>
    <mergeCell ref="B225:C225"/>
    <mergeCell ref="D225:G225"/>
    <mergeCell ref="I225:L225"/>
    <mergeCell ref="P225:Y225"/>
    <mergeCell ref="B226:C226"/>
    <mergeCell ref="D226:G226"/>
    <mergeCell ref="I226:L226"/>
    <mergeCell ref="B219:C219"/>
    <mergeCell ref="D219:G219"/>
    <mergeCell ref="I219:L219"/>
    <mergeCell ref="P219:Y219"/>
    <mergeCell ref="P222:Y222"/>
    <mergeCell ref="B223:C223"/>
    <mergeCell ref="D223:G223"/>
    <mergeCell ref="I223:L223"/>
    <mergeCell ref="P223:Y223"/>
    <mergeCell ref="B220:C220"/>
    <mergeCell ref="D220:G220"/>
    <mergeCell ref="I220:L220"/>
    <mergeCell ref="P220:Y220"/>
    <mergeCell ref="B221:C221"/>
    <mergeCell ref="D221:G221"/>
    <mergeCell ref="I221:L221"/>
    <mergeCell ref="P221:Y221"/>
    <mergeCell ref="B222:C222"/>
    <mergeCell ref="D222:G222"/>
    <mergeCell ref="I222:L222"/>
    <mergeCell ref="B216:C216"/>
    <mergeCell ref="D216:G216"/>
    <mergeCell ref="I216:L216"/>
    <mergeCell ref="P216:Y216"/>
    <mergeCell ref="B217:C217"/>
    <mergeCell ref="D217:G217"/>
    <mergeCell ref="I217:L217"/>
    <mergeCell ref="P217:Y217"/>
    <mergeCell ref="B218:C218"/>
    <mergeCell ref="D218:G218"/>
    <mergeCell ref="I218:L218"/>
    <mergeCell ref="P218:Y218"/>
    <mergeCell ref="B213:C213"/>
    <mergeCell ref="D213:G213"/>
    <mergeCell ref="I213:L213"/>
    <mergeCell ref="P213:Y213"/>
    <mergeCell ref="B214:C214"/>
    <mergeCell ref="D214:G214"/>
    <mergeCell ref="I214:L214"/>
    <mergeCell ref="P214:Y214"/>
    <mergeCell ref="B215:C215"/>
    <mergeCell ref="D215:G215"/>
    <mergeCell ref="I215:L215"/>
    <mergeCell ref="P215:Y215"/>
    <mergeCell ref="B210:C210"/>
    <mergeCell ref="D210:G210"/>
    <mergeCell ref="I210:L210"/>
    <mergeCell ref="P210:Y210"/>
    <mergeCell ref="B211:C211"/>
    <mergeCell ref="D211:G211"/>
    <mergeCell ref="I211:L211"/>
    <mergeCell ref="P211:Y211"/>
    <mergeCell ref="B212:C212"/>
    <mergeCell ref="D212:G212"/>
    <mergeCell ref="I212:L212"/>
    <mergeCell ref="P212:Y212"/>
    <mergeCell ref="B208:E208"/>
    <mergeCell ref="B209:C209"/>
    <mergeCell ref="D209:G209"/>
    <mergeCell ref="I209:L209"/>
    <mergeCell ref="P209:Y209"/>
    <mergeCell ref="B205:C205"/>
    <mergeCell ref="D205:G205"/>
    <mergeCell ref="I205:N205"/>
    <mergeCell ref="P205:Y205"/>
    <mergeCell ref="I206:K206"/>
    <mergeCell ref="M206:N207"/>
    <mergeCell ref="B204:C204"/>
    <mergeCell ref="D204:G204"/>
    <mergeCell ref="I204:N204"/>
    <mergeCell ref="P204:Y204"/>
    <mergeCell ref="B201:C201"/>
    <mergeCell ref="D201:G201"/>
    <mergeCell ref="I201:N201"/>
    <mergeCell ref="P201:Y201"/>
    <mergeCell ref="B202:C202"/>
    <mergeCell ref="D202:G202"/>
    <mergeCell ref="I202:N202"/>
    <mergeCell ref="P202:Y202"/>
    <mergeCell ref="B203:C203"/>
    <mergeCell ref="D203:G203"/>
    <mergeCell ref="I203:N203"/>
    <mergeCell ref="P203:Y203"/>
    <mergeCell ref="B166:F166"/>
    <mergeCell ref="P189:Y189"/>
    <mergeCell ref="B190:C190"/>
    <mergeCell ref="D190:G190"/>
    <mergeCell ref="I190:N190"/>
    <mergeCell ref="P190:Y190"/>
    <mergeCell ref="B123:C123"/>
    <mergeCell ref="D123:E123"/>
    <mergeCell ref="B124:C124"/>
    <mergeCell ref="D124:E124"/>
    <mergeCell ref="B125:C125"/>
    <mergeCell ref="D125:E125"/>
    <mergeCell ref="B161:C161"/>
    <mergeCell ref="B126:C126"/>
    <mergeCell ref="D126:E126"/>
    <mergeCell ref="B127:C127"/>
    <mergeCell ref="D127:E127"/>
    <mergeCell ref="B128:C128"/>
    <mergeCell ref="B129:C129"/>
    <mergeCell ref="B130:C130"/>
    <mergeCell ref="B131:C131"/>
    <mergeCell ref="B159:C159"/>
    <mergeCell ref="B160:C160"/>
    <mergeCell ref="B132:C132"/>
    <mergeCell ref="B199:C199"/>
    <mergeCell ref="D199:G199"/>
    <mergeCell ref="I199:N199"/>
    <mergeCell ref="P199:Y199"/>
    <mergeCell ref="B200:C200"/>
    <mergeCell ref="D200:G200"/>
    <mergeCell ref="D186:G186"/>
    <mergeCell ref="I186:N186"/>
    <mergeCell ref="P195:Y195"/>
    <mergeCell ref="B196:C196"/>
    <mergeCell ref="D196:G196"/>
    <mergeCell ref="I196:N196"/>
    <mergeCell ref="P196:Y196"/>
    <mergeCell ref="B194:C194"/>
    <mergeCell ref="D194:G194"/>
    <mergeCell ref="I194:N194"/>
    <mergeCell ref="P194:Y194"/>
    <mergeCell ref="B195:C195"/>
    <mergeCell ref="D195:G195"/>
    <mergeCell ref="I195:N195"/>
    <mergeCell ref="I200:N200"/>
    <mergeCell ref="P200:Y200"/>
    <mergeCell ref="B197:C197"/>
    <mergeCell ref="D197:G197"/>
    <mergeCell ref="T167:W167"/>
    <mergeCell ref="B169:K169"/>
    <mergeCell ref="B170:K170"/>
    <mergeCell ref="E172:J172"/>
    <mergeCell ref="L179:L184"/>
    <mergeCell ref="M179:N183"/>
    <mergeCell ref="B183:F183"/>
    <mergeCell ref="B193:C193"/>
    <mergeCell ref="D193:G193"/>
    <mergeCell ref="I193:N193"/>
    <mergeCell ref="P193:Y193"/>
    <mergeCell ref="B191:C191"/>
    <mergeCell ref="D191:G191"/>
    <mergeCell ref="I191:N191"/>
    <mergeCell ref="P187:Y187"/>
    <mergeCell ref="P188:Y188"/>
    <mergeCell ref="P185:Y185"/>
    <mergeCell ref="P186:Y186"/>
    <mergeCell ref="P191:Y191"/>
    <mergeCell ref="B192:C192"/>
    <mergeCell ref="D192:G192"/>
    <mergeCell ref="I192:N192"/>
    <mergeCell ref="P192:Y192"/>
    <mergeCell ref="B189:C189"/>
    <mergeCell ref="I197:N197"/>
    <mergeCell ref="P197:Y197"/>
    <mergeCell ref="B198:C198"/>
    <mergeCell ref="D198:G198"/>
    <mergeCell ref="I198:N198"/>
    <mergeCell ref="P198:Y198"/>
    <mergeCell ref="B174:D174"/>
    <mergeCell ref="B175:K175"/>
    <mergeCell ref="B176:D176"/>
    <mergeCell ref="B177:G177"/>
    <mergeCell ref="I189:N189"/>
    <mergeCell ref="B188:C188"/>
    <mergeCell ref="D188:G188"/>
    <mergeCell ref="I188:N188"/>
    <mergeCell ref="D189:G189"/>
    <mergeCell ref="F3:J3"/>
    <mergeCell ref="B9:G9"/>
    <mergeCell ref="B8:G8"/>
    <mergeCell ref="B6:J6"/>
    <mergeCell ref="B7:J7"/>
    <mergeCell ref="B10:E10"/>
    <mergeCell ref="B187:C187"/>
    <mergeCell ref="D187:G187"/>
    <mergeCell ref="I187:N187"/>
    <mergeCell ref="B43:E43"/>
    <mergeCell ref="B44:E44"/>
    <mergeCell ref="B184:E184"/>
    <mergeCell ref="B185:C185"/>
    <mergeCell ref="D185:G185"/>
    <mergeCell ref="I185:N185"/>
    <mergeCell ref="B186:C186"/>
    <mergeCell ref="H8:I8"/>
    <mergeCell ref="H9:I9"/>
    <mergeCell ref="F10:I10"/>
    <mergeCell ref="F11:I11"/>
    <mergeCell ref="F12:G12"/>
    <mergeCell ref="H12:I12"/>
    <mergeCell ref="H13:I13"/>
    <mergeCell ref="F14:I14"/>
    <mergeCell ref="B11:E11"/>
    <mergeCell ref="B13:E13"/>
    <mergeCell ref="B16:D16"/>
    <mergeCell ref="B17:D17"/>
    <mergeCell ref="B12:E12"/>
    <mergeCell ref="F46:H46"/>
    <mergeCell ref="F36:H36"/>
    <mergeCell ref="B35:H35"/>
    <mergeCell ref="F37:H37"/>
    <mergeCell ref="F38:H38"/>
    <mergeCell ref="F39:H39"/>
    <mergeCell ref="F40:H40"/>
    <mergeCell ref="F41:H41"/>
    <mergeCell ref="F42:H42"/>
    <mergeCell ref="F43:H43"/>
    <mergeCell ref="F44:H44"/>
    <mergeCell ref="F45:H45"/>
    <mergeCell ref="B45:E45"/>
    <mergeCell ref="B39:E39"/>
    <mergeCell ref="B40:E40"/>
    <mergeCell ref="B38:E38"/>
    <mergeCell ref="B46:E46"/>
    <mergeCell ref="B36:E36"/>
    <mergeCell ref="B37:E37"/>
    <mergeCell ref="B325:I325"/>
    <mergeCell ref="E348:I348"/>
    <mergeCell ref="B326:I326"/>
    <mergeCell ref="B327:I327"/>
    <mergeCell ref="B328:I328"/>
    <mergeCell ref="B337:I338"/>
    <mergeCell ref="B339:I339"/>
    <mergeCell ref="B340:I340"/>
    <mergeCell ref="B341:I341"/>
    <mergeCell ref="B343:I343"/>
    <mergeCell ref="B344:I344"/>
    <mergeCell ref="B346:I346"/>
    <mergeCell ref="B345:I345"/>
  </mergeCells>
  <conditionalFormatting sqref="B341 B344">
    <cfRule type="expression" dxfId="35" priority="62" stopIfTrue="1">
      <formula>#REF!="Ja"</formula>
    </cfRule>
  </conditionalFormatting>
  <conditionalFormatting sqref="E17">
    <cfRule type="expression" dxfId="34" priority="60" stopIfTrue="1">
      <formula>$B$17="Nej"</formula>
    </cfRule>
  </conditionalFormatting>
  <conditionalFormatting sqref="V250 O248 AA246 O249:P250">
    <cfRule type="expression" dxfId="33" priority="59" stopIfTrue="1">
      <formula>#REF!=TRUE</formula>
    </cfRule>
  </conditionalFormatting>
  <conditionalFormatting sqref="K242">
    <cfRule type="cellIs" dxfId="32" priority="57" stopIfTrue="1" operator="greaterThan">
      <formula>1</formula>
    </cfRule>
    <cfRule type="cellIs" dxfId="31" priority="58" stopIfTrue="1" operator="lessThan">
      <formula>1</formula>
    </cfRule>
  </conditionalFormatting>
  <conditionalFormatting sqref="S268">
    <cfRule type="cellIs" dxfId="30" priority="55" stopIfTrue="1" operator="equal">
      <formula>"Nej"</formula>
    </cfRule>
  </conditionalFormatting>
  <conditionalFormatting sqref="S274">
    <cfRule type="cellIs" dxfId="29" priority="54" stopIfTrue="1" operator="equal">
      <formula>"Nej"</formula>
    </cfRule>
  </conditionalFormatting>
  <conditionalFormatting sqref="S280">
    <cfRule type="cellIs" dxfId="28" priority="53" stopIfTrue="1" operator="equal">
      <formula>"Nej"</formula>
    </cfRule>
  </conditionalFormatting>
  <conditionalFormatting sqref="S268 S274 S280">
    <cfRule type="expression" dxfId="27" priority="56" stopIfTrue="1">
      <formula>AH268</formula>
    </cfRule>
  </conditionalFormatting>
  <conditionalFormatting sqref="T232 Q232 N231:N232">
    <cfRule type="expression" dxfId="26" priority="52">
      <formula>$C$177="Ut1"</formula>
    </cfRule>
  </conditionalFormatting>
  <conditionalFormatting sqref="M231:M232 O232:P232">
    <cfRule type="expression" dxfId="25" priority="51">
      <formula>$C$177="Ut2"</formula>
    </cfRule>
  </conditionalFormatting>
  <conditionalFormatting sqref="R232">
    <cfRule type="expression" dxfId="24" priority="23">
      <formula>$C$177="Ut2"</formula>
    </cfRule>
  </conditionalFormatting>
  <conditionalFormatting sqref="F54:F63 F85:F92 F74 F100:F104 F118">
    <cfRule type="expression" dxfId="23" priority="21">
      <formula>E54="Köp"</formula>
    </cfRule>
  </conditionalFormatting>
  <conditionalFormatting sqref="G54:G63 G85:G92 G74 G100:G104 G118">
    <cfRule type="expression" dxfId="22" priority="20">
      <formula>E54="Hyra"</formula>
    </cfRule>
  </conditionalFormatting>
  <conditionalFormatting sqref="F75:F84">
    <cfRule type="expression" dxfId="21" priority="17">
      <formula>E75="Köp"</formula>
    </cfRule>
  </conditionalFormatting>
  <conditionalFormatting sqref="G75:G84">
    <cfRule type="expression" dxfId="20" priority="16">
      <formula>E75="Hyra"</formula>
    </cfRule>
  </conditionalFormatting>
  <conditionalFormatting sqref="F64:F73">
    <cfRule type="expression" dxfId="19" priority="15">
      <formula>E64="Köp"</formula>
    </cfRule>
  </conditionalFormatting>
  <conditionalFormatting sqref="G64:G73">
    <cfRule type="expression" dxfId="18" priority="14">
      <formula>E64="Hyra"</formula>
    </cfRule>
  </conditionalFormatting>
  <conditionalFormatting sqref="F93:F99">
    <cfRule type="expression" dxfId="17" priority="13">
      <formula>E93="Köp"</formula>
    </cfRule>
  </conditionalFormatting>
  <conditionalFormatting sqref="G93:G99">
    <cfRule type="expression" dxfId="16" priority="12">
      <formula>E93="Hyra"</formula>
    </cfRule>
  </conditionalFormatting>
  <conditionalFormatting sqref="F105:F108">
    <cfRule type="expression" dxfId="15" priority="9">
      <formula>E105="Köp"</formula>
    </cfRule>
  </conditionalFormatting>
  <conditionalFormatting sqref="G105:G108">
    <cfRule type="expression" dxfId="14" priority="8">
      <formula>E105="Hyra"</formula>
    </cfRule>
  </conditionalFormatting>
  <conditionalFormatting sqref="F109:F110">
    <cfRule type="expression" dxfId="13" priority="7">
      <formula>E109="Köp"</formula>
    </cfRule>
  </conditionalFormatting>
  <conditionalFormatting sqref="G109:G110">
    <cfRule type="expression" dxfId="12" priority="6">
      <formula>E109="Hyra"</formula>
    </cfRule>
  </conditionalFormatting>
  <conditionalFormatting sqref="F111:F114">
    <cfRule type="expression" dxfId="11" priority="5">
      <formula>E111="Köp"</formula>
    </cfRule>
  </conditionalFormatting>
  <conditionalFormatting sqref="G111:G114">
    <cfRule type="expression" dxfId="10" priority="4">
      <formula>E111="Hyra"</formula>
    </cfRule>
  </conditionalFormatting>
  <conditionalFormatting sqref="F115:F117">
    <cfRule type="expression" dxfId="9" priority="3">
      <formula>E115="Köp"</formula>
    </cfRule>
  </conditionalFormatting>
  <conditionalFormatting sqref="G115:G117">
    <cfRule type="expression" dxfId="8" priority="2">
      <formula>E115="Hyra"</formula>
    </cfRule>
  </conditionalFormatting>
  <conditionalFormatting sqref="J41:L46">
    <cfRule type="expression" dxfId="7" priority="1">
      <formula>$K$35&lt;&gt;"Ja"</formula>
    </cfRule>
  </conditionalFormatting>
  <dataValidations count="24">
    <dataValidation type="list" allowBlank="1" showInputMessage="1" showErrorMessage="1" sqref="K35" xr:uid="{00000000-0002-0000-0300-000001000000}">
      <formula1>"Ja/Nej,Ja,Nej"</formula1>
    </dataValidation>
    <dataValidation type="list" allowBlank="1" showInputMessage="1" showErrorMessage="1" sqref="D227:E227" xr:uid="{00000000-0002-0000-0300-000002000000}">
      <formula1>TblKrvRes20</formula1>
    </dataValidation>
    <dataValidation type="list" allowBlank="1" showInputMessage="1" showErrorMessage="1" sqref="D226:E226" xr:uid="{00000000-0002-0000-0300-000003000000}">
      <formula1>TblKrvRes19</formula1>
    </dataValidation>
    <dataValidation type="list" allowBlank="1" showInputMessage="1" showErrorMessage="1" sqref="D225:E225" xr:uid="{00000000-0002-0000-0300-000004000000}">
      <formula1>TblKrvRes16</formula1>
    </dataValidation>
    <dataValidation type="list" allowBlank="1" showInputMessage="1" showErrorMessage="1" sqref="D224:E224" xr:uid="{00000000-0002-0000-0300-000005000000}">
      <formula1>TblKrvRes15</formula1>
    </dataValidation>
    <dataValidation type="list" allowBlank="1" showInputMessage="1" showErrorMessage="1" sqref="D223:E223" xr:uid="{00000000-0002-0000-0300-000006000000}">
      <formula1>TblKrvRes14</formula1>
    </dataValidation>
    <dataValidation type="list" allowBlank="1" showInputMessage="1" showErrorMessage="1" sqref="D222:E222" xr:uid="{00000000-0002-0000-0300-000007000000}">
      <formula1>TblKrvRes13</formula1>
    </dataValidation>
    <dataValidation type="list" allowBlank="1" showInputMessage="1" showErrorMessage="1" sqref="D221:E221" xr:uid="{00000000-0002-0000-0300-000008000000}">
      <formula1>TblKrvRes12</formula1>
    </dataValidation>
    <dataValidation type="list" allowBlank="1" showInputMessage="1" showErrorMessage="1" sqref="D220:E220" xr:uid="{00000000-0002-0000-0300-000009000000}">
      <formula1>TblKrvRes11</formula1>
    </dataValidation>
    <dataValidation type="list" allowBlank="1" showInputMessage="1" showErrorMessage="1" sqref="D219:E219" xr:uid="{00000000-0002-0000-0300-00000A000000}">
      <formula1>TblKrvRes10</formula1>
    </dataValidation>
    <dataValidation type="list" allowBlank="1" showInputMessage="1" showErrorMessage="1" sqref="D218:E218" xr:uid="{00000000-0002-0000-0300-00000B000000}">
      <formula1>TblKrvRes9</formula1>
    </dataValidation>
    <dataValidation type="list" allowBlank="1" showInputMessage="1" showErrorMessage="1" sqref="D217:E217" xr:uid="{00000000-0002-0000-0300-00000C000000}">
      <formula1>TblKrvRes8</formula1>
    </dataValidation>
    <dataValidation type="list" allowBlank="1" showInputMessage="1" showErrorMessage="1" sqref="D216:E216" xr:uid="{00000000-0002-0000-0300-00000D000000}">
      <formula1>TblKrvRes7</formula1>
    </dataValidation>
    <dataValidation type="list" allowBlank="1" showInputMessage="1" showErrorMessage="1" sqref="D215:E215" xr:uid="{00000000-0002-0000-0300-00000E000000}">
      <formula1>TblKrvRes6</formula1>
    </dataValidation>
    <dataValidation type="list" allowBlank="1" showInputMessage="1" showErrorMessage="1" sqref="D214:E214" xr:uid="{00000000-0002-0000-0300-00000F000000}">
      <formula1>TblKrvRes5</formula1>
    </dataValidation>
    <dataValidation type="list" allowBlank="1" showInputMessage="1" showErrorMessage="1" sqref="D213:E213" xr:uid="{00000000-0002-0000-0300-000010000000}">
      <formula1>TblKrvRes4</formula1>
    </dataValidation>
    <dataValidation type="list" allowBlank="1" showInputMessage="1" showErrorMessage="1" sqref="D212:E212" xr:uid="{00000000-0002-0000-0300-000011000000}">
      <formula1>TblKrvRes3</formula1>
    </dataValidation>
    <dataValidation type="list" allowBlank="1" showInputMessage="1" showErrorMessage="1" sqref="D211:E211" xr:uid="{00000000-0002-0000-0300-000012000000}">
      <formula1>TblKrvRes2</formula1>
    </dataValidation>
    <dataValidation type="list" allowBlank="1" showInputMessage="1" showErrorMessage="1" sqref="D210:E210 D186:D205" xr:uid="{00000000-0002-0000-0300-000013000000}">
      <formula1>TblKrvRes1</formula1>
    </dataValidation>
    <dataValidation type="list" allowBlank="1" showInputMessage="1" showErrorMessage="1" sqref="B178:K178" xr:uid="{00000000-0002-0000-0300-000014000000}">
      <formula1>TblUtVrd</formula1>
    </dataValidation>
    <dataValidation type="list" allowBlank="1" showInputMessage="1" showErrorMessage="1" sqref="B170:K170" xr:uid="{00000000-0002-0000-0300-000015000000}">
      <formula1>TblGrundTilldeln</formula1>
    </dataValidation>
    <dataValidation type="list" showInputMessage="1" showErrorMessage="1" sqref="B186:C205 B210:C229" xr:uid="{00000000-0002-0000-0300-000016000000}">
      <formula1>Delområde_Vara_Tjanst</formula1>
    </dataValidation>
    <dataValidation type="list" allowBlank="1" showInputMessage="1" showErrorMessage="1" sqref="S268 O186:O205 C336 S274 S280 S288 O210:O230 B17" xr:uid="{00000000-0002-0000-0300-000017000000}">
      <formula1>"Ja,Nej"</formula1>
    </dataValidation>
    <dataValidation type="list" allowBlank="1" showInputMessage="1" showErrorMessage="1" sqref="B9:G9" xr:uid="{00000000-0002-0000-0300-000018000000}">
      <formula1>ListLevNamn</formula1>
    </dataValidation>
  </dataValidations>
  <pageMargins left="0.31496062992125984" right="0.31496062992125984" top="0.39370078740157483" bottom="0.39370078740157483" header="0.51181102362204722" footer="0.19685039370078741"/>
  <pageSetup paperSize="9" scale="80" fitToWidth="0" fitToHeight="0" pageOrder="overThenDown" orientation="landscape" r:id="rId1"/>
  <headerFooter alignWithMargins="0">
    <oddFooter>&amp;R&amp;P (&amp;N)</oddFooter>
  </headerFooter>
  <colBreaks count="1" manualBreakCount="1">
    <brk id="14" max="1048575" man="1"/>
  </colBreaks>
  <extLst>
    <ext xmlns:x14="http://schemas.microsoft.com/office/spreadsheetml/2009/9/main" uri="{78C0D931-6437-407d-A8EE-F0AAD7539E65}">
      <x14:conditionalFormattings>
        <x14:conditionalFormatting xmlns:xm="http://schemas.microsoft.com/office/excel/2006/main">
          <x14:cfRule type="expression" priority="65" id="{988750DF-FFCF-45B7-8F2E-B143CBB14543}">
            <xm:f>ISNUMBER(SEARCH("1",Admin!$D$69))=TRUE</xm:f>
            <x14:dxf>
              <font>
                <color theme="0"/>
              </font>
              <fill>
                <patternFill>
                  <bgColor theme="0"/>
                </patternFill>
              </fill>
              <border>
                <right/>
                <top/>
                <bottom/>
              </border>
            </x14:dxf>
          </x14:cfRule>
          <xm:sqref>N232</xm:sqref>
        </x14:conditionalFormatting>
        <x14:conditionalFormatting xmlns:xm="http://schemas.microsoft.com/office/excel/2006/main">
          <x14:cfRule type="expression" priority="66" id="{86C15FF9-D4BD-4AA1-A093-DE9E62DA194D}">
            <xm:f>ISNUMBER(SEARCH("1",Admin!$D$69))=TRUE</xm:f>
            <x14:dxf>
              <font>
                <color theme="0"/>
              </font>
            </x14:dxf>
          </x14:cfRule>
          <xm:sqref>N231</xm:sqref>
        </x14:conditionalFormatting>
        <x14:conditionalFormatting xmlns:xm="http://schemas.microsoft.com/office/excel/2006/main">
          <x14:cfRule type="expression" priority="67" id="{0F90DC64-9F55-443D-9F54-E608D05C350D}">
            <xm:f>ISNUMBER(SEARCH("Ut2",Admin!$D$69))=TRUE</xm:f>
            <x14:dxf>
              <font>
                <color theme="0"/>
              </font>
              <fill>
                <patternFill>
                  <bgColor theme="0"/>
                </patternFill>
              </fill>
            </x14:dxf>
          </x14:cfRule>
          <xm:sqref>M231</xm:sqref>
        </x14:conditionalFormatting>
        <x14:conditionalFormatting xmlns:xm="http://schemas.microsoft.com/office/excel/2006/main">
          <x14:cfRule type="expression" priority="68" id="{DFA2BAF0-EECE-47D6-B1EC-3E19B1A2F133}">
            <xm:f>ISNUMBER(SEARCH("1",Admin!$D$69))=TRUE</xm:f>
            <x14:dxf>
              <font>
                <strike val="0"/>
                <color theme="0"/>
              </font>
              <fill>
                <patternFill>
                  <bgColor theme="0"/>
                </patternFill>
              </fill>
              <border>
                <left/>
                <right/>
                <top/>
                <bottom/>
              </border>
            </x14:dxf>
          </x14:cfRule>
          <xm:sqref>T232 Q232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9000000}">
          <x14:formula1>
            <xm:f>Admin!$H$65:$H$66</xm:f>
          </x14:formula1>
          <xm:sqref>E54:E118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2:G22"/>
  <sheetViews>
    <sheetView showGridLines="0" zoomScaleNormal="100" workbookViewId="0">
      <selection activeCell="E32" sqref="E32"/>
    </sheetView>
  </sheetViews>
  <sheetFormatPr defaultColWidth="9.140625" defaultRowHeight="12.75" x14ac:dyDescent="0.2"/>
  <cols>
    <col min="1" max="1" width="20.7109375" style="484" customWidth="1"/>
    <col min="2" max="2" width="32.7109375" style="484" customWidth="1"/>
    <col min="3" max="4" width="18.7109375" style="484" customWidth="1"/>
    <col min="5" max="6" width="26.7109375" style="484" customWidth="1"/>
    <col min="7" max="7" width="30.7109375" style="484" customWidth="1"/>
    <col min="8" max="20" width="18.7109375" style="484" customWidth="1"/>
    <col min="21" max="23" width="28.7109375" style="484" customWidth="1"/>
    <col min="24" max="16384" width="9.140625" style="484"/>
  </cols>
  <sheetData>
    <row r="2" spans="1:7" ht="32.25" customHeight="1" x14ac:dyDescent="0.2">
      <c r="A2" s="483" t="s">
        <v>645</v>
      </c>
      <c r="B2" s="483" t="s">
        <v>674</v>
      </c>
      <c r="C2" s="483" t="s">
        <v>675</v>
      </c>
      <c r="D2" s="483" t="s">
        <v>682</v>
      </c>
      <c r="E2" s="483" t="s">
        <v>671</v>
      </c>
      <c r="F2" s="483" t="s">
        <v>672</v>
      </c>
      <c r="G2" s="483" t="s">
        <v>673</v>
      </c>
    </row>
    <row r="3" spans="1:7" x14ac:dyDescent="0.2">
      <c r="A3" s="485">
        <v>1</v>
      </c>
      <c r="B3" s="471"/>
      <c r="C3" s="472"/>
      <c r="D3" s="472"/>
      <c r="E3" s="937"/>
      <c r="F3" s="518"/>
      <c r="G3" s="937"/>
    </row>
    <row r="4" spans="1:7" x14ac:dyDescent="0.2">
      <c r="A4" s="485">
        <v>2</v>
      </c>
      <c r="B4" s="471"/>
      <c r="C4" s="472"/>
      <c r="D4" s="472"/>
      <c r="E4" s="937"/>
      <c r="F4" s="518"/>
      <c r="G4" s="937"/>
    </row>
    <row r="5" spans="1:7" x14ac:dyDescent="0.2">
      <c r="A5" s="485">
        <v>3</v>
      </c>
      <c r="B5" s="471"/>
      <c r="C5" s="472"/>
      <c r="D5" s="472"/>
      <c r="E5" s="937"/>
      <c r="F5" s="518"/>
      <c r="G5" s="937"/>
    </row>
    <row r="6" spans="1:7" x14ac:dyDescent="0.2">
      <c r="A6" s="485">
        <v>4</v>
      </c>
      <c r="B6" s="471"/>
      <c r="C6" s="472"/>
      <c r="D6" s="472"/>
      <c r="E6" s="937"/>
      <c r="F6" s="518"/>
      <c r="G6" s="937"/>
    </row>
    <row r="7" spans="1:7" x14ac:dyDescent="0.2">
      <c r="A7" s="485">
        <v>5</v>
      </c>
      <c r="B7" s="471"/>
      <c r="C7" s="472"/>
      <c r="D7" s="472"/>
      <c r="E7" s="937"/>
      <c r="F7" s="518"/>
      <c r="G7" s="937"/>
    </row>
    <row r="8" spans="1:7" x14ac:dyDescent="0.2">
      <c r="A8" s="485">
        <v>6</v>
      </c>
      <c r="B8" s="471"/>
      <c r="C8" s="472"/>
      <c r="D8" s="472"/>
      <c r="E8" s="937"/>
      <c r="F8" s="518"/>
      <c r="G8" s="937"/>
    </row>
    <row r="9" spans="1:7" x14ac:dyDescent="0.2">
      <c r="A9" s="485">
        <v>7</v>
      </c>
      <c r="B9" s="471"/>
      <c r="C9" s="472"/>
      <c r="D9" s="472"/>
      <c r="E9" s="937"/>
      <c r="F9" s="518"/>
      <c r="G9" s="937"/>
    </row>
    <row r="10" spans="1:7" x14ac:dyDescent="0.2">
      <c r="A10" s="485">
        <v>8</v>
      </c>
      <c r="B10" s="471"/>
      <c r="C10" s="472"/>
      <c r="D10" s="472"/>
      <c r="E10" s="937"/>
      <c r="F10" s="518"/>
      <c r="G10" s="937"/>
    </row>
    <row r="11" spans="1:7" x14ac:dyDescent="0.2">
      <c r="A11" s="485">
        <v>9</v>
      </c>
      <c r="B11" s="471"/>
      <c r="C11" s="472"/>
      <c r="D11" s="472"/>
      <c r="E11" s="937"/>
      <c r="F11" s="518"/>
      <c r="G11" s="937"/>
    </row>
    <row r="12" spans="1:7" x14ac:dyDescent="0.2">
      <c r="A12" s="485">
        <v>10</v>
      </c>
      <c r="B12" s="471"/>
      <c r="C12" s="472"/>
      <c r="D12" s="472"/>
      <c r="E12" s="937"/>
      <c r="F12" s="518"/>
      <c r="G12" s="937"/>
    </row>
    <row r="13" spans="1:7" x14ac:dyDescent="0.2">
      <c r="A13" s="485">
        <v>11</v>
      </c>
      <c r="B13" s="471"/>
      <c r="C13" s="472"/>
      <c r="D13" s="472"/>
      <c r="E13" s="937"/>
      <c r="F13" s="518"/>
      <c r="G13" s="937"/>
    </row>
    <row r="14" spans="1:7" x14ac:dyDescent="0.2">
      <c r="A14" s="485">
        <v>12</v>
      </c>
      <c r="B14" s="471"/>
      <c r="C14" s="472"/>
      <c r="D14" s="472"/>
      <c r="E14" s="937"/>
      <c r="F14" s="518"/>
      <c r="G14" s="937"/>
    </row>
    <row r="15" spans="1:7" x14ac:dyDescent="0.2">
      <c r="A15" s="485">
        <v>13</v>
      </c>
      <c r="B15" s="471"/>
      <c r="C15" s="472"/>
      <c r="D15" s="472"/>
      <c r="E15" s="937"/>
      <c r="F15" s="518"/>
      <c r="G15" s="937"/>
    </row>
    <row r="16" spans="1:7" x14ac:dyDescent="0.2">
      <c r="A16" s="485">
        <v>14</v>
      </c>
      <c r="B16" s="471"/>
      <c r="C16" s="472"/>
      <c r="D16" s="472"/>
      <c r="E16" s="937"/>
      <c r="F16" s="518"/>
      <c r="G16" s="937"/>
    </row>
    <row r="17" spans="1:7" x14ac:dyDescent="0.2">
      <c r="A17" s="485">
        <v>15</v>
      </c>
      <c r="B17" s="471"/>
      <c r="C17" s="472"/>
      <c r="D17" s="472"/>
      <c r="E17" s="937"/>
      <c r="F17" s="518"/>
      <c r="G17" s="937"/>
    </row>
    <row r="18" spans="1:7" x14ac:dyDescent="0.2">
      <c r="A18" s="485">
        <v>16</v>
      </c>
      <c r="B18" s="471"/>
      <c r="C18" s="472"/>
      <c r="D18" s="472"/>
      <c r="E18" s="937"/>
      <c r="F18" s="518"/>
      <c r="G18" s="937"/>
    </row>
    <row r="19" spans="1:7" x14ac:dyDescent="0.2">
      <c r="A19" s="485">
        <v>17</v>
      </c>
      <c r="B19" s="471"/>
      <c r="C19" s="472"/>
      <c r="D19" s="472"/>
      <c r="E19" s="937"/>
      <c r="F19" s="518"/>
      <c r="G19" s="937"/>
    </row>
    <row r="20" spans="1:7" x14ac:dyDescent="0.2">
      <c r="A20" s="485">
        <v>18</v>
      </c>
      <c r="B20" s="471"/>
      <c r="C20" s="472"/>
      <c r="D20" s="472"/>
      <c r="E20" s="937"/>
      <c r="F20" s="518"/>
      <c r="G20" s="937"/>
    </row>
    <row r="21" spans="1:7" x14ac:dyDescent="0.2">
      <c r="A21" s="485">
        <v>19</v>
      </c>
      <c r="B21" s="471"/>
      <c r="C21" s="472"/>
      <c r="D21" s="472"/>
      <c r="E21" s="937"/>
      <c r="F21" s="518"/>
      <c r="G21" s="937"/>
    </row>
    <row r="22" spans="1:7" x14ac:dyDescent="0.2">
      <c r="A22" s="485">
        <v>20</v>
      </c>
      <c r="B22" s="471"/>
      <c r="C22" s="472"/>
      <c r="D22" s="472"/>
      <c r="E22" s="937"/>
      <c r="F22" s="518"/>
      <c r="G22" s="937"/>
    </row>
  </sheetData>
  <sheetProtection algorithmName="SHA-512" hashValue="Ayi5wXF5PYg6uDC1X5q2I8/WrLov7KQHx7wrfuBfx/XHozKwRGKdRz8JEArFttNamRgW/SxuUSsdAlP+YAHueA==" saltValue="+wRABRgV3g9SN9Ox1Hxk5w==" spinCount="100000" sheet="1" formatColumns="0"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B2:J3"/>
  <sheetViews>
    <sheetView showGridLines="0" zoomScaleNormal="100" workbookViewId="0">
      <selection activeCell="J36" sqref="J36"/>
    </sheetView>
  </sheetViews>
  <sheetFormatPr defaultColWidth="9.140625" defaultRowHeight="12.75" x14ac:dyDescent="0.2"/>
  <cols>
    <col min="1" max="4" width="15.7109375" style="63" customWidth="1"/>
    <col min="5" max="5" width="20.7109375" style="63" customWidth="1"/>
    <col min="6" max="8" width="23.7109375" style="63" hidden="1" customWidth="1"/>
    <col min="9" max="10" width="30.7109375" style="63" customWidth="1"/>
    <col min="11" max="11" width="18.7109375" style="63" customWidth="1"/>
    <col min="12" max="15" width="28.7109375" style="63" customWidth="1"/>
    <col min="16" max="16384" width="9.140625" style="63"/>
  </cols>
  <sheetData>
    <row r="2" spans="2:10" ht="30" x14ac:dyDescent="0.2">
      <c r="B2" s="486" t="s">
        <v>645</v>
      </c>
      <c r="C2" s="486" t="s">
        <v>683</v>
      </c>
      <c r="D2" s="486" t="s">
        <v>646</v>
      </c>
      <c r="E2" s="486" t="s">
        <v>644</v>
      </c>
      <c r="F2" s="487"/>
      <c r="G2" s="487"/>
      <c r="H2" s="487"/>
      <c r="I2" s="486" t="s">
        <v>671</v>
      </c>
      <c r="J2" s="486" t="s">
        <v>672</v>
      </c>
    </row>
    <row r="3" spans="2:10" x14ac:dyDescent="0.2">
      <c r="B3" s="488">
        <v>1</v>
      </c>
      <c r="C3" s="489" t="s">
        <v>684</v>
      </c>
      <c r="D3" s="489" t="s">
        <v>626</v>
      </c>
      <c r="E3" s="474"/>
      <c r="F3" s="474"/>
      <c r="G3" s="474"/>
      <c r="H3" s="474"/>
      <c r="I3" s="938"/>
      <c r="J3" s="517"/>
    </row>
  </sheetData>
  <sheetProtection algorithmName="SHA-512" hashValue="CJD45MYGpej4fmTIjUg/pGlh1/kcrh2lzAsBWuiWHPixlAFwdY0kesq9UTN5X/3aQVhlDbvMVyP3mVdGircaDg==" saltValue="4IDuvSgmR8MHGNX7SVLUpg==" spinCount="100000" sheet="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dimension ref="A2:L42"/>
  <sheetViews>
    <sheetView showGridLines="0" zoomScaleNormal="100" workbookViewId="0"/>
  </sheetViews>
  <sheetFormatPr defaultColWidth="9.140625" defaultRowHeight="12.75" x14ac:dyDescent="0.2"/>
  <cols>
    <col min="1" max="1" width="33.140625" style="484" bestFit="1" customWidth="1"/>
    <col min="2" max="3" width="24.7109375" style="484" customWidth="1"/>
    <col min="4" max="5" width="30.7109375" style="484" customWidth="1"/>
    <col min="6" max="7" width="24.7109375" style="484" customWidth="1"/>
    <col min="8" max="8" width="20.7109375" style="484" customWidth="1"/>
    <col min="9" max="9" width="24.7109375" style="484" customWidth="1"/>
    <col min="10" max="11" width="26.7109375" style="484" customWidth="1"/>
    <col min="12" max="12" width="30.7109375" style="484" customWidth="1"/>
    <col min="13" max="13" width="24.7109375" style="484" customWidth="1"/>
    <col min="14" max="16384" width="9.140625" style="484"/>
  </cols>
  <sheetData>
    <row r="2" spans="1:12" ht="32.25" customHeight="1" x14ac:dyDescent="0.2">
      <c r="A2" s="483" t="s">
        <v>645</v>
      </c>
      <c r="B2" s="483" t="s">
        <v>646</v>
      </c>
      <c r="C2" s="483" t="s">
        <v>647</v>
      </c>
      <c r="D2" s="483" t="s">
        <v>648</v>
      </c>
      <c r="E2" s="483" t="s">
        <v>641</v>
      </c>
      <c r="F2" s="483" t="s">
        <v>642</v>
      </c>
      <c r="G2" s="483" t="s">
        <v>643</v>
      </c>
      <c r="H2" s="483" t="s">
        <v>644</v>
      </c>
      <c r="I2" s="483" t="s">
        <v>649</v>
      </c>
      <c r="J2" s="483" t="s">
        <v>671</v>
      </c>
      <c r="K2" s="483" t="s">
        <v>672</v>
      </c>
      <c r="L2" s="483" t="s">
        <v>673</v>
      </c>
    </row>
    <row r="3" spans="1:12" x14ac:dyDescent="0.2">
      <c r="A3" s="485">
        <v>1</v>
      </c>
      <c r="B3" s="473"/>
      <c r="C3" s="473"/>
      <c r="D3" s="473"/>
      <c r="E3" s="473"/>
      <c r="F3" s="473"/>
      <c r="G3" s="473"/>
      <c r="H3" s="476"/>
      <c r="I3" s="473"/>
      <c r="J3" s="937"/>
      <c r="K3" s="518"/>
      <c r="L3" s="937"/>
    </row>
    <row r="4" spans="1:12" x14ac:dyDescent="0.2">
      <c r="A4" s="485">
        <v>2</v>
      </c>
      <c r="B4" s="473"/>
      <c r="C4" s="473"/>
      <c r="D4" s="473"/>
      <c r="E4" s="473"/>
      <c r="F4" s="473"/>
      <c r="G4" s="473"/>
      <c r="H4" s="476"/>
      <c r="I4" s="473"/>
      <c r="J4" s="937"/>
      <c r="K4" s="518"/>
      <c r="L4" s="937"/>
    </row>
    <row r="5" spans="1:12" x14ac:dyDescent="0.2">
      <c r="A5" s="485">
        <v>3</v>
      </c>
      <c r="B5" s="473"/>
      <c r="C5" s="473"/>
      <c r="D5" s="473"/>
      <c r="E5" s="473"/>
      <c r="F5" s="473"/>
      <c r="G5" s="473"/>
      <c r="H5" s="476"/>
      <c r="I5" s="473"/>
      <c r="J5" s="937"/>
      <c r="K5" s="518"/>
      <c r="L5" s="937"/>
    </row>
    <row r="6" spans="1:12" x14ac:dyDescent="0.2">
      <c r="A6" s="485">
        <v>4</v>
      </c>
      <c r="B6" s="473"/>
      <c r="C6" s="473"/>
      <c r="D6" s="473"/>
      <c r="E6" s="473"/>
      <c r="F6" s="473"/>
      <c r="G6" s="473"/>
      <c r="H6" s="476"/>
      <c r="I6" s="473"/>
      <c r="J6" s="937"/>
      <c r="K6" s="518"/>
      <c r="L6" s="937"/>
    </row>
    <row r="7" spans="1:12" x14ac:dyDescent="0.2">
      <c r="A7" s="485">
        <v>5</v>
      </c>
      <c r="B7" s="473"/>
      <c r="C7" s="473"/>
      <c r="D7" s="473"/>
      <c r="E7" s="473"/>
      <c r="F7" s="473"/>
      <c r="G7" s="473"/>
      <c r="H7" s="476"/>
      <c r="I7" s="473"/>
      <c r="J7" s="937"/>
      <c r="K7" s="518"/>
      <c r="L7" s="937"/>
    </row>
    <row r="8" spans="1:12" x14ac:dyDescent="0.2">
      <c r="A8" s="485">
        <v>6</v>
      </c>
      <c r="B8" s="473"/>
      <c r="C8" s="473"/>
      <c r="D8" s="473"/>
      <c r="E8" s="473"/>
      <c r="F8" s="473"/>
      <c r="G8" s="473"/>
      <c r="H8" s="476"/>
      <c r="I8" s="473"/>
      <c r="J8" s="937"/>
      <c r="K8" s="518"/>
      <c r="L8" s="937"/>
    </row>
    <row r="9" spans="1:12" x14ac:dyDescent="0.2">
      <c r="A9" s="485">
        <v>7</v>
      </c>
      <c r="B9" s="473"/>
      <c r="C9" s="473"/>
      <c r="D9" s="473"/>
      <c r="E9" s="473"/>
      <c r="F9" s="473"/>
      <c r="G9" s="473"/>
      <c r="H9" s="476"/>
      <c r="I9" s="473"/>
      <c r="J9" s="937"/>
      <c r="K9" s="518"/>
      <c r="L9" s="937"/>
    </row>
    <row r="10" spans="1:12" x14ac:dyDescent="0.2">
      <c r="A10" s="485">
        <v>8</v>
      </c>
      <c r="B10" s="473"/>
      <c r="C10" s="473"/>
      <c r="D10" s="473"/>
      <c r="E10" s="473"/>
      <c r="F10" s="473"/>
      <c r="G10" s="473"/>
      <c r="H10" s="476"/>
      <c r="I10" s="473"/>
      <c r="J10" s="937"/>
      <c r="K10" s="518"/>
      <c r="L10" s="937"/>
    </row>
    <row r="11" spans="1:12" x14ac:dyDescent="0.2">
      <c r="A11" s="485">
        <v>9</v>
      </c>
      <c r="B11" s="473"/>
      <c r="C11" s="473"/>
      <c r="D11" s="473"/>
      <c r="E11" s="473"/>
      <c r="F11" s="473"/>
      <c r="G11" s="473"/>
      <c r="H11" s="476"/>
      <c r="I11" s="473"/>
      <c r="J11" s="937"/>
      <c r="K11" s="518"/>
      <c r="L11" s="937"/>
    </row>
    <row r="12" spans="1:12" x14ac:dyDescent="0.2">
      <c r="A12" s="485">
        <v>10</v>
      </c>
      <c r="B12" s="473"/>
      <c r="C12" s="473"/>
      <c r="D12" s="473"/>
      <c r="E12" s="473"/>
      <c r="F12" s="473"/>
      <c r="G12" s="473"/>
      <c r="H12" s="476"/>
      <c r="I12" s="473"/>
      <c r="J12" s="937"/>
      <c r="K12" s="518"/>
      <c r="L12" s="937"/>
    </row>
    <row r="13" spans="1:12" x14ac:dyDescent="0.2">
      <c r="A13" s="485">
        <v>11</v>
      </c>
      <c r="B13" s="473"/>
      <c r="C13" s="473"/>
      <c r="D13" s="473"/>
      <c r="E13" s="473"/>
      <c r="F13" s="473"/>
      <c r="G13" s="473"/>
      <c r="H13" s="476"/>
      <c r="I13" s="473"/>
      <c r="J13" s="937"/>
      <c r="K13" s="518"/>
      <c r="L13" s="937"/>
    </row>
    <row r="14" spans="1:12" x14ac:dyDescent="0.2">
      <c r="A14" s="485">
        <v>12</v>
      </c>
      <c r="B14" s="473"/>
      <c r="C14" s="473"/>
      <c r="D14" s="473"/>
      <c r="E14" s="473"/>
      <c r="F14" s="473"/>
      <c r="G14" s="473"/>
      <c r="H14" s="476"/>
      <c r="I14" s="473"/>
      <c r="J14" s="937"/>
      <c r="K14" s="518"/>
      <c r="L14" s="937"/>
    </row>
    <row r="15" spans="1:12" x14ac:dyDescent="0.2">
      <c r="A15" s="485">
        <v>13</v>
      </c>
      <c r="B15" s="473"/>
      <c r="C15" s="473"/>
      <c r="D15" s="473"/>
      <c r="E15" s="473"/>
      <c r="F15" s="473"/>
      <c r="G15" s="473"/>
      <c r="H15" s="476"/>
      <c r="I15" s="473"/>
      <c r="J15" s="937"/>
      <c r="K15" s="518"/>
      <c r="L15" s="937"/>
    </row>
    <row r="16" spans="1:12" x14ac:dyDescent="0.2">
      <c r="A16" s="485">
        <v>14</v>
      </c>
      <c r="B16" s="473"/>
      <c r="C16" s="473"/>
      <c r="D16" s="473"/>
      <c r="E16" s="473"/>
      <c r="F16" s="473"/>
      <c r="G16" s="473"/>
      <c r="H16" s="476"/>
      <c r="I16" s="473"/>
      <c r="J16" s="937"/>
      <c r="K16" s="518"/>
      <c r="L16" s="937"/>
    </row>
    <row r="17" spans="1:12" x14ac:dyDescent="0.2">
      <c r="A17" s="485">
        <v>15</v>
      </c>
      <c r="B17" s="473"/>
      <c r="C17" s="473"/>
      <c r="D17" s="473"/>
      <c r="E17" s="473"/>
      <c r="F17" s="473"/>
      <c r="G17" s="473"/>
      <c r="H17" s="476"/>
      <c r="I17" s="473"/>
      <c r="J17" s="937"/>
      <c r="K17" s="518"/>
      <c r="L17" s="937"/>
    </row>
    <row r="18" spans="1:12" x14ac:dyDescent="0.2">
      <c r="A18" s="485">
        <v>16</v>
      </c>
      <c r="B18" s="473"/>
      <c r="C18" s="473"/>
      <c r="D18" s="473"/>
      <c r="E18" s="473"/>
      <c r="F18" s="473"/>
      <c r="G18" s="473"/>
      <c r="H18" s="476"/>
      <c r="I18" s="473"/>
      <c r="J18" s="937"/>
      <c r="K18" s="518"/>
      <c r="L18" s="937"/>
    </row>
    <row r="19" spans="1:12" x14ac:dyDescent="0.2">
      <c r="A19" s="485">
        <v>17</v>
      </c>
      <c r="B19" s="473"/>
      <c r="C19" s="473"/>
      <c r="D19" s="473"/>
      <c r="E19" s="473"/>
      <c r="F19" s="473"/>
      <c r="G19" s="473"/>
      <c r="H19" s="476"/>
      <c r="I19" s="473"/>
      <c r="J19" s="937"/>
      <c r="K19" s="518"/>
      <c r="L19" s="937"/>
    </row>
    <row r="20" spans="1:12" x14ac:dyDescent="0.2">
      <c r="A20" s="485">
        <v>18</v>
      </c>
      <c r="B20" s="473"/>
      <c r="C20" s="473"/>
      <c r="D20" s="473"/>
      <c r="E20" s="473"/>
      <c r="F20" s="473"/>
      <c r="G20" s="473"/>
      <c r="H20" s="476"/>
      <c r="I20" s="473"/>
      <c r="J20" s="937"/>
      <c r="K20" s="518"/>
      <c r="L20" s="937"/>
    </row>
    <row r="21" spans="1:12" x14ac:dyDescent="0.2">
      <c r="A21" s="485">
        <v>19</v>
      </c>
      <c r="B21" s="473"/>
      <c r="C21" s="473"/>
      <c r="D21" s="473"/>
      <c r="E21" s="473"/>
      <c r="F21" s="473"/>
      <c r="G21" s="473"/>
      <c r="H21" s="476"/>
      <c r="I21" s="473"/>
      <c r="J21" s="937"/>
      <c r="K21" s="518"/>
      <c r="L21" s="937"/>
    </row>
    <row r="22" spans="1:12" x14ac:dyDescent="0.2">
      <c r="A22" s="485">
        <v>20</v>
      </c>
      <c r="B22" s="473"/>
      <c r="C22" s="473"/>
      <c r="D22" s="473"/>
      <c r="E22" s="473"/>
      <c r="F22" s="473"/>
      <c r="G22" s="473"/>
      <c r="H22" s="476"/>
      <c r="I22" s="473"/>
      <c r="J22" s="937"/>
      <c r="K22" s="518"/>
      <c r="L22" s="937"/>
    </row>
    <row r="23" spans="1:12" x14ac:dyDescent="0.2">
      <c r="A23" s="485">
        <v>21</v>
      </c>
      <c r="B23" s="473"/>
      <c r="C23" s="473"/>
      <c r="D23" s="473"/>
      <c r="E23" s="473"/>
      <c r="F23" s="473"/>
      <c r="G23" s="473"/>
      <c r="H23" s="476"/>
      <c r="I23" s="473"/>
      <c r="J23" s="937"/>
      <c r="K23" s="518"/>
      <c r="L23" s="937"/>
    </row>
    <row r="24" spans="1:12" x14ac:dyDescent="0.2">
      <c r="A24" s="485">
        <v>22</v>
      </c>
      <c r="B24" s="473"/>
      <c r="C24" s="473"/>
      <c r="D24" s="473"/>
      <c r="E24" s="473"/>
      <c r="F24" s="473"/>
      <c r="G24" s="473"/>
      <c r="H24" s="476"/>
      <c r="I24" s="473"/>
      <c r="J24" s="937"/>
      <c r="K24" s="518"/>
      <c r="L24" s="937"/>
    </row>
    <row r="25" spans="1:12" x14ac:dyDescent="0.2">
      <c r="A25" s="485">
        <v>23</v>
      </c>
      <c r="B25" s="473"/>
      <c r="C25" s="473"/>
      <c r="D25" s="473"/>
      <c r="E25" s="473"/>
      <c r="F25" s="473"/>
      <c r="G25" s="473"/>
      <c r="H25" s="476"/>
      <c r="I25" s="473"/>
      <c r="J25" s="937"/>
      <c r="K25" s="518"/>
      <c r="L25" s="937"/>
    </row>
    <row r="26" spans="1:12" x14ac:dyDescent="0.2">
      <c r="A26" s="485">
        <v>24</v>
      </c>
      <c r="B26" s="473"/>
      <c r="C26" s="473"/>
      <c r="D26" s="473"/>
      <c r="E26" s="473"/>
      <c r="F26" s="473"/>
      <c r="G26" s="473"/>
      <c r="H26" s="476"/>
      <c r="I26" s="473"/>
      <c r="J26" s="937"/>
      <c r="K26" s="518"/>
      <c r="L26" s="937"/>
    </row>
    <row r="27" spans="1:12" x14ac:dyDescent="0.2">
      <c r="A27" s="485">
        <v>25</v>
      </c>
      <c r="B27" s="473"/>
      <c r="C27" s="473"/>
      <c r="D27" s="473"/>
      <c r="E27" s="473"/>
      <c r="F27" s="473"/>
      <c r="G27" s="473"/>
      <c r="H27" s="476"/>
      <c r="I27" s="473"/>
      <c r="J27" s="937"/>
      <c r="K27" s="518"/>
      <c r="L27" s="937"/>
    </row>
    <row r="28" spans="1:12" x14ac:dyDescent="0.2">
      <c r="A28" s="485">
        <v>26</v>
      </c>
      <c r="B28" s="473"/>
      <c r="C28" s="473"/>
      <c r="D28" s="473"/>
      <c r="E28" s="473"/>
      <c r="F28" s="473"/>
      <c r="G28" s="473"/>
      <c r="H28" s="476"/>
      <c r="I28" s="473"/>
      <c r="J28" s="937"/>
      <c r="K28" s="518"/>
      <c r="L28" s="937"/>
    </row>
    <row r="29" spans="1:12" x14ac:dyDescent="0.2">
      <c r="A29" s="485">
        <v>27</v>
      </c>
      <c r="B29" s="473"/>
      <c r="C29" s="473"/>
      <c r="D29" s="473"/>
      <c r="E29" s="473"/>
      <c r="F29" s="473"/>
      <c r="G29" s="473"/>
      <c r="H29" s="476"/>
      <c r="I29" s="473"/>
      <c r="J29" s="937"/>
      <c r="K29" s="518"/>
      <c r="L29" s="937"/>
    </row>
    <row r="30" spans="1:12" x14ac:dyDescent="0.2">
      <c r="A30" s="485">
        <v>28</v>
      </c>
      <c r="B30" s="473"/>
      <c r="C30" s="473"/>
      <c r="D30" s="473"/>
      <c r="E30" s="473"/>
      <c r="F30" s="473"/>
      <c r="G30" s="473"/>
      <c r="H30" s="476"/>
      <c r="I30" s="473"/>
      <c r="J30" s="937"/>
      <c r="K30" s="518"/>
      <c r="L30" s="937"/>
    </row>
    <row r="31" spans="1:12" x14ac:dyDescent="0.2">
      <c r="A31" s="485">
        <v>29</v>
      </c>
      <c r="B31" s="473"/>
      <c r="C31" s="473"/>
      <c r="D31" s="473"/>
      <c r="E31" s="473"/>
      <c r="F31" s="473"/>
      <c r="G31" s="473"/>
      <c r="H31" s="476"/>
      <c r="I31" s="473"/>
      <c r="J31" s="937"/>
      <c r="K31" s="518"/>
      <c r="L31" s="937"/>
    </row>
    <row r="32" spans="1:12" x14ac:dyDescent="0.2">
      <c r="A32" s="485">
        <v>30</v>
      </c>
      <c r="B32" s="473"/>
      <c r="C32" s="473"/>
      <c r="D32" s="473"/>
      <c r="E32" s="473"/>
      <c r="F32" s="473"/>
      <c r="G32" s="473"/>
      <c r="H32" s="476"/>
      <c r="I32" s="473"/>
      <c r="J32" s="937"/>
      <c r="K32" s="518"/>
      <c r="L32" s="937"/>
    </row>
    <row r="33" spans="1:12" x14ac:dyDescent="0.2">
      <c r="A33" s="485">
        <v>31</v>
      </c>
      <c r="B33" s="473"/>
      <c r="C33" s="473"/>
      <c r="D33" s="473"/>
      <c r="E33" s="473"/>
      <c r="F33" s="473"/>
      <c r="G33" s="473"/>
      <c r="H33" s="476"/>
      <c r="I33" s="473"/>
      <c r="J33" s="937"/>
      <c r="K33" s="518"/>
      <c r="L33" s="937"/>
    </row>
    <row r="34" spans="1:12" x14ac:dyDescent="0.2">
      <c r="A34" s="485">
        <v>32</v>
      </c>
      <c r="B34" s="473"/>
      <c r="C34" s="473"/>
      <c r="D34" s="473"/>
      <c r="E34" s="473"/>
      <c r="F34" s="473"/>
      <c r="G34" s="473"/>
      <c r="H34" s="476"/>
      <c r="I34" s="473"/>
      <c r="J34" s="937"/>
      <c r="K34" s="518"/>
      <c r="L34" s="937"/>
    </row>
    <row r="35" spans="1:12" x14ac:dyDescent="0.2">
      <c r="A35" s="485">
        <v>33</v>
      </c>
      <c r="B35" s="473"/>
      <c r="C35" s="473"/>
      <c r="D35" s="473"/>
      <c r="E35" s="473"/>
      <c r="F35" s="473"/>
      <c r="G35" s="473"/>
      <c r="H35" s="476"/>
      <c r="I35" s="473"/>
      <c r="J35" s="937"/>
      <c r="K35" s="518"/>
      <c r="L35" s="937"/>
    </row>
    <row r="36" spans="1:12" x14ac:dyDescent="0.2">
      <c r="A36" s="485">
        <v>34</v>
      </c>
      <c r="B36" s="473"/>
      <c r="C36" s="473"/>
      <c r="D36" s="473"/>
      <c r="E36" s="473"/>
      <c r="F36" s="473"/>
      <c r="G36" s="473"/>
      <c r="H36" s="476"/>
      <c r="I36" s="473"/>
      <c r="J36" s="937"/>
      <c r="K36" s="518"/>
      <c r="L36" s="937"/>
    </row>
    <row r="37" spans="1:12" x14ac:dyDescent="0.2">
      <c r="A37" s="485">
        <v>35</v>
      </c>
      <c r="B37" s="473"/>
      <c r="C37" s="473"/>
      <c r="D37" s="473"/>
      <c r="E37" s="473"/>
      <c r="F37" s="473"/>
      <c r="G37" s="473"/>
      <c r="H37" s="476"/>
      <c r="I37" s="473"/>
      <c r="J37" s="937"/>
      <c r="K37" s="518"/>
      <c r="L37" s="937"/>
    </row>
    <row r="38" spans="1:12" x14ac:dyDescent="0.2">
      <c r="A38" s="485">
        <v>36</v>
      </c>
      <c r="B38" s="473"/>
      <c r="C38" s="473"/>
      <c r="D38" s="473"/>
      <c r="E38" s="473"/>
      <c r="F38" s="473"/>
      <c r="G38" s="473"/>
      <c r="H38" s="476"/>
      <c r="I38" s="473"/>
      <c r="J38" s="937"/>
      <c r="K38" s="518"/>
      <c r="L38" s="937"/>
    </row>
    <row r="39" spans="1:12" x14ac:dyDescent="0.2">
      <c r="A39" s="485">
        <v>37</v>
      </c>
      <c r="B39" s="473"/>
      <c r="C39" s="473"/>
      <c r="D39" s="473"/>
      <c r="E39" s="473"/>
      <c r="F39" s="473"/>
      <c r="G39" s="473"/>
      <c r="H39" s="476"/>
      <c r="I39" s="473"/>
      <c r="J39" s="937"/>
      <c r="K39" s="518"/>
      <c r="L39" s="937"/>
    </row>
    <row r="40" spans="1:12" x14ac:dyDescent="0.2">
      <c r="A40" s="485">
        <v>38</v>
      </c>
      <c r="B40" s="473"/>
      <c r="C40" s="473"/>
      <c r="D40" s="473"/>
      <c r="E40" s="473"/>
      <c r="F40" s="473"/>
      <c r="G40" s="473"/>
      <c r="H40" s="476"/>
      <c r="I40" s="473"/>
      <c r="J40" s="937"/>
      <c r="K40" s="518"/>
      <c r="L40" s="937"/>
    </row>
    <row r="41" spans="1:12" x14ac:dyDescent="0.2">
      <c r="A41" s="485">
        <v>39</v>
      </c>
      <c r="B41" s="473"/>
      <c r="C41" s="473"/>
      <c r="D41" s="473"/>
      <c r="E41" s="473"/>
      <c r="F41" s="473"/>
      <c r="G41" s="473"/>
      <c r="H41" s="476"/>
      <c r="I41" s="473"/>
      <c r="J41" s="937"/>
      <c r="K41" s="518"/>
      <c r="L41" s="937"/>
    </row>
    <row r="42" spans="1:12" x14ac:dyDescent="0.2">
      <c r="A42" s="485">
        <v>40</v>
      </c>
      <c r="B42" s="473"/>
      <c r="C42" s="473"/>
      <c r="D42" s="473"/>
      <c r="E42" s="473"/>
      <c r="F42" s="473"/>
      <c r="G42" s="473"/>
      <c r="H42" s="476"/>
      <c r="I42" s="473"/>
      <c r="J42" s="937"/>
      <c r="K42" s="518"/>
      <c r="L42" s="937"/>
    </row>
  </sheetData>
  <sheetProtection algorithmName="SHA-512" hashValue="OYHBlEBnk5soQYBhQrvybSbaEUL/j39SfuRTO2c6bbj9bjN6UC3mkfic4KZ8/e33bF71nvA/GMIwRfLJm1ZBqg==" saltValue="yGEkymDMSSyXcIK+q+r69g==" spinCount="100000" sheet="1" formatColumns="0" formatRow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110AC-066E-4277-8E9C-EEE37871F24B}">
  <sheetPr codeName="Blad7"/>
  <dimension ref="A3:W60"/>
  <sheetViews>
    <sheetView showGridLines="0" zoomScaleNormal="100" workbookViewId="0"/>
  </sheetViews>
  <sheetFormatPr defaultColWidth="9.140625" defaultRowHeight="12.75" x14ac:dyDescent="0.2"/>
  <cols>
    <col min="1" max="1" width="9.140625" style="499"/>
    <col min="2" max="2" width="10.7109375" style="499" customWidth="1"/>
    <col min="3" max="4" width="16.7109375" style="499" customWidth="1"/>
    <col min="5" max="5" width="1.5703125" style="499" customWidth="1"/>
    <col min="6" max="6" width="16.7109375" style="499" customWidth="1"/>
    <col min="7" max="7" width="1.5703125" style="499" customWidth="1"/>
    <col min="8" max="8" width="16.7109375" style="499" customWidth="1"/>
    <col min="9" max="9" width="2.7109375" style="499" customWidth="1"/>
    <col min="10" max="10" width="18.7109375" style="499" customWidth="1"/>
    <col min="11" max="11" width="2.7109375" style="499" customWidth="1"/>
    <col min="12" max="12" width="18.7109375" style="499" customWidth="1"/>
    <col min="13" max="22" width="9.140625" style="499"/>
    <col min="23" max="23" width="0" style="499" hidden="1" customWidth="1"/>
    <col min="24" max="16384" width="9.140625" style="499"/>
  </cols>
  <sheetData>
    <row r="3" spans="1:11" ht="27.75" customHeight="1" x14ac:dyDescent="0.2">
      <c r="B3" s="500" t="s">
        <v>739</v>
      </c>
      <c r="C3" s="500"/>
    </row>
    <row r="4" spans="1:11" ht="20.25" customHeight="1" x14ac:dyDescent="0.2">
      <c r="A4" s="500"/>
      <c r="B4" s="500"/>
      <c r="C4" s="500"/>
    </row>
    <row r="5" spans="1:11" ht="20.25" customHeight="1" x14ac:dyDescent="0.2"/>
    <row r="6" spans="1:11" ht="6.75" customHeight="1" x14ac:dyDescent="0.2">
      <c r="I6" s="501"/>
      <c r="J6" s="501"/>
    </row>
    <row r="7" spans="1:11" ht="30" customHeight="1" x14ac:dyDescent="0.2">
      <c r="A7" s="917" t="s">
        <v>740</v>
      </c>
      <c r="B7" s="917"/>
      <c r="C7" s="917"/>
      <c r="D7" s="918">
        <f>'4 Förslag på lösning'!$L$120</f>
        <v>0</v>
      </c>
      <c r="E7" s="919"/>
    </row>
    <row r="8" spans="1:11" ht="20.25" customHeight="1" x14ac:dyDescent="0.2"/>
    <row r="9" spans="1:11" ht="20.25" customHeight="1" x14ac:dyDescent="0.2"/>
    <row r="10" spans="1:11" ht="20.25" customHeight="1" x14ac:dyDescent="0.2">
      <c r="B10" s="502" t="s">
        <v>56</v>
      </c>
      <c r="C10" s="502"/>
      <c r="D10" s="502"/>
      <c r="E10" s="502"/>
      <c r="F10" s="502"/>
      <c r="G10" s="502"/>
      <c r="H10" s="502"/>
      <c r="I10" s="502"/>
    </row>
    <row r="11" spans="1:11" ht="20.25" customHeight="1" x14ac:dyDescent="0.2">
      <c r="B11" s="920" t="s">
        <v>741</v>
      </c>
      <c r="C11" s="920"/>
      <c r="D11" s="920"/>
      <c r="E11" s="920"/>
      <c r="F11" s="920"/>
      <c r="G11" s="920"/>
      <c r="H11" s="920"/>
      <c r="I11" s="920"/>
      <c r="J11" s="920"/>
      <c r="K11" s="920"/>
    </row>
    <row r="12" spans="1:11" ht="20.25" customHeight="1" x14ac:dyDescent="0.2"/>
    <row r="13" spans="1:11" ht="20.25" customHeight="1" x14ac:dyDescent="0.25">
      <c r="C13" s="503" t="s">
        <v>742</v>
      </c>
      <c r="D13" s="503" t="s">
        <v>743</v>
      </c>
    </row>
    <row r="14" spans="1:11" ht="20.25" customHeight="1" x14ac:dyDescent="0.2"/>
    <row r="15" spans="1:11" ht="20.25" customHeight="1" x14ac:dyDescent="0.2">
      <c r="C15" s="504" t="s">
        <v>744</v>
      </c>
      <c r="D15" s="505"/>
    </row>
    <row r="16" spans="1:11" ht="20.25" customHeight="1" x14ac:dyDescent="0.2">
      <c r="C16" s="504" t="s">
        <v>745</v>
      </c>
      <c r="D16" s="505"/>
    </row>
    <row r="17" spans="2:23" ht="20.25" customHeight="1" x14ac:dyDescent="0.2">
      <c r="C17" s="504" t="s">
        <v>746</v>
      </c>
      <c r="D17" s="505"/>
    </row>
    <row r="18" spans="2:23" ht="20.25" customHeight="1" x14ac:dyDescent="0.2"/>
    <row r="19" spans="2:23" ht="31.5" customHeight="1" x14ac:dyDescent="0.2">
      <c r="B19" s="922" t="s">
        <v>782</v>
      </c>
      <c r="C19" s="923"/>
      <c r="D19" s="923"/>
      <c r="E19" s="923"/>
      <c r="F19" s="923"/>
      <c r="G19" s="923"/>
      <c r="H19" s="923"/>
      <c r="I19" s="923"/>
      <c r="J19" s="923"/>
      <c r="K19" s="924"/>
    </row>
    <row r="20" spans="2:23" ht="40.5" customHeight="1" x14ac:dyDescent="0.2">
      <c r="B20" s="921" t="s">
        <v>747</v>
      </c>
      <c r="C20" s="921"/>
      <c r="D20" s="921"/>
      <c r="E20" s="921"/>
      <c r="F20" s="921"/>
      <c r="G20" s="921"/>
      <c r="H20" s="921"/>
      <c r="I20" s="921"/>
      <c r="J20" s="921"/>
      <c r="K20" s="921"/>
    </row>
    <row r="21" spans="2:23" ht="27" customHeight="1" x14ac:dyDescent="0.2">
      <c r="D21" s="506" t="s">
        <v>748</v>
      </c>
      <c r="E21" s="507"/>
      <c r="F21" s="506" t="s">
        <v>749</v>
      </c>
      <c r="G21" s="507"/>
      <c r="H21" s="506" t="s">
        <v>750</v>
      </c>
    </row>
    <row r="22" spans="2:23" ht="20.25" customHeight="1" x14ac:dyDescent="0.2">
      <c r="B22" s="916" t="s">
        <v>632</v>
      </c>
      <c r="C22" s="916"/>
      <c r="D22" s="508"/>
      <c r="F22" s="508"/>
      <c r="H22" s="508"/>
      <c r="W22" s="499" t="b">
        <f t="shared" ref="W22:W29" si="0">OR(D22&lt;&gt;"",F22&lt;&gt;"",H22&lt;&gt;"")</f>
        <v>0</v>
      </c>
    </row>
    <row r="23" spans="2:23" ht="20.25" customHeight="1" x14ac:dyDescent="0.2">
      <c r="B23" s="916" t="s">
        <v>633</v>
      </c>
      <c r="C23" s="916"/>
      <c r="D23" s="508"/>
      <c r="F23" s="508"/>
      <c r="H23" s="508"/>
      <c r="W23" s="499" t="b">
        <f t="shared" si="0"/>
        <v>0</v>
      </c>
    </row>
    <row r="24" spans="2:23" ht="20.25" customHeight="1" x14ac:dyDescent="0.2">
      <c r="B24" s="916" t="s">
        <v>634</v>
      </c>
      <c r="C24" s="916"/>
      <c r="D24" s="508"/>
      <c r="F24" s="508"/>
      <c r="H24" s="508"/>
      <c r="W24" s="499" t="b">
        <f t="shared" si="0"/>
        <v>0</v>
      </c>
    </row>
    <row r="25" spans="2:23" ht="20.25" customHeight="1" x14ac:dyDescent="0.2">
      <c r="B25" s="916" t="s">
        <v>635</v>
      </c>
      <c r="C25" s="916"/>
      <c r="D25" s="508"/>
      <c r="F25" s="508"/>
      <c r="H25" s="508"/>
      <c r="W25" s="499" t="b">
        <f t="shared" si="0"/>
        <v>0</v>
      </c>
    </row>
    <row r="26" spans="2:23" ht="20.25" customHeight="1" x14ac:dyDescent="0.2">
      <c r="B26" s="916" t="s">
        <v>636</v>
      </c>
      <c r="C26" s="916"/>
      <c r="D26" s="508"/>
      <c r="F26" s="508"/>
      <c r="H26" s="508"/>
      <c r="W26" s="499" t="b">
        <f t="shared" si="0"/>
        <v>0</v>
      </c>
    </row>
    <row r="27" spans="2:23" ht="20.25" customHeight="1" x14ac:dyDescent="0.2">
      <c r="B27" s="916" t="s">
        <v>637</v>
      </c>
      <c r="C27" s="916"/>
      <c r="D27" s="508"/>
      <c r="F27" s="508"/>
      <c r="H27" s="508"/>
      <c r="W27" s="499" t="b">
        <f t="shared" si="0"/>
        <v>0</v>
      </c>
    </row>
    <row r="28" spans="2:23" ht="20.25" customHeight="1" x14ac:dyDescent="0.2">
      <c r="B28" s="916" t="s">
        <v>781</v>
      </c>
      <c r="C28" s="916"/>
      <c r="D28" s="508"/>
      <c r="F28" s="508"/>
      <c r="H28" s="508"/>
      <c r="W28" s="499" t="b">
        <f t="shared" si="0"/>
        <v>0</v>
      </c>
    </row>
    <row r="29" spans="2:23" ht="20.25" customHeight="1" x14ac:dyDescent="0.2">
      <c r="B29" s="916" t="s">
        <v>638</v>
      </c>
      <c r="C29" s="916"/>
      <c r="D29" s="508"/>
      <c r="F29" s="508"/>
      <c r="H29" s="508"/>
      <c r="W29" s="499" t="b">
        <f t="shared" si="0"/>
        <v>0</v>
      </c>
    </row>
    <row r="30" spans="2:23" ht="20.25" customHeight="1" x14ac:dyDescent="0.2"/>
    <row r="31" spans="2:23" ht="30" customHeight="1" x14ac:dyDescent="0.2">
      <c r="B31" s="920" t="s">
        <v>751</v>
      </c>
      <c r="C31" s="920"/>
      <c r="D31" s="535">
        <f>SUM(D22:D29,F22:F29,H22:H29)</f>
        <v>0</v>
      </c>
    </row>
    <row r="32" spans="2:23" ht="20.25" customHeight="1" x14ac:dyDescent="0.2"/>
    <row r="33" spans="2:2" ht="20.25" customHeight="1" x14ac:dyDescent="0.2"/>
    <row r="34" spans="2:2" ht="20.25" customHeight="1" x14ac:dyDescent="0.2"/>
    <row r="35" spans="2:2" ht="20.25" customHeight="1" x14ac:dyDescent="0.2">
      <c r="B35" s="509"/>
    </row>
    <row r="36" spans="2:2" ht="20.25" customHeight="1" x14ac:dyDescent="0.2"/>
    <row r="37" spans="2:2" ht="20.25" customHeight="1" x14ac:dyDescent="0.2"/>
    <row r="38" spans="2:2" ht="20.25" customHeight="1" x14ac:dyDescent="0.2"/>
    <row r="39" spans="2:2" ht="20.25" customHeight="1" x14ac:dyDescent="0.2"/>
    <row r="40" spans="2:2" ht="20.25" customHeight="1" x14ac:dyDescent="0.2"/>
    <row r="41" spans="2:2" ht="20.25" customHeight="1" x14ac:dyDescent="0.2"/>
    <row r="42" spans="2:2" ht="20.25" customHeight="1" x14ac:dyDescent="0.2"/>
    <row r="43" spans="2:2" ht="20.25" customHeight="1" x14ac:dyDescent="0.2"/>
    <row r="44" spans="2:2" ht="20.25" customHeight="1" x14ac:dyDescent="0.2"/>
    <row r="45" spans="2:2" ht="20.25" customHeight="1" x14ac:dyDescent="0.2"/>
    <row r="46" spans="2:2" ht="20.25" customHeight="1" x14ac:dyDescent="0.2"/>
    <row r="47" spans="2:2" ht="20.25" customHeight="1" x14ac:dyDescent="0.2"/>
    <row r="48" spans="2: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sheetData>
  <sheetProtection algorithmName="SHA-512" hashValue="s3f/ePshQyNMo3/bEeBdpdp5oEBjCImWjgAzqt0Cpm1Kqpz/oU6Jd2QptkOgzFj4iISBlGHrFRCDIWrgFgY65g==" saltValue="kP2BjzBZDCYnRKpAEKUQIw==" spinCount="100000" sheet="1" formatColumns="0" formatRows="0"/>
  <mergeCells count="14">
    <mergeCell ref="B26:C26"/>
    <mergeCell ref="B27:C27"/>
    <mergeCell ref="B28:C28"/>
    <mergeCell ref="B29:C29"/>
    <mergeCell ref="B31:C31"/>
    <mergeCell ref="B25:C25"/>
    <mergeCell ref="A7:C7"/>
    <mergeCell ref="D7:E7"/>
    <mergeCell ref="B11:K11"/>
    <mergeCell ref="B20:K20"/>
    <mergeCell ref="B22:C22"/>
    <mergeCell ref="B23:C23"/>
    <mergeCell ref="B24:C24"/>
    <mergeCell ref="B19:K19"/>
  </mergeCells>
  <conditionalFormatting sqref="D22:D29 F22:F29 H22:H29">
    <cfRule type="expression" dxfId="2" priority="1">
      <formula>D22&lt;&gt;""</formula>
    </cfRule>
    <cfRule type="expression" dxfId="1" priority="2">
      <formula>$W22=TRUE</formula>
    </cfRule>
  </conditionalFormatting>
  <dataValidations count="1">
    <dataValidation type="whole" operator="greaterThanOrEqual" allowBlank="1" showInputMessage="1" showErrorMessage="1" sqref="D22:D29 F22:F29 H22:H29" xr:uid="{6A04F1FE-215E-41B3-BDC7-C42BA42B6F00}">
      <formula1>-10000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M84"/>
  <sheetViews>
    <sheetView showGridLines="0" showRuler="0" zoomScaleNormal="100" zoomScalePageLayoutView="90" workbookViewId="0">
      <selection activeCell="E2" sqref="E2"/>
    </sheetView>
  </sheetViews>
  <sheetFormatPr defaultColWidth="9.140625" defaultRowHeight="12.75" x14ac:dyDescent="0.2"/>
  <cols>
    <col min="1" max="1" width="2.5703125" style="2" customWidth="1"/>
    <col min="2" max="2" width="50.28515625" style="2" customWidth="1"/>
    <col min="3" max="3" width="3.140625" style="2" customWidth="1"/>
    <col min="4" max="4" width="50.28515625" style="2" customWidth="1"/>
    <col min="5" max="5" width="16.7109375" style="2" customWidth="1"/>
    <col min="6" max="6" width="13.140625" style="2" customWidth="1"/>
    <col min="7" max="16384" width="9.140625" style="2"/>
  </cols>
  <sheetData>
    <row r="1" spans="2:13" ht="33.75" customHeight="1" x14ac:dyDescent="0.2">
      <c r="D1" s="22" t="s">
        <v>773</v>
      </c>
      <c r="E1" s="537">
        <f>'2 Specifikation'!B15</f>
        <v>0</v>
      </c>
    </row>
    <row r="2" spans="2:13" ht="33.75" customHeight="1" x14ac:dyDescent="0.4">
      <c r="B2" s="467" t="s">
        <v>46</v>
      </c>
      <c r="C2" s="25"/>
      <c r="D2" s="538" t="s">
        <v>774</v>
      </c>
      <c r="E2" s="539"/>
      <c r="G2" s="23"/>
      <c r="H2" s="23"/>
      <c r="I2" s="23"/>
      <c r="J2" s="18"/>
      <c r="K2" s="18"/>
      <c r="L2" s="18"/>
      <c r="M2" s="18"/>
    </row>
    <row r="3" spans="2:13" ht="48.75" customHeight="1" x14ac:dyDescent="0.25">
      <c r="B3" s="934" t="str">
        <f>"Detta kontrakt reglerar avrop från ramavtal Kaffe- och vattenautomater med tillhörande varor och tjänster"</f>
        <v>Detta kontrakt reglerar avrop från ramavtal Kaffe- och vattenautomater med tillhörande varor och tjänster</v>
      </c>
      <c r="C3" s="935"/>
      <c r="D3" s="935"/>
      <c r="F3" s="24"/>
      <c r="G3" s="23"/>
      <c r="H3" s="23"/>
      <c r="I3" s="23"/>
      <c r="J3" s="18"/>
      <c r="K3" s="18"/>
      <c r="L3" s="18"/>
      <c r="M3" s="18"/>
    </row>
    <row r="4" spans="2:13" ht="25.5" customHeight="1" x14ac:dyDescent="0.25">
      <c r="B4" s="16" t="s">
        <v>45</v>
      </c>
      <c r="C4" s="16"/>
      <c r="D4" s="16"/>
      <c r="J4" s="18"/>
      <c r="K4" s="18"/>
      <c r="L4" s="18"/>
      <c r="M4" s="18"/>
    </row>
    <row r="5" spans="2:13" ht="45.75" customHeight="1" x14ac:dyDescent="0.25">
      <c r="B5" s="933" t="s">
        <v>44</v>
      </c>
      <c r="C5" s="933"/>
      <c r="D5" s="933"/>
      <c r="G5" s="22"/>
      <c r="J5" s="18"/>
      <c r="K5" s="18"/>
      <c r="L5" s="18"/>
      <c r="M5" s="18"/>
    </row>
    <row r="6" spans="2:13" ht="18" x14ac:dyDescent="0.25">
      <c r="B6" s="242" t="s">
        <v>134</v>
      </c>
      <c r="C6" s="242"/>
      <c r="D6" s="242"/>
      <c r="G6" s="22"/>
      <c r="J6" s="18"/>
      <c r="K6" s="18"/>
      <c r="L6" s="18"/>
      <c r="M6" s="18"/>
    </row>
    <row r="7" spans="2:13" ht="18" x14ac:dyDescent="0.25">
      <c r="B7" s="933" t="s">
        <v>130</v>
      </c>
      <c r="C7" s="933"/>
      <c r="D7" s="933"/>
      <c r="J7" s="18"/>
      <c r="K7" s="18"/>
      <c r="L7" s="18"/>
      <c r="M7" s="18"/>
    </row>
    <row r="8" spans="2:13" ht="18" x14ac:dyDescent="0.25">
      <c r="B8" s="242" t="s">
        <v>131</v>
      </c>
      <c r="C8" s="242"/>
      <c r="D8" s="242"/>
      <c r="J8" s="18"/>
      <c r="K8" s="18"/>
      <c r="L8" s="18"/>
      <c r="M8" s="18"/>
    </row>
    <row r="9" spans="2:13" ht="18" x14ac:dyDescent="0.25">
      <c r="B9" s="933" t="s">
        <v>132</v>
      </c>
      <c r="C9" s="933"/>
      <c r="D9" s="933"/>
      <c r="G9" s="21"/>
      <c r="J9" s="18"/>
      <c r="K9" s="18"/>
      <c r="L9" s="18"/>
      <c r="M9" s="18"/>
    </row>
    <row r="10" spans="2:13" ht="18" x14ac:dyDescent="0.25">
      <c r="B10" s="242" t="s">
        <v>135</v>
      </c>
      <c r="C10" s="242"/>
      <c r="D10" s="242"/>
      <c r="G10" s="21"/>
      <c r="J10" s="18"/>
      <c r="K10" s="18"/>
      <c r="L10" s="18"/>
      <c r="M10" s="18"/>
    </row>
    <row r="11" spans="2:13" ht="18" x14ac:dyDescent="0.25">
      <c r="B11" s="242" t="s">
        <v>133</v>
      </c>
      <c r="C11" s="242"/>
      <c r="D11" s="242"/>
      <c r="G11" s="21"/>
      <c r="J11" s="18"/>
      <c r="K11" s="18"/>
      <c r="L11" s="18"/>
      <c r="M11" s="18"/>
    </row>
    <row r="12" spans="2:13" ht="18" customHeight="1" x14ac:dyDescent="0.25">
      <c r="B12" s="933"/>
      <c r="C12" s="933"/>
      <c r="D12" s="933"/>
      <c r="J12" s="18"/>
      <c r="K12" s="18"/>
      <c r="L12" s="18"/>
      <c r="M12" s="18"/>
    </row>
    <row r="13" spans="2:13" ht="41.25" customHeight="1" x14ac:dyDescent="0.25">
      <c r="B13" s="936" t="s">
        <v>43</v>
      </c>
      <c r="C13" s="936"/>
      <c r="D13" s="936"/>
      <c r="J13" s="18"/>
      <c r="K13" s="18"/>
      <c r="L13" s="18"/>
      <c r="M13" s="18"/>
    </row>
    <row r="14" spans="2:13" ht="10.5" customHeight="1" x14ac:dyDescent="0.3">
      <c r="B14" s="20"/>
      <c r="C14" s="19"/>
      <c r="D14" s="19"/>
      <c r="J14" s="18"/>
      <c r="K14" s="18"/>
      <c r="L14" s="18"/>
      <c r="M14" s="18"/>
    </row>
    <row r="15" spans="2:13" s="17" customFormat="1" ht="24" customHeight="1" x14ac:dyDescent="0.2">
      <c r="B15" s="16" t="s">
        <v>37</v>
      </c>
      <c r="C15" s="16"/>
      <c r="D15" s="16"/>
    </row>
    <row r="16" spans="2:13" ht="67.5" customHeight="1" x14ac:dyDescent="0.2">
      <c r="B16" s="933" t="s">
        <v>140</v>
      </c>
      <c r="C16" s="933"/>
      <c r="D16" s="933"/>
    </row>
    <row r="17" spans="1:5" ht="26.25" customHeight="1" x14ac:dyDescent="0.2">
      <c r="B17" s="11"/>
      <c r="C17" s="11"/>
      <c r="D17" s="11"/>
    </row>
    <row r="18" spans="1:5" s="10" customFormat="1" ht="18" customHeight="1" x14ac:dyDescent="0.2">
      <c r="A18" s="2"/>
      <c r="B18" s="9" t="s">
        <v>659</v>
      </c>
      <c r="C18" s="13"/>
      <c r="D18" s="9" t="s">
        <v>42</v>
      </c>
      <c r="E18" s="16"/>
    </row>
    <row r="19" spans="1:5" s="10" customFormat="1" ht="23.25" customHeight="1" x14ac:dyDescent="0.2">
      <c r="A19" s="2"/>
      <c r="B19" s="494">
        <f>'2 Specifikation'!B9</f>
        <v>0</v>
      </c>
      <c r="C19" s="13"/>
      <c r="D19" s="519" t="str">
        <f>IF('4 Förslag på lösning'!$B$9="","",'4 Förslag på lösning'!$B$9)</f>
        <v/>
      </c>
    </row>
    <row r="20" spans="1:5" s="10" customFormat="1" ht="12.75" customHeight="1" x14ac:dyDescent="0.2">
      <c r="A20" s="2"/>
      <c r="B20" s="15" t="s">
        <v>41</v>
      </c>
      <c r="C20" s="13"/>
      <c r="D20" s="15" t="s">
        <v>41</v>
      </c>
    </row>
    <row r="21" spans="1:5" s="10" customFormat="1" ht="18" customHeight="1" x14ac:dyDescent="0.2">
      <c r="A21" s="2"/>
      <c r="B21" s="493">
        <f>'2 Specifikation'!$H$9</f>
        <v>0</v>
      </c>
      <c r="C21" s="13"/>
      <c r="D21" s="495" t="str">
        <f>IF('4 Förslag på lösning'!$H$9="","",'4 Förslag på lösning'!$H$9)</f>
        <v/>
      </c>
    </row>
    <row r="22" spans="1:5" s="10" customFormat="1" ht="44.25" customHeight="1" x14ac:dyDescent="0.2">
      <c r="A22" s="2"/>
      <c r="B22" s="14"/>
      <c r="C22" s="13"/>
      <c r="D22" s="13"/>
    </row>
    <row r="23" spans="1:5" s="10" customFormat="1" x14ac:dyDescent="0.2">
      <c r="B23" s="12" t="s">
        <v>38</v>
      </c>
      <c r="D23" s="12" t="s">
        <v>38</v>
      </c>
    </row>
    <row r="24" spans="1:5" s="10" customFormat="1" ht="28.5" customHeight="1" x14ac:dyDescent="0.2">
      <c r="B24" s="482"/>
      <c r="D24" s="492"/>
    </row>
    <row r="25" spans="1:5" ht="16.5" customHeight="1" x14ac:dyDescent="0.2">
      <c r="A25" s="10"/>
      <c r="B25" s="10"/>
      <c r="C25" s="10"/>
      <c r="D25" s="10"/>
    </row>
    <row r="26" spans="1:5" ht="25.5" x14ac:dyDescent="0.2">
      <c r="A26" s="10"/>
      <c r="B26" s="47" t="s">
        <v>664</v>
      </c>
      <c r="C26" s="10"/>
      <c r="D26" s="47" t="s">
        <v>50</v>
      </c>
    </row>
    <row r="27" spans="1:5" ht="20.25" customHeight="1" x14ac:dyDescent="0.2">
      <c r="A27" s="10"/>
      <c r="B27" s="527"/>
      <c r="C27" s="10"/>
      <c r="D27" s="490"/>
    </row>
    <row r="28" spans="1:5" ht="20.25" customHeight="1" x14ac:dyDescent="0.2">
      <c r="A28" s="10"/>
      <c r="B28" s="527"/>
      <c r="C28" s="10"/>
      <c r="D28" s="490"/>
    </row>
    <row r="29" spans="1:5" ht="20.25" customHeight="1" x14ac:dyDescent="0.2">
      <c r="A29" s="10"/>
      <c r="B29" s="528"/>
      <c r="C29" s="10"/>
      <c r="D29" s="491"/>
    </row>
    <row r="30" spans="1:5" x14ac:dyDescent="0.2">
      <c r="A30" s="11"/>
      <c r="B30" s="11"/>
      <c r="C30" s="11"/>
      <c r="D30" s="10"/>
    </row>
    <row r="31" spans="1:5" ht="15.75" customHeight="1" x14ac:dyDescent="0.2">
      <c r="B31" s="9" t="s">
        <v>40</v>
      </c>
      <c r="C31" s="9"/>
      <c r="D31" s="9"/>
    </row>
    <row r="32" spans="1:5" x14ac:dyDescent="0.2">
      <c r="B32" s="930"/>
      <c r="C32" s="931"/>
      <c r="D32" s="932"/>
    </row>
    <row r="33" spans="2:9" x14ac:dyDescent="0.2">
      <c r="B33" s="930"/>
      <c r="C33" s="931"/>
      <c r="D33" s="932"/>
    </row>
    <row r="34" spans="2:9" x14ac:dyDescent="0.2">
      <c r="B34" s="930"/>
      <c r="C34" s="931"/>
      <c r="D34" s="932"/>
    </row>
    <row r="35" spans="2:9" x14ac:dyDescent="0.2">
      <c r="B35" s="930"/>
      <c r="C35" s="931"/>
      <c r="D35" s="932"/>
    </row>
    <row r="36" spans="2:9" x14ac:dyDescent="0.2">
      <c r="B36" s="930"/>
      <c r="C36" s="931"/>
      <c r="D36" s="932"/>
    </row>
    <row r="38" spans="2:9" ht="18" x14ac:dyDescent="0.2">
      <c r="B38" s="700" t="s">
        <v>624</v>
      </c>
      <c r="C38" s="700"/>
      <c r="D38" s="700"/>
      <c r="E38" s="700"/>
      <c r="F38" s="700"/>
      <c r="G38" s="27"/>
      <c r="H38" s="99"/>
      <c r="I38" s="99"/>
    </row>
    <row r="39" spans="2:9" ht="30.75" customHeight="1" x14ac:dyDescent="0.2">
      <c r="B39" s="858" t="s">
        <v>312</v>
      </c>
      <c r="C39" s="859"/>
      <c r="D39" s="859"/>
      <c r="E39" s="859"/>
      <c r="F39" s="859"/>
      <c r="G39" s="859"/>
      <c r="H39" s="859"/>
      <c r="I39" s="859"/>
    </row>
    <row r="40" spans="2:9" x14ac:dyDescent="0.2">
      <c r="B40" s="36" t="s">
        <v>89</v>
      </c>
      <c r="C40" s="35"/>
      <c r="D40" s="35"/>
      <c r="E40" s="35"/>
      <c r="F40" s="35"/>
      <c r="G40" s="35"/>
      <c r="H40" s="99"/>
      <c r="I40" s="99"/>
    </row>
    <row r="41" spans="2:9" ht="14.25" customHeight="1" x14ac:dyDescent="0.2">
      <c r="B41" s="796" t="s">
        <v>334</v>
      </c>
      <c r="C41" s="797"/>
      <c r="D41" s="797"/>
      <c r="E41" s="797"/>
      <c r="F41" s="797"/>
      <c r="G41" s="797"/>
      <c r="H41" s="797"/>
      <c r="I41" s="798"/>
    </row>
    <row r="42" spans="2:9" ht="14.25" customHeight="1" x14ac:dyDescent="0.2">
      <c r="B42" s="871"/>
      <c r="C42" s="872"/>
      <c r="D42" s="872"/>
      <c r="E42" s="872"/>
      <c r="F42" s="872"/>
      <c r="G42" s="872"/>
      <c r="H42" s="872"/>
      <c r="I42" s="873"/>
    </row>
    <row r="43" spans="2:9" ht="14.25" customHeight="1" x14ac:dyDescent="0.2">
      <c r="B43" s="871"/>
      <c r="C43" s="872"/>
      <c r="D43" s="872"/>
      <c r="E43" s="872"/>
      <c r="F43" s="872"/>
      <c r="G43" s="872"/>
      <c r="H43" s="872"/>
      <c r="I43" s="873"/>
    </row>
    <row r="44" spans="2:9" ht="14.25" customHeight="1" x14ac:dyDescent="0.2">
      <c r="B44" s="874"/>
      <c r="C44" s="874"/>
      <c r="D44" s="874"/>
      <c r="E44" s="874"/>
      <c r="F44" s="874"/>
      <c r="G44" s="874"/>
      <c r="H44" s="874"/>
      <c r="I44" s="874"/>
    </row>
    <row r="45" spans="2:9" x14ac:dyDescent="0.2">
      <c r="B45" s="35"/>
      <c r="C45" s="35"/>
      <c r="D45" s="35"/>
      <c r="E45" s="35"/>
      <c r="F45" s="35"/>
      <c r="G45" s="35"/>
      <c r="H45" s="35"/>
      <c r="I45" s="35"/>
    </row>
    <row r="46" spans="2:9" x14ac:dyDescent="0.2">
      <c r="B46" s="36" t="s">
        <v>322</v>
      </c>
      <c r="C46" s="35"/>
      <c r="D46" s="35"/>
      <c r="E46" s="35"/>
      <c r="F46" s="35"/>
      <c r="G46" s="35"/>
      <c r="H46" s="27"/>
      <c r="I46" s="27"/>
    </row>
    <row r="47" spans="2:9" ht="14.25" customHeight="1" x14ac:dyDescent="0.2">
      <c r="B47" s="556" t="s">
        <v>142</v>
      </c>
      <c r="C47" s="556"/>
      <c r="D47" s="556"/>
      <c r="E47" s="556"/>
      <c r="F47" s="556"/>
      <c r="G47" s="556"/>
      <c r="H47" s="556"/>
      <c r="I47" s="556"/>
    </row>
    <row r="48" spans="2:9" ht="14.25" customHeight="1" x14ac:dyDescent="0.2">
      <c r="B48" s="874"/>
      <c r="C48" s="874"/>
      <c r="D48" s="874"/>
      <c r="E48" s="874"/>
      <c r="F48" s="874"/>
      <c r="G48" s="874"/>
      <c r="H48" s="874"/>
      <c r="I48" s="874"/>
    </row>
    <row r="49" spans="2:9" ht="14.25" customHeight="1" x14ac:dyDescent="0.2">
      <c r="B49" s="874"/>
      <c r="C49" s="874"/>
      <c r="D49" s="874"/>
      <c r="E49" s="874"/>
      <c r="F49" s="874"/>
      <c r="G49" s="874"/>
      <c r="H49" s="874"/>
      <c r="I49" s="874"/>
    </row>
    <row r="50" spans="2:9" ht="14.25" customHeight="1" x14ac:dyDescent="0.2">
      <c r="B50" s="874"/>
      <c r="C50" s="874"/>
      <c r="D50" s="874"/>
      <c r="E50" s="874"/>
      <c r="F50" s="874"/>
      <c r="G50" s="874"/>
      <c r="H50" s="874"/>
      <c r="I50" s="874"/>
    </row>
    <row r="51" spans="2:9" x14ac:dyDescent="0.2">
      <c r="B51" s="35"/>
      <c r="C51" s="35"/>
      <c r="D51" s="35"/>
      <c r="E51" s="35"/>
      <c r="F51" s="35"/>
      <c r="G51" s="35"/>
      <c r="H51" s="27"/>
      <c r="I51" s="27"/>
    </row>
    <row r="52" spans="2:9" x14ac:dyDescent="0.2">
      <c r="B52" s="36" t="s">
        <v>323</v>
      </c>
      <c r="C52" s="35"/>
      <c r="D52" s="35"/>
      <c r="E52" s="35"/>
      <c r="F52" s="35"/>
      <c r="G52" s="35"/>
      <c r="H52" s="27"/>
      <c r="I52" s="27"/>
    </row>
    <row r="53" spans="2:9" ht="14.25" customHeight="1" x14ac:dyDescent="0.2">
      <c r="B53" s="556" t="s">
        <v>324</v>
      </c>
      <c r="C53" s="556"/>
      <c r="D53" s="556"/>
      <c r="E53" s="556"/>
      <c r="F53" s="556"/>
      <c r="G53" s="556"/>
      <c r="H53" s="556"/>
      <c r="I53" s="556"/>
    </row>
    <row r="54" spans="2:9" ht="14.25" customHeight="1" x14ac:dyDescent="0.2">
      <c r="B54" s="874"/>
      <c r="C54" s="874"/>
      <c r="D54" s="874"/>
      <c r="E54" s="874"/>
      <c r="F54" s="874"/>
      <c r="G54" s="874"/>
      <c r="H54" s="874"/>
      <c r="I54" s="874"/>
    </row>
    <row r="55" spans="2:9" ht="14.25" customHeight="1" x14ac:dyDescent="0.2">
      <c r="B55" s="874"/>
      <c r="C55" s="874"/>
      <c r="D55" s="874"/>
      <c r="E55" s="874"/>
      <c r="F55" s="874"/>
      <c r="G55" s="874"/>
      <c r="H55" s="874"/>
      <c r="I55" s="874"/>
    </row>
    <row r="56" spans="2:9" ht="14.25" customHeight="1" x14ac:dyDescent="0.2">
      <c r="B56" s="874"/>
      <c r="C56" s="874"/>
      <c r="D56" s="874"/>
      <c r="E56" s="874"/>
      <c r="F56" s="874"/>
      <c r="G56" s="874"/>
      <c r="H56" s="874"/>
      <c r="I56" s="874"/>
    </row>
    <row r="57" spans="2:9" ht="14.25" customHeight="1" x14ac:dyDescent="0.2">
      <c r="B57" s="874"/>
      <c r="C57" s="874"/>
      <c r="D57" s="874"/>
      <c r="E57" s="874"/>
      <c r="F57" s="874"/>
      <c r="G57" s="874"/>
      <c r="H57" s="874"/>
      <c r="I57" s="874"/>
    </row>
    <row r="58" spans="2:9" ht="14.25" customHeight="1" x14ac:dyDescent="0.2">
      <c r="B58" s="874"/>
      <c r="C58" s="874"/>
      <c r="D58" s="874"/>
      <c r="E58" s="874"/>
      <c r="F58" s="874"/>
      <c r="G58" s="874"/>
      <c r="H58" s="874"/>
      <c r="I58" s="874"/>
    </row>
    <row r="59" spans="2:9" x14ac:dyDescent="0.2">
      <c r="B59" s="46"/>
      <c r="C59" s="46"/>
      <c r="D59" s="46"/>
      <c r="E59" s="46"/>
      <c r="F59" s="46"/>
      <c r="G59" s="35"/>
      <c r="H59" s="391"/>
      <c r="I59" s="391"/>
    </row>
    <row r="60" spans="2:9" x14ac:dyDescent="0.2">
      <c r="B60" s="36" t="s">
        <v>137</v>
      </c>
      <c r="C60" s="35"/>
      <c r="D60" s="35"/>
      <c r="E60" s="35"/>
      <c r="F60" s="35"/>
      <c r="G60" s="35"/>
      <c r="H60" s="27"/>
      <c r="I60" s="27"/>
    </row>
    <row r="61" spans="2:9" ht="14.25" customHeight="1" x14ac:dyDescent="0.2">
      <c r="B61" s="556" t="s">
        <v>158</v>
      </c>
      <c r="C61" s="556"/>
      <c r="D61" s="556"/>
      <c r="E61" s="556"/>
      <c r="F61" s="556"/>
      <c r="G61" s="556"/>
      <c r="H61" s="556"/>
      <c r="I61" s="556"/>
    </row>
    <row r="62" spans="2:9" ht="14.25" customHeight="1" x14ac:dyDescent="0.2">
      <c r="B62" s="874"/>
      <c r="C62" s="874"/>
      <c r="D62" s="874"/>
      <c r="E62" s="874"/>
      <c r="F62" s="874"/>
      <c r="G62" s="874"/>
      <c r="H62" s="874"/>
      <c r="I62" s="874"/>
    </row>
    <row r="63" spans="2:9" ht="14.25" customHeight="1" x14ac:dyDescent="0.2">
      <c r="B63" s="874"/>
      <c r="C63" s="874"/>
      <c r="D63" s="874"/>
      <c r="E63" s="874"/>
      <c r="F63" s="874"/>
      <c r="G63" s="874"/>
      <c r="H63" s="874"/>
      <c r="I63" s="874"/>
    </row>
    <row r="64" spans="2:9" ht="14.25" customHeight="1" x14ac:dyDescent="0.2">
      <c r="B64" s="874"/>
      <c r="C64" s="874"/>
      <c r="D64" s="874"/>
      <c r="E64" s="874"/>
      <c r="F64" s="874"/>
      <c r="G64" s="874"/>
      <c r="H64" s="874"/>
      <c r="I64" s="874"/>
    </row>
    <row r="65" spans="2:9" x14ac:dyDescent="0.2">
      <c r="B65" s="35"/>
      <c r="C65" s="35"/>
      <c r="D65" s="35"/>
      <c r="E65" s="35"/>
      <c r="F65" s="35"/>
      <c r="G65" s="35"/>
      <c r="H65" s="35"/>
      <c r="I65" s="35"/>
    </row>
    <row r="66" spans="2:9" x14ac:dyDescent="0.2">
      <c r="B66" s="36" t="s">
        <v>321</v>
      </c>
      <c r="C66" s="46"/>
      <c r="D66" s="46"/>
      <c r="E66" s="46"/>
      <c r="F66" s="46"/>
      <c r="G66" s="35"/>
      <c r="H66" s="391"/>
      <c r="I66" s="391"/>
    </row>
    <row r="67" spans="2:9" ht="14.25" customHeight="1" x14ac:dyDescent="0.2">
      <c r="B67" s="556" t="s">
        <v>588</v>
      </c>
      <c r="C67" s="556"/>
      <c r="D67" s="556"/>
      <c r="E67" s="556"/>
      <c r="F67" s="556"/>
      <c r="G67" s="556"/>
      <c r="H67" s="556"/>
      <c r="I67" s="556"/>
    </row>
    <row r="68" spans="2:9" ht="14.25" customHeight="1" x14ac:dyDescent="0.2">
      <c r="B68" s="880"/>
      <c r="C68" s="881"/>
      <c r="D68" s="881"/>
      <c r="E68" s="882"/>
      <c r="F68" s="882"/>
      <c r="G68" s="882"/>
      <c r="H68" s="882"/>
      <c r="I68" s="883"/>
    </row>
    <row r="69" spans="2:9" ht="14.25" customHeight="1" x14ac:dyDescent="0.2">
      <c r="B69" s="884"/>
      <c r="C69" s="885"/>
      <c r="D69" s="885"/>
      <c r="E69" s="886"/>
      <c r="F69" s="886"/>
      <c r="G69" s="886"/>
      <c r="H69" s="886"/>
      <c r="I69" s="887"/>
    </row>
    <row r="70" spans="2:9" ht="14.25" customHeight="1" x14ac:dyDescent="0.2">
      <c r="B70" s="888"/>
      <c r="C70" s="889"/>
      <c r="D70" s="889"/>
      <c r="E70" s="889"/>
      <c r="F70" s="889"/>
      <c r="G70" s="889"/>
      <c r="H70" s="889"/>
      <c r="I70" s="890"/>
    </row>
    <row r="71" spans="2:9" x14ac:dyDescent="0.2">
      <c r="B71" s="46"/>
      <c r="C71" s="46"/>
      <c r="D71" s="46"/>
      <c r="E71" s="46"/>
      <c r="F71" s="46"/>
      <c r="G71" s="35"/>
      <c r="H71" s="391"/>
      <c r="I71" s="391"/>
    </row>
    <row r="72" spans="2:9" ht="18" x14ac:dyDescent="0.2">
      <c r="B72" s="700" t="s">
        <v>35</v>
      </c>
      <c r="C72" s="700"/>
      <c r="D72" s="700"/>
      <c r="E72" s="700"/>
      <c r="F72" s="700"/>
      <c r="G72" s="35"/>
      <c r="H72" s="35"/>
      <c r="I72" s="35"/>
    </row>
    <row r="73" spans="2:9" ht="30.75" customHeight="1" x14ac:dyDescent="0.2">
      <c r="B73" s="796" t="s">
        <v>661</v>
      </c>
      <c r="C73" s="891"/>
      <c r="D73" s="891"/>
      <c r="E73" s="891"/>
      <c r="F73" s="891"/>
      <c r="G73" s="891"/>
      <c r="H73" s="891"/>
      <c r="I73" s="925"/>
    </row>
    <row r="74" spans="2:9" ht="14.25" customHeight="1" x14ac:dyDescent="0.2">
      <c r="B74" s="892"/>
      <c r="C74" s="893"/>
      <c r="D74" s="893"/>
      <c r="E74" s="893"/>
      <c r="F74" s="893"/>
      <c r="G74" s="893"/>
      <c r="H74" s="893"/>
      <c r="I74" s="926"/>
    </row>
    <row r="75" spans="2:9" ht="14.25" customHeight="1" x14ac:dyDescent="0.2">
      <c r="B75" s="894"/>
      <c r="C75" s="927"/>
      <c r="D75" s="927"/>
      <c r="E75" s="927"/>
      <c r="F75" s="927"/>
      <c r="G75" s="927"/>
      <c r="H75" s="927"/>
      <c r="I75" s="928"/>
    </row>
    <row r="76" spans="2:9" ht="14.25" customHeight="1" x14ac:dyDescent="0.2">
      <c r="B76" s="894"/>
      <c r="C76" s="927"/>
      <c r="D76" s="927"/>
      <c r="E76" s="927"/>
      <c r="F76" s="927"/>
      <c r="G76" s="927"/>
      <c r="H76" s="927"/>
      <c r="I76" s="928"/>
    </row>
    <row r="77" spans="2:9" ht="14.25" customHeight="1" x14ac:dyDescent="0.2">
      <c r="B77" s="894"/>
      <c r="C77" s="927"/>
      <c r="D77" s="927"/>
      <c r="E77" s="927"/>
      <c r="F77" s="927"/>
      <c r="G77" s="927"/>
      <c r="H77" s="927"/>
      <c r="I77" s="928"/>
    </row>
    <row r="78" spans="2:9" ht="14.25" customHeight="1" x14ac:dyDescent="0.2">
      <c r="B78" s="894"/>
      <c r="C78" s="927"/>
      <c r="D78" s="927"/>
      <c r="E78" s="927"/>
      <c r="F78" s="927"/>
      <c r="G78" s="927"/>
      <c r="H78" s="927"/>
      <c r="I78" s="928"/>
    </row>
    <row r="79" spans="2:9" ht="14.25" customHeight="1" x14ac:dyDescent="0.2">
      <c r="B79" s="894"/>
      <c r="C79" s="927"/>
      <c r="D79" s="927"/>
      <c r="E79" s="927"/>
      <c r="F79" s="927"/>
      <c r="G79" s="927"/>
      <c r="H79" s="927"/>
      <c r="I79" s="928"/>
    </row>
    <row r="80" spans="2:9" ht="14.25" customHeight="1" x14ac:dyDescent="0.2">
      <c r="B80" s="894"/>
      <c r="C80" s="927"/>
      <c r="D80" s="927"/>
      <c r="E80" s="927"/>
      <c r="F80" s="927"/>
      <c r="G80" s="927"/>
      <c r="H80" s="927"/>
      <c r="I80" s="928"/>
    </row>
    <row r="81" spans="2:9" ht="14.25" customHeight="1" x14ac:dyDescent="0.2">
      <c r="B81" s="894"/>
      <c r="C81" s="927"/>
      <c r="D81" s="927"/>
      <c r="E81" s="927"/>
      <c r="F81" s="927"/>
      <c r="G81" s="927"/>
      <c r="H81" s="927"/>
      <c r="I81" s="928"/>
    </row>
    <row r="82" spans="2:9" ht="14.25" customHeight="1" x14ac:dyDescent="0.2">
      <c r="B82" s="894"/>
      <c r="C82" s="927"/>
      <c r="D82" s="927"/>
      <c r="E82" s="927"/>
      <c r="F82" s="927"/>
      <c r="G82" s="927"/>
      <c r="H82" s="927"/>
      <c r="I82" s="928"/>
    </row>
    <row r="83" spans="2:9" ht="14.25" customHeight="1" x14ac:dyDescent="0.2">
      <c r="B83" s="896"/>
      <c r="C83" s="897"/>
      <c r="D83" s="897"/>
      <c r="E83" s="897"/>
      <c r="F83" s="897"/>
      <c r="G83" s="897"/>
      <c r="H83" s="897"/>
      <c r="I83" s="929"/>
    </row>
    <row r="84" spans="2:9" x14ac:dyDescent="0.2">
      <c r="B84" s="26"/>
      <c r="C84" s="26"/>
      <c r="D84" s="26"/>
      <c r="E84" s="26"/>
      <c r="F84" s="26"/>
      <c r="G84" s="26"/>
      <c r="H84" s="26"/>
      <c r="I84" s="26"/>
    </row>
  </sheetData>
  <sheetProtection algorithmName="SHA-512" hashValue="jIPsF2vHtMVQYiqTNJFM1+Vuq5pzzsBgOfrjwF2W02NlReKpZqIdjsTM6Z+LFBECE87QnhJa8C5vVvZsOwxncw==" saltValue="n/vJk33ExL/3GeJdyU8pkA==" spinCount="100000" sheet="1" formatColumns="0" formatRows="0"/>
  <mergeCells count="37">
    <mergeCell ref="B36:D36"/>
    <mergeCell ref="B16:D16"/>
    <mergeCell ref="B32:D32"/>
    <mergeCell ref="B3:D3"/>
    <mergeCell ref="B33:D33"/>
    <mergeCell ref="B34:D34"/>
    <mergeCell ref="B35:D35"/>
    <mergeCell ref="B5:D5"/>
    <mergeCell ref="B7:D7"/>
    <mergeCell ref="B9:D9"/>
    <mergeCell ref="B12:D12"/>
    <mergeCell ref="B13:D13"/>
    <mergeCell ref="B38:F38"/>
    <mergeCell ref="B39:I39"/>
    <mergeCell ref="B41:I41"/>
    <mergeCell ref="B42:I42"/>
    <mergeCell ref="B43:I43"/>
    <mergeCell ref="B44:I44"/>
    <mergeCell ref="B47:I47"/>
    <mergeCell ref="B48:I48"/>
    <mergeCell ref="B49:I49"/>
    <mergeCell ref="B50:I50"/>
    <mergeCell ref="B53:I53"/>
    <mergeCell ref="B54:I54"/>
    <mergeCell ref="B55:I55"/>
    <mergeCell ref="B56:I56"/>
    <mergeCell ref="B57:I57"/>
    <mergeCell ref="B58:I58"/>
    <mergeCell ref="B61:I61"/>
    <mergeCell ref="B62:I62"/>
    <mergeCell ref="B63:I63"/>
    <mergeCell ref="B64:I64"/>
    <mergeCell ref="B67:I67"/>
    <mergeCell ref="B68:I70"/>
    <mergeCell ref="B72:F72"/>
    <mergeCell ref="B73:I73"/>
    <mergeCell ref="B74:I83"/>
  </mergeCells>
  <pageMargins left="0.74803149606299213" right="0.74803149606299213" top="0.39370078740157483" bottom="0.98425196850393704" header="0.51181102362204722" footer="0.51181102362204722"/>
  <pageSetup paperSize="9" scale="80" fitToHeight="2" orientation="portrait" r:id="rId1"/>
  <headerFooter alignWithMargins="0">
    <oddFooter>&amp;R&amp;P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3" ma:contentTypeDescription="Skapa ett nytt dokument." ma:contentTypeScope="" ma:versionID="40d0fad0ce71ba4941303f3edaa42b6b">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94274f13d48212e716303b3280327990"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1B1562-E360-4538-B4C1-B2572A0ED0B7}">
  <ds:schemaRefs>
    <ds:schemaRef ds:uri="http://schemas.microsoft.com/sharepoint/v3/contenttype/forms"/>
  </ds:schemaRefs>
</ds:datastoreItem>
</file>

<file path=customXml/itemProps2.xml><?xml version="1.0" encoding="utf-8"?>
<ds:datastoreItem xmlns:ds="http://schemas.openxmlformats.org/officeDocument/2006/customXml" ds:itemID="{B900FA09-0157-4947-9039-16B6757B0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097BA8-FF94-4052-A0D2-1A85C7038404}">
  <ds:schemaRefs>
    <ds:schemaRef ds:uri="http://schemas.openxmlformats.org/package/2006/metadata/core-properties"/>
    <ds:schemaRef ds:uri="http://purl.org/dc/elements/1.1/"/>
    <ds:schemaRef ds:uri="http://purl.org/dc/terms/"/>
    <ds:schemaRef ds:uri="http://www.w3.org/XML/1998/namespace"/>
    <ds:schemaRef ds:uri="http://schemas.microsoft.com/office/infopath/2007/PartnerControls"/>
    <ds:schemaRef ds:uri="http://schemas.microsoft.com/office/2006/metadata/properties"/>
    <ds:schemaRef ds:uri="d7532cd0-e888-47d6-8f58-db0210f25002"/>
    <ds:schemaRef ds:uri="http://schemas.microsoft.com/office/2006/documentManagement/types"/>
    <ds:schemaRef ds:uri="10c3a147-0d64-46aa-a281-dc97358e837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66</vt:i4>
      </vt:variant>
    </vt:vector>
  </HeadingPairs>
  <TitlesOfParts>
    <vt:vector size="77" baseType="lpstr">
      <vt:lpstr>1 Instruktioner</vt:lpstr>
      <vt:lpstr>2 Specifikation</vt:lpstr>
      <vt:lpstr>3 Nuvarande lösning</vt:lpstr>
      <vt:lpstr>4 Förslag på lösning</vt:lpstr>
      <vt:lpstr>4.1 Automater</vt:lpstr>
      <vt:lpstr>4.2 Service</vt:lpstr>
      <vt:lpstr>4.3 Övrigt sortiment</vt:lpstr>
      <vt:lpstr>5 Utvärdering</vt:lpstr>
      <vt:lpstr>6 Avtalstecknande</vt:lpstr>
      <vt:lpstr>Admin</vt:lpstr>
      <vt:lpstr>SysAdmin</vt:lpstr>
      <vt:lpstr>ButtonStatus</vt:lpstr>
      <vt:lpstr>ButtonText</vt:lpstr>
      <vt:lpstr>'4 Förslag på lösning'!DpDwnTDV</vt:lpstr>
      <vt:lpstr>DpDwnTDV</vt:lpstr>
      <vt:lpstr>'4 Förslag på lösning'!DpDwnUtvddrop</vt:lpstr>
      <vt:lpstr>DpDwnUtvddrop</vt:lpstr>
      <vt:lpstr>'4 Förslag på lösning'!LarmStatus</vt:lpstr>
      <vt:lpstr>LarmStatus</vt:lpstr>
      <vt:lpstr>ListLevNamn</vt:lpstr>
      <vt:lpstr>ListvalRegion</vt:lpstr>
      <vt:lpstr>LockStatus</vt:lpstr>
      <vt:lpstr>MiljöNrTjänst</vt:lpstr>
      <vt:lpstr>NrTjänst</vt:lpstr>
      <vt:lpstr>pkey</vt:lpstr>
      <vt:lpstr>'2 Specifikation'!Print_Area</vt:lpstr>
      <vt:lpstr>'4 Förslag på lösning'!Print_Area</vt:lpstr>
      <vt:lpstr>'2 Specifikation'!Print_Titles</vt:lpstr>
      <vt:lpstr>'4 Förslag på lösning'!Print_Titles</vt:lpstr>
      <vt:lpstr>'6 Avtalstecknande'!Print_Titles</vt:lpstr>
      <vt:lpstr>ResOpt</vt:lpstr>
      <vt:lpstr>TblBeräkning</vt:lpstr>
      <vt:lpstr>TblDelområde</vt:lpstr>
      <vt:lpstr>TblEnhet</vt:lpstr>
      <vt:lpstr>TblGrundTilldeln</vt:lpstr>
      <vt:lpstr>TblHyraKopVaror</vt:lpstr>
      <vt:lpstr>TblKontor</vt:lpstr>
      <vt:lpstr>TblKrv2</vt:lpstr>
      <vt:lpstr>TblKrvRes1</vt:lpstr>
      <vt:lpstr>TblKrvRes10</vt:lpstr>
      <vt:lpstr>TblKrvRes11</vt:lpstr>
      <vt:lpstr>TblKrvRes12</vt:lpstr>
      <vt:lpstr>TblKrvRes13</vt:lpstr>
      <vt:lpstr>TblKrvRes14</vt:lpstr>
      <vt:lpstr>TblKrvRes15</vt:lpstr>
      <vt:lpstr>TblKrvRes16</vt:lpstr>
      <vt:lpstr>TblKrvRes17</vt:lpstr>
      <vt:lpstr>TblKrvRes18</vt:lpstr>
      <vt:lpstr>TblKrvRes19</vt:lpstr>
      <vt:lpstr>TblKrvRes2</vt:lpstr>
      <vt:lpstr>TblKrvRes20</vt:lpstr>
      <vt:lpstr>TblKrvRes3</vt:lpstr>
      <vt:lpstr>TblKrvRes4</vt:lpstr>
      <vt:lpstr>TblKrvRes5</vt:lpstr>
      <vt:lpstr>TblKrvRes6</vt:lpstr>
      <vt:lpstr>TblKrvRes7</vt:lpstr>
      <vt:lpstr>TblKrvRes8</vt:lpstr>
      <vt:lpstr>TblKrvRes9</vt:lpstr>
      <vt:lpstr>TblLeverantörer</vt:lpstr>
      <vt:lpstr>TblProdGrupp</vt:lpstr>
      <vt:lpstr>TblService</vt:lpstr>
      <vt:lpstr>TblTilldelKrit</vt:lpstr>
      <vt:lpstr>TblTjänst</vt:lpstr>
      <vt:lpstr>TblUtVrd</vt:lpstr>
      <vt:lpstr>TidsåtgNrTjänst</vt:lpstr>
      <vt:lpstr>TillDelVal</vt:lpstr>
      <vt:lpstr>'4 Förslag på lösning'!TillDelVal2</vt:lpstr>
      <vt:lpstr>TillDelVal2</vt:lpstr>
      <vt:lpstr>UKey</vt:lpstr>
      <vt:lpstr>USRDelområde</vt:lpstr>
      <vt:lpstr>UtvarderingsVal</vt:lpstr>
      <vt:lpstr>'4 Förslag på lösning'!UtvarderingsVal2</vt:lpstr>
      <vt:lpstr>UtvarderingsVal2</vt:lpstr>
      <vt:lpstr>ValBilaga</vt:lpstr>
      <vt:lpstr>ValVarTja</vt:lpstr>
      <vt:lpstr>Wkey</vt:lpstr>
      <vt:lpstr>YColor</vt:lpstr>
    </vt:vector>
  </TitlesOfParts>
  <Company>VHS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dc:creator>
  <cp:lastModifiedBy>Fredrik Lindfors</cp:lastModifiedBy>
  <cp:lastPrinted>2015-03-03T09:21:41Z</cp:lastPrinted>
  <dcterms:created xsi:type="dcterms:W3CDTF">2008-11-24T11:40:31Z</dcterms:created>
  <dcterms:modified xsi:type="dcterms:W3CDTF">2022-11-24T07:03:47Z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0x010100129BBCBF21362E4099AE6C2F27C58737</vt:lpwstr>
  </property>
</Properties>
</file>