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U:\E-handelstjänst 2015\12 StöddokumentÖvrigt\Priser i kontrakt\"/>
    </mc:Choice>
  </mc:AlternateContent>
  <xr:revisionPtr revIDLastSave="0" documentId="13_ncr:1_{FC23818E-C2DF-410A-9D70-888C3DD4504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iser (Myndighet)" sheetId="5" r:id="rId1"/>
    <sheet name="Blad2" sheetId="9" state="hidden" r:id="rId2"/>
    <sheet name="Priser (Servicecenter)" sheetId="7" r:id="rId3"/>
    <sheet name="Blad1" sheetId="8" state="hidden" r:id="rId4"/>
    <sheet name="(Dold flik) Prislista_Tbl" sheetId="6" state="hidden" r:id="rId5"/>
  </sheets>
  <definedNames>
    <definedName name="Avroparen">#REF!</definedName>
    <definedName name="BörKrav_CGI">#REF!</definedName>
    <definedName name="BörKrav_VISMA">#REF!</definedName>
    <definedName name="Kat_Lista">'(Dold flik) Prislista_Tbl'!$B$8:$B$12</definedName>
    <definedName name="Leverantor">'Priser (Myndighet)'!$D$7</definedName>
    <definedName name="LevSC">'Priser (Servicecenter)'!$D$7</definedName>
    <definedName name="Takpris_CGI" localSheetId="2">'Priser (Servicecenter)'!$E$75</definedName>
    <definedName name="Takpris_CGI">'Priser (Myndighet)'!$E$81</definedName>
    <definedName name="Takpris_Visma" localSheetId="2">'Priser (Servicecenter)'!$F$75</definedName>
    <definedName name="Takpris_Visma">'Priser (Myndighet)'!$F$81</definedName>
    <definedName name="_xlnm.Print_Area" localSheetId="0">'Priser (Myndighet)'!$A$1:$J$85</definedName>
    <definedName name="_xlnm.Print_Area" localSheetId="2">'Priser (Servicecenter)'!$A$1:$J$79</definedName>
    <definedName name="Val_M_SC">'Priser (Myndighet)'!$B$15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0" i="6" l="1"/>
  <c r="D49" i="6"/>
  <c r="D48" i="6"/>
  <c r="D47" i="6"/>
  <c r="D46" i="6"/>
  <c r="D45" i="6"/>
  <c r="D44" i="6"/>
  <c r="D43" i="6"/>
  <c r="D42" i="6"/>
  <c r="D41" i="6"/>
  <c r="D39" i="6"/>
  <c r="D38" i="6"/>
  <c r="D37" i="6"/>
  <c r="D36" i="6"/>
  <c r="D35" i="6"/>
  <c r="D32" i="6"/>
  <c r="D31" i="6"/>
  <c r="D30" i="6"/>
  <c r="D29" i="6"/>
  <c r="D28" i="6"/>
  <c r="D25" i="6"/>
  <c r="D24" i="6"/>
  <c r="D23" i="6"/>
  <c r="D22" i="6"/>
  <c r="D21" i="6"/>
  <c r="D17" i="6"/>
  <c r="D16" i="6"/>
  <c r="D15" i="6"/>
  <c r="D12" i="6"/>
  <c r="D11" i="6"/>
  <c r="D10" i="6"/>
  <c r="D9" i="6"/>
  <c r="D8" i="6"/>
  <c r="N50" i="6"/>
  <c r="Q50" i="6" s="1"/>
  <c r="N49" i="6"/>
  <c r="Q49" i="6" s="1"/>
  <c r="N48" i="6"/>
  <c r="Q48" i="6" s="1"/>
  <c r="N47" i="6"/>
  <c r="Q47" i="6" s="1"/>
  <c r="N46" i="6"/>
  <c r="Q46" i="6" s="1"/>
  <c r="N45" i="6"/>
  <c r="Q45" i="6" s="1"/>
  <c r="N44" i="6"/>
  <c r="Q44" i="6" s="1"/>
  <c r="N43" i="6"/>
  <c r="Q43" i="6" s="1"/>
  <c r="N42" i="6"/>
  <c r="Q42" i="6" s="1"/>
  <c r="N41" i="6"/>
  <c r="Q41" i="6" s="1"/>
  <c r="N39" i="6"/>
  <c r="Q39" i="6" s="1"/>
  <c r="N38" i="6"/>
  <c r="Q38" i="6" s="1"/>
  <c r="N37" i="6"/>
  <c r="Q37" i="6" s="1"/>
  <c r="N36" i="6"/>
  <c r="Q36" i="6" s="1"/>
  <c r="N35" i="6"/>
  <c r="Q35" i="6" s="1"/>
  <c r="N32" i="6"/>
  <c r="Q32" i="6" s="1"/>
  <c r="N31" i="6"/>
  <c r="Q31" i="6" s="1"/>
  <c r="N30" i="6"/>
  <c r="Q30" i="6" s="1"/>
  <c r="N29" i="6"/>
  <c r="Q29" i="6" s="1"/>
  <c r="N28" i="6"/>
  <c r="Q28" i="6" s="1"/>
  <c r="N25" i="6"/>
  <c r="Q25" i="6" s="1"/>
  <c r="N24" i="6"/>
  <c r="Q24" i="6" s="1"/>
  <c r="N23" i="6"/>
  <c r="Q23" i="6" s="1"/>
  <c r="N22" i="6"/>
  <c r="Q22" i="6" s="1"/>
  <c r="N21" i="6"/>
  <c r="Q21" i="6" s="1"/>
  <c r="N17" i="6"/>
  <c r="Q17" i="6" s="1"/>
  <c r="N16" i="6"/>
  <c r="Q16" i="6" s="1"/>
  <c r="N15" i="6"/>
  <c r="Q15" i="6" s="1"/>
  <c r="N12" i="6"/>
  <c r="Q12" i="6" s="1"/>
  <c r="N11" i="6"/>
  <c r="Q11" i="6" s="1"/>
  <c r="N10" i="6"/>
  <c r="Q10" i="6" s="1"/>
  <c r="N9" i="6"/>
  <c r="Q9" i="6" s="1"/>
  <c r="N8" i="6"/>
  <c r="Q8" i="6" s="1"/>
  <c r="F14" i="7"/>
  <c r="F50" i="7" s="1"/>
  <c r="E14" i="7"/>
  <c r="E50" i="7" s="1"/>
  <c r="E19" i="5"/>
  <c r="E69" i="5" s="1"/>
  <c r="F19" i="5"/>
  <c r="F69" i="5" s="1"/>
  <c r="J50" i="6"/>
  <c r="J49" i="6"/>
  <c r="J48" i="6"/>
  <c r="J47" i="6"/>
  <c r="J46" i="6"/>
  <c r="J45" i="6"/>
  <c r="J44" i="6"/>
  <c r="J43" i="6"/>
  <c r="J42" i="6"/>
  <c r="J41" i="6"/>
  <c r="J39" i="6"/>
  <c r="J38" i="6"/>
  <c r="J37" i="6"/>
  <c r="J36" i="6"/>
  <c r="J35" i="6"/>
  <c r="J32" i="6"/>
  <c r="J31" i="6"/>
  <c r="J30" i="6"/>
  <c r="J29" i="6"/>
  <c r="J28" i="6"/>
  <c r="J25" i="6"/>
  <c r="J24" i="6"/>
  <c r="J23" i="6"/>
  <c r="J22" i="6"/>
  <c r="J21" i="6"/>
  <c r="J17" i="6"/>
  <c r="J16" i="6"/>
  <c r="J15" i="6"/>
  <c r="J12" i="6"/>
  <c r="J11" i="6"/>
  <c r="J10" i="6"/>
  <c r="J9" i="6"/>
  <c r="J8" i="6"/>
  <c r="E48" i="5" l="1"/>
  <c r="E31" i="5"/>
  <c r="F56" i="5"/>
  <c r="E18" i="7"/>
  <c r="E56" i="5"/>
  <c r="F31" i="5"/>
  <c r="E42" i="7"/>
  <c r="E63" i="7"/>
  <c r="F48" i="5"/>
  <c r="F18" i="7"/>
  <c r="F42" i="7"/>
  <c r="F63" i="7"/>
  <c r="E31" i="7"/>
  <c r="F31" i="7"/>
  <c r="B64" i="5"/>
  <c r="G17" i="6" l="1"/>
  <c r="G16" i="6"/>
  <c r="G15" i="6"/>
  <c r="G50" i="6"/>
  <c r="G49" i="6"/>
  <c r="G48" i="6"/>
  <c r="G47" i="6"/>
  <c r="G46" i="6"/>
  <c r="G45" i="6"/>
  <c r="G44" i="6"/>
  <c r="G43" i="6"/>
  <c r="G42" i="6"/>
  <c r="G41" i="6"/>
  <c r="G39" i="6"/>
  <c r="G38" i="6"/>
  <c r="G37" i="6"/>
  <c r="G36" i="6"/>
  <c r="G35" i="6"/>
  <c r="G32" i="6"/>
  <c r="G31" i="6"/>
  <c r="G30" i="6"/>
  <c r="G29" i="6"/>
  <c r="G28" i="6"/>
  <c r="G26" i="6"/>
  <c r="G25" i="6"/>
  <c r="G24" i="6"/>
  <c r="G23" i="6"/>
  <c r="G22" i="6"/>
  <c r="G21" i="6"/>
  <c r="G12" i="6"/>
  <c r="G11" i="6"/>
  <c r="G10" i="6"/>
  <c r="G9" i="6"/>
  <c r="G8" i="6"/>
  <c r="I66" i="7" l="1"/>
  <c r="I67" i="7"/>
  <c r="I68" i="7"/>
  <c r="I69" i="7"/>
  <c r="I70" i="7"/>
  <c r="I73" i="5"/>
  <c r="I74" i="5"/>
  <c r="I75" i="5"/>
  <c r="I76" i="5"/>
  <c r="I77" i="5"/>
  <c r="B58" i="5"/>
  <c r="B59" i="5"/>
  <c r="B60" i="5"/>
  <c r="B61" i="5"/>
  <c r="B62" i="5"/>
  <c r="B63" i="5"/>
  <c r="B65" i="5"/>
  <c r="B66" i="5"/>
  <c r="B57" i="5"/>
  <c r="B32" i="5"/>
  <c r="B20" i="5"/>
  <c r="I73" i="7" l="1"/>
  <c r="I72" i="7"/>
  <c r="I71" i="7"/>
  <c r="I65" i="7"/>
  <c r="I64" i="7"/>
  <c r="I60" i="7"/>
  <c r="I59" i="7"/>
  <c r="I58" i="7"/>
  <c r="I57" i="7"/>
  <c r="I56" i="7"/>
  <c r="I55" i="7"/>
  <c r="I54" i="7"/>
  <c r="I53" i="7"/>
  <c r="I52" i="7"/>
  <c r="I51" i="7"/>
  <c r="I47" i="7"/>
  <c r="I46" i="7"/>
  <c r="I45" i="7"/>
  <c r="I44" i="7"/>
  <c r="I43" i="7"/>
  <c r="C37" i="7"/>
  <c r="I36" i="7"/>
  <c r="I35" i="7"/>
  <c r="I34" i="7"/>
  <c r="I33" i="7"/>
  <c r="I32" i="7"/>
  <c r="I26" i="7"/>
  <c r="B26" i="7"/>
  <c r="I21" i="7"/>
  <c r="I20" i="7"/>
  <c r="I19" i="7"/>
  <c r="I75" i="7" l="1"/>
  <c r="A50" i="6" l="1"/>
  <c r="A49" i="6"/>
  <c r="A48" i="6"/>
  <c r="A47" i="6"/>
  <c r="A46" i="6"/>
  <c r="A45" i="6"/>
  <c r="A44" i="6"/>
  <c r="A43" i="6"/>
  <c r="A42" i="6"/>
  <c r="A41" i="6"/>
  <c r="A39" i="6"/>
  <c r="A38" i="6"/>
  <c r="A37" i="6"/>
  <c r="A36" i="6"/>
  <c r="A35" i="6"/>
  <c r="A32" i="6"/>
  <c r="A31" i="6"/>
  <c r="A30" i="6"/>
  <c r="A29" i="6"/>
  <c r="A28" i="6"/>
  <c r="A25" i="6"/>
  <c r="A24" i="6"/>
  <c r="A23" i="6"/>
  <c r="A22" i="6"/>
  <c r="A21" i="6"/>
  <c r="A17" i="6"/>
  <c r="A16" i="6"/>
  <c r="A15" i="6"/>
  <c r="A13" i="6"/>
  <c r="A12" i="6"/>
  <c r="A11" i="6"/>
  <c r="A10" i="6"/>
  <c r="A9" i="6"/>
  <c r="A8" i="6"/>
  <c r="E20" i="5" s="1"/>
  <c r="I79" i="5"/>
  <c r="I78" i="5"/>
  <c r="I72" i="5"/>
  <c r="I71" i="5"/>
  <c r="I70" i="5"/>
  <c r="I66" i="5"/>
  <c r="I65" i="5"/>
  <c r="I64" i="5"/>
  <c r="I63" i="5"/>
  <c r="I62" i="5"/>
  <c r="I61" i="5"/>
  <c r="I60" i="5"/>
  <c r="I59" i="5"/>
  <c r="I58" i="5"/>
  <c r="I57" i="5"/>
  <c r="I53" i="5"/>
  <c r="I52" i="5"/>
  <c r="I51" i="5"/>
  <c r="I50" i="5"/>
  <c r="I49" i="5"/>
  <c r="C43" i="5"/>
  <c r="I42" i="5"/>
  <c r="I41" i="5"/>
  <c r="I40" i="5"/>
  <c r="I39" i="5"/>
  <c r="I38" i="5"/>
  <c r="I32" i="5"/>
  <c r="I27" i="5"/>
  <c r="I26" i="5"/>
  <c r="I25" i="5"/>
  <c r="I20" i="5"/>
  <c r="F59" i="5" l="1"/>
  <c r="E26" i="5"/>
  <c r="F65" i="5"/>
  <c r="E60" i="7"/>
  <c r="E35" i="7"/>
  <c r="E33" i="7"/>
  <c r="F19" i="7"/>
  <c r="E51" i="7"/>
  <c r="F36" i="7"/>
  <c r="F57" i="7"/>
  <c r="G57" i="7" s="1"/>
  <c r="F55" i="7"/>
  <c r="F53" i="7"/>
  <c r="F51" i="7"/>
  <c r="F46" i="7"/>
  <c r="F44" i="7"/>
  <c r="F21" i="7"/>
  <c r="E55" i="7"/>
  <c r="E46" i="7"/>
  <c r="F34" i="7"/>
  <c r="F59" i="7"/>
  <c r="G59" i="7" s="1"/>
  <c r="E59" i="7"/>
  <c r="E57" i="7"/>
  <c r="E53" i="7"/>
  <c r="E44" i="7"/>
  <c r="E19" i="7"/>
  <c r="E36" i="7"/>
  <c r="E34" i="7"/>
  <c r="E32" i="7"/>
  <c r="E47" i="7"/>
  <c r="F35" i="7"/>
  <c r="G35" i="7" s="1"/>
  <c r="F32" i="7"/>
  <c r="F58" i="7"/>
  <c r="F56" i="7"/>
  <c r="F47" i="7"/>
  <c r="G47" i="7" s="1"/>
  <c r="F43" i="7"/>
  <c r="F20" i="7"/>
  <c r="E58" i="7"/>
  <c r="E54" i="7"/>
  <c r="E45" i="7"/>
  <c r="F33" i="7"/>
  <c r="G33" i="7" s="1"/>
  <c r="E20" i="7"/>
  <c r="E21" i="7"/>
  <c r="F60" i="7"/>
  <c r="G60" i="7" s="1"/>
  <c r="F54" i="7"/>
  <c r="F52" i="7"/>
  <c r="F45" i="7"/>
  <c r="G45" i="7" s="1"/>
  <c r="E56" i="7"/>
  <c r="E52" i="7"/>
  <c r="E43" i="7"/>
  <c r="F26" i="7"/>
  <c r="E26" i="7"/>
  <c r="I81" i="5"/>
  <c r="F20" i="5"/>
  <c r="G20" i="5" s="1"/>
  <c r="F26" i="5"/>
  <c r="G26" i="5" s="1"/>
  <c r="E32" i="5"/>
  <c r="E39" i="5"/>
  <c r="E41" i="5"/>
  <c r="F32" i="5"/>
  <c r="F39" i="5"/>
  <c r="F41" i="5"/>
  <c r="E49" i="5"/>
  <c r="E51" i="5"/>
  <c r="E53" i="5"/>
  <c r="E58" i="5"/>
  <c r="E60" i="5"/>
  <c r="E62" i="5"/>
  <c r="E64" i="5"/>
  <c r="E66" i="5"/>
  <c r="F49" i="5"/>
  <c r="F51" i="5"/>
  <c r="F53" i="5"/>
  <c r="F58" i="5"/>
  <c r="F60" i="5"/>
  <c r="F62" i="5"/>
  <c r="F64" i="5"/>
  <c r="F66" i="5"/>
  <c r="E25" i="5"/>
  <c r="E27" i="5"/>
  <c r="F25" i="5"/>
  <c r="F27" i="5"/>
  <c r="E38" i="5"/>
  <c r="E40" i="5"/>
  <c r="E42" i="5"/>
  <c r="F38" i="5"/>
  <c r="F40" i="5"/>
  <c r="F42" i="5"/>
  <c r="E50" i="5"/>
  <c r="E52" i="5"/>
  <c r="E57" i="5"/>
  <c r="E59" i="5"/>
  <c r="E61" i="5"/>
  <c r="E63" i="5"/>
  <c r="E65" i="5"/>
  <c r="G65" i="5" s="1"/>
  <c r="F50" i="5"/>
  <c r="F52" i="5"/>
  <c r="F57" i="5"/>
  <c r="F61" i="5"/>
  <c r="F63" i="5"/>
  <c r="G59" i="5" l="1"/>
  <c r="G54" i="7"/>
  <c r="G43" i="7"/>
  <c r="G55" i="7"/>
  <c r="G56" i="7"/>
  <c r="G52" i="7"/>
  <c r="G51" i="7"/>
  <c r="G34" i="7"/>
  <c r="G36" i="7"/>
  <c r="G58" i="7"/>
  <c r="G21" i="7"/>
  <c r="G32" i="7"/>
  <c r="G44" i="7"/>
  <c r="G19" i="7"/>
  <c r="G46" i="7"/>
  <c r="G26" i="7"/>
  <c r="G20" i="7"/>
  <c r="G53" i="7"/>
  <c r="E75" i="7"/>
  <c r="F75" i="7"/>
  <c r="G42" i="5"/>
  <c r="G52" i="5"/>
  <c r="G39" i="5"/>
  <c r="G50" i="5"/>
  <c r="G63" i="5"/>
  <c r="G61" i="5"/>
  <c r="G32" i="5"/>
  <c r="G66" i="5"/>
  <c r="G64" i="5"/>
  <c r="G57" i="5"/>
  <c r="G38" i="5"/>
  <c r="G25" i="5"/>
  <c r="G60" i="5"/>
  <c r="G49" i="5"/>
  <c r="G41" i="5"/>
  <c r="G58" i="5"/>
  <c r="G53" i="5"/>
  <c r="G40" i="5"/>
  <c r="G27" i="5"/>
  <c r="G62" i="5"/>
  <c r="G51" i="5"/>
  <c r="F81" i="5"/>
  <c r="E81" i="5"/>
</calcChain>
</file>

<file path=xl/sharedStrings.xml><?xml version="1.0" encoding="utf-8"?>
<sst xmlns="http://schemas.openxmlformats.org/spreadsheetml/2006/main" count="312" uniqueCount="103">
  <si>
    <t>CGI Sverige AB</t>
  </si>
  <si>
    <t>Servicecenter</t>
  </si>
  <si>
    <t>Visma Commerce AB</t>
  </si>
  <si>
    <t>Ramavtalsleverantörens namn</t>
  </si>
  <si>
    <t>Utvärderingspris</t>
  </si>
  <si>
    <t>Avropare, namn</t>
  </si>
  <si>
    <t>Kat. 1 – Myndighet ≤ 200 Användare</t>
  </si>
  <si>
    <t>Kat. 2 – Myndighet 201-800 Användare</t>
  </si>
  <si>
    <t>Kat. 3 – Myndighet 801-1500 Användare</t>
  </si>
  <si>
    <t>Kat. 5 – Myndighet ≥ 4001 Användare</t>
  </si>
  <si>
    <t>Alla priser i SEK</t>
  </si>
  <si>
    <t>1a) Införandeprojekt</t>
  </si>
  <si>
    <t>Volym</t>
  </si>
  <si>
    <t>Enhet</t>
  </si>
  <si>
    <t>Anbudspris</t>
  </si>
  <si>
    <t>Införandeprojekt</t>
  </si>
  <si>
    <t>1b) Införandeprojekt i Servicecenter</t>
  </si>
  <si>
    <t>Införandeprojekt i Servicecenter. Grundinförande omfattar hela Införandeprojektet inklusive konsulttid. Se Ramavtalsbilaga 1 Definitioner samt förfrågningsunderlaget avsnitt 5.4 En dags grundutbildning av Systemadministratör i Myndighetens lokaler ingår Om ett Servicecenter har flera olika grunduppsättningar så avropas grundinförande för varje uppsättning, dvs. som en enskild Myndighet.</t>
  </si>
  <si>
    <t>Grundinförande i Servicecenter, inkluderar införande i 3 organisationer totalt</t>
  </si>
  <si>
    <t>Införande i tillkommande organisationer upp till 15:e, per styck</t>
  </si>
  <si>
    <t>Införande i tillkommande organisationer därutöver, per styck</t>
  </si>
  <si>
    <t>2a) Avgift för faktiskt nyttjande av tjänsten</t>
  </si>
  <si>
    <t xml:space="preserve">Avgift för faktiskt nyttjande av tjänsten; pris per år för att nyttja Tjänsten, Leverantörsportal och meddelandeförmedling via Operatörstjänst. Inkluderar Underhåll och Support för Tjänsten i sin helhet. </t>
  </si>
  <si>
    <t>År</t>
  </si>
  <si>
    <t>Beräknat antal år. Kontrakt kan f.n. gälla maximalt t.o.m. 2028-06-30</t>
  </si>
  <si>
    <t>2b) Servicecenters avgift för faktiskt nyttjande av Tjänsten</t>
  </si>
  <si>
    <t xml:space="preserve">Servicecenters avgift för faktiskt nyttjande av Tjänsten; pris per år för att nyttja Tjänsten, Leverantörsportal och meddelandeförmedling via Operatörstjänst. Inkluderar Underhåll och Support för Tjänsten i sin helhet. </t>
  </si>
  <si>
    <t>Kat. 1 - Servicecenter ≤ 2000 Användare</t>
  </si>
  <si>
    <t>Kat. 2 – Servicecenter 2001-4000 Användare</t>
  </si>
  <si>
    <t>Kat. 3 – Servicecenter 4001-8000 Användare</t>
  </si>
  <si>
    <t>Kat. 4 – Servicecenter 8001-16000 Användare</t>
  </si>
  <si>
    <t>Kat. 5 – Servicecenter ≥ 16000 Användare</t>
  </si>
  <si>
    <t>3. Optioner</t>
  </si>
  <si>
    <t xml:space="preserve">Partsuppsättning pris per år, per leverantör </t>
  </si>
  <si>
    <t>Kat. 1: inklusive  ≤ 200 meddelanden per år</t>
  </si>
  <si>
    <t>Kat. 2: inklusive 201-800 meddelanden per år</t>
  </si>
  <si>
    <t>Kat. 3: inklusive  801-3000 meddelanden per år</t>
  </si>
  <si>
    <t>Kat. 4: inklusive 3001-8000 meddelanden per år</t>
  </si>
  <si>
    <t>Kat. 5: inklusive ≥ 8000 meddelanden per år</t>
  </si>
  <si>
    <t xml:space="preserve">Integration med ekonomisystem - engångskostnad </t>
  </si>
  <si>
    <t>Integrationer</t>
  </si>
  <si>
    <t>Integration med upphandlingsverktyg, konsultstöd, Takpris per timme</t>
  </si>
  <si>
    <t>Integration med upphandlingsverktyg, årligt underhåll, Takpris per år</t>
  </si>
  <si>
    <t xml:space="preserve">Integration Skanningtjänst- engångskostnad </t>
  </si>
  <si>
    <t xml:space="preserve">Årligt underhåll integration Skanningtjänst </t>
  </si>
  <si>
    <t>Test- och utbildningsmiljö, styckkostnad per år</t>
  </si>
  <si>
    <t>Dagar</t>
  </si>
  <si>
    <t>Uppdragsledare - per timme</t>
  </si>
  <si>
    <r>
      <t>Övriga konsulter (</t>
    </r>
    <r>
      <rPr>
        <sz val="10"/>
        <rFont val="Arial"/>
        <family val="2"/>
      </rPr>
      <t>enligt avsnitt 2.17 i FFU, Kompetenser), per timme</t>
    </r>
  </si>
  <si>
    <t>Beskrivning i avropsbilagan Specifikation av uppdrag</t>
  </si>
  <si>
    <t>UTVÄRDERINGSSUMMA</t>
  </si>
  <si>
    <t>1) Takpriser får ej överskridas i samband med avrop.</t>
  </si>
  <si>
    <t>Pris i sek CGI</t>
  </si>
  <si>
    <t>Pris i sek Visma</t>
  </si>
  <si>
    <t>Pris i sek</t>
  </si>
  <si>
    <t>Kat. 4 – Myndighet 1501-4000 Användare</t>
  </si>
  <si>
    <t>Katagorie</t>
  </si>
  <si>
    <r>
      <t>Takpris</t>
    </r>
    <r>
      <rPr>
        <b/>
        <vertAlign val="superscript"/>
        <sz val="10"/>
        <color theme="1"/>
        <rFont val="Arial"/>
        <family val="2"/>
      </rPr>
      <t>1)</t>
    </r>
  </si>
  <si>
    <t>Prislista_Tbl</t>
  </si>
  <si>
    <t>Anbudsgivaren ska fylla i priser i samtliga blå celler. Nollpris anges med siffran 0. Alla priser anges exklusive moms.</t>
  </si>
  <si>
    <t>Övriga optioner, med takpris</t>
  </si>
  <si>
    <t>Övriga optioner</t>
  </si>
  <si>
    <t>Priser i kontrakt - E-handelstjänst</t>
  </si>
  <si>
    <t>Vänligen välj katagori</t>
  </si>
  <si>
    <t>Vänligen välj katagori (myndighet)</t>
  </si>
  <si>
    <t>Diarienummer</t>
  </si>
  <si>
    <t xml:space="preserve">Diarienummer </t>
  </si>
  <si>
    <t>Kategori</t>
  </si>
  <si>
    <t xml:space="preserve">Partsuppsättning pris per år, takpris per leverantör </t>
  </si>
  <si>
    <t xml:space="preserve">Gulmarkerade rutor fylls i av myndigheten vid avrop </t>
  </si>
  <si>
    <t xml:space="preserve">Gulmarkerade rutor fylls i av Servicecenter vid avrop </t>
  </si>
  <si>
    <t>Totalt efterfrågat antal år i avropet</t>
  </si>
  <si>
    <t>Avgift för faktiskt nyttjande av tjänsten; pris per år för att nyttja Tjänsten, Leverantörsportal och meddelandeförmedling via Operatörstjänst. Inkluderar Underhåll och Support för Tjänsten i sin helhet. Volymen anges som efterfrågat antal kontraktsår i avropet.</t>
  </si>
  <si>
    <t>Årligt underhåll av integration med ekonomisystem</t>
  </si>
  <si>
    <t>Bilaganr</t>
  </si>
  <si>
    <t>Enskilda myndigheter, se Vägledning för avrop - E-handelstjänst, avsnitt 5.2.</t>
  </si>
  <si>
    <t>Servicecenter, se Vägledning för avrop - E-handelstjänst, avsnitt 5.2.</t>
  </si>
  <si>
    <t>Se Ramavtalsbilaga 1, Definitioner. Avser ej PEPPOL:s format och infrastruktur som ingår i 2a.Se Vägledning för avrop, avsnitt 5.2.3 för stöd vid volymberäkning.</t>
  </si>
  <si>
    <t>Mallen uppdaterades:</t>
  </si>
  <si>
    <t>Leverantörer*år</t>
  </si>
  <si>
    <t>Timmar</t>
  </si>
  <si>
    <t>Införandeprojekt i Servicecenter. Grundinförande omfattar hela Införandeprojektet inklusive konsulttid. Se Ramavtalsbilaga 1, Definitioner samt förfrågningsunderlaget avsnitt 5.4. En dags grundutbildning av Systemadministratör i Myndighetens lokaler ingår. Om ett Servicecenter har flera olika grunduppsättningar så avropas grundinförande för varje uppsättning, dvs. som en enskild Myndighet.</t>
  </si>
  <si>
    <t>Införandeprojekt per enskild Myndighet omfattar hela Införandeprojektet inklusive konsulttid. Se Ramavtalsbilaga 1, Definitioner samt förfrågningsunderlaget avsnitt 5.4. En dags grundutbildning av Systemadministratör i Myndighetens lokaler ingår. Volymen anges vanligen som 1.</t>
  </si>
  <si>
    <t>Se Ramavtalsbilaga 1, Definitioner. Avser ej PEPPOL:s format och infrastruktur som ingår i 2b.Se Vägledning för avrop, avsnitt 5.2.3 för stöd vid volymberäkning.</t>
  </si>
  <si>
    <t>Utbildning (utöver ingående endagsutbildning i 1b) per dag</t>
  </si>
  <si>
    <t>Anbud CGI</t>
  </si>
  <si>
    <t>Anbud Visma</t>
  </si>
  <si>
    <t>Kv42016</t>
  </si>
  <si>
    <t>Fr</t>
  </si>
  <si>
    <t>Till</t>
  </si>
  <si>
    <t>Visma  2021-03-10</t>
  </si>
  <si>
    <t>Visma Proceedo AB</t>
  </si>
  <si>
    <t>Vänligen välj leverantör…</t>
  </si>
  <si>
    <t xml:space="preserve">Visma  2021-03-10 - </t>
  </si>
  <si>
    <t>Visma  prisjustering 2022</t>
  </si>
  <si>
    <t>Visma Proceedo AB, ny prislista</t>
  </si>
  <si>
    <t>Visma Proceedo AB, beräknade nya priser (formel)</t>
  </si>
  <si>
    <t>Takpriserna uppdaterades: CGI: 171110, Visma: 220203</t>
  </si>
  <si>
    <t>Visma  prisjustering 2021</t>
  </si>
  <si>
    <t>Upphandlingen, CGI och Visma</t>
  </si>
  <si>
    <t>Priser till prisflikarna, uppdaterade:</t>
  </si>
  <si>
    <t xml:space="preserve">Visma  2022-02-03 - </t>
  </si>
  <si>
    <t>tillämpas tidigast 230512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</si>
</sst>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0"/>
      <name val="Arial"/>
      <family val="2"/>
    </font>
    <font>
      <b/>
      <sz val="20"/>
      <color theme="1"/>
      <name val="Arial"/>
      <family val="2"/>
      <scheme val="minor"/>
    </font>
    <font>
      <i/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b/>
      <u/>
      <sz val="10"/>
      <color theme="1"/>
      <name val="Arial"/>
      <family val="2"/>
    </font>
    <font>
      <b/>
      <i/>
      <sz val="10"/>
      <name val="Arial"/>
      <family val="2"/>
    </font>
    <font>
      <b/>
      <vertAlign val="superscript"/>
      <sz val="10"/>
      <color theme="1"/>
      <name val="Arial"/>
      <family val="2"/>
    </font>
    <font>
      <b/>
      <sz val="16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name val="Arial"/>
      <family val="2"/>
    </font>
    <font>
      <b/>
      <sz val="8"/>
      <color theme="1"/>
      <name val="Arial"/>
      <family val="2"/>
      <scheme val="minor"/>
    </font>
    <font>
      <sz val="11"/>
      <color rgb="FFFF99FF"/>
      <name val="Arial"/>
      <family val="2"/>
      <scheme val="minor"/>
    </font>
    <font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rgb="FFFFFF99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7" fillId="5" borderId="0" applyNumberFormat="0" applyFont="0" applyBorder="0" applyAlignment="0" applyProtection="0"/>
    <xf numFmtId="0" fontId="7" fillId="4" borderId="0" applyNumberFormat="0" applyFont="0" applyBorder="0" applyAlignment="0" applyProtection="0"/>
    <xf numFmtId="9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1" xfId="0" applyFont="1" applyBorder="1"/>
    <xf numFmtId="0" fontId="8" fillId="0" borderId="0" xfId="0" applyFont="1"/>
    <xf numFmtId="0" fontId="11" fillId="3" borderId="0" xfId="0" applyFont="1" applyFill="1" applyAlignment="1" applyProtection="1">
      <alignment horizontal="left" vertical="center"/>
    </xf>
    <xf numFmtId="0" fontId="0" fillId="0" borderId="0" xfId="0" applyAlignment="1">
      <alignment horizontal="left"/>
    </xf>
    <xf numFmtId="0" fontId="10" fillId="3" borderId="5" xfId="0" applyFont="1" applyFill="1" applyBorder="1" applyAlignment="1" applyProtection="1">
      <alignment horizontal="left" vertical="center"/>
    </xf>
    <xf numFmtId="0" fontId="12" fillId="3" borderId="0" xfId="0" applyFont="1" applyFill="1" applyAlignment="1" applyProtection="1">
      <alignment horizontal="left" vertical="center"/>
    </xf>
    <xf numFmtId="0" fontId="10" fillId="3" borderId="0" xfId="0" applyFont="1" applyFill="1" applyBorder="1" applyAlignment="1" applyProtection="1">
      <alignment horizontal="left" vertical="center"/>
    </xf>
    <xf numFmtId="3" fontId="10" fillId="0" borderId="0" xfId="0" applyNumberFormat="1" applyFont="1" applyFill="1" applyBorder="1" applyAlignment="1" applyProtection="1">
      <alignment horizontal="right" vertical="center"/>
    </xf>
    <xf numFmtId="0" fontId="13" fillId="3" borderId="0" xfId="0" applyFont="1" applyFill="1" applyAlignment="1" applyProtection="1">
      <alignment horizontal="left" vertical="center"/>
    </xf>
    <xf numFmtId="0" fontId="9" fillId="3" borderId="0" xfId="0" applyFont="1" applyFill="1" applyAlignment="1">
      <alignment vertical="center"/>
    </xf>
    <xf numFmtId="0" fontId="13" fillId="3" borderId="0" xfId="0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left"/>
    </xf>
    <xf numFmtId="0" fontId="10" fillId="0" borderId="5" xfId="0" applyFont="1" applyFill="1" applyBorder="1" applyAlignment="1" applyProtection="1">
      <alignment horizontal="left"/>
    </xf>
    <xf numFmtId="0" fontId="7" fillId="3" borderId="0" xfId="0" applyFont="1" applyFill="1" applyAlignment="1"/>
    <xf numFmtId="0" fontId="0" fillId="0" borderId="2" xfId="0" applyBorder="1"/>
    <xf numFmtId="0" fontId="13" fillId="3" borderId="1" xfId="0" applyFont="1" applyFill="1" applyBorder="1" applyAlignment="1" applyProtection="1">
      <alignment horizontal="left" vertical="center" wrapText="1"/>
    </xf>
    <xf numFmtId="0" fontId="10" fillId="2" borderId="1" xfId="0" applyFont="1" applyFill="1" applyBorder="1" applyAlignment="1" applyProtection="1">
      <alignment horizontal="left" vertical="center"/>
    </xf>
    <xf numFmtId="0" fontId="10" fillId="0" borderId="1" xfId="0" applyFont="1" applyFill="1" applyBorder="1" applyAlignment="1" applyProtection="1">
      <alignment horizontal="left" vertical="center"/>
    </xf>
    <xf numFmtId="3" fontId="10" fillId="0" borderId="1" xfId="0" applyNumberFormat="1" applyFont="1" applyFill="1" applyBorder="1" applyAlignment="1" applyProtection="1">
      <alignment horizontal="right" vertical="center"/>
    </xf>
    <xf numFmtId="3" fontId="10" fillId="4" borderId="1" xfId="0" applyNumberFormat="1" applyFont="1" applyFill="1" applyBorder="1" applyAlignment="1" applyProtection="1">
      <alignment horizontal="right" vertical="center"/>
    </xf>
    <xf numFmtId="0" fontId="10" fillId="3" borderId="1" xfId="0" applyFont="1" applyFill="1" applyBorder="1" applyAlignment="1" applyProtection="1">
      <alignment horizontal="left" vertical="center"/>
    </xf>
    <xf numFmtId="3" fontId="10" fillId="0" borderId="1" xfId="0" applyNumberFormat="1" applyFont="1" applyFill="1" applyBorder="1" applyAlignment="1" applyProtection="1">
      <alignment horizontal="left" vertical="center"/>
    </xf>
    <xf numFmtId="3" fontId="13" fillId="0" borderId="1" xfId="0" applyNumberFormat="1" applyFont="1" applyFill="1" applyBorder="1" applyAlignment="1" applyProtection="1">
      <alignment horizontal="right" vertical="center"/>
    </xf>
    <xf numFmtId="0" fontId="0" fillId="0" borderId="1" xfId="0" applyBorder="1"/>
    <xf numFmtId="0" fontId="7" fillId="3" borderId="1" xfId="0" applyFont="1" applyFill="1" applyBorder="1" applyAlignment="1" applyProtection="1">
      <alignment horizontal="left"/>
    </xf>
    <xf numFmtId="0" fontId="10" fillId="3" borderId="1" xfId="0" applyFont="1" applyFill="1" applyBorder="1" applyAlignment="1" applyProtection="1">
      <alignment horizontal="left"/>
    </xf>
    <xf numFmtId="0" fontId="12" fillId="3" borderId="1" xfId="0" applyFont="1" applyFill="1" applyBorder="1" applyAlignment="1" applyProtection="1">
      <alignment horizontal="left" vertical="center"/>
    </xf>
    <xf numFmtId="0" fontId="10" fillId="0" borderId="1" xfId="0" applyFont="1" applyBorder="1" applyAlignment="1" applyProtection="1">
      <alignment horizontal="left"/>
    </xf>
    <xf numFmtId="0" fontId="10" fillId="0" borderId="1" xfId="0" applyFont="1" applyFill="1" applyBorder="1" applyAlignment="1" applyProtection="1">
      <alignment horizontal="left"/>
    </xf>
    <xf numFmtId="0" fontId="17" fillId="3" borderId="1" xfId="0" applyFont="1" applyFill="1" applyBorder="1" applyAlignment="1">
      <alignment vertical="center"/>
    </xf>
    <xf numFmtId="0" fontId="13" fillId="3" borderId="1" xfId="0" applyFont="1" applyFill="1" applyBorder="1" applyAlignment="1" applyProtection="1">
      <alignment horizontal="right" vertical="center" wrapText="1"/>
    </xf>
    <xf numFmtId="0" fontId="17" fillId="3" borderId="1" xfId="0" applyFont="1" applyFill="1" applyBorder="1" applyAlignment="1">
      <alignment vertical="center" wrapText="1"/>
    </xf>
    <xf numFmtId="0" fontId="17" fillId="3" borderId="5" xfId="0" applyFont="1" applyFill="1" applyBorder="1" applyAlignment="1">
      <alignment vertical="center" wrapText="1"/>
    </xf>
    <xf numFmtId="0" fontId="13" fillId="3" borderId="4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/>
    <xf numFmtId="0" fontId="6" fillId="0" borderId="2" xfId="0" applyFont="1" applyFill="1" applyBorder="1"/>
    <xf numFmtId="0" fontId="10" fillId="0" borderId="0" xfId="0" applyFont="1" applyFill="1" applyBorder="1" applyAlignment="1" applyProtection="1">
      <alignment horizontal="left"/>
    </xf>
    <xf numFmtId="0" fontId="0" fillId="0" borderId="0" xfId="0" applyFill="1" applyBorder="1"/>
    <xf numFmtId="0" fontId="15" fillId="0" borderId="0" xfId="0" applyFont="1" applyFill="1" applyBorder="1"/>
    <xf numFmtId="4" fontId="10" fillId="0" borderId="0" xfId="0" applyNumberFormat="1" applyFont="1" applyFill="1" applyBorder="1" applyProtection="1">
      <protection locked="0"/>
    </xf>
    <xf numFmtId="0" fontId="0" fillId="0" borderId="5" xfId="0" applyFill="1" applyBorder="1"/>
    <xf numFmtId="0" fontId="0" fillId="0" borderId="5" xfId="0" applyFill="1" applyBorder="1" applyAlignment="1">
      <alignment wrapText="1"/>
    </xf>
    <xf numFmtId="0" fontId="11" fillId="0" borderId="5" xfId="0" applyFont="1" applyFill="1" applyBorder="1" applyAlignment="1" applyProtection="1">
      <alignment horizontal="left" vertical="center" wrapText="1"/>
    </xf>
    <xf numFmtId="0" fontId="14" fillId="0" borderId="5" xfId="0" applyFont="1" applyFill="1" applyBorder="1" applyAlignment="1" applyProtection="1">
      <alignment horizontal="center" wrapText="1"/>
    </xf>
    <xf numFmtId="0" fontId="10" fillId="0" borderId="5" xfId="0" applyFont="1" applyFill="1" applyBorder="1" applyAlignment="1" applyProtection="1">
      <alignment horizontal="left" vertical="center"/>
    </xf>
    <xf numFmtId="4" fontId="10" fillId="0" borderId="5" xfId="0" applyNumberFormat="1" applyFont="1" applyFill="1" applyBorder="1" applyProtection="1">
      <protection locked="0"/>
    </xf>
    <xf numFmtId="0" fontId="10" fillId="0" borderId="5" xfId="0" applyFont="1" applyFill="1" applyBorder="1" applyAlignment="1" applyProtection="1">
      <alignment horizontal="left" vertical="center" wrapText="1"/>
    </xf>
    <xf numFmtId="4" fontId="14" fillId="0" borderId="5" xfId="0" applyNumberFormat="1" applyFont="1" applyFill="1" applyBorder="1" applyAlignment="1" applyProtection="1">
      <alignment wrapText="1"/>
    </xf>
    <xf numFmtId="0" fontId="7" fillId="0" borderId="5" xfId="0" applyFont="1" applyFill="1" applyBorder="1" applyAlignment="1" applyProtection="1">
      <alignment horizontal="left" wrapText="1"/>
    </xf>
    <xf numFmtId="0" fontId="10" fillId="0" borderId="5" xfId="0" applyFont="1" applyFill="1" applyBorder="1" applyAlignment="1" applyProtection="1">
      <alignment horizontal="left" wrapText="1"/>
    </xf>
    <xf numFmtId="4" fontId="14" fillId="0" borderId="5" xfId="0" applyNumberFormat="1" applyFont="1" applyFill="1" applyBorder="1" applyAlignment="1" applyProtection="1">
      <alignment vertical="center" wrapText="1"/>
    </xf>
    <xf numFmtId="0" fontId="9" fillId="0" borderId="5" xfId="0" applyFont="1" applyFill="1" applyBorder="1" applyAlignment="1">
      <alignment vertical="center" wrapText="1"/>
    </xf>
    <xf numFmtId="4" fontId="14" fillId="0" borderId="5" xfId="0" applyNumberFormat="1" applyFont="1" applyFill="1" applyBorder="1" applyProtection="1"/>
    <xf numFmtId="0" fontId="13" fillId="0" borderId="5" xfId="0" applyFont="1" applyFill="1" applyBorder="1" applyAlignment="1" applyProtection="1">
      <alignment horizontal="left" vertical="center" wrapText="1"/>
    </xf>
    <xf numFmtId="4" fontId="10" fillId="0" borderId="5" xfId="0" applyNumberFormat="1" applyFont="1" applyFill="1" applyBorder="1" applyAlignment="1" applyProtection="1">
      <protection locked="0"/>
    </xf>
    <xf numFmtId="4" fontId="14" fillId="0" borderId="5" xfId="0" applyNumberFormat="1" applyFont="1" applyFill="1" applyBorder="1" applyAlignment="1" applyProtection="1"/>
    <xf numFmtId="0" fontId="19" fillId="0" borderId="0" xfId="0" applyFont="1" applyFill="1" applyBorder="1"/>
    <xf numFmtId="0" fontId="0" fillId="0" borderId="0" xfId="0" applyFill="1"/>
    <xf numFmtId="0" fontId="8" fillId="0" borderId="0" xfId="0" applyFont="1" applyFill="1"/>
    <xf numFmtId="0" fontId="16" fillId="0" borderId="0" xfId="0" applyFont="1" applyFill="1" applyAlignment="1">
      <alignment vertical="center" wrapText="1"/>
    </xf>
    <xf numFmtId="0" fontId="10" fillId="3" borderId="0" xfId="0" applyFont="1" applyFill="1" applyAlignment="1">
      <alignment horizontal="left" wrapText="1"/>
    </xf>
    <xf numFmtId="0" fontId="20" fillId="0" borderId="0" xfId="0" applyFont="1"/>
    <xf numFmtId="0" fontId="10" fillId="3" borderId="0" xfId="0" applyFont="1" applyFill="1" applyAlignment="1">
      <alignment wrapText="1"/>
    </xf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left"/>
    </xf>
    <xf numFmtId="0" fontId="11" fillId="0" borderId="0" xfId="0" applyFont="1" applyFill="1" applyAlignment="1"/>
    <xf numFmtId="0" fontId="0" fillId="0" borderId="0" xfId="0" applyFill="1" applyBorder="1" applyAlignment="1">
      <alignment horizontal="right"/>
    </xf>
    <xf numFmtId="14" fontId="0" fillId="0" borderId="0" xfId="0" applyNumberFormat="1" applyFill="1" applyBorder="1"/>
    <xf numFmtId="0" fontId="3" fillId="0" borderId="0" xfId="0" applyFont="1" applyAlignment="1">
      <alignment horizontal="right" vertical="top"/>
    </xf>
    <xf numFmtId="14" fontId="3" fillId="0" borderId="0" xfId="0" applyNumberFormat="1" applyFont="1" applyAlignment="1">
      <alignment vertical="top"/>
    </xf>
    <xf numFmtId="0" fontId="21" fillId="0" borderId="0" xfId="0" applyFont="1" applyFill="1" applyAlignment="1" applyProtection="1">
      <alignment horizontal="left" vertical="center"/>
    </xf>
    <xf numFmtId="0" fontId="10" fillId="2" borderId="5" xfId="0" applyFont="1" applyFill="1" applyBorder="1" applyAlignment="1">
      <alignment vertical="top" wrapText="1"/>
    </xf>
    <xf numFmtId="0" fontId="23" fillId="0" borderId="0" xfId="0" applyFont="1"/>
    <xf numFmtId="3" fontId="7" fillId="0" borderId="1" xfId="0" applyNumberFormat="1" applyFont="1" applyFill="1" applyBorder="1" applyAlignment="1" applyProtection="1">
      <alignment horizontal="right" vertical="center"/>
    </xf>
    <xf numFmtId="0" fontId="15" fillId="3" borderId="0" xfId="0" applyFont="1" applyFill="1" applyAlignment="1"/>
    <xf numFmtId="0" fontId="4" fillId="0" borderId="0" xfId="0" applyFont="1"/>
    <xf numFmtId="0" fontId="3" fillId="2" borderId="3" xfId="0" applyFont="1" applyFill="1" applyBorder="1" applyAlignment="1" applyProtection="1">
      <alignment wrapText="1"/>
      <protection locked="0"/>
    </xf>
    <xf numFmtId="0" fontId="0" fillId="2" borderId="3" xfId="0" applyFill="1" applyBorder="1" applyProtection="1">
      <protection locked="0"/>
    </xf>
    <xf numFmtId="0" fontId="10" fillId="2" borderId="1" xfId="0" applyFont="1" applyFill="1" applyBorder="1" applyAlignment="1" applyProtection="1">
      <alignment horizontal="left" vertical="center"/>
      <protection locked="0"/>
    </xf>
    <xf numFmtId="3" fontId="10" fillId="4" borderId="1" xfId="0" applyNumberFormat="1" applyFont="1" applyFill="1" applyBorder="1" applyAlignment="1" applyProtection="1">
      <alignment horizontal="right" vertical="center"/>
      <protection locked="0"/>
    </xf>
    <xf numFmtId="0" fontId="10" fillId="2" borderId="4" xfId="0" applyFont="1" applyFill="1" applyBorder="1" applyAlignment="1" applyProtection="1">
      <alignment horizontal="left" vertical="center"/>
      <protection locked="0"/>
    </xf>
    <xf numFmtId="0" fontId="0" fillId="2" borderId="1" xfId="0" applyFill="1" applyBorder="1" applyProtection="1">
      <protection locked="0"/>
    </xf>
    <xf numFmtId="3" fontId="10" fillId="2" borderId="1" xfId="0" applyNumberFormat="1" applyFont="1" applyFill="1" applyBorder="1" applyAlignment="1" applyProtection="1">
      <alignment horizontal="left" vertical="center"/>
      <protection locked="0"/>
    </xf>
    <xf numFmtId="0" fontId="22" fillId="0" borderId="0" xfId="0" applyFont="1" applyFill="1" applyAlignment="1"/>
    <xf numFmtId="0" fontId="14" fillId="6" borderId="5" xfId="0" applyFont="1" applyFill="1" applyBorder="1" applyAlignment="1" applyProtection="1">
      <alignment horizontal="center" wrapText="1"/>
    </xf>
    <xf numFmtId="4" fontId="10" fillId="7" borderId="5" xfId="0" applyNumberFormat="1" applyFont="1" applyFill="1" applyBorder="1" applyProtection="1">
      <protection locked="0"/>
    </xf>
    <xf numFmtId="4" fontId="14" fillId="6" borderId="5" xfId="0" applyNumberFormat="1" applyFont="1" applyFill="1" applyBorder="1" applyAlignment="1" applyProtection="1">
      <alignment wrapText="1"/>
    </xf>
    <xf numFmtId="4" fontId="14" fillId="6" borderId="5" xfId="0" applyNumberFormat="1" applyFont="1" applyFill="1" applyBorder="1" applyAlignment="1" applyProtection="1">
      <alignment vertical="center" wrapText="1"/>
    </xf>
    <xf numFmtId="4" fontId="14" fillId="6" borderId="5" xfId="0" applyNumberFormat="1" applyFont="1" applyFill="1" applyBorder="1" applyProtection="1"/>
    <xf numFmtId="4" fontId="14" fillId="8" borderId="5" xfId="0" applyNumberFormat="1" applyFont="1" applyFill="1" applyBorder="1" applyProtection="1"/>
    <xf numFmtId="4" fontId="10" fillId="7" borderId="5" xfId="0" applyNumberFormat="1" applyFont="1" applyFill="1" applyBorder="1" applyAlignment="1" applyProtection="1">
      <protection locked="0"/>
    </xf>
    <xf numFmtId="4" fontId="14" fillId="8" borderId="5" xfId="0" applyNumberFormat="1" applyFont="1" applyFill="1" applyBorder="1" applyAlignment="1" applyProtection="1"/>
    <xf numFmtId="0" fontId="14" fillId="6" borderId="5" xfId="0" applyFont="1" applyFill="1" applyBorder="1" applyAlignment="1" applyProtection="1">
      <alignment horizontal="left" wrapText="1"/>
    </xf>
    <xf numFmtId="4" fontId="15" fillId="0" borderId="0" xfId="0" applyNumberFormat="1" applyFont="1" applyFill="1" applyBorder="1"/>
    <xf numFmtId="0" fontId="24" fillId="0" borderId="0" xfId="0" applyFont="1" applyFill="1" applyBorder="1" applyAlignment="1">
      <alignment horizontal="center"/>
    </xf>
    <xf numFmtId="10" fontId="0" fillId="0" borderId="0" xfId="5" applyNumberFormat="1" applyFont="1" applyFill="1" applyBorder="1"/>
    <xf numFmtId="3" fontId="10" fillId="0" borderId="5" xfId="0" applyNumberFormat="1" applyFont="1" applyFill="1" applyBorder="1" applyProtection="1">
      <protection locked="0"/>
    </xf>
    <xf numFmtId="1" fontId="0" fillId="0" borderId="0" xfId="0" applyNumberFormat="1" applyFill="1" applyBorder="1"/>
    <xf numFmtId="3" fontId="0" fillId="0" borderId="0" xfId="0" applyNumberFormat="1" applyFill="1" applyBorder="1"/>
    <xf numFmtId="0" fontId="10" fillId="4" borderId="12" xfId="0" applyFont="1" applyFill="1" applyBorder="1" applyAlignment="1">
      <alignment horizontal="left" wrapText="1"/>
    </xf>
    <xf numFmtId="0" fontId="10" fillId="4" borderId="13" xfId="0" applyFont="1" applyFill="1" applyBorder="1" applyAlignment="1">
      <alignment horizontal="left" wrapText="1"/>
    </xf>
    <xf numFmtId="0" fontId="10" fillId="4" borderId="14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9" fillId="3" borderId="0" xfId="0" applyFont="1" applyFill="1" applyAlignment="1">
      <alignment horizontal="left" vertical="center" wrapText="1"/>
    </xf>
    <xf numFmtId="0" fontId="5" fillId="3" borderId="5" xfId="0" applyFont="1" applyFill="1" applyBorder="1" applyAlignment="1">
      <alignment horizontal="center"/>
    </xf>
    <xf numFmtId="0" fontId="3" fillId="4" borderId="9" xfId="0" applyFont="1" applyFill="1" applyBorder="1" applyAlignment="1" applyProtection="1">
      <alignment horizontal="left" wrapText="1"/>
      <protection locked="0"/>
    </xf>
    <xf numFmtId="0" fontId="3" fillId="4" borderId="10" xfId="0" applyFont="1" applyFill="1" applyBorder="1" applyAlignment="1" applyProtection="1">
      <alignment horizontal="left" wrapText="1"/>
      <protection locked="0"/>
    </xf>
    <xf numFmtId="0" fontId="3" fillId="4" borderId="11" xfId="0" applyFont="1" applyFill="1" applyBorder="1" applyAlignment="1" applyProtection="1">
      <alignment horizontal="left" wrapText="1"/>
      <protection locked="0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14" fontId="0" fillId="0" borderId="0" xfId="0" applyNumberForma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9" borderId="13" xfId="0" applyFill="1" applyBorder="1" applyAlignment="1">
      <alignment horizontal="center"/>
    </xf>
    <xf numFmtId="0" fontId="0" fillId="9" borderId="14" xfId="0" applyFill="1" applyBorder="1" applyAlignment="1">
      <alignment horizontal="center"/>
    </xf>
    <xf numFmtId="0" fontId="0" fillId="0" borderId="15" xfId="0" applyFill="1" applyBorder="1" applyAlignment="1">
      <alignment wrapText="1"/>
    </xf>
    <xf numFmtId="10" fontId="0" fillId="9" borderId="16" xfId="5" applyNumberFormat="1" applyFont="1" applyFill="1" applyBorder="1"/>
  </cellXfs>
  <cellStyles count="6">
    <cellStyle name="K Blå" xfId="4" xr:uid="{00000000-0005-0000-0000-000000000000}"/>
    <cellStyle name="K Gul" xfId="3" xr:uid="{00000000-0005-0000-0000-000001000000}"/>
    <cellStyle name="Normal" xfId="0" builtinId="0"/>
    <cellStyle name="Normal 2" xfId="2" xr:uid="{00000000-0005-0000-0000-000003000000}"/>
    <cellStyle name="Normal 3" xfId="1" xr:uid="{00000000-0005-0000-0000-000004000000}"/>
    <cellStyle name="Procent" xfId="5" builtinId="5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FF"/>
      <color rgb="FFFFCCFF"/>
      <color rgb="FFFFFF99"/>
      <color rgb="FFCCFFFF"/>
      <color rgb="FF969696"/>
      <color rgb="FFCC99FF"/>
      <color rgb="FF006992"/>
      <color rgb="FF009269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6992"/>
  </sheetPr>
  <dimension ref="B1:I84"/>
  <sheetViews>
    <sheetView showGridLines="0" tabSelected="1" zoomScale="90" zoomScaleNormal="90" zoomScaleSheetLayoutView="100" workbookViewId="0">
      <selection activeCell="B7" sqref="B7"/>
    </sheetView>
  </sheetViews>
  <sheetFormatPr defaultRowHeight="13.8" outlineLevelRow="1" outlineLevelCol="1" x14ac:dyDescent="0.25"/>
  <cols>
    <col min="1" max="1" width="3.8984375" customWidth="1"/>
    <col min="2" max="2" width="59.69921875" customWidth="1"/>
    <col min="3" max="3" width="6.69921875" customWidth="1"/>
    <col min="4" max="4" width="15.5" customWidth="1"/>
    <col min="5" max="5" width="15.5" hidden="1" customWidth="1" outlineLevel="1"/>
    <col min="6" max="6" width="18.69921875" hidden="1" customWidth="1" outlineLevel="1"/>
    <col min="7" max="7" width="11.09765625" customWidth="1" collapsed="1"/>
    <col min="8" max="8" width="10.69921875" customWidth="1"/>
    <col min="9" max="9" width="15.8984375" customWidth="1"/>
    <col min="10" max="10" width="4.09765625" customWidth="1"/>
  </cols>
  <sheetData>
    <row r="1" spans="2:9" ht="18.45" customHeight="1" x14ac:dyDescent="0.25">
      <c r="D1" s="58"/>
      <c r="H1" s="64" t="s">
        <v>78</v>
      </c>
      <c r="I1" s="65">
        <v>44613</v>
      </c>
    </row>
    <row r="2" spans="2:9" ht="23.7" customHeight="1" x14ac:dyDescent="0.4">
      <c r="B2" s="59" t="s">
        <v>62</v>
      </c>
    </row>
    <row r="3" spans="2:9" s="58" customFormat="1" ht="20.399999999999999" customHeight="1" x14ac:dyDescent="0.25">
      <c r="B3" s="84" t="s">
        <v>75</v>
      </c>
    </row>
    <row r="4" spans="2:9" ht="28.95" customHeight="1" x14ac:dyDescent="0.25">
      <c r="B4" s="72" t="s">
        <v>69</v>
      </c>
      <c r="C4" s="63"/>
      <c r="D4" s="100" t="s">
        <v>59</v>
      </c>
      <c r="E4" s="101"/>
      <c r="F4" s="101"/>
      <c r="G4" s="101"/>
      <c r="H4" s="101"/>
      <c r="I4" s="102"/>
    </row>
    <row r="5" spans="2:9" s="58" customFormat="1" ht="11.7" customHeight="1" x14ac:dyDescent="0.4">
      <c r="B5" s="59"/>
    </row>
    <row r="6" spans="2:9" ht="16.95" customHeight="1" x14ac:dyDescent="0.25">
      <c r="B6" s="15" t="s">
        <v>5</v>
      </c>
      <c r="D6" s="103" t="s">
        <v>3</v>
      </c>
      <c r="E6" s="104"/>
      <c r="F6" s="104"/>
      <c r="G6" s="104"/>
      <c r="H6" s="104"/>
      <c r="I6" s="105"/>
    </row>
    <row r="7" spans="2:9" ht="16.95" customHeight="1" x14ac:dyDescent="0.25">
      <c r="B7" s="77"/>
      <c r="D7" s="108" t="s">
        <v>92</v>
      </c>
      <c r="E7" s="109"/>
      <c r="F7" s="109"/>
      <c r="G7" s="109"/>
      <c r="H7" s="109"/>
      <c r="I7" s="110"/>
    </row>
    <row r="8" spans="2:9" ht="16.95" customHeight="1" x14ac:dyDescent="0.25">
      <c r="B8" s="15" t="s">
        <v>74</v>
      </c>
    </row>
    <row r="9" spans="2:9" ht="16.95" customHeight="1" x14ac:dyDescent="0.25">
      <c r="B9" s="77"/>
    </row>
    <row r="10" spans="2:9" ht="16.95" customHeight="1" x14ac:dyDescent="0.25">
      <c r="B10" s="15" t="s">
        <v>66</v>
      </c>
    </row>
    <row r="11" spans="2:9" ht="12" customHeight="1" x14ac:dyDescent="0.25">
      <c r="B11" s="77"/>
    </row>
    <row r="12" spans="2:9" ht="12" customHeight="1" x14ac:dyDescent="0.3">
      <c r="B12" s="66"/>
      <c r="G12" s="60"/>
    </row>
    <row r="13" spans="2:9" ht="12" customHeight="1" x14ac:dyDescent="0.25">
      <c r="G13" s="60"/>
    </row>
    <row r="14" spans="2:9" x14ac:dyDescent="0.25">
      <c r="B14" s="36" t="s">
        <v>64</v>
      </c>
      <c r="C14" s="35"/>
      <c r="G14" s="60"/>
    </row>
    <row r="15" spans="2:9" x14ac:dyDescent="0.25">
      <c r="B15" s="78" t="s">
        <v>6</v>
      </c>
      <c r="C15" s="35"/>
      <c r="D15" s="35"/>
      <c r="G15" s="35"/>
    </row>
    <row r="16" spans="2:9" x14ac:dyDescent="0.25">
      <c r="G16" s="107" t="s">
        <v>10</v>
      </c>
      <c r="H16" s="107"/>
      <c r="I16" s="107"/>
    </row>
    <row r="17" spans="2:9" ht="15.6" x14ac:dyDescent="0.3">
      <c r="B17" s="62" t="s">
        <v>11</v>
      </c>
    </row>
    <row r="18" spans="2:9" ht="27.45" customHeight="1" x14ac:dyDescent="0.25">
      <c r="B18" s="106" t="s">
        <v>82</v>
      </c>
      <c r="C18" s="106"/>
      <c r="D18" s="106"/>
      <c r="E18" s="106"/>
      <c r="F18" s="106"/>
      <c r="G18" s="106"/>
      <c r="H18" s="106"/>
      <c r="I18" s="106"/>
    </row>
    <row r="19" spans="2:9" ht="15.6" x14ac:dyDescent="0.25">
      <c r="B19" s="1" t="s">
        <v>67</v>
      </c>
      <c r="C19" s="16" t="s">
        <v>12</v>
      </c>
      <c r="D19" s="16" t="s">
        <v>13</v>
      </c>
      <c r="E19" s="16" t="str">
        <f>'(Dold flik) Prislista_Tbl'!C5</f>
        <v>CGI Sverige AB</v>
      </c>
      <c r="F19" s="16" t="str">
        <f>'(Dold flik) Prislista_Tbl'!D5</f>
        <v>Visma Proceedo AB</v>
      </c>
      <c r="G19" s="31" t="s">
        <v>57</v>
      </c>
      <c r="H19" s="31" t="s">
        <v>14</v>
      </c>
      <c r="I19" s="31" t="s">
        <v>4</v>
      </c>
    </row>
    <row r="20" spans="2:9" x14ac:dyDescent="0.25">
      <c r="B20" s="24" t="str">
        <f>IF(Val_M_SC="","",Val_M_SC)</f>
        <v>Kat. 1 – Myndighet ≤ 200 Användare</v>
      </c>
      <c r="C20" s="79"/>
      <c r="D20" s="18" t="s">
        <v>15</v>
      </c>
      <c r="E20" s="22">
        <f>INDEX('(Dold flik) Prislista_Tbl'!$C$8:$D$50,MATCH('Priser (Myndighet)'!$B17&amp;" - "&amp;'Priser (Myndighet)'!$B20,'(Dold flik) Prislista_Tbl'!$A$8:$A$50,0),MATCH('Priser (Myndighet)'!E$19,'(Dold flik) Prislista_Tbl'!$C$5:$D$5,0))</f>
        <v>700133</v>
      </c>
      <c r="F20" s="22">
        <f>INDEX('(Dold flik) Prislista_Tbl'!$C$8:$D$50,MATCH('Priser (Myndighet)'!$B17&amp;" - "&amp;'Priser (Myndighet)'!$B20,'(Dold flik) Prislista_Tbl'!$A$8:$A$50,0),MATCH('Priser (Myndighet)'!F$19,'(Dold flik) Prislista_Tbl'!$C$5:$D$5,0))</f>
        <v>114714</v>
      </c>
      <c r="G20" s="19" t="str">
        <f>IF(Leverantor=$E$19,IF($E20="","",$E20),IF(Leverantor=$F$19,IF($F20="","",$F20),""))</f>
        <v/>
      </c>
      <c r="H20" s="80"/>
      <c r="I20" s="19">
        <f>+C20*H20</f>
        <v>0</v>
      </c>
    </row>
    <row r="22" spans="2:9" ht="15.6" hidden="1" x14ac:dyDescent="0.25">
      <c r="B22" s="3" t="s">
        <v>16</v>
      </c>
    </row>
    <row r="23" spans="2:9" s="4" customFormat="1" ht="40.200000000000003" hidden="1" customHeight="1" x14ac:dyDescent="0.25">
      <c r="B23" s="106" t="s">
        <v>17</v>
      </c>
      <c r="C23" s="106"/>
      <c r="D23" s="106"/>
      <c r="E23" s="106"/>
      <c r="F23" s="106"/>
      <c r="G23" s="106"/>
      <c r="H23" s="106"/>
      <c r="I23" s="106"/>
    </row>
    <row r="24" spans="2:9" ht="15.6" hidden="1" x14ac:dyDescent="0.25">
      <c r="B24" s="32"/>
      <c r="C24" s="16" t="s">
        <v>12</v>
      </c>
      <c r="D24" s="16" t="s">
        <v>13</v>
      </c>
      <c r="E24" s="16" t="s">
        <v>0</v>
      </c>
      <c r="F24" s="16" t="s">
        <v>2</v>
      </c>
      <c r="G24" s="31" t="s">
        <v>57</v>
      </c>
      <c r="H24" s="31" t="s">
        <v>14</v>
      </c>
      <c r="I24" s="31" t="s">
        <v>4</v>
      </c>
    </row>
    <row r="25" spans="2:9" hidden="1" x14ac:dyDescent="0.25">
      <c r="B25" s="25" t="s">
        <v>18</v>
      </c>
      <c r="C25" s="17">
        <v>0</v>
      </c>
      <c r="D25" s="18" t="s">
        <v>15</v>
      </c>
      <c r="E25" s="22">
        <f>INDEX('(Dold flik) Prislista_Tbl'!$C$8:$D$50,MATCH('Priser (Myndighet)'!$B22&amp;" - "&amp;'Priser (Myndighet)'!$B25,'(Dold flik) Prislista_Tbl'!$A$8:$A$50,0),MATCH('Priser (Myndighet)'!E$19,'(Dold flik) Prislista_Tbl'!$C$5:$D$5,0))</f>
        <v>2252418</v>
      </c>
      <c r="F25" s="22">
        <f>INDEX('(Dold flik) Prislista_Tbl'!$C$8:$D$50,MATCH('Priser (Myndighet)'!$B22&amp;" - "&amp;'Priser (Myndighet)'!$B25,'(Dold flik) Prislista_Tbl'!$A$8:$A$50,0),MATCH('Priser (Myndighet)'!F$19,'(Dold flik) Prislista_Tbl'!$C$5:$D$5,0))</f>
        <v>1638771</v>
      </c>
      <c r="G25" s="19" t="str">
        <f>IF(Leverantor=$E$19,IF($E25="","",$E25),IF(Leverantor=$F$19,IF($F25="","",$F25),""))</f>
        <v/>
      </c>
      <c r="H25" s="20">
        <v>2000000</v>
      </c>
      <c r="I25" s="19">
        <f>+C25*H25</f>
        <v>0</v>
      </c>
    </row>
    <row r="26" spans="2:9" hidden="1" x14ac:dyDescent="0.25">
      <c r="B26" s="26" t="s">
        <v>19</v>
      </c>
      <c r="C26" s="17">
        <v>0</v>
      </c>
      <c r="D26" s="18" t="s">
        <v>15</v>
      </c>
      <c r="E26" s="22">
        <f>INDEX('(Dold flik) Prislista_Tbl'!$C$8:$D$50,MATCH('Priser (Myndighet)'!$B22&amp;" - "&amp;'Priser (Myndighet)'!$B26,'(Dold flik) Prislista_Tbl'!$A$8:$A$50,0),MATCH('Priser (Myndighet)'!E$19,'(Dold flik) Prislista_Tbl'!$C$5:$D$5,0))</f>
        <v>548400</v>
      </c>
      <c r="F26" s="22">
        <f>INDEX('(Dold flik) Prislista_Tbl'!$C$8:$D$50,MATCH('Priser (Myndighet)'!$B22&amp;" - "&amp;'Priser (Myndighet)'!$B26,'(Dold flik) Prislista_Tbl'!$A$8:$A$50,0),MATCH('Priser (Myndighet)'!F$19,'(Dold flik) Prislista_Tbl'!$C$5:$D$5,0))</f>
        <v>54626</v>
      </c>
      <c r="G26" s="19" t="str">
        <f>IF(Leverantor=$E$19,IF($E26="","",$E26),IF(Leverantor=$F$19,IF($F26="","",$F26),""))</f>
        <v/>
      </c>
      <c r="H26" s="20">
        <v>300000</v>
      </c>
      <c r="I26" s="19">
        <f>+C26*H26</f>
        <v>0</v>
      </c>
    </row>
    <row r="27" spans="2:9" hidden="1" x14ac:dyDescent="0.25">
      <c r="B27" s="26" t="s">
        <v>20</v>
      </c>
      <c r="C27" s="17">
        <v>0</v>
      </c>
      <c r="D27" s="18" t="s">
        <v>15</v>
      </c>
      <c r="E27" s="22">
        <f>INDEX('(Dold flik) Prislista_Tbl'!$C$8:$D$50,MATCH('Priser (Myndighet)'!$B22&amp;" - "&amp;'Priser (Myndighet)'!$B27,'(Dold flik) Prislista_Tbl'!$A$8:$A$50,0),MATCH('Priser (Myndighet)'!E$19,'(Dold flik) Prislista_Tbl'!$C$5:$D$5,0))</f>
        <v>548400</v>
      </c>
      <c r="F27" s="22">
        <f>INDEX('(Dold flik) Prislista_Tbl'!$C$8:$D$50,MATCH('Priser (Myndighet)'!$B22&amp;" - "&amp;'Priser (Myndighet)'!$B27,'(Dold flik) Prislista_Tbl'!$A$8:$A$50,0),MATCH('Priser (Myndighet)'!F$19,'(Dold flik) Prislista_Tbl'!$C$5:$D$5,0))</f>
        <v>32775</v>
      </c>
      <c r="G27" s="19" t="str">
        <f>IF(Leverantor=$E$19,IF($E27="","",$E27),IF(Leverantor=$F$19,IF($F27="","",$F27),""))</f>
        <v/>
      </c>
      <c r="H27" s="20">
        <v>200000</v>
      </c>
      <c r="I27" s="19">
        <f>+C27*H27</f>
        <v>0</v>
      </c>
    </row>
    <row r="28" spans="2:9" hidden="1" x14ac:dyDescent="0.25"/>
    <row r="29" spans="2:9" ht="15.6" x14ac:dyDescent="0.25">
      <c r="B29" s="3" t="s">
        <v>21</v>
      </c>
    </row>
    <row r="30" spans="2:9" ht="26.25" customHeight="1" x14ac:dyDescent="0.25">
      <c r="B30" s="106" t="s">
        <v>72</v>
      </c>
      <c r="C30" s="106"/>
      <c r="D30" s="106"/>
      <c r="E30" s="106"/>
      <c r="F30" s="106"/>
      <c r="G30" s="106"/>
      <c r="H30" s="106"/>
      <c r="I30" s="106"/>
    </row>
    <row r="31" spans="2:9" ht="15.6" x14ac:dyDescent="0.25">
      <c r="B31" s="32"/>
      <c r="C31" s="16" t="s">
        <v>12</v>
      </c>
      <c r="D31" s="16" t="s">
        <v>13</v>
      </c>
      <c r="E31" s="16" t="str">
        <f>$E$19</f>
        <v>CGI Sverige AB</v>
      </c>
      <c r="F31" s="16" t="str">
        <f>$F$19</f>
        <v>Visma Proceedo AB</v>
      </c>
      <c r="G31" s="31" t="s">
        <v>57</v>
      </c>
      <c r="H31" s="31" t="s">
        <v>14</v>
      </c>
      <c r="I31" s="31" t="s">
        <v>4</v>
      </c>
    </row>
    <row r="32" spans="2:9" x14ac:dyDescent="0.25">
      <c r="B32" s="24" t="str">
        <f>IF(Val_M_SC="","",Val_M_SC)</f>
        <v>Kat. 1 – Myndighet ≤ 200 Användare</v>
      </c>
      <c r="C32" s="79"/>
      <c r="D32" s="18" t="s">
        <v>23</v>
      </c>
      <c r="E32" s="22">
        <f>INDEX('(Dold flik) Prislista_Tbl'!$C$8:$D$50,MATCH('Priser (Myndighet)'!$B29&amp;" - "&amp;'Priser (Myndighet)'!$B32,'(Dold flik) Prislista_Tbl'!$A$8:$A$50,0),MATCH('Priser (Myndighet)'!E$19,'(Dold flik) Prislista_Tbl'!$C$5:$D$5,0))</f>
        <v>811347</v>
      </c>
      <c r="F32" s="22">
        <f>INDEX('(Dold flik) Prislista_Tbl'!$C$8:$D$50,MATCH('Priser (Myndighet)'!$B29&amp;" - "&amp;'Priser (Myndighet)'!$B32,'(Dold flik) Prislista_Tbl'!$A$8:$A$50,0),MATCH('Priser (Myndighet)'!F$19,'(Dold flik) Prislista_Tbl'!$C$5:$D$5,0))</f>
        <v>109251</v>
      </c>
      <c r="G32" s="19" t="str">
        <f>IF(Leverantor=$E$19,IF($E32="","",$E32),IF(Leverantor=$F$19,IF($F32="","",$F32),""))</f>
        <v/>
      </c>
      <c r="H32" s="80"/>
      <c r="I32" s="19">
        <f>+C32*H32</f>
        <v>0</v>
      </c>
    </row>
    <row r="35" spans="2:9" ht="15.6" hidden="1" x14ac:dyDescent="0.25">
      <c r="B35" s="3" t="s">
        <v>25</v>
      </c>
    </row>
    <row r="36" spans="2:9" ht="26.4" hidden="1" customHeight="1" x14ac:dyDescent="0.25">
      <c r="B36" s="106" t="s">
        <v>26</v>
      </c>
      <c r="C36" s="106"/>
      <c r="D36" s="106"/>
      <c r="E36" s="106"/>
      <c r="F36" s="106"/>
      <c r="G36" s="106"/>
      <c r="H36" s="106"/>
      <c r="I36" s="106"/>
    </row>
    <row r="37" spans="2:9" ht="15.6" hidden="1" x14ac:dyDescent="0.25">
      <c r="B37" s="32"/>
      <c r="C37" s="16" t="s">
        <v>12</v>
      </c>
      <c r="D37" s="16" t="s">
        <v>13</v>
      </c>
      <c r="E37" s="16" t="s">
        <v>0</v>
      </c>
      <c r="F37" s="16" t="s">
        <v>2</v>
      </c>
      <c r="G37" s="31" t="s">
        <v>57</v>
      </c>
      <c r="H37" s="31" t="s">
        <v>14</v>
      </c>
      <c r="I37" s="31" t="s">
        <v>4</v>
      </c>
    </row>
    <row r="38" spans="2:9" hidden="1" x14ac:dyDescent="0.25">
      <c r="B38" s="21" t="s">
        <v>27</v>
      </c>
      <c r="C38" s="17">
        <v>0</v>
      </c>
      <c r="D38" s="18" t="s">
        <v>23</v>
      </c>
      <c r="E38" s="22">
        <f>INDEX('(Dold flik) Prislista_Tbl'!$C$8:$D$50,MATCH('Priser (Myndighet)'!$B35&amp;" - "&amp;'Priser (Myndighet)'!$B38,'(Dold flik) Prislista_Tbl'!$A$8:$A$50,0),MATCH('Priser (Myndighet)'!E$19,'(Dold flik) Prislista_Tbl'!$C$5:$D$5,0))</f>
        <v>1709464</v>
      </c>
      <c r="F38" s="22">
        <f>INDEX('(Dold flik) Prislista_Tbl'!$C$8:$D$50,MATCH('Priser (Myndighet)'!$B35&amp;" - "&amp;'Priser (Myndighet)'!$B38,'(Dold flik) Prislista_Tbl'!$A$8:$A$50,0),MATCH('Priser (Myndighet)'!F$19,'(Dold flik) Prislista_Tbl'!$C$5:$D$5,0))</f>
        <v>327754</v>
      </c>
      <c r="G38" s="19" t="str">
        <f>IF(Leverantor=$E$19,IF($E38="","",$E38),IF(Leverantor=$F$19,IF($F38="","",$F38),""))</f>
        <v/>
      </c>
      <c r="H38" s="20">
        <v>700000</v>
      </c>
      <c r="I38" s="19">
        <f>+C38*H38</f>
        <v>0</v>
      </c>
    </row>
    <row r="39" spans="2:9" hidden="1" x14ac:dyDescent="0.25">
      <c r="B39" s="26" t="s">
        <v>28</v>
      </c>
      <c r="C39" s="17">
        <v>0</v>
      </c>
      <c r="D39" s="18" t="s">
        <v>23</v>
      </c>
      <c r="E39" s="22">
        <f>INDEX('(Dold flik) Prislista_Tbl'!$C$8:$D$50,MATCH('Priser (Myndighet)'!$B35&amp;" - "&amp;'Priser (Myndighet)'!$B39,'(Dold flik) Prislista_Tbl'!$A$8:$A$50,0),MATCH('Priser (Myndighet)'!E$19,'(Dold flik) Prislista_Tbl'!$C$5:$D$5,0))</f>
        <v>2263165</v>
      </c>
      <c r="F39" s="22">
        <f>INDEX('(Dold flik) Prislista_Tbl'!$C$8:$D$50,MATCH('Priser (Myndighet)'!$B35&amp;" - "&amp;'Priser (Myndighet)'!$B39,'(Dold flik) Prislista_Tbl'!$A$8:$A$50,0),MATCH('Priser (Myndighet)'!F$19,'(Dold flik) Prislista_Tbl'!$C$5:$D$5,0))</f>
        <v>655508</v>
      </c>
      <c r="G39" s="19" t="str">
        <f>IF(Leverantor=$E$19,IF($E39="","",$E39),IF(Leverantor=$F$19,IF($F39="","",$F39),""))</f>
        <v/>
      </c>
      <c r="H39" s="20">
        <v>1000000</v>
      </c>
      <c r="I39" s="19">
        <f>+C39*H39</f>
        <v>0</v>
      </c>
    </row>
    <row r="40" spans="2:9" hidden="1" x14ac:dyDescent="0.25">
      <c r="B40" s="21" t="s">
        <v>29</v>
      </c>
      <c r="C40" s="17">
        <v>0</v>
      </c>
      <c r="D40" s="18" t="s">
        <v>23</v>
      </c>
      <c r="E40" s="22">
        <f>INDEX('(Dold flik) Prislista_Tbl'!$C$8:$D$50,MATCH('Priser (Myndighet)'!$B35&amp;" - "&amp;'Priser (Myndighet)'!$B40,'(Dold flik) Prislista_Tbl'!$A$8:$A$50,0),MATCH('Priser (Myndighet)'!E$19,'(Dold flik) Prislista_Tbl'!$C$5:$D$5,0))</f>
        <v>3048535</v>
      </c>
      <c r="F40" s="22">
        <f>INDEX('(Dold flik) Prislista_Tbl'!$C$8:$D$50,MATCH('Priser (Myndighet)'!$B35&amp;" - "&amp;'Priser (Myndighet)'!$B40,'(Dold flik) Prislista_Tbl'!$A$8:$A$50,0),MATCH('Priser (Myndighet)'!F$19,'(Dold flik) Prislista_Tbl'!$C$5:$D$5,0))</f>
        <v>983263</v>
      </c>
      <c r="G40" s="19" t="str">
        <f>IF(Leverantor=$E$19,IF($E40="","",$E40),IF(Leverantor=$F$19,IF($F40="","",$F40),""))</f>
        <v/>
      </c>
      <c r="H40" s="20">
        <v>2500000</v>
      </c>
      <c r="I40" s="19">
        <f>+C40*H40</f>
        <v>0</v>
      </c>
    </row>
    <row r="41" spans="2:9" hidden="1" x14ac:dyDescent="0.25">
      <c r="B41" s="21" t="s">
        <v>30</v>
      </c>
      <c r="C41" s="17">
        <v>0</v>
      </c>
      <c r="D41" s="18" t="s">
        <v>23</v>
      </c>
      <c r="E41" s="22">
        <f>INDEX('(Dold flik) Prislista_Tbl'!$C$8:$D$50,MATCH('Priser (Myndighet)'!$B35&amp;" - "&amp;'Priser (Myndighet)'!$B41,'(Dold flik) Prislista_Tbl'!$A$8:$A$50,0),MATCH('Priser (Myndighet)'!E$19,'(Dold flik) Prislista_Tbl'!$C$5:$D$5,0))</f>
        <v>3785598</v>
      </c>
      <c r="F41" s="22">
        <f>INDEX('(Dold flik) Prislista_Tbl'!$C$8:$D$50,MATCH('Priser (Myndighet)'!$B35&amp;" - "&amp;'Priser (Myndighet)'!$B41,'(Dold flik) Prislista_Tbl'!$A$8:$A$50,0),MATCH('Priser (Myndighet)'!F$19,'(Dold flik) Prislista_Tbl'!$C$5:$D$5,0))</f>
        <v>2185028</v>
      </c>
      <c r="G41" s="19" t="str">
        <f>IF(Leverantor=$E$19,IF($E41="","",$E41),IF(Leverantor=$F$19,IF($F41="","",$F41),""))</f>
        <v/>
      </c>
      <c r="H41" s="20">
        <v>3500000</v>
      </c>
      <c r="I41" s="19">
        <f>+C41*H41</f>
        <v>0</v>
      </c>
    </row>
    <row r="42" spans="2:9" hidden="1" x14ac:dyDescent="0.25">
      <c r="B42" s="21" t="s">
        <v>31</v>
      </c>
      <c r="C42" s="17">
        <v>0</v>
      </c>
      <c r="D42" s="18" t="s">
        <v>23</v>
      </c>
      <c r="E42" s="22">
        <f>INDEX('(Dold flik) Prislista_Tbl'!$C$8:$D$50,MATCH('Priser (Myndighet)'!$B35&amp;" - "&amp;'Priser (Myndighet)'!$B42,'(Dold flik) Prislista_Tbl'!$A$8:$A$50,0),MATCH('Priser (Myndighet)'!E$19,'(Dold flik) Prislista_Tbl'!$C$5:$D$5,0))</f>
        <v>5112618</v>
      </c>
      <c r="F42" s="22">
        <f>INDEX('(Dold flik) Prislista_Tbl'!$C$8:$D$50,MATCH('Priser (Myndighet)'!$B35&amp;" - "&amp;'Priser (Myndighet)'!$B42,'(Dold flik) Prislista_Tbl'!$A$8:$A$50,0),MATCH('Priser (Myndighet)'!F$19,'(Dold flik) Prislista_Tbl'!$C$5:$D$5,0))</f>
        <v>5462571</v>
      </c>
      <c r="G42" s="19" t="str">
        <f>IF(Leverantor=$E$19,IF($E42="","",$E42),IF(Leverantor=$F$19,IF($F42="","",$F42),""))</f>
        <v/>
      </c>
      <c r="H42" s="20">
        <v>4000000</v>
      </c>
      <c r="I42" s="19">
        <f>+C42*H42</f>
        <v>0</v>
      </c>
    </row>
    <row r="43" spans="2:9" hidden="1" x14ac:dyDescent="0.25">
      <c r="B43" s="27" t="s">
        <v>24</v>
      </c>
      <c r="C43" s="18">
        <f>SUM(C38:C42)</f>
        <v>0</v>
      </c>
      <c r="D43" s="21" t="s">
        <v>23</v>
      </c>
      <c r="E43" s="7"/>
      <c r="F43" s="7"/>
      <c r="G43" s="7"/>
      <c r="H43" s="7"/>
      <c r="I43" s="8"/>
    </row>
    <row r="44" spans="2:9" hidden="1" x14ac:dyDescent="0.25"/>
    <row r="45" spans="2:9" ht="15.6" x14ac:dyDescent="0.25">
      <c r="B45" s="3" t="s">
        <v>32</v>
      </c>
    </row>
    <row r="46" spans="2:9" x14ac:dyDescent="0.25">
      <c r="B46" s="9" t="s">
        <v>68</v>
      </c>
    </row>
    <row r="47" spans="2:9" x14ac:dyDescent="0.25">
      <c r="B47" s="10" t="s">
        <v>77</v>
      </c>
    </row>
    <row r="48" spans="2:9" ht="15.6" x14ac:dyDescent="0.25">
      <c r="B48" s="33"/>
      <c r="C48" s="34" t="s">
        <v>12</v>
      </c>
      <c r="D48" s="16" t="s">
        <v>13</v>
      </c>
      <c r="E48" s="16" t="str">
        <f>$E$19</f>
        <v>CGI Sverige AB</v>
      </c>
      <c r="F48" s="16" t="str">
        <f>$F$19</f>
        <v>Visma Proceedo AB</v>
      </c>
      <c r="G48" s="31" t="s">
        <v>57</v>
      </c>
      <c r="H48" s="31" t="s">
        <v>14</v>
      </c>
      <c r="I48" s="31" t="s">
        <v>4</v>
      </c>
    </row>
    <row r="49" spans="2:9" x14ac:dyDescent="0.25">
      <c r="B49" s="5" t="s">
        <v>34</v>
      </c>
      <c r="C49" s="81"/>
      <c r="D49" s="18" t="s">
        <v>79</v>
      </c>
      <c r="E49" s="22">
        <f>INDEX('(Dold flik) Prislista_Tbl'!$C$8:$D$50,MATCH('Priser (Myndighet)'!$B$45&amp;" - "&amp;'Priser (Myndighet)'!$B49,'(Dold flik) Prislista_Tbl'!$A$8:$A$50,0),MATCH('Priser (Myndighet)'!E$19,'(Dold flik) Prislista_Tbl'!$C$5:$D$5,0))</f>
        <v>1204</v>
      </c>
      <c r="F49" s="22">
        <f>INDEX('(Dold flik) Prislista_Tbl'!$C$8:$D$50,MATCH('Priser (Myndighet)'!$B$45&amp;" - "&amp;'Priser (Myndighet)'!$B49,'(Dold flik) Prislista_Tbl'!$A$8:$A$50,0),MATCH('Priser (Myndighet)'!F$19,'(Dold flik) Prislista_Tbl'!$C$5:$D$5,0))</f>
        <v>1093</v>
      </c>
      <c r="G49" s="19" t="str">
        <f>IF(Leverantor=$E$19,IF($E49="","",$E49),IF(Leverantor=$F$19,IF($F49="","",$F49),""))</f>
        <v/>
      </c>
      <c r="H49" s="80"/>
      <c r="I49" s="19">
        <f>+C49*H49</f>
        <v>0</v>
      </c>
    </row>
    <row r="50" spans="2:9" x14ac:dyDescent="0.25">
      <c r="B50" s="5" t="s">
        <v>35</v>
      </c>
      <c r="C50" s="81"/>
      <c r="D50" s="18" t="s">
        <v>79</v>
      </c>
      <c r="E50" s="22">
        <f>INDEX('(Dold flik) Prislista_Tbl'!$C$8:$D$50,MATCH('Priser (Myndighet)'!$B$45&amp;" - "&amp;'Priser (Myndighet)'!$B50,'(Dold flik) Prislista_Tbl'!$A$8:$A$50,0),MATCH('Priser (Myndighet)'!E$19,'(Dold flik) Prislista_Tbl'!$C$5:$D$5,0))</f>
        <v>1325</v>
      </c>
      <c r="F50" s="22">
        <f>INDEX('(Dold flik) Prislista_Tbl'!$C$8:$D$50,MATCH('Priser (Myndighet)'!$B$45&amp;" - "&amp;'Priser (Myndighet)'!$B50,'(Dold flik) Prislista_Tbl'!$A$8:$A$50,0),MATCH('Priser (Myndighet)'!F$19,'(Dold flik) Prislista_Tbl'!$C$5:$D$5,0))</f>
        <v>1639</v>
      </c>
      <c r="G50" s="19" t="str">
        <f>IF(Leverantor=$E$19,IF($E50="","",$E50),IF(Leverantor=$F$19,IF($F50="","",$F50),""))</f>
        <v/>
      </c>
      <c r="H50" s="80"/>
      <c r="I50" s="19">
        <f>+C50*H50</f>
        <v>0</v>
      </c>
    </row>
    <row r="51" spans="2:9" x14ac:dyDescent="0.25">
      <c r="B51" s="5" t="s">
        <v>36</v>
      </c>
      <c r="C51" s="81"/>
      <c r="D51" s="18" t="s">
        <v>79</v>
      </c>
      <c r="E51" s="22">
        <f>INDEX('(Dold flik) Prislista_Tbl'!$C$8:$D$50,MATCH('Priser (Myndighet)'!$B$45&amp;" - "&amp;'Priser (Myndighet)'!$B51,'(Dold flik) Prislista_Tbl'!$A$8:$A$50,0),MATCH('Priser (Myndighet)'!E$19,'(Dold flik) Prislista_Tbl'!$C$5:$D$5,0))</f>
        <v>1702</v>
      </c>
      <c r="F51" s="22">
        <f>INDEX('(Dold flik) Prislista_Tbl'!$C$8:$D$50,MATCH('Priser (Myndighet)'!$B$45&amp;" - "&amp;'Priser (Myndighet)'!$B51,'(Dold flik) Prislista_Tbl'!$A$8:$A$50,0),MATCH('Priser (Myndighet)'!F$19,'(Dold flik) Prislista_Tbl'!$C$5:$D$5,0))</f>
        <v>2732</v>
      </c>
      <c r="G51" s="19" t="str">
        <f>IF(Leverantor=$E$19,IF($E51="","",$E51),IF(Leverantor=$F$19,IF($F51="","",$F51),""))</f>
        <v/>
      </c>
      <c r="H51" s="80"/>
      <c r="I51" s="19">
        <f>+C51*H51</f>
        <v>0</v>
      </c>
    </row>
    <row r="52" spans="2:9" x14ac:dyDescent="0.25">
      <c r="B52" s="5" t="s">
        <v>37</v>
      </c>
      <c r="C52" s="81"/>
      <c r="D52" s="18" t="s">
        <v>79</v>
      </c>
      <c r="E52" s="22">
        <f>INDEX('(Dold flik) Prislista_Tbl'!$C$8:$D$50,MATCH('Priser (Myndighet)'!$B$45&amp;" - "&amp;'Priser (Myndighet)'!$B52,'(Dold flik) Prislista_Tbl'!$A$8:$A$50,0),MATCH('Priser (Myndighet)'!E$19,'(Dold flik) Prislista_Tbl'!$C$5:$D$5,0))</f>
        <v>2520</v>
      </c>
      <c r="F52" s="22">
        <f>INDEX('(Dold flik) Prislista_Tbl'!$C$8:$D$50,MATCH('Priser (Myndighet)'!$B$45&amp;" - "&amp;'Priser (Myndighet)'!$B52,'(Dold flik) Prislista_Tbl'!$A$8:$A$50,0),MATCH('Priser (Myndighet)'!F$19,'(Dold flik) Prislista_Tbl'!$C$5:$D$5,0))</f>
        <v>5463</v>
      </c>
      <c r="G52" s="19" t="str">
        <f>IF(Leverantor=$E$19,IF($E52="","",$E52),IF(Leverantor=$F$19,IF($F52="","",$F52),""))</f>
        <v/>
      </c>
      <c r="H52" s="80"/>
      <c r="I52" s="19">
        <f>+C52*H52</f>
        <v>0</v>
      </c>
    </row>
    <row r="53" spans="2:9" x14ac:dyDescent="0.25">
      <c r="B53" s="5" t="s">
        <v>38</v>
      </c>
      <c r="C53" s="81"/>
      <c r="D53" s="18" t="s">
        <v>79</v>
      </c>
      <c r="E53" s="22">
        <f>INDEX('(Dold flik) Prislista_Tbl'!$C$8:$D$50,MATCH('Priser (Myndighet)'!$B$45&amp;" - "&amp;'Priser (Myndighet)'!$B53,'(Dold flik) Prislista_Tbl'!$A$8:$A$50,0),MATCH('Priser (Myndighet)'!E$19,'(Dold flik) Prislista_Tbl'!$C$5:$D$5,0))</f>
        <v>4116</v>
      </c>
      <c r="F53" s="22">
        <f>INDEX('(Dold flik) Prislista_Tbl'!$C$8:$D$50,MATCH('Priser (Myndighet)'!$B$45&amp;" - "&amp;'Priser (Myndighet)'!$B53,'(Dold flik) Prislista_Tbl'!$A$8:$A$50,0),MATCH('Priser (Myndighet)'!F$19,'(Dold flik) Prislista_Tbl'!$C$5:$D$5,0))</f>
        <v>10925</v>
      </c>
      <c r="G53" s="19" t="str">
        <f>IF(Leverantor=$E$19,IF($E53="","",$E53),IF(Leverantor=$F$19,IF($F53="","",$F53),""))</f>
        <v/>
      </c>
      <c r="H53" s="80"/>
      <c r="I53" s="19">
        <f>+C53*H53</f>
        <v>0</v>
      </c>
    </row>
    <row r="55" spans="2:9" x14ac:dyDescent="0.25">
      <c r="B55" s="11" t="s">
        <v>60</v>
      </c>
      <c r="C55" s="12"/>
      <c r="D55" s="12"/>
      <c r="E55" s="12"/>
      <c r="F55" s="12"/>
    </row>
    <row r="56" spans="2:9" ht="15.6" x14ac:dyDescent="0.25">
      <c r="B56" s="32"/>
      <c r="C56" s="16"/>
      <c r="D56" s="16" t="s">
        <v>13</v>
      </c>
      <c r="E56" s="16" t="str">
        <f>$E$19</f>
        <v>CGI Sverige AB</v>
      </c>
      <c r="F56" s="16" t="str">
        <f>$F$19</f>
        <v>Visma Proceedo AB</v>
      </c>
      <c r="G56" s="31" t="s">
        <v>57</v>
      </c>
      <c r="H56" s="31"/>
      <c r="I56" s="31" t="s">
        <v>4</v>
      </c>
    </row>
    <row r="57" spans="2:9" x14ac:dyDescent="0.25">
      <c r="B57" s="26" t="str">
        <f>'(Dold flik) Prislista_Tbl'!B41</f>
        <v xml:space="preserve">Integration med ekonomisystem - engångskostnad </v>
      </c>
      <c r="C57" s="79"/>
      <c r="D57" s="18" t="s">
        <v>40</v>
      </c>
      <c r="E57" s="22">
        <f>INDEX('(Dold flik) Prislista_Tbl'!$C$8:$D$50,MATCH('Priser (Myndighet)'!$B$55&amp;" - "&amp;'Priser (Myndighet)'!$B57,'(Dold flik) Prislista_Tbl'!$A$8:$A$50,0),MATCH('Priser (Myndighet)'!E$19,'(Dold flik) Prislista_Tbl'!$C$5:$D$5,0))</f>
        <v>85029</v>
      </c>
      <c r="F57" s="22">
        <f>INDEX('(Dold flik) Prislista_Tbl'!$C$8:$D$50,MATCH('Priser (Myndighet)'!$B$55&amp;" - "&amp;'Priser (Myndighet)'!$B57,'(Dold flik) Prislista_Tbl'!$A$8:$A$50,0),MATCH('Priser (Myndighet)'!F$19,'(Dold flik) Prislista_Tbl'!$C$5:$D$5,0))</f>
        <v>163877</v>
      </c>
      <c r="G57" s="19" t="str">
        <f t="shared" ref="G57:G66" si="0">IF(Leverantor=$E$19,IF($E57="","",$E57),IF(Leverantor=$F$19,IF($F57="","",$F57),""))</f>
        <v/>
      </c>
      <c r="H57" s="80"/>
      <c r="I57" s="19">
        <f t="shared" ref="I57:I66" si="1">+C57*H57</f>
        <v>0</v>
      </c>
    </row>
    <row r="58" spans="2:9" x14ac:dyDescent="0.25">
      <c r="B58" s="26" t="str">
        <f>'(Dold flik) Prislista_Tbl'!B42</f>
        <v>Årligt underhåll av integration med ekonomisystem</v>
      </c>
      <c r="C58" s="79"/>
      <c r="D58" s="18" t="s">
        <v>23</v>
      </c>
      <c r="E58" s="22">
        <f>INDEX('(Dold flik) Prislista_Tbl'!$C$8:$D$50,MATCH('Priser (Myndighet)'!$B$55&amp;" - "&amp;'Priser (Myndighet)'!$B58,'(Dold flik) Prislista_Tbl'!$A$8:$A$50,0),MATCH('Priser (Myndighet)'!E$19,'(Dold flik) Prislista_Tbl'!$C$5:$D$5,0))</f>
        <v>0</v>
      </c>
      <c r="F58" s="22">
        <f>INDEX('(Dold flik) Prislista_Tbl'!$C$8:$D$50,MATCH('Priser (Myndighet)'!$B$55&amp;" - "&amp;'Priser (Myndighet)'!$B58,'(Dold flik) Prislista_Tbl'!$A$8:$A$50,0),MATCH('Priser (Myndighet)'!F$19,'(Dold flik) Prislista_Tbl'!$C$5:$D$5,0))</f>
        <v>16388</v>
      </c>
      <c r="G58" s="19" t="str">
        <f t="shared" si="0"/>
        <v/>
      </c>
      <c r="H58" s="80"/>
      <c r="I58" s="19">
        <f t="shared" si="1"/>
        <v>0</v>
      </c>
    </row>
    <row r="59" spans="2:9" x14ac:dyDescent="0.25">
      <c r="B59" s="26" t="str">
        <f>'(Dold flik) Prislista_Tbl'!B43</f>
        <v>Integration med upphandlingsverktyg, konsultstöd, Takpris per timme</v>
      </c>
      <c r="C59" s="79"/>
      <c r="D59" s="18" t="s">
        <v>80</v>
      </c>
      <c r="E59" s="22">
        <f>INDEX('(Dold flik) Prislista_Tbl'!$C$8:$D$50,MATCH('Priser (Myndighet)'!$B$55&amp;" - "&amp;'Priser (Myndighet)'!$B59,'(Dold flik) Prislista_Tbl'!$A$8:$A$50,0),MATCH('Priser (Myndighet)'!E$19,'(Dold flik) Prislista_Tbl'!$C$5:$D$5,0))</f>
        <v>1200</v>
      </c>
      <c r="F59" s="22">
        <f>INDEX('(Dold flik) Prislista_Tbl'!$C$8:$D$50,MATCH('Priser (Myndighet)'!$B$55&amp;" - "&amp;'Priser (Myndighet)'!$B59,'(Dold flik) Prislista_Tbl'!$A$8:$A$50,0),MATCH('Priser (Myndighet)'!F$19,'(Dold flik) Prislista_Tbl'!$C$5:$D$5,0))</f>
        <v>1475</v>
      </c>
      <c r="G59" s="19" t="str">
        <f t="shared" si="0"/>
        <v/>
      </c>
      <c r="H59" s="80"/>
      <c r="I59" s="19">
        <f t="shared" si="1"/>
        <v>0</v>
      </c>
    </row>
    <row r="60" spans="2:9" x14ac:dyDescent="0.25">
      <c r="B60" s="26" t="str">
        <f>'(Dold flik) Prislista_Tbl'!B44</f>
        <v>Integration med upphandlingsverktyg, årligt underhåll, Takpris per år</v>
      </c>
      <c r="C60" s="79"/>
      <c r="D60" s="18" t="s">
        <v>23</v>
      </c>
      <c r="E60" s="22">
        <f>INDEX('(Dold flik) Prislista_Tbl'!$C$8:$D$50,MATCH('Priser (Myndighet)'!$B$55&amp;" - "&amp;'Priser (Myndighet)'!$B60,'(Dold flik) Prislista_Tbl'!$A$8:$A$50,0),MATCH('Priser (Myndighet)'!E$19,'(Dold flik) Prislista_Tbl'!$C$5:$D$5,0))</f>
        <v>9600</v>
      </c>
      <c r="F60" s="22">
        <f>INDEX('(Dold flik) Prislista_Tbl'!$C$8:$D$50,MATCH('Priser (Myndighet)'!$B$55&amp;" - "&amp;'Priser (Myndighet)'!$B60,'(Dold flik) Prislista_Tbl'!$A$8:$A$50,0),MATCH('Priser (Myndighet)'!F$19,'(Dold flik) Prislista_Tbl'!$C$5:$D$5,0))</f>
        <v>16388</v>
      </c>
      <c r="G60" s="19" t="str">
        <f t="shared" si="0"/>
        <v/>
      </c>
      <c r="H60" s="80"/>
      <c r="I60" s="19">
        <f t="shared" si="1"/>
        <v>0</v>
      </c>
    </row>
    <row r="61" spans="2:9" x14ac:dyDescent="0.25">
      <c r="B61" s="26" t="str">
        <f>'(Dold flik) Prislista_Tbl'!B45</f>
        <v xml:space="preserve">Integration Skanningtjänst- engångskostnad </v>
      </c>
      <c r="C61" s="79"/>
      <c r="D61" s="18" t="s">
        <v>40</v>
      </c>
      <c r="E61" s="22">
        <f>INDEX('(Dold flik) Prislista_Tbl'!$C$8:$D$50,MATCH('Priser (Myndighet)'!$B$55&amp;" - "&amp;'Priser (Myndighet)'!$B61,'(Dold flik) Prislista_Tbl'!$A$8:$A$50,0),MATCH('Priser (Myndighet)'!E$19,'(Dold flik) Prislista_Tbl'!$C$5:$D$5,0))</f>
        <v>31460</v>
      </c>
      <c r="F61" s="22">
        <f>INDEX('(Dold flik) Prislista_Tbl'!$C$8:$D$50,MATCH('Priser (Myndighet)'!$B$55&amp;" - "&amp;'Priser (Myndighet)'!$B61,'(Dold flik) Prislista_Tbl'!$A$8:$A$50,0),MATCH('Priser (Myndighet)'!F$19,'(Dold flik) Prislista_Tbl'!$C$5:$D$5,0))</f>
        <v>21850</v>
      </c>
      <c r="G61" s="19" t="str">
        <f t="shared" si="0"/>
        <v/>
      </c>
      <c r="H61" s="80"/>
      <c r="I61" s="19">
        <f t="shared" si="1"/>
        <v>0</v>
      </c>
    </row>
    <row r="62" spans="2:9" x14ac:dyDescent="0.25">
      <c r="B62" s="26" t="str">
        <f>'(Dold flik) Prislista_Tbl'!B46</f>
        <v xml:space="preserve">Årligt underhåll integration Skanningtjänst </v>
      </c>
      <c r="C62" s="79"/>
      <c r="D62" s="18" t="s">
        <v>23</v>
      </c>
      <c r="E62" s="22">
        <f>INDEX('(Dold flik) Prislista_Tbl'!$C$8:$D$50,MATCH('Priser (Myndighet)'!$B$55&amp;" - "&amp;'Priser (Myndighet)'!$B62,'(Dold flik) Prislista_Tbl'!$A$8:$A$50,0),MATCH('Priser (Myndighet)'!E$19,'(Dold flik) Prislista_Tbl'!$C$5:$D$5,0))</f>
        <v>28092</v>
      </c>
      <c r="F62" s="22">
        <f>INDEX('(Dold flik) Prislista_Tbl'!$C$8:$D$50,MATCH('Priser (Myndighet)'!$B$55&amp;" - "&amp;'Priser (Myndighet)'!$B62,'(Dold flik) Prislista_Tbl'!$A$8:$A$50,0),MATCH('Priser (Myndighet)'!F$19,'(Dold flik) Prislista_Tbl'!$C$5:$D$5,0))</f>
        <v>10925</v>
      </c>
      <c r="G62" s="19" t="str">
        <f t="shared" si="0"/>
        <v/>
      </c>
      <c r="H62" s="80"/>
      <c r="I62" s="19">
        <f t="shared" si="1"/>
        <v>0</v>
      </c>
    </row>
    <row r="63" spans="2:9" x14ac:dyDescent="0.25">
      <c r="B63" s="26" t="str">
        <f>'(Dold flik) Prislista_Tbl'!B47</f>
        <v>Test- och utbildningsmiljö, styckkostnad per år</v>
      </c>
      <c r="C63" s="79"/>
      <c r="D63" s="18" t="s">
        <v>23</v>
      </c>
      <c r="E63" s="22">
        <f>INDEX('(Dold flik) Prislista_Tbl'!$C$8:$D$50,MATCH('Priser (Myndighet)'!$B$55&amp;" - "&amp;'Priser (Myndighet)'!$B63,'(Dold flik) Prislista_Tbl'!$A$8:$A$50,0),MATCH('Priser (Myndighet)'!E$19,'(Dold flik) Prislista_Tbl'!$C$5:$D$5,0))</f>
        <v>78324</v>
      </c>
      <c r="F63" s="22">
        <f>INDEX('(Dold flik) Prislista_Tbl'!$C$8:$D$50,MATCH('Priser (Myndighet)'!$B$55&amp;" - "&amp;'Priser (Myndighet)'!$B63,'(Dold flik) Prislista_Tbl'!$A$8:$A$50,0),MATCH('Priser (Myndighet)'!F$19,'(Dold flik) Prislista_Tbl'!$C$5:$D$5,0))</f>
        <v>43701</v>
      </c>
      <c r="G63" s="19" t="str">
        <f t="shared" si="0"/>
        <v/>
      </c>
      <c r="H63" s="80"/>
      <c r="I63" s="19">
        <f t="shared" si="1"/>
        <v>0</v>
      </c>
    </row>
    <row r="64" spans="2:9" x14ac:dyDescent="0.25">
      <c r="B64" s="26" t="str">
        <f>'(Dold flik) Prislista_Tbl'!B48</f>
        <v>Utbildning (utöver ingående endagsutbildning i 1b) per dag</v>
      </c>
      <c r="C64" s="79"/>
      <c r="D64" s="18" t="s">
        <v>46</v>
      </c>
      <c r="E64" s="22">
        <f>INDEX('(Dold flik) Prislista_Tbl'!$C$8:$D$50,MATCH('Priser (Myndighet)'!$B$55&amp;" - "&amp;'Priser (Myndighet)'!$B64,'(Dold flik) Prislista_Tbl'!$A$8:$A$50,0),MATCH('Priser (Myndighet)'!E$19,'(Dold flik) Prislista_Tbl'!$C$5:$D$5,0))</f>
        <v>21960</v>
      </c>
      <c r="F64" s="22">
        <f>INDEX('(Dold flik) Prislista_Tbl'!$C$8:$D$50,MATCH('Priser (Myndighet)'!$B$55&amp;" - "&amp;'Priser (Myndighet)'!$B64,'(Dold flik) Prislista_Tbl'!$A$8:$A$50,0),MATCH('Priser (Myndighet)'!F$19,'(Dold flik) Prislista_Tbl'!$C$5:$D$5,0))</f>
        <v>19666</v>
      </c>
      <c r="G64" s="19" t="str">
        <f t="shared" si="0"/>
        <v/>
      </c>
      <c r="H64" s="80"/>
      <c r="I64" s="19">
        <f t="shared" si="1"/>
        <v>0</v>
      </c>
    </row>
    <row r="65" spans="2:9" x14ac:dyDescent="0.25">
      <c r="B65" s="26" t="str">
        <f>'(Dold flik) Prislista_Tbl'!B49</f>
        <v>Uppdragsledare - per timme</v>
      </c>
      <c r="C65" s="79"/>
      <c r="D65" s="18" t="s">
        <v>80</v>
      </c>
      <c r="E65" s="22">
        <f>INDEX('(Dold flik) Prislista_Tbl'!$C$8:$D$50,MATCH('Priser (Myndighet)'!$B$55&amp;" - "&amp;'Priser (Myndighet)'!$B65,'(Dold flik) Prislista_Tbl'!$A$8:$A$50,0),MATCH('Priser (Myndighet)'!E$19,'(Dold flik) Prislista_Tbl'!$C$5:$D$5,0))</f>
        <v>1400</v>
      </c>
      <c r="F65" s="22">
        <f>INDEX('(Dold flik) Prislista_Tbl'!$C$8:$D$50,MATCH('Priser (Myndighet)'!$B$55&amp;" - "&amp;'Priser (Myndighet)'!$B65,'(Dold flik) Prislista_Tbl'!$A$8:$A$50,0),MATCH('Priser (Myndighet)'!F$19,'(Dold flik) Prislista_Tbl'!$C$5:$D$5,0))</f>
        <v>1475</v>
      </c>
      <c r="G65" s="19" t="str">
        <f t="shared" si="0"/>
        <v/>
      </c>
      <c r="H65" s="80"/>
      <c r="I65" s="19">
        <f t="shared" si="1"/>
        <v>0</v>
      </c>
    </row>
    <row r="66" spans="2:9" x14ac:dyDescent="0.25">
      <c r="B66" s="26" t="str">
        <f>'(Dold flik) Prislista_Tbl'!B50</f>
        <v>Övriga konsulter (enligt avsnitt 2.17 i FFU, Kompetenser), per timme</v>
      </c>
      <c r="C66" s="79"/>
      <c r="D66" s="18" t="s">
        <v>80</v>
      </c>
      <c r="E66" s="22">
        <f>INDEX('(Dold flik) Prislista_Tbl'!$C$8:$D$50,MATCH('Priser (Myndighet)'!$B$55&amp;" - "&amp;'Priser (Myndighet)'!$B66,'(Dold flik) Prislista_Tbl'!$A$8:$A$50,0),MATCH('Priser (Myndighet)'!E$19,'(Dold flik) Prislista_Tbl'!$C$5:$D$5,0))</f>
        <v>1350</v>
      </c>
      <c r="F66" s="22">
        <f>INDEX('(Dold flik) Prislista_Tbl'!$C$8:$D$50,MATCH('Priser (Myndighet)'!$B$55&amp;" - "&amp;'Priser (Myndighet)'!$B66,'(Dold flik) Prislista_Tbl'!$A$8:$A$50,0),MATCH('Priser (Myndighet)'!F$19,'(Dold flik) Prislista_Tbl'!$C$5:$D$5,0))</f>
        <v>1475</v>
      </c>
      <c r="G66" s="19" t="str">
        <f t="shared" si="0"/>
        <v/>
      </c>
      <c r="H66" s="80"/>
      <c r="I66" s="19">
        <f t="shared" si="1"/>
        <v>0</v>
      </c>
    </row>
    <row r="68" spans="2:9" ht="15.6" x14ac:dyDescent="0.25">
      <c r="B68" s="71" t="s">
        <v>61</v>
      </c>
    </row>
    <row r="69" spans="2:9" x14ac:dyDescent="0.25">
      <c r="B69" s="30" t="s">
        <v>49</v>
      </c>
      <c r="C69" s="16" t="s">
        <v>12</v>
      </c>
      <c r="D69" s="16" t="s">
        <v>13</v>
      </c>
      <c r="E69" s="16" t="str">
        <f>$E$19</f>
        <v>CGI Sverige AB</v>
      </c>
      <c r="F69" s="16" t="str">
        <f>$F$19</f>
        <v>Visma Proceedo AB</v>
      </c>
      <c r="G69" s="31"/>
      <c r="H69" s="31" t="s">
        <v>14</v>
      </c>
      <c r="I69" s="31" t="s">
        <v>4</v>
      </c>
    </row>
    <row r="70" spans="2:9" x14ac:dyDescent="0.25">
      <c r="B70" s="82"/>
      <c r="C70" s="79"/>
      <c r="D70" s="79"/>
      <c r="E70" s="22"/>
      <c r="F70" s="18"/>
      <c r="G70" s="19"/>
      <c r="H70" s="80"/>
      <c r="I70" s="19">
        <f t="shared" ref="I70:I79" si="2">+C70*H70</f>
        <v>0</v>
      </c>
    </row>
    <row r="71" spans="2:9" x14ac:dyDescent="0.25">
      <c r="B71" s="82"/>
      <c r="C71" s="79"/>
      <c r="D71" s="83"/>
      <c r="E71" s="22"/>
      <c r="F71" s="22"/>
      <c r="G71" s="19"/>
      <c r="H71" s="80"/>
      <c r="I71" s="19">
        <f t="shared" si="2"/>
        <v>0</v>
      </c>
    </row>
    <row r="72" spans="2:9" x14ac:dyDescent="0.25">
      <c r="B72" s="82"/>
      <c r="C72" s="79"/>
      <c r="D72" s="83"/>
      <c r="E72" s="22"/>
      <c r="F72" s="22"/>
      <c r="G72" s="19"/>
      <c r="H72" s="80"/>
      <c r="I72" s="19">
        <f t="shared" si="2"/>
        <v>0</v>
      </c>
    </row>
    <row r="73" spans="2:9" hidden="1" outlineLevel="1" x14ac:dyDescent="0.25">
      <c r="B73" s="82"/>
      <c r="C73" s="79"/>
      <c r="D73" s="83"/>
      <c r="E73" s="22"/>
      <c r="F73" s="22"/>
      <c r="G73" s="19"/>
      <c r="H73" s="80"/>
      <c r="I73" s="19">
        <f t="shared" si="2"/>
        <v>0</v>
      </c>
    </row>
    <row r="74" spans="2:9" hidden="1" outlineLevel="1" x14ac:dyDescent="0.25">
      <c r="B74" s="82"/>
      <c r="C74" s="79"/>
      <c r="D74" s="83"/>
      <c r="E74" s="22"/>
      <c r="F74" s="22"/>
      <c r="G74" s="19"/>
      <c r="H74" s="80"/>
      <c r="I74" s="19">
        <f t="shared" si="2"/>
        <v>0</v>
      </c>
    </row>
    <row r="75" spans="2:9" hidden="1" outlineLevel="1" x14ac:dyDescent="0.25">
      <c r="B75" s="82"/>
      <c r="C75" s="79"/>
      <c r="D75" s="83"/>
      <c r="E75" s="22"/>
      <c r="F75" s="22"/>
      <c r="G75" s="19"/>
      <c r="H75" s="80"/>
      <c r="I75" s="19">
        <f t="shared" si="2"/>
        <v>0</v>
      </c>
    </row>
    <row r="76" spans="2:9" hidden="1" outlineLevel="1" x14ac:dyDescent="0.25">
      <c r="B76" s="82"/>
      <c r="C76" s="79"/>
      <c r="D76" s="83"/>
      <c r="E76" s="22"/>
      <c r="F76" s="22"/>
      <c r="G76" s="19"/>
      <c r="H76" s="80"/>
      <c r="I76" s="19">
        <f t="shared" si="2"/>
        <v>0</v>
      </c>
    </row>
    <row r="77" spans="2:9" hidden="1" outlineLevel="1" x14ac:dyDescent="0.25">
      <c r="B77" s="82"/>
      <c r="C77" s="79"/>
      <c r="D77" s="83"/>
      <c r="E77" s="22"/>
      <c r="F77" s="22"/>
      <c r="G77" s="19"/>
      <c r="H77" s="80"/>
      <c r="I77" s="19">
        <f t="shared" si="2"/>
        <v>0</v>
      </c>
    </row>
    <row r="78" spans="2:9" hidden="1" outlineLevel="1" x14ac:dyDescent="0.25">
      <c r="B78" s="82"/>
      <c r="C78" s="79"/>
      <c r="D78" s="83"/>
      <c r="E78" s="22"/>
      <c r="F78" s="22"/>
      <c r="G78" s="19"/>
      <c r="H78" s="80"/>
      <c r="I78" s="19">
        <f t="shared" si="2"/>
        <v>0</v>
      </c>
    </row>
    <row r="79" spans="2:9" collapsed="1" x14ac:dyDescent="0.25">
      <c r="B79" s="82"/>
      <c r="C79" s="79"/>
      <c r="D79" s="83"/>
      <c r="E79" s="22"/>
      <c r="F79" s="22"/>
      <c r="G79" s="19"/>
      <c r="H79" s="80"/>
      <c r="I79" s="19">
        <f t="shared" si="2"/>
        <v>0</v>
      </c>
    </row>
    <row r="81" spans="2:9" ht="15.6" x14ac:dyDescent="0.25">
      <c r="B81" s="3" t="s">
        <v>50</v>
      </c>
      <c r="E81" s="23">
        <f>SUM(E20:E79)</f>
        <v>21049360</v>
      </c>
      <c r="F81" s="23">
        <f>SUM(F20:F79)</f>
        <v>11883333</v>
      </c>
      <c r="I81" s="23">
        <f>SUM(I20:I79)</f>
        <v>0</v>
      </c>
    </row>
    <row r="83" spans="2:9" x14ac:dyDescent="0.25">
      <c r="B83" s="75" t="s">
        <v>51</v>
      </c>
      <c r="C83" s="58"/>
    </row>
    <row r="84" spans="2:9" x14ac:dyDescent="0.25">
      <c r="B84" s="76" t="s">
        <v>97</v>
      </c>
      <c r="F84" s="69"/>
      <c r="G84" s="70"/>
    </row>
  </sheetData>
  <sheetProtection sheet="1" selectLockedCells="1"/>
  <mergeCells count="8">
    <mergeCell ref="D4:I4"/>
    <mergeCell ref="D6:I6"/>
    <mergeCell ref="B36:I36"/>
    <mergeCell ref="G16:I16"/>
    <mergeCell ref="B18:I18"/>
    <mergeCell ref="B23:I23"/>
    <mergeCell ref="B30:I30"/>
    <mergeCell ref="D7:I7"/>
  </mergeCells>
  <conditionalFormatting sqref="H20 H32 H49:H53 H57:H66">
    <cfRule type="expression" dxfId="1" priority="1">
      <formula>$G20&lt;$H20</formula>
    </cfRule>
  </conditionalFormatting>
  <dataValidations count="1">
    <dataValidation type="list" allowBlank="1" showInputMessage="1" showErrorMessage="1" sqref="B15" xr:uid="{00000000-0002-0000-0000-000001000000}">
      <formula1>Kat_Lista</formula1>
    </dataValidation>
  </dataValidations>
  <pageMargins left="0.7" right="0.7" top="0.75" bottom="0.75" header="0.3" footer="0.3"/>
  <pageSetup scale="6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776E27F-BF47-490B-B99F-C81A8D919F61}">
          <x14:formula1>
            <xm:f>'(Dold flik) Prislista_Tbl'!$B$5:$D$5</xm:f>
          </x14:formula1>
          <xm:sqref>D7:I7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EFF1C-3C7B-465C-AFFA-963643990631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9269"/>
  </sheetPr>
  <dimension ref="B1:J78"/>
  <sheetViews>
    <sheetView showGridLines="0" zoomScale="90" zoomScaleNormal="90" workbookViewId="0">
      <selection activeCell="B7" sqref="B7"/>
    </sheetView>
  </sheetViews>
  <sheetFormatPr defaultRowHeight="13.8" outlineLevelRow="1" outlineLevelCol="1" x14ac:dyDescent="0.25"/>
  <cols>
    <col min="1" max="1" width="3.8984375" customWidth="1"/>
    <col min="2" max="2" width="59.69921875" customWidth="1"/>
    <col min="3" max="3" width="6.69921875" customWidth="1"/>
    <col min="4" max="4" width="15.5" customWidth="1"/>
    <col min="5" max="5" width="15.5" hidden="1" customWidth="1" outlineLevel="1"/>
    <col min="6" max="6" width="18.69921875" hidden="1" customWidth="1" outlineLevel="1"/>
    <col min="7" max="7" width="11.09765625" customWidth="1" collapsed="1"/>
    <col min="8" max="8" width="10.69921875" customWidth="1"/>
    <col min="9" max="9" width="15.8984375" customWidth="1"/>
    <col min="10" max="10" width="4.09765625" customWidth="1"/>
  </cols>
  <sheetData>
    <row r="1" spans="2:9" ht="18.45" customHeight="1" x14ac:dyDescent="0.25">
      <c r="H1" s="64" t="s">
        <v>78</v>
      </c>
      <c r="I1" s="65">
        <v>44613</v>
      </c>
    </row>
    <row r="2" spans="2:9" ht="23.7" customHeight="1" x14ac:dyDescent="0.4">
      <c r="B2" s="2" t="s">
        <v>62</v>
      </c>
    </row>
    <row r="3" spans="2:9" ht="20.399999999999999" customHeight="1" x14ac:dyDescent="0.25">
      <c r="B3" s="84" t="s">
        <v>76</v>
      </c>
      <c r="C3" s="14"/>
    </row>
    <row r="4" spans="2:9" ht="25.5" customHeight="1" x14ac:dyDescent="0.25">
      <c r="B4" s="72" t="s">
        <v>70</v>
      </c>
      <c r="C4" s="63"/>
      <c r="D4" s="100" t="s">
        <v>59</v>
      </c>
      <c r="E4" s="101"/>
      <c r="F4" s="101"/>
      <c r="G4" s="101"/>
      <c r="H4" s="101"/>
      <c r="I4" s="102"/>
    </row>
    <row r="5" spans="2:9" ht="11.7" customHeight="1" x14ac:dyDescent="0.25">
      <c r="B5" s="61"/>
      <c r="C5" s="61"/>
      <c r="D5" s="61"/>
      <c r="E5" s="61"/>
      <c r="F5" s="61"/>
      <c r="G5" s="61"/>
      <c r="H5" s="61"/>
      <c r="I5" s="61"/>
    </row>
    <row r="6" spans="2:9" ht="16.95" customHeight="1" x14ac:dyDescent="0.25">
      <c r="B6" s="15" t="s">
        <v>5</v>
      </c>
      <c r="C6" s="61"/>
      <c r="D6" s="103" t="s">
        <v>3</v>
      </c>
      <c r="E6" s="104"/>
      <c r="F6" s="104"/>
      <c r="G6" s="104"/>
      <c r="H6" s="104"/>
      <c r="I6" s="105"/>
    </row>
    <row r="7" spans="2:9" ht="16.95" customHeight="1" x14ac:dyDescent="0.25">
      <c r="B7" s="77"/>
      <c r="C7" s="38"/>
      <c r="D7" s="108" t="s">
        <v>92</v>
      </c>
      <c r="E7" s="109"/>
      <c r="F7" s="109"/>
      <c r="G7" s="109"/>
      <c r="H7" s="109"/>
      <c r="I7" s="110"/>
    </row>
    <row r="8" spans="2:9" ht="16.95" customHeight="1" x14ac:dyDescent="0.25">
      <c r="B8" s="15" t="s">
        <v>74</v>
      </c>
      <c r="C8" s="38"/>
    </row>
    <row r="9" spans="2:9" ht="16.95" customHeight="1" x14ac:dyDescent="0.25">
      <c r="B9" s="77"/>
      <c r="C9" s="38"/>
    </row>
    <row r="10" spans="2:9" ht="16.95" customHeight="1" x14ac:dyDescent="0.25">
      <c r="B10" s="15" t="s">
        <v>65</v>
      </c>
    </row>
    <row r="11" spans="2:9" ht="12" customHeight="1" x14ac:dyDescent="0.25">
      <c r="B11" s="77"/>
      <c r="C11" s="35"/>
    </row>
    <row r="12" spans="2:9" ht="12" customHeight="1" x14ac:dyDescent="0.25">
      <c r="C12" s="35"/>
      <c r="D12" s="35"/>
      <c r="G12" s="35"/>
    </row>
    <row r="13" spans="2:9" x14ac:dyDescent="0.25">
      <c r="G13" s="107" t="s">
        <v>10</v>
      </c>
      <c r="H13" s="107"/>
      <c r="I13" s="107"/>
    </row>
    <row r="14" spans="2:9" ht="15.6" x14ac:dyDescent="0.25">
      <c r="B14" s="1" t="s">
        <v>56</v>
      </c>
      <c r="C14" s="16" t="s">
        <v>12</v>
      </c>
      <c r="D14" s="16" t="s">
        <v>13</v>
      </c>
      <c r="E14" s="16" t="str">
        <f>'(Dold flik) Prislista_Tbl'!C5</f>
        <v>CGI Sverige AB</v>
      </c>
      <c r="F14" s="16" t="str">
        <f>'(Dold flik) Prislista_Tbl'!D5</f>
        <v>Visma Proceedo AB</v>
      </c>
      <c r="G14" s="31" t="s">
        <v>57</v>
      </c>
      <c r="H14" s="31" t="s">
        <v>14</v>
      </c>
      <c r="I14" s="31" t="s">
        <v>4</v>
      </c>
    </row>
    <row r="16" spans="2:9" ht="15.6" x14ac:dyDescent="0.25">
      <c r="B16" s="3" t="s">
        <v>16</v>
      </c>
    </row>
    <row r="17" spans="2:9" s="4" customFormat="1" ht="40.200000000000003" customHeight="1" x14ac:dyDescent="0.25">
      <c r="B17" s="106" t="s">
        <v>81</v>
      </c>
      <c r="C17" s="106"/>
      <c r="D17" s="106"/>
      <c r="E17" s="106"/>
      <c r="F17" s="106"/>
      <c r="G17" s="106"/>
      <c r="H17" s="106"/>
      <c r="I17" s="106"/>
    </row>
    <row r="18" spans="2:9" ht="15.6" x14ac:dyDescent="0.25">
      <c r="B18" s="32"/>
      <c r="C18" s="16" t="s">
        <v>12</v>
      </c>
      <c r="D18" s="16" t="s">
        <v>13</v>
      </c>
      <c r="E18" s="16" t="str">
        <f>$E$14</f>
        <v>CGI Sverige AB</v>
      </c>
      <c r="F18" s="16" t="str">
        <f>$F$14</f>
        <v>Visma Proceedo AB</v>
      </c>
      <c r="G18" s="31" t="s">
        <v>57</v>
      </c>
      <c r="H18" s="31" t="s">
        <v>14</v>
      </c>
      <c r="I18" s="31" t="s">
        <v>4</v>
      </c>
    </row>
    <row r="19" spans="2:9" x14ac:dyDescent="0.25">
      <c r="B19" s="25" t="s">
        <v>18</v>
      </c>
      <c r="C19" s="79"/>
      <c r="D19" s="18" t="s">
        <v>15</v>
      </c>
      <c r="E19" s="22">
        <f>INDEX('(Dold flik) Prislista_Tbl'!$C$8:$D$50,MATCH('Priser (Servicecenter)'!$B16&amp;" - "&amp;'Priser (Servicecenter)'!$B19,'(Dold flik) Prislista_Tbl'!$A$8:$A$50,0),MATCH('Priser (Servicecenter)'!E$14,'(Dold flik) Prislista_Tbl'!$C$5:$D$5,0))</f>
        <v>2252418</v>
      </c>
      <c r="F19" s="22">
        <f>INDEX('(Dold flik) Prislista_Tbl'!$C$8:$D$50,MATCH('Priser (Servicecenter)'!$B16&amp;" - "&amp;'Priser (Servicecenter)'!$B19,'(Dold flik) Prislista_Tbl'!$A$8:$A$50,0),MATCH('Priser (Servicecenter)'!F$14,'(Dold flik) Prislista_Tbl'!$C$5:$D$5,0))</f>
        <v>1638771</v>
      </c>
      <c r="G19" s="19" t="str">
        <f>IF(LevSC=$E$14,IF($E19="","",$E19),IF(LevSC=$F$14,IF($F19="","",$F19),""))</f>
        <v/>
      </c>
      <c r="H19" s="80"/>
      <c r="I19" s="19">
        <f>+C19*H19</f>
        <v>0</v>
      </c>
    </row>
    <row r="20" spans="2:9" x14ac:dyDescent="0.25">
      <c r="B20" s="26" t="s">
        <v>19</v>
      </c>
      <c r="C20" s="79"/>
      <c r="D20" s="18" t="s">
        <v>15</v>
      </c>
      <c r="E20" s="22">
        <f>INDEX('(Dold flik) Prislista_Tbl'!$C$8:$D$50,MATCH('Priser (Servicecenter)'!$B16&amp;" - "&amp;'Priser (Servicecenter)'!$B20,'(Dold flik) Prislista_Tbl'!$A$8:$A$50,0),MATCH('Priser (Servicecenter)'!E$14,'(Dold flik) Prislista_Tbl'!$C$5:$D$5,0))</f>
        <v>548400</v>
      </c>
      <c r="F20" s="22">
        <f>INDEX('(Dold flik) Prislista_Tbl'!$C$8:$D$50,MATCH('Priser (Servicecenter)'!$B16&amp;" - "&amp;'Priser (Servicecenter)'!$B20,'(Dold flik) Prislista_Tbl'!$A$8:$A$50,0),MATCH('Priser (Servicecenter)'!F$14,'(Dold flik) Prislista_Tbl'!$C$5:$D$5,0))</f>
        <v>54626</v>
      </c>
      <c r="G20" s="19" t="str">
        <f>IF(LevSC=$E$14,IF($E20="","",$E20),IF(LevSC=$F$14,IF($F20="","",$F20),""))</f>
        <v/>
      </c>
      <c r="H20" s="80"/>
      <c r="I20" s="19">
        <f>+C20*H20</f>
        <v>0</v>
      </c>
    </row>
    <row r="21" spans="2:9" x14ac:dyDescent="0.25">
      <c r="B21" s="26" t="s">
        <v>20</v>
      </c>
      <c r="C21" s="79"/>
      <c r="D21" s="18" t="s">
        <v>15</v>
      </c>
      <c r="E21" s="22">
        <f>INDEX('(Dold flik) Prislista_Tbl'!$C$8:$D$50,MATCH('Priser (Servicecenter)'!$B16&amp;" - "&amp;'Priser (Servicecenter)'!$B21,'(Dold flik) Prislista_Tbl'!$A$8:$A$50,0),MATCH('Priser (Servicecenter)'!E$14,'(Dold flik) Prislista_Tbl'!$C$5:$D$5,0))</f>
        <v>548400</v>
      </c>
      <c r="F21" s="22">
        <f>INDEX('(Dold flik) Prislista_Tbl'!$C$8:$D$50,MATCH('Priser (Servicecenter)'!$B16&amp;" - "&amp;'Priser (Servicecenter)'!$B21,'(Dold flik) Prislista_Tbl'!$A$8:$A$50,0),MATCH('Priser (Servicecenter)'!F$14,'(Dold flik) Prislista_Tbl'!$C$5:$D$5,0))</f>
        <v>32775</v>
      </c>
      <c r="G21" s="19" t="str">
        <f>IF(LevSC=$E$14,IF($E21="","",$E21),IF(LevSC=$F$14,IF($F21="","",$F21),""))</f>
        <v/>
      </c>
      <c r="H21" s="80"/>
      <c r="I21" s="19">
        <f>+C21*H21</f>
        <v>0</v>
      </c>
    </row>
    <row r="23" spans="2:9" ht="15.6" hidden="1" x14ac:dyDescent="0.25">
      <c r="B23" s="3" t="s">
        <v>21</v>
      </c>
    </row>
    <row r="24" spans="2:9" ht="26.25" hidden="1" customHeight="1" x14ac:dyDescent="0.25">
      <c r="B24" s="106" t="s">
        <v>22</v>
      </c>
      <c r="C24" s="106"/>
      <c r="D24" s="106"/>
      <c r="E24" s="106"/>
      <c r="F24" s="106"/>
      <c r="G24" s="106"/>
      <c r="H24" s="106"/>
      <c r="I24" s="106"/>
    </row>
    <row r="25" spans="2:9" ht="15.6" hidden="1" x14ac:dyDescent="0.25">
      <c r="B25" s="32"/>
      <c r="C25" s="16" t="s">
        <v>12</v>
      </c>
      <c r="D25" s="16" t="s">
        <v>13</v>
      </c>
      <c r="E25" s="16" t="s">
        <v>0</v>
      </c>
      <c r="F25" s="16" t="s">
        <v>2</v>
      </c>
      <c r="G25" s="31" t="s">
        <v>57</v>
      </c>
      <c r="H25" s="31" t="s">
        <v>14</v>
      </c>
      <c r="I25" s="31" t="s">
        <v>4</v>
      </c>
    </row>
    <row r="26" spans="2:9" hidden="1" x14ac:dyDescent="0.25">
      <c r="B26" s="21" t="str">
        <f>Val_M_SC</f>
        <v>Kat. 1 – Myndighet ≤ 200 Användare</v>
      </c>
      <c r="C26" s="17"/>
      <c r="D26" s="18" t="s">
        <v>23</v>
      </c>
      <c r="E26" s="22">
        <f>INDEX('(Dold flik) Prislista_Tbl'!$C$8:$D$50,MATCH('Priser (Servicecenter)'!$B23&amp;" - "&amp;'Priser (Servicecenter)'!$B26,'(Dold flik) Prislista_Tbl'!$A$8:$A$50,0),MATCH('Priser (Servicecenter)'!E$14,'(Dold flik) Prislista_Tbl'!$C$5:$D$5,0))</f>
        <v>811347</v>
      </c>
      <c r="F26" s="22">
        <f>INDEX('(Dold flik) Prislista_Tbl'!$C$8:$D$50,MATCH('Priser (Servicecenter)'!$B23&amp;" - "&amp;'Priser (Servicecenter)'!$B26,'(Dold flik) Prislista_Tbl'!$A$8:$A$50,0),MATCH('Priser (Servicecenter)'!F$14,'(Dold flik) Prislista_Tbl'!$C$5:$D$5,0))</f>
        <v>109251</v>
      </c>
      <c r="G26" s="19" t="str">
        <f>IF(LevSC=$E$14,IF($E26="","",$E26),IF(LevSC=$F$14,IF($F26="","",$F26),""))</f>
        <v/>
      </c>
      <c r="H26" s="20">
        <v>700000</v>
      </c>
      <c r="I26" s="19">
        <f>+C26*H26</f>
        <v>0</v>
      </c>
    </row>
    <row r="27" spans="2:9" hidden="1" x14ac:dyDescent="0.25">
      <c r="B27" s="6" t="s">
        <v>24</v>
      </c>
    </row>
    <row r="28" spans="2:9" hidden="1" x14ac:dyDescent="0.25"/>
    <row r="29" spans="2:9" ht="15.6" x14ac:dyDescent="0.25">
      <c r="B29" s="3" t="s">
        <v>25</v>
      </c>
    </row>
    <row r="30" spans="2:9" ht="26.4" customHeight="1" x14ac:dyDescent="0.25">
      <c r="B30" s="106" t="s">
        <v>26</v>
      </c>
      <c r="C30" s="106"/>
      <c r="D30" s="106"/>
      <c r="E30" s="106"/>
      <c r="F30" s="106"/>
      <c r="G30" s="106"/>
      <c r="H30" s="106"/>
      <c r="I30" s="106"/>
    </row>
    <row r="31" spans="2:9" ht="15.6" x14ac:dyDescent="0.25">
      <c r="B31" s="32"/>
      <c r="C31" s="16" t="s">
        <v>12</v>
      </c>
      <c r="D31" s="16" t="s">
        <v>13</v>
      </c>
      <c r="E31" s="16" t="str">
        <f>$E$14</f>
        <v>CGI Sverige AB</v>
      </c>
      <c r="F31" s="16" t="str">
        <f>$F$14</f>
        <v>Visma Proceedo AB</v>
      </c>
      <c r="G31" s="31" t="s">
        <v>57</v>
      </c>
      <c r="H31" s="31" t="s">
        <v>14</v>
      </c>
      <c r="I31" s="31" t="s">
        <v>4</v>
      </c>
    </row>
    <row r="32" spans="2:9" x14ac:dyDescent="0.25">
      <c r="B32" s="21" t="s">
        <v>27</v>
      </c>
      <c r="C32" s="79"/>
      <c r="D32" s="18" t="s">
        <v>23</v>
      </c>
      <c r="E32" s="22">
        <f>INDEX('(Dold flik) Prislista_Tbl'!$C$8:$D$50,MATCH('Priser (Servicecenter)'!$B29&amp;" - "&amp;'Priser (Servicecenter)'!$B32,'(Dold flik) Prislista_Tbl'!$A$8:$A$50,0),MATCH('Priser (Servicecenter)'!E$14,'(Dold flik) Prislista_Tbl'!$C$5:$D$5,0))</f>
        <v>1709464</v>
      </c>
      <c r="F32" s="22">
        <f>INDEX('(Dold flik) Prislista_Tbl'!$C$8:$D$50,MATCH('Priser (Servicecenter)'!$B29&amp;" - "&amp;'Priser (Servicecenter)'!$B32,'(Dold flik) Prislista_Tbl'!$A$8:$A$50,0),MATCH('Priser (Servicecenter)'!F$14,'(Dold flik) Prislista_Tbl'!$C$5:$D$5,0))</f>
        <v>327754</v>
      </c>
      <c r="G32" s="19" t="str">
        <f>IF(LevSC=$E$14,IF($E32="","",$E32),IF(LevSC=$F$14,IF($F32="","",$F32),""))</f>
        <v/>
      </c>
      <c r="H32" s="80"/>
      <c r="I32" s="19">
        <f>+C32*H32</f>
        <v>0</v>
      </c>
    </row>
    <row r="33" spans="2:9" x14ac:dyDescent="0.25">
      <c r="B33" s="26" t="s">
        <v>28</v>
      </c>
      <c r="C33" s="79"/>
      <c r="D33" s="18" t="s">
        <v>23</v>
      </c>
      <c r="E33" s="22">
        <f>INDEX('(Dold flik) Prislista_Tbl'!$C$8:$D$50,MATCH('Priser (Servicecenter)'!$B29&amp;" - "&amp;'Priser (Servicecenter)'!$B33,'(Dold flik) Prislista_Tbl'!$A$8:$A$50,0),MATCH('Priser (Servicecenter)'!E$14,'(Dold flik) Prislista_Tbl'!$C$5:$D$5,0))</f>
        <v>2263165</v>
      </c>
      <c r="F33" s="22">
        <f>INDEX('(Dold flik) Prislista_Tbl'!$C$8:$D$50,MATCH('Priser (Servicecenter)'!$B29&amp;" - "&amp;'Priser (Servicecenter)'!$B33,'(Dold flik) Prislista_Tbl'!$A$8:$A$50,0),MATCH('Priser (Servicecenter)'!F$14,'(Dold flik) Prislista_Tbl'!$C$5:$D$5,0))</f>
        <v>655508</v>
      </c>
      <c r="G33" s="19" t="str">
        <f>IF(LevSC=$E$14,IF($E33="","",$E33),IF(LevSC=$F$14,IF($F33="","",$F33),""))</f>
        <v/>
      </c>
      <c r="H33" s="80"/>
      <c r="I33" s="19">
        <f>+C33*H33</f>
        <v>0</v>
      </c>
    </row>
    <row r="34" spans="2:9" x14ac:dyDescent="0.25">
      <c r="B34" s="21" t="s">
        <v>29</v>
      </c>
      <c r="C34" s="79"/>
      <c r="D34" s="18" t="s">
        <v>23</v>
      </c>
      <c r="E34" s="22">
        <f>INDEX('(Dold flik) Prislista_Tbl'!$C$8:$D$50,MATCH('Priser (Servicecenter)'!$B29&amp;" - "&amp;'Priser (Servicecenter)'!$B34,'(Dold flik) Prislista_Tbl'!$A$8:$A$50,0),MATCH('Priser (Servicecenter)'!E$14,'(Dold flik) Prislista_Tbl'!$C$5:$D$5,0))</f>
        <v>3048535</v>
      </c>
      <c r="F34" s="22">
        <f>INDEX('(Dold flik) Prislista_Tbl'!$C$8:$D$50,MATCH('Priser (Servicecenter)'!$B29&amp;" - "&amp;'Priser (Servicecenter)'!$B34,'(Dold flik) Prislista_Tbl'!$A$8:$A$50,0),MATCH('Priser (Servicecenter)'!F$14,'(Dold flik) Prislista_Tbl'!$C$5:$D$5,0))</f>
        <v>983263</v>
      </c>
      <c r="G34" s="19" t="str">
        <f>IF(LevSC=$E$14,IF($E34="","",$E34),IF(LevSC=$F$14,IF($F34="","",$F34),""))</f>
        <v/>
      </c>
      <c r="H34" s="80"/>
      <c r="I34" s="19">
        <f>+C34*H34</f>
        <v>0</v>
      </c>
    </row>
    <row r="35" spans="2:9" x14ac:dyDescent="0.25">
      <c r="B35" s="21" t="s">
        <v>30</v>
      </c>
      <c r="C35" s="79"/>
      <c r="D35" s="18" t="s">
        <v>23</v>
      </c>
      <c r="E35" s="22">
        <f>INDEX('(Dold flik) Prislista_Tbl'!$C$8:$D$50,MATCH('Priser (Servicecenter)'!$B29&amp;" - "&amp;'Priser (Servicecenter)'!$B35,'(Dold flik) Prislista_Tbl'!$A$8:$A$50,0),MATCH('Priser (Servicecenter)'!E$14,'(Dold flik) Prislista_Tbl'!$C$5:$D$5,0))</f>
        <v>3785598</v>
      </c>
      <c r="F35" s="22">
        <f>INDEX('(Dold flik) Prislista_Tbl'!$C$8:$D$50,MATCH('Priser (Servicecenter)'!$B29&amp;" - "&amp;'Priser (Servicecenter)'!$B35,'(Dold flik) Prislista_Tbl'!$A$8:$A$50,0),MATCH('Priser (Servicecenter)'!F$14,'(Dold flik) Prislista_Tbl'!$C$5:$D$5,0))</f>
        <v>2185028</v>
      </c>
      <c r="G35" s="19" t="str">
        <f>IF(LevSC=$E$14,IF($E35="","",$E35),IF(LevSC=$F$14,IF($F35="","",$F35),""))</f>
        <v/>
      </c>
      <c r="H35" s="80"/>
      <c r="I35" s="19">
        <f>+C35*H35</f>
        <v>0</v>
      </c>
    </row>
    <row r="36" spans="2:9" x14ac:dyDescent="0.25">
      <c r="B36" s="21" t="s">
        <v>31</v>
      </c>
      <c r="C36" s="79"/>
      <c r="D36" s="18" t="s">
        <v>23</v>
      </c>
      <c r="E36" s="22">
        <f>INDEX('(Dold flik) Prislista_Tbl'!$C$8:$D$50,MATCH('Priser (Servicecenter)'!$B29&amp;" - "&amp;'Priser (Servicecenter)'!$B36,'(Dold flik) Prislista_Tbl'!$A$8:$A$50,0),MATCH('Priser (Servicecenter)'!E$14,'(Dold flik) Prislista_Tbl'!$C$5:$D$5,0))</f>
        <v>5112618</v>
      </c>
      <c r="F36" s="22">
        <f>INDEX('(Dold flik) Prislista_Tbl'!$C$8:$D$50,MATCH('Priser (Servicecenter)'!$B29&amp;" - "&amp;'Priser (Servicecenter)'!$B36,'(Dold flik) Prislista_Tbl'!$A$8:$A$50,0),MATCH('Priser (Servicecenter)'!F$14,'(Dold flik) Prislista_Tbl'!$C$5:$D$5,0))</f>
        <v>5462571</v>
      </c>
      <c r="G36" s="19" t="str">
        <f>IF(LevSC=$E$14,IF($E36="","",$E36),IF(LevSC=$F$14,IF($F36="","",$F36),""))</f>
        <v/>
      </c>
      <c r="H36" s="80"/>
      <c r="I36" s="19">
        <f>+C36*H36</f>
        <v>0</v>
      </c>
    </row>
    <row r="37" spans="2:9" x14ac:dyDescent="0.25">
      <c r="B37" s="27" t="s">
        <v>71</v>
      </c>
      <c r="C37" s="18">
        <f>SUM(C32:C36)</f>
        <v>0</v>
      </c>
      <c r="D37" s="21" t="s">
        <v>23</v>
      </c>
      <c r="E37" s="7"/>
      <c r="F37" s="7"/>
      <c r="G37" s="7"/>
      <c r="H37" s="7"/>
      <c r="I37" s="8"/>
    </row>
    <row r="39" spans="2:9" ht="15.6" x14ac:dyDescent="0.25">
      <c r="B39" s="3" t="s">
        <v>32</v>
      </c>
    </row>
    <row r="40" spans="2:9" x14ac:dyDescent="0.25">
      <c r="B40" s="9" t="s">
        <v>33</v>
      </c>
    </row>
    <row r="41" spans="2:9" x14ac:dyDescent="0.25">
      <c r="B41" s="10" t="s">
        <v>83</v>
      </c>
    </row>
    <row r="42" spans="2:9" ht="15.6" x14ac:dyDescent="0.25">
      <c r="B42" s="33"/>
      <c r="C42" s="34" t="s">
        <v>12</v>
      </c>
      <c r="D42" s="16" t="s">
        <v>13</v>
      </c>
      <c r="E42" s="16" t="str">
        <f>$E$14</f>
        <v>CGI Sverige AB</v>
      </c>
      <c r="F42" s="16" t="str">
        <f>$F$14</f>
        <v>Visma Proceedo AB</v>
      </c>
      <c r="G42" s="31" t="s">
        <v>57</v>
      </c>
      <c r="H42" s="31" t="s">
        <v>14</v>
      </c>
      <c r="I42" s="31" t="s">
        <v>4</v>
      </c>
    </row>
    <row r="43" spans="2:9" x14ac:dyDescent="0.25">
      <c r="B43" s="5" t="s">
        <v>34</v>
      </c>
      <c r="C43" s="81"/>
      <c r="D43" s="18" t="s">
        <v>79</v>
      </c>
      <c r="E43" s="22">
        <f>INDEX('(Dold flik) Prislista_Tbl'!$C$8:$D$50,MATCH('Priser (Servicecenter)'!$B$39&amp;" - "&amp;'Priser (Servicecenter)'!$B43,'(Dold flik) Prislista_Tbl'!$A$8:$A$50,0),MATCH('Priser (Servicecenter)'!E$14,'(Dold flik) Prislista_Tbl'!$C$5:$D$5,0))</f>
        <v>1204</v>
      </c>
      <c r="F43" s="22">
        <f>INDEX('(Dold flik) Prislista_Tbl'!$C$8:$D$50,MATCH('Priser (Servicecenter)'!$B$39&amp;" - "&amp;'Priser (Servicecenter)'!$B43,'(Dold flik) Prislista_Tbl'!$A$8:$A$50,0),MATCH('Priser (Servicecenter)'!F$14,'(Dold flik) Prislista_Tbl'!$C$5:$D$5,0))</f>
        <v>1093</v>
      </c>
      <c r="G43" s="19" t="str">
        <f>IF(LevSC=$E$14,IF($E43="","",$E43),IF(LevSC=$F$14,IF($F43="","",$F43),""))</f>
        <v/>
      </c>
      <c r="H43" s="80"/>
      <c r="I43" s="19">
        <f>+C43*H43</f>
        <v>0</v>
      </c>
    </row>
    <row r="44" spans="2:9" x14ac:dyDescent="0.25">
      <c r="B44" s="5" t="s">
        <v>35</v>
      </c>
      <c r="C44" s="81"/>
      <c r="D44" s="18" t="s">
        <v>79</v>
      </c>
      <c r="E44" s="22">
        <f>INDEX('(Dold flik) Prislista_Tbl'!$C$8:$D$50,MATCH('Priser (Servicecenter)'!$B$39&amp;" - "&amp;'Priser (Servicecenter)'!$B44,'(Dold flik) Prislista_Tbl'!$A$8:$A$50,0),MATCH('Priser (Servicecenter)'!E$14,'(Dold flik) Prislista_Tbl'!$C$5:$D$5,0))</f>
        <v>1325</v>
      </c>
      <c r="F44" s="22">
        <f>INDEX('(Dold flik) Prislista_Tbl'!$C$8:$D$50,MATCH('Priser (Servicecenter)'!$B$39&amp;" - "&amp;'Priser (Servicecenter)'!$B44,'(Dold flik) Prislista_Tbl'!$A$8:$A$50,0),MATCH('Priser (Servicecenter)'!F$14,'(Dold flik) Prislista_Tbl'!$C$5:$D$5,0))</f>
        <v>1639</v>
      </c>
      <c r="G44" s="19" t="str">
        <f>IF(LevSC=$E$14,IF($E44="","",$E44),IF(LevSC=$F$14,IF($F44="","",$F44),""))</f>
        <v/>
      </c>
      <c r="H44" s="80"/>
      <c r="I44" s="19">
        <f>+C44*H44</f>
        <v>0</v>
      </c>
    </row>
    <row r="45" spans="2:9" x14ac:dyDescent="0.25">
      <c r="B45" s="5" t="s">
        <v>36</v>
      </c>
      <c r="C45" s="81"/>
      <c r="D45" s="18" t="s">
        <v>79</v>
      </c>
      <c r="E45" s="22">
        <f>INDEX('(Dold flik) Prislista_Tbl'!$C$8:$D$50,MATCH('Priser (Servicecenter)'!$B$39&amp;" - "&amp;'Priser (Servicecenter)'!$B45,'(Dold flik) Prislista_Tbl'!$A$8:$A$50,0),MATCH('Priser (Servicecenter)'!E$14,'(Dold flik) Prislista_Tbl'!$C$5:$D$5,0))</f>
        <v>1702</v>
      </c>
      <c r="F45" s="22">
        <f>INDEX('(Dold flik) Prislista_Tbl'!$C$8:$D$50,MATCH('Priser (Servicecenter)'!$B$39&amp;" - "&amp;'Priser (Servicecenter)'!$B45,'(Dold flik) Prislista_Tbl'!$A$8:$A$50,0),MATCH('Priser (Servicecenter)'!F$14,'(Dold flik) Prislista_Tbl'!$C$5:$D$5,0))</f>
        <v>2732</v>
      </c>
      <c r="G45" s="19" t="str">
        <f>IF(LevSC=$E$14,IF($E45="","",$E45),IF(LevSC=$F$14,IF($F45="","",$F45),""))</f>
        <v/>
      </c>
      <c r="H45" s="80"/>
      <c r="I45" s="19">
        <f>+C45*H45</f>
        <v>0</v>
      </c>
    </row>
    <row r="46" spans="2:9" x14ac:dyDescent="0.25">
      <c r="B46" s="5" t="s">
        <v>37</v>
      </c>
      <c r="C46" s="81"/>
      <c r="D46" s="18" t="s">
        <v>79</v>
      </c>
      <c r="E46" s="22">
        <f>INDEX('(Dold flik) Prislista_Tbl'!$C$8:$D$50,MATCH('Priser (Servicecenter)'!$B$39&amp;" - "&amp;'Priser (Servicecenter)'!$B46,'(Dold flik) Prislista_Tbl'!$A$8:$A$50,0),MATCH('Priser (Servicecenter)'!E$14,'(Dold flik) Prislista_Tbl'!$C$5:$D$5,0))</f>
        <v>2520</v>
      </c>
      <c r="F46" s="22">
        <f>INDEX('(Dold flik) Prislista_Tbl'!$C$8:$D$50,MATCH('Priser (Servicecenter)'!$B$39&amp;" - "&amp;'Priser (Servicecenter)'!$B46,'(Dold flik) Prislista_Tbl'!$A$8:$A$50,0),MATCH('Priser (Servicecenter)'!F$14,'(Dold flik) Prislista_Tbl'!$C$5:$D$5,0))</f>
        <v>5463</v>
      </c>
      <c r="G46" s="19" t="str">
        <f>IF(LevSC=$E$14,IF($E46="","",$E46),IF(LevSC=$F$14,IF($F46="","",$F46),""))</f>
        <v/>
      </c>
      <c r="H46" s="80"/>
      <c r="I46" s="19">
        <f>+C46*H46</f>
        <v>0</v>
      </c>
    </row>
    <row r="47" spans="2:9" x14ac:dyDescent="0.25">
      <c r="B47" s="5" t="s">
        <v>38</v>
      </c>
      <c r="C47" s="81"/>
      <c r="D47" s="18" t="s">
        <v>79</v>
      </c>
      <c r="E47" s="22">
        <f>INDEX('(Dold flik) Prislista_Tbl'!$C$8:$D$50,MATCH('Priser (Servicecenter)'!$B$39&amp;" - "&amp;'Priser (Servicecenter)'!$B47,'(Dold flik) Prislista_Tbl'!$A$8:$A$50,0),MATCH('Priser (Servicecenter)'!E$14,'(Dold flik) Prislista_Tbl'!$C$5:$D$5,0))</f>
        <v>4116</v>
      </c>
      <c r="F47" s="22">
        <f>INDEX('(Dold flik) Prislista_Tbl'!$C$8:$D$50,MATCH('Priser (Servicecenter)'!$B$39&amp;" - "&amp;'Priser (Servicecenter)'!$B47,'(Dold flik) Prislista_Tbl'!$A$8:$A$50,0),MATCH('Priser (Servicecenter)'!F$14,'(Dold flik) Prislista_Tbl'!$C$5:$D$5,0))</f>
        <v>10925</v>
      </c>
      <c r="G47" s="19" t="str">
        <f>IF(LevSC=$E$14,IF($E47="","",$E47),IF(LevSC=$F$14,IF($F47="","",$F47),""))</f>
        <v/>
      </c>
      <c r="H47" s="80"/>
      <c r="I47" s="19">
        <f>+C47*H47</f>
        <v>0</v>
      </c>
    </row>
    <row r="49" spans="2:10" x14ac:dyDescent="0.25">
      <c r="B49" s="11" t="s">
        <v>60</v>
      </c>
      <c r="C49" s="12"/>
      <c r="D49" s="12"/>
      <c r="E49" s="12"/>
      <c r="F49" s="12"/>
    </row>
    <row r="50" spans="2:10" ht="15.6" x14ac:dyDescent="0.25">
      <c r="B50" s="32"/>
      <c r="C50" s="16" t="s">
        <v>12</v>
      </c>
      <c r="D50" s="16" t="s">
        <v>13</v>
      </c>
      <c r="E50" s="16" t="str">
        <f>$E$14</f>
        <v>CGI Sverige AB</v>
      </c>
      <c r="F50" s="16" t="str">
        <f>$F$14</f>
        <v>Visma Proceedo AB</v>
      </c>
      <c r="G50" s="31" t="s">
        <v>57</v>
      </c>
      <c r="H50" s="31" t="s">
        <v>14</v>
      </c>
      <c r="I50" s="31" t="s">
        <v>4</v>
      </c>
    </row>
    <row r="51" spans="2:10" x14ac:dyDescent="0.25">
      <c r="B51" s="26" t="s">
        <v>39</v>
      </c>
      <c r="C51" s="79"/>
      <c r="D51" s="18" t="s">
        <v>40</v>
      </c>
      <c r="E51" s="22">
        <f>INDEX('(Dold flik) Prislista_Tbl'!$C$8:$D$50,MATCH('Priser (Servicecenter)'!$B$49&amp;" - "&amp;'Priser (Servicecenter)'!$B51,'(Dold flik) Prislista_Tbl'!$A$8:$A$50,0),MATCH('Priser (Servicecenter)'!E$14,'(Dold flik) Prislista_Tbl'!$C$5:$D$5,0))</f>
        <v>85029</v>
      </c>
      <c r="F51" s="22">
        <f>INDEX('(Dold flik) Prislista_Tbl'!$C$8:$D$50,MATCH('Priser (Servicecenter)'!$B$49&amp;" - "&amp;'Priser (Servicecenter)'!$B51,'(Dold flik) Prislista_Tbl'!$A$8:$A$50,0),MATCH('Priser (Servicecenter)'!F$14,'(Dold flik) Prislista_Tbl'!$C$5:$D$5,0))</f>
        <v>163877</v>
      </c>
      <c r="G51" s="19" t="str">
        <f t="shared" ref="G51:G60" si="0">IF(LevSC=$E$14,IF($E51="","",$E51),IF(LevSC=$F$14,IF($F51="","",$F51),""))</f>
        <v/>
      </c>
      <c r="H51" s="80"/>
      <c r="I51" s="19">
        <f t="shared" ref="I51:I60" si="1">+C51*H51</f>
        <v>0</v>
      </c>
    </row>
    <row r="52" spans="2:10" x14ac:dyDescent="0.25">
      <c r="B52" s="26" t="s">
        <v>73</v>
      </c>
      <c r="C52" s="79"/>
      <c r="D52" s="18" t="s">
        <v>23</v>
      </c>
      <c r="E52" s="22">
        <f>INDEX('(Dold flik) Prislista_Tbl'!$C$8:$D$50,MATCH('Priser (Servicecenter)'!$B$49&amp;" - "&amp;'Priser (Servicecenter)'!$B52,'(Dold flik) Prislista_Tbl'!$A$8:$A$50,0),MATCH('Priser (Servicecenter)'!E$14,'(Dold flik) Prislista_Tbl'!$C$5:$D$5,0))</f>
        <v>0</v>
      </c>
      <c r="F52" s="22">
        <f>INDEX('(Dold flik) Prislista_Tbl'!$C$8:$D$50,MATCH('Priser (Servicecenter)'!$B$49&amp;" - "&amp;'Priser (Servicecenter)'!$B52,'(Dold flik) Prislista_Tbl'!$A$8:$A$50,0),MATCH('Priser (Servicecenter)'!F$14,'(Dold flik) Prislista_Tbl'!$C$5:$D$5,0))</f>
        <v>16388</v>
      </c>
      <c r="G52" s="74" t="str">
        <f t="shared" si="0"/>
        <v/>
      </c>
      <c r="H52" s="80"/>
      <c r="I52" s="19">
        <f t="shared" si="1"/>
        <v>0</v>
      </c>
      <c r="J52" s="73"/>
    </row>
    <row r="53" spans="2:10" x14ac:dyDescent="0.25">
      <c r="B53" s="26" t="s">
        <v>41</v>
      </c>
      <c r="C53" s="79"/>
      <c r="D53" s="18" t="s">
        <v>80</v>
      </c>
      <c r="E53" s="22">
        <f>INDEX('(Dold flik) Prislista_Tbl'!$C$8:$D$50,MATCH('Priser (Servicecenter)'!$B$49&amp;" - "&amp;'Priser (Servicecenter)'!$B53,'(Dold flik) Prislista_Tbl'!$A$8:$A$50,0),MATCH('Priser (Servicecenter)'!E$14,'(Dold flik) Prislista_Tbl'!$C$5:$D$5,0))</f>
        <v>1200</v>
      </c>
      <c r="F53" s="22">
        <f>INDEX('(Dold flik) Prislista_Tbl'!$C$8:$D$50,MATCH('Priser (Servicecenter)'!$B$49&amp;" - "&amp;'Priser (Servicecenter)'!$B53,'(Dold flik) Prislista_Tbl'!$A$8:$A$50,0),MATCH('Priser (Servicecenter)'!F$14,'(Dold flik) Prislista_Tbl'!$C$5:$D$5,0))</f>
        <v>1475</v>
      </c>
      <c r="G53" s="19" t="str">
        <f t="shared" si="0"/>
        <v/>
      </c>
      <c r="H53" s="80"/>
      <c r="I53" s="19">
        <f t="shared" si="1"/>
        <v>0</v>
      </c>
    </row>
    <row r="54" spans="2:10" x14ac:dyDescent="0.25">
      <c r="B54" s="26" t="s">
        <v>42</v>
      </c>
      <c r="C54" s="79"/>
      <c r="D54" s="18" t="s">
        <v>23</v>
      </c>
      <c r="E54" s="22">
        <f>INDEX('(Dold flik) Prislista_Tbl'!$C$8:$D$50,MATCH('Priser (Servicecenter)'!$B$49&amp;" - "&amp;'Priser (Servicecenter)'!$B54,'(Dold flik) Prislista_Tbl'!$A$8:$A$50,0),MATCH('Priser (Servicecenter)'!E$14,'(Dold flik) Prislista_Tbl'!$C$5:$D$5,0))</f>
        <v>9600</v>
      </c>
      <c r="F54" s="22">
        <f>INDEX('(Dold flik) Prislista_Tbl'!$C$8:$D$50,MATCH('Priser (Servicecenter)'!$B$49&amp;" - "&amp;'Priser (Servicecenter)'!$B54,'(Dold flik) Prislista_Tbl'!$A$8:$A$50,0),MATCH('Priser (Servicecenter)'!F$14,'(Dold flik) Prislista_Tbl'!$C$5:$D$5,0))</f>
        <v>16388</v>
      </c>
      <c r="G54" s="19" t="str">
        <f t="shared" si="0"/>
        <v/>
      </c>
      <c r="H54" s="80"/>
      <c r="I54" s="19">
        <f t="shared" si="1"/>
        <v>0</v>
      </c>
    </row>
    <row r="55" spans="2:10" x14ac:dyDescent="0.25">
      <c r="B55" s="26" t="s">
        <v>43</v>
      </c>
      <c r="C55" s="79"/>
      <c r="D55" s="18" t="s">
        <v>40</v>
      </c>
      <c r="E55" s="22">
        <f>INDEX('(Dold flik) Prislista_Tbl'!$C$8:$D$50,MATCH('Priser (Servicecenter)'!$B$49&amp;" - "&amp;'Priser (Servicecenter)'!$B55,'(Dold flik) Prislista_Tbl'!$A$8:$A$50,0),MATCH('Priser (Servicecenter)'!E$14,'(Dold flik) Prislista_Tbl'!$C$5:$D$5,0))</f>
        <v>31460</v>
      </c>
      <c r="F55" s="22">
        <f>INDEX('(Dold flik) Prislista_Tbl'!$C$8:$D$50,MATCH('Priser (Servicecenter)'!$B$49&amp;" - "&amp;'Priser (Servicecenter)'!$B55,'(Dold flik) Prislista_Tbl'!$A$8:$A$50,0),MATCH('Priser (Servicecenter)'!F$14,'(Dold flik) Prislista_Tbl'!$C$5:$D$5,0))</f>
        <v>21850</v>
      </c>
      <c r="G55" s="19" t="str">
        <f t="shared" si="0"/>
        <v/>
      </c>
      <c r="H55" s="80"/>
      <c r="I55" s="19">
        <f t="shared" si="1"/>
        <v>0</v>
      </c>
    </row>
    <row r="56" spans="2:10" x14ac:dyDescent="0.25">
      <c r="B56" s="28" t="s">
        <v>44</v>
      </c>
      <c r="C56" s="79"/>
      <c r="D56" s="18" t="s">
        <v>23</v>
      </c>
      <c r="E56" s="22">
        <f>INDEX('(Dold flik) Prislista_Tbl'!$C$8:$D$50,MATCH('Priser (Servicecenter)'!$B$49&amp;" - "&amp;'Priser (Servicecenter)'!$B56,'(Dold flik) Prislista_Tbl'!$A$8:$A$50,0),MATCH('Priser (Servicecenter)'!E$14,'(Dold flik) Prislista_Tbl'!$C$5:$D$5,0))</f>
        <v>28092</v>
      </c>
      <c r="F56" s="22">
        <f>INDEX('(Dold flik) Prislista_Tbl'!$C$8:$D$50,MATCH('Priser (Servicecenter)'!$B$49&amp;" - "&amp;'Priser (Servicecenter)'!$B56,'(Dold flik) Prislista_Tbl'!$A$8:$A$50,0),MATCH('Priser (Servicecenter)'!F$14,'(Dold flik) Prislista_Tbl'!$C$5:$D$5,0))</f>
        <v>10925</v>
      </c>
      <c r="G56" s="19" t="str">
        <f t="shared" si="0"/>
        <v/>
      </c>
      <c r="H56" s="80"/>
      <c r="I56" s="19">
        <f t="shared" si="1"/>
        <v>0</v>
      </c>
    </row>
    <row r="57" spans="2:10" x14ac:dyDescent="0.25">
      <c r="B57" s="29" t="s">
        <v>45</v>
      </c>
      <c r="C57" s="79"/>
      <c r="D57" s="18" t="s">
        <v>23</v>
      </c>
      <c r="E57" s="22">
        <f>INDEX('(Dold flik) Prislista_Tbl'!$C$8:$D$50,MATCH('Priser (Servicecenter)'!$B$49&amp;" - "&amp;'Priser (Servicecenter)'!$B57,'(Dold flik) Prislista_Tbl'!$A$8:$A$50,0),MATCH('Priser (Servicecenter)'!E$14,'(Dold flik) Prislista_Tbl'!$C$5:$D$5,0))</f>
        <v>78324</v>
      </c>
      <c r="F57" s="22">
        <f>INDEX('(Dold flik) Prislista_Tbl'!$C$8:$D$50,MATCH('Priser (Servicecenter)'!$B$49&amp;" - "&amp;'Priser (Servicecenter)'!$B57,'(Dold flik) Prislista_Tbl'!$A$8:$A$50,0),MATCH('Priser (Servicecenter)'!F$14,'(Dold flik) Prislista_Tbl'!$C$5:$D$5,0))</f>
        <v>43701</v>
      </c>
      <c r="G57" s="19" t="str">
        <f t="shared" si="0"/>
        <v/>
      </c>
      <c r="H57" s="80"/>
      <c r="I57" s="19">
        <f t="shared" si="1"/>
        <v>0</v>
      </c>
    </row>
    <row r="58" spans="2:10" x14ac:dyDescent="0.25">
      <c r="B58" s="26" t="s">
        <v>84</v>
      </c>
      <c r="C58" s="79"/>
      <c r="D58" s="18" t="s">
        <v>46</v>
      </c>
      <c r="E58" s="22">
        <f>INDEX('(Dold flik) Prislista_Tbl'!$C$8:$D$50,MATCH('Priser (Servicecenter)'!$B$49&amp;" - "&amp;'Priser (Servicecenter)'!$B58,'(Dold flik) Prislista_Tbl'!$A$8:$A$50,0),MATCH('Priser (Servicecenter)'!E$14,'(Dold flik) Prislista_Tbl'!$C$5:$D$5,0))</f>
        <v>21960</v>
      </c>
      <c r="F58" s="22">
        <f>INDEX('(Dold flik) Prislista_Tbl'!$C$8:$D$50,MATCH('Priser (Servicecenter)'!$B$49&amp;" - "&amp;'Priser (Servicecenter)'!$B58,'(Dold flik) Prislista_Tbl'!$A$8:$A$50,0),MATCH('Priser (Servicecenter)'!F$14,'(Dold flik) Prislista_Tbl'!$C$5:$D$5,0))</f>
        <v>19666</v>
      </c>
      <c r="G58" s="19" t="str">
        <f t="shared" si="0"/>
        <v/>
      </c>
      <c r="H58" s="80"/>
      <c r="I58" s="19">
        <f t="shared" si="1"/>
        <v>0</v>
      </c>
    </row>
    <row r="59" spans="2:10" x14ac:dyDescent="0.25">
      <c r="B59" s="26" t="s">
        <v>47</v>
      </c>
      <c r="C59" s="79"/>
      <c r="D59" s="18" t="s">
        <v>80</v>
      </c>
      <c r="E59" s="22">
        <f>INDEX('(Dold flik) Prislista_Tbl'!$C$8:$D$50,MATCH('Priser (Servicecenter)'!$B$49&amp;" - "&amp;'Priser (Servicecenter)'!$B59,'(Dold flik) Prislista_Tbl'!$A$8:$A$50,0),MATCH('Priser (Servicecenter)'!E$14,'(Dold flik) Prislista_Tbl'!$C$5:$D$5,0))</f>
        <v>1400</v>
      </c>
      <c r="F59" s="22">
        <f>INDEX('(Dold flik) Prislista_Tbl'!$C$8:$D$50,MATCH('Priser (Servicecenter)'!$B$49&amp;" - "&amp;'Priser (Servicecenter)'!$B59,'(Dold flik) Prislista_Tbl'!$A$8:$A$50,0),MATCH('Priser (Servicecenter)'!F$14,'(Dold flik) Prislista_Tbl'!$C$5:$D$5,0))</f>
        <v>1475</v>
      </c>
      <c r="G59" s="19" t="str">
        <f t="shared" si="0"/>
        <v/>
      </c>
      <c r="H59" s="80"/>
      <c r="I59" s="19">
        <f t="shared" si="1"/>
        <v>0</v>
      </c>
    </row>
    <row r="60" spans="2:10" x14ac:dyDescent="0.25">
      <c r="B60" s="26" t="s">
        <v>48</v>
      </c>
      <c r="C60" s="79"/>
      <c r="D60" s="18" t="s">
        <v>80</v>
      </c>
      <c r="E60" s="22">
        <f>INDEX('(Dold flik) Prislista_Tbl'!$C$8:$D$50,MATCH('Priser (Servicecenter)'!$B$49&amp;" - "&amp;'Priser (Servicecenter)'!$B60,'(Dold flik) Prislista_Tbl'!$A$8:$A$50,0),MATCH('Priser (Servicecenter)'!E$14,'(Dold flik) Prislista_Tbl'!$C$5:$D$5,0))</f>
        <v>1350</v>
      </c>
      <c r="F60" s="22">
        <f>INDEX('(Dold flik) Prislista_Tbl'!$C$8:$D$50,MATCH('Priser (Servicecenter)'!$B$49&amp;" - "&amp;'Priser (Servicecenter)'!$B60,'(Dold flik) Prislista_Tbl'!$A$8:$A$50,0),MATCH('Priser (Servicecenter)'!F$14,'(Dold flik) Prislista_Tbl'!$C$5:$D$5,0))</f>
        <v>1475</v>
      </c>
      <c r="G60" s="19" t="str">
        <f t="shared" si="0"/>
        <v/>
      </c>
      <c r="H60" s="80"/>
      <c r="I60" s="19">
        <f t="shared" si="1"/>
        <v>0</v>
      </c>
    </row>
    <row r="62" spans="2:10" ht="15.6" x14ac:dyDescent="0.25">
      <c r="B62" s="3" t="s">
        <v>61</v>
      </c>
    </row>
    <row r="63" spans="2:10" x14ac:dyDescent="0.25">
      <c r="B63" s="30" t="s">
        <v>49</v>
      </c>
      <c r="C63" s="16" t="s">
        <v>12</v>
      </c>
      <c r="D63" s="16" t="s">
        <v>13</v>
      </c>
      <c r="E63" s="16" t="str">
        <f>$E$14</f>
        <v>CGI Sverige AB</v>
      </c>
      <c r="F63" s="16" t="str">
        <f>$F$14</f>
        <v>Visma Proceedo AB</v>
      </c>
      <c r="G63" s="31"/>
      <c r="H63" s="31" t="s">
        <v>14</v>
      </c>
      <c r="I63" s="31" t="s">
        <v>4</v>
      </c>
    </row>
    <row r="64" spans="2:10" x14ac:dyDescent="0.25">
      <c r="B64" s="82"/>
      <c r="C64" s="79"/>
      <c r="D64" s="79"/>
      <c r="E64" s="22"/>
      <c r="F64" s="18"/>
      <c r="G64" s="19"/>
      <c r="H64" s="80"/>
      <c r="I64" s="19">
        <f t="shared" ref="I64:I73" si="2">+C64*H64</f>
        <v>0</v>
      </c>
    </row>
    <row r="65" spans="2:9" x14ac:dyDescent="0.25">
      <c r="B65" s="82"/>
      <c r="C65" s="79"/>
      <c r="D65" s="83"/>
      <c r="E65" s="22"/>
      <c r="F65" s="22"/>
      <c r="G65" s="19"/>
      <c r="H65" s="80"/>
      <c r="I65" s="19">
        <f t="shared" si="2"/>
        <v>0</v>
      </c>
    </row>
    <row r="66" spans="2:9" x14ac:dyDescent="0.25">
      <c r="B66" s="82"/>
      <c r="C66" s="79"/>
      <c r="D66" s="83"/>
      <c r="E66" s="22"/>
      <c r="F66" s="22"/>
      <c r="G66" s="19"/>
      <c r="H66" s="80"/>
      <c r="I66" s="19">
        <f t="shared" si="2"/>
        <v>0</v>
      </c>
    </row>
    <row r="67" spans="2:9" hidden="1" outlineLevel="1" x14ac:dyDescent="0.25">
      <c r="B67" s="82"/>
      <c r="C67" s="79"/>
      <c r="D67" s="83"/>
      <c r="E67" s="22"/>
      <c r="F67" s="22"/>
      <c r="G67" s="19"/>
      <c r="H67" s="80"/>
      <c r="I67" s="19">
        <f t="shared" si="2"/>
        <v>0</v>
      </c>
    </row>
    <row r="68" spans="2:9" hidden="1" outlineLevel="1" x14ac:dyDescent="0.25">
      <c r="B68" s="82"/>
      <c r="C68" s="79"/>
      <c r="D68" s="83"/>
      <c r="E68" s="22"/>
      <c r="F68" s="22"/>
      <c r="G68" s="19"/>
      <c r="H68" s="80"/>
      <c r="I68" s="19">
        <f t="shared" si="2"/>
        <v>0</v>
      </c>
    </row>
    <row r="69" spans="2:9" hidden="1" outlineLevel="1" x14ac:dyDescent="0.25">
      <c r="B69" s="82"/>
      <c r="C69" s="79"/>
      <c r="D69" s="83"/>
      <c r="E69" s="22"/>
      <c r="F69" s="22"/>
      <c r="G69" s="19"/>
      <c r="H69" s="80"/>
      <c r="I69" s="19">
        <f t="shared" si="2"/>
        <v>0</v>
      </c>
    </row>
    <row r="70" spans="2:9" hidden="1" outlineLevel="1" x14ac:dyDescent="0.25">
      <c r="B70" s="82"/>
      <c r="C70" s="79"/>
      <c r="D70" s="83"/>
      <c r="E70" s="22"/>
      <c r="F70" s="22"/>
      <c r="G70" s="19"/>
      <c r="H70" s="80"/>
      <c r="I70" s="19">
        <f t="shared" si="2"/>
        <v>0</v>
      </c>
    </row>
    <row r="71" spans="2:9" hidden="1" outlineLevel="1" x14ac:dyDescent="0.25">
      <c r="B71" s="82"/>
      <c r="C71" s="79"/>
      <c r="D71" s="83"/>
      <c r="E71" s="22"/>
      <c r="F71" s="22"/>
      <c r="G71" s="19"/>
      <c r="H71" s="80"/>
      <c r="I71" s="19">
        <f t="shared" si="2"/>
        <v>0</v>
      </c>
    </row>
    <row r="72" spans="2:9" hidden="1" outlineLevel="1" x14ac:dyDescent="0.25">
      <c r="B72" s="82"/>
      <c r="C72" s="79"/>
      <c r="D72" s="83"/>
      <c r="E72" s="22"/>
      <c r="F72" s="22"/>
      <c r="G72" s="19"/>
      <c r="H72" s="80"/>
      <c r="I72" s="19">
        <f t="shared" si="2"/>
        <v>0</v>
      </c>
    </row>
    <row r="73" spans="2:9" collapsed="1" x14ac:dyDescent="0.25">
      <c r="B73" s="82"/>
      <c r="C73" s="79"/>
      <c r="D73" s="83"/>
      <c r="E73" s="22"/>
      <c r="F73" s="22"/>
      <c r="G73" s="19"/>
      <c r="H73" s="80"/>
      <c r="I73" s="19">
        <f t="shared" si="2"/>
        <v>0</v>
      </c>
    </row>
    <row r="75" spans="2:9" ht="15.6" x14ac:dyDescent="0.25">
      <c r="B75" s="3" t="s">
        <v>50</v>
      </c>
      <c r="E75" s="23">
        <f>SUM(E15:E73)</f>
        <v>20349227</v>
      </c>
      <c r="F75" s="23">
        <f>SUM(F15:F73)</f>
        <v>11768619</v>
      </c>
      <c r="I75" s="23">
        <f>SUM(I15:I73)</f>
        <v>0</v>
      </c>
    </row>
    <row r="77" spans="2:9" x14ac:dyDescent="0.25">
      <c r="B77" s="75" t="s">
        <v>51</v>
      </c>
      <c r="C77" s="58"/>
      <c r="D77" s="58"/>
    </row>
    <row r="78" spans="2:9" x14ac:dyDescent="0.25">
      <c r="B78" s="76" t="s">
        <v>97</v>
      </c>
    </row>
  </sheetData>
  <sheetProtection sheet="1" selectLockedCells="1"/>
  <mergeCells count="7">
    <mergeCell ref="D4:I4"/>
    <mergeCell ref="B24:I24"/>
    <mergeCell ref="B30:I30"/>
    <mergeCell ref="D6:I6"/>
    <mergeCell ref="D7:I7"/>
    <mergeCell ref="G13:I13"/>
    <mergeCell ref="B17:I17"/>
  </mergeCells>
  <conditionalFormatting sqref="H19:H21 H32:H36 H43:H47 H51:H60">
    <cfRule type="expression" dxfId="0" priority="1">
      <formula>$G19&lt;$H19</formula>
    </cfRule>
  </conditionalFormatting>
  <pageMargins left="0.7" right="0.7" top="0.75" bottom="0.75" header="0.3" footer="0.3"/>
  <pageSetup scale="6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FEDE096-DC74-4A00-A00A-F315A55CD299}">
          <x14:formula1>
            <xm:f>'(Dold flik) Prislista_Tbl'!$B$5:$D$5</xm:f>
          </x14:formula1>
          <xm:sqref>D7:I7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064A5-AB56-496B-ABEE-5B4BA291FB81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499984740745262"/>
  </sheetPr>
  <dimension ref="A1:Q55"/>
  <sheetViews>
    <sheetView showGridLines="0" topLeftCell="C1" workbookViewId="0">
      <selection activeCell="L4" sqref="L4"/>
    </sheetView>
  </sheetViews>
  <sheetFormatPr defaultColWidth="9" defaultRowHeight="13.8" outlineLevelCol="1" x14ac:dyDescent="0.25"/>
  <cols>
    <col min="1" max="1" width="71.69921875" style="38" customWidth="1" outlineLevel="1"/>
    <col min="2" max="2" width="48.69921875" style="38" customWidth="1"/>
    <col min="3" max="3" width="16.69921875" style="38" customWidth="1"/>
    <col min="4" max="4" width="17.8984375" style="38" customWidth="1"/>
    <col min="5" max="5" width="5.8984375" style="38" customWidth="1"/>
    <col min="6" max="6" width="11.59765625" style="38" customWidth="1"/>
    <col min="7" max="7" width="10.69921875" style="38" customWidth="1"/>
    <col min="8" max="8" width="12.19921875" style="38" customWidth="1"/>
    <col min="9" max="9" width="9" style="38" customWidth="1"/>
    <col min="10" max="10" width="13.5" style="38" customWidth="1"/>
    <col min="11" max="11" width="4.5" style="38" customWidth="1"/>
    <col min="12" max="12" width="15.5" style="38" customWidth="1"/>
    <col min="13" max="13" width="3.296875" style="38" customWidth="1"/>
    <col min="14" max="14" width="15.5" style="38" customWidth="1"/>
    <col min="15" max="15" width="3" style="38" customWidth="1"/>
    <col min="16" max="16" width="15.5" style="38" customWidth="1"/>
    <col min="17" max="16384" width="9" style="38"/>
  </cols>
  <sheetData>
    <row r="1" spans="1:17" x14ac:dyDescent="0.25">
      <c r="B1" s="67" t="s">
        <v>100</v>
      </c>
      <c r="C1" s="114">
        <v>43049</v>
      </c>
      <c r="D1" s="114">
        <v>44595</v>
      </c>
      <c r="I1" s="68"/>
      <c r="J1" s="68"/>
      <c r="K1" s="68"/>
      <c r="L1" s="68"/>
      <c r="N1" s="68"/>
      <c r="P1" s="68"/>
    </row>
    <row r="2" spans="1:17" x14ac:dyDescent="0.25">
      <c r="B2" s="67"/>
      <c r="C2" s="68"/>
      <c r="D2" s="68"/>
      <c r="I2" s="115" t="s">
        <v>98</v>
      </c>
      <c r="J2" s="116"/>
      <c r="K2" s="116"/>
      <c r="L2" s="117"/>
      <c r="N2" s="115" t="s">
        <v>94</v>
      </c>
      <c r="O2" s="116"/>
      <c r="P2" s="117"/>
    </row>
    <row r="3" spans="1:17" ht="21" x14ac:dyDescent="0.4">
      <c r="B3" s="57" t="s">
        <v>58</v>
      </c>
      <c r="J3" s="95" t="s">
        <v>90</v>
      </c>
      <c r="L3" s="38" t="s">
        <v>93</v>
      </c>
      <c r="P3" s="38" t="s">
        <v>101</v>
      </c>
    </row>
    <row r="4" spans="1:17" x14ac:dyDescent="0.25">
      <c r="I4" s="67" t="s">
        <v>88</v>
      </c>
      <c r="J4" s="38" t="s">
        <v>87</v>
      </c>
      <c r="P4" s="38" t="s">
        <v>102</v>
      </c>
    </row>
    <row r="5" spans="1:17" ht="55.8" thickBot="1" x14ac:dyDescent="0.3">
      <c r="A5" s="41"/>
      <c r="B5" s="41" t="s">
        <v>92</v>
      </c>
      <c r="C5" s="42" t="s">
        <v>0</v>
      </c>
      <c r="D5" s="42" t="s">
        <v>91</v>
      </c>
      <c r="F5" s="111" t="s">
        <v>99</v>
      </c>
      <c r="G5" s="112"/>
      <c r="H5" s="113"/>
      <c r="I5" s="67" t="s">
        <v>89</v>
      </c>
      <c r="J5" s="118" t="s">
        <v>96</v>
      </c>
      <c r="L5" s="42" t="s">
        <v>95</v>
      </c>
      <c r="N5" s="118" t="s">
        <v>96</v>
      </c>
      <c r="P5" s="42" t="s">
        <v>95</v>
      </c>
    </row>
    <row r="6" spans="1:17" ht="16.2" thickBot="1" x14ac:dyDescent="0.3">
      <c r="A6" s="41"/>
      <c r="B6" s="43" t="s">
        <v>11</v>
      </c>
      <c r="C6" s="44" t="s">
        <v>52</v>
      </c>
      <c r="D6" s="44" t="s">
        <v>53</v>
      </c>
      <c r="E6" s="39"/>
      <c r="F6" s="39" t="s">
        <v>85</v>
      </c>
      <c r="G6" s="39"/>
      <c r="H6" s="39" t="s">
        <v>86</v>
      </c>
      <c r="I6" s="39"/>
      <c r="J6" s="119">
        <v>6.6699999999999995E-2</v>
      </c>
      <c r="L6" s="44" t="s">
        <v>53</v>
      </c>
      <c r="N6" s="119">
        <v>2.4199999999999999E-2</v>
      </c>
      <c r="P6" s="96"/>
    </row>
    <row r="7" spans="1:17" x14ac:dyDescent="0.25">
      <c r="A7" s="41"/>
      <c r="B7" s="45" t="s">
        <v>63</v>
      </c>
      <c r="C7" s="44"/>
      <c r="D7" s="44"/>
      <c r="E7" s="39"/>
      <c r="F7" s="85" t="s">
        <v>54</v>
      </c>
      <c r="G7" s="39"/>
      <c r="H7" s="93" t="s">
        <v>54</v>
      </c>
      <c r="I7" s="39"/>
      <c r="J7" s="39"/>
    </row>
    <row r="8" spans="1:17" x14ac:dyDescent="0.25">
      <c r="A8" s="41" t="str">
        <f t="shared" ref="A8:A13" si="0">$B$6&amp;" - "&amp;B8</f>
        <v>1a) Införandeprojekt - Kat. 1 – Myndighet ≤ 200 Användare</v>
      </c>
      <c r="B8" s="45" t="s">
        <v>6</v>
      </c>
      <c r="C8" s="46">
        <v>700133</v>
      </c>
      <c r="D8" s="46">
        <f>+P8</f>
        <v>114714</v>
      </c>
      <c r="E8" s="39"/>
      <c r="F8" s="86">
        <v>700133</v>
      </c>
      <c r="G8" s="94">
        <f>+C8-F8</f>
        <v>0</v>
      </c>
      <c r="H8" s="86">
        <v>105000</v>
      </c>
      <c r="I8" s="39"/>
      <c r="J8" s="97">
        <f>+H8*J$6+H8</f>
        <v>112003.5</v>
      </c>
      <c r="K8" s="98"/>
      <c r="L8" s="46">
        <v>112004</v>
      </c>
      <c r="N8" s="97">
        <f>+(L8*N$6)+L8</f>
        <v>114714.49679999999</v>
      </c>
      <c r="P8" s="97">
        <v>114714</v>
      </c>
      <c r="Q8" s="99">
        <f>+P8-N8</f>
        <v>-0.49679999999352731</v>
      </c>
    </row>
    <row r="9" spans="1:17" x14ac:dyDescent="0.25">
      <c r="A9" s="41" t="str">
        <f t="shared" si="0"/>
        <v>1a) Införandeprojekt - Kat. 2 – Myndighet 201-800 Användare</v>
      </c>
      <c r="B9" s="13" t="s">
        <v>7</v>
      </c>
      <c r="C9" s="46">
        <v>862133</v>
      </c>
      <c r="D9" s="46">
        <f>+P9</f>
        <v>218503</v>
      </c>
      <c r="E9" s="39"/>
      <c r="F9" s="86">
        <v>862133</v>
      </c>
      <c r="G9" s="94">
        <f t="shared" ref="G9:G12" si="1">+C9-F9</f>
        <v>0</v>
      </c>
      <c r="H9" s="86">
        <v>200000</v>
      </c>
      <c r="I9" s="39"/>
      <c r="J9" s="97">
        <f>+H9*J$6+H9</f>
        <v>213340</v>
      </c>
      <c r="K9" s="98"/>
      <c r="L9" s="46">
        <v>213340</v>
      </c>
      <c r="N9" s="97">
        <f>+(L9*N$6)+L9</f>
        <v>218502.82800000001</v>
      </c>
      <c r="P9" s="97">
        <v>218503</v>
      </c>
      <c r="Q9" s="99">
        <f>+P9-N9</f>
        <v>0.17199999999138527</v>
      </c>
    </row>
    <row r="10" spans="1:17" x14ac:dyDescent="0.25">
      <c r="A10" s="41" t="str">
        <f t="shared" si="0"/>
        <v>1a) Införandeprojekt - Kat. 3 – Myndighet 801-1500 Användare</v>
      </c>
      <c r="B10" s="45" t="s">
        <v>8</v>
      </c>
      <c r="C10" s="46">
        <v>911733</v>
      </c>
      <c r="D10" s="46">
        <f>+P10</f>
        <v>327754</v>
      </c>
      <c r="E10" s="39"/>
      <c r="F10" s="86">
        <v>911733</v>
      </c>
      <c r="G10" s="94">
        <f t="shared" si="1"/>
        <v>0</v>
      </c>
      <c r="H10" s="86">
        <v>300000</v>
      </c>
      <c r="I10" s="39"/>
      <c r="J10" s="97">
        <f>+H10*J$6+H10</f>
        <v>320010</v>
      </c>
      <c r="K10" s="98"/>
      <c r="L10" s="46">
        <v>320010</v>
      </c>
      <c r="N10" s="97">
        <f>+(L10*N$6)+L10</f>
        <v>327754.24200000003</v>
      </c>
      <c r="P10" s="97">
        <v>327754</v>
      </c>
      <c r="Q10" s="99">
        <f>+P10-N10</f>
        <v>-0.24200000002747402</v>
      </c>
    </row>
    <row r="11" spans="1:17" x14ac:dyDescent="0.25">
      <c r="A11" s="41" t="str">
        <f t="shared" si="0"/>
        <v>1a) Införandeprojekt - Kat. 4 – Myndighet 1501-4000 Användare</v>
      </c>
      <c r="B11" s="47" t="s">
        <v>55</v>
      </c>
      <c r="C11" s="46">
        <v>1018533</v>
      </c>
      <c r="D11" s="46">
        <f>+P11</f>
        <v>655508</v>
      </c>
      <c r="E11" s="39"/>
      <c r="F11" s="86">
        <v>1018533</v>
      </c>
      <c r="G11" s="94">
        <f t="shared" si="1"/>
        <v>0</v>
      </c>
      <c r="H11" s="86">
        <v>600000</v>
      </c>
      <c r="I11" s="39"/>
      <c r="J11" s="97">
        <f>+H11*J$6+H11</f>
        <v>640020</v>
      </c>
      <c r="K11" s="98"/>
      <c r="L11" s="46">
        <v>640020</v>
      </c>
      <c r="N11" s="97">
        <f>+(L11*N$6)+L11</f>
        <v>655508.48400000005</v>
      </c>
      <c r="P11" s="97">
        <v>655508</v>
      </c>
      <c r="Q11" s="99">
        <f t="shared" ref="Q11:Q50" si="2">+P11-N11</f>
        <v>-0.48400000005494803</v>
      </c>
    </row>
    <row r="12" spans="1:17" x14ac:dyDescent="0.25">
      <c r="A12" s="41" t="str">
        <f t="shared" si="0"/>
        <v>1a) Införandeprojekt - Kat. 5 – Myndighet ≥ 4001 Användare</v>
      </c>
      <c r="B12" s="45" t="s">
        <v>9</v>
      </c>
      <c r="C12" s="46">
        <v>1168933</v>
      </c>
      <c r="D12" s="46">
        <f>+P12</f>
        <v>2185028</v>
      </c>
      <c r="E12" s="39"/>
      <c r="F12" s="86">
        <v>1168933</v>
      </c>
      <c r="G12" s="94">
        <f t="shared" si="1"/>
        <v>0</v>
      </c>
      <c r="H12" s="86">
        <v>2000000</v>
      </c>
      <c r="I12" s="39"/>
      <c r="J12" s="97">
        <f>+H12*J$6+H12</f>
        <v>2133400</v>
      </c>
      <c r="K12" s="98"/>
      <c r="L12" s="46">
        <v>2133400</v>
      </c>
      <c r="N12" s="97">
        <f>+(L12*N$6)+L12</f>
        <v>2185028.2799999998</v>
      </c>
      <c r="P12" s="97">
        <v>2185028</v>
      </c>
      <c r="Q12" s="99">
        <f t="shared" si="2"/>
        <v>-0.27999999979510903</v>
      </c>
    </row>
    <row r="13" spans="1:17" x14ac:dyDescent="0.25">
      <c r="A13" s="41" t="str">
        <f t="shared" si="0"/>
        <v>1a) Införandeprojekt - Servicecenter</v>
      </c>
      <c r="B13" s="45" t="s">
        <v>1</v>
      </c>
      <c r="C13" s="46"/>
      <c r="D13" s="46"/>
      <c r="E13" s="39"/>
      <c r="I13" s="39"/>
      <c r="J13" s="39"/>
      <c r="L13" s="46"/>
      <c r="N13" s="46"/>
      <c r="P13" s="46"/>
      <c r="Q13" s="99"/>
    </row>
    <row r="14" spans="1:17" ht="15.6" x14ac:dyDescent="0.25">
      <c r="A14" s="41"/>
      <c r="B14" s="43" t="s">
        <v>16</v>
      </c>
      <c r="C14" s="48" t="s">
        <v>54</v>
      </c>
      <c r="D14" s="48" t="s">
        <v>54</v>
      </c>
      <c r="E14" s="39"/>
      <c r="F14" s="87" t="s">
        <v>54</v>
      </c>
      <c r="G14" s="94"/>
      <c r="H14" s="87" t="s">
        <v>54</v>
      </c>
      <c r="I14" s="39"/>
      <c r="J14" s="39"/>
      <c r="L14" s="48" t="s">
        <v>54</v>
      </c>
      <c r="N14" s="48" t="s">
        <v>54</v>
      </c>
      <c r="P14" s="48"/>
      <c r="Q14" s="99"/>
    </row>
    <row r="15" spans="1:17" ht="26.4" x14ac:dyDescent="0.25">
      <c r="A15" s="41" t="str">
        <f>$B$14&amp;" - "&amp;B15</f>
        <v>1b) Införandeprojekt i Servicecenter - Grundinförande i Servicecenter, inkluderar införande i 3 organisationer totalt</v>
      </c>
      <c r="B15" s="49" t="s">
        <v>18</v>
      </c>
      <c r="C15" s="46">
        <v>2252418</v>
      </c>
      <c r="D15" s="46">
        <f>+P15</f>
        <v>1638771</v>
      </c>
      <c r="E15" s="39"/>
      <c r="F15" s="86">
        <v>2252418</v>
      </c>
      <c r="G15" s="94">
        <f>+C15-F15</f>
        <v>0</v>
      </c>
      <c r="H15" s="86">
        <v>1500000</v>
      </c>
      <c r="I15" s="39"/>
      <c r="J15" s="97">
        <f>+H15*J$6+H15</f>
        <v>1600050</v>
      </c>
      <c r="K15" s="98"/>
      <c r="L15" s="46">
        <v>1600050</v>
      </c>
      <c r="N15" s="97">
        <f>+(L15*N$6)+L15</f>
        <v>1638771.21</v>
      </c>
      <c r="P15" s="97">
        <v>1638771</v>
      </c>
      <c r="Q15" s="99">
        <f t="shared" si="2"/>
        <v>-0.2099999999627471</v>
      </c>
    </row>
    <row r="16" spans="1:17" x14ac:dyDescent="0.25">
      <c r="A16" s="41" t="str">
        <f>$B$14&amp;" - "&amp;B16</f>
        <v>1b) Införandeprojekt i Servicecenter - Införande i tillkommande organisationer upp till 15:e, per styck</v>
      </c>
      <c r="B16" s="50" t="s">
        <v>19</v>
      </c>
      <c r="C16" s="46">
        <v>548400</v>
      </c>
      <c r="D16" s="46">
        <f>+P16</f>
        <v>54626</v>
      </c>
      <c r="E16" s="39"/>
      <c r="F16" s="86">
        <v>548400</v>
      </c>
      <c r="G16" s="94">
        <f>+C16-F16</f>
        <v>0</v>
      </c>
      <c r="H16" s="86">
        <v>50000</v>
      </c>
      <c r="I16" s="39"/>
      <c r="J16" s="97">
        <f>+H16*J$6+H16</f>
        <v>53335</v>
      </c>
      <c r="K16" s="98"/>
      <c r="L16" s="46">
        <v>53335</v>
      </c>
      <c r="N16" s="97">
        <f>+(L16*N$6)+L16</f>
        <v>54625.707000000002</v>
      </c>
      <c r="P16" s="97">
        <v>54626</v>
      </c>
      <c r="Q16" s="99">
        <f t="shared" si="2"/>
        <v>0.29299999999784632</v>
      </c>
    </row>
    <row r="17" spans="1:17" x14ac:dyDescent="0.25">
      <c r="A17" s="41" t="str">
        <f>$B$14&amp;" - "&amp;B17</f>
        <v>1b) Införandeprojekt i Servicecenter - Införande i tillkommande organisationer därutöver, per styck</v>
      </c>
      <c r="B17" s="50" t="s">
        <v>20</v>
      </c>
      <c r="C17" s="46">
        <v>548400</v>
      </c>
      <c r="D17" s="46">
        <f>+P17</f>
        <v>32775</v>
      </c>
      <c r="E17" s="39"/>
      <c r="F17" s="86">
        <v>548400</v>
      </c>
      <c r="G17" s="94">
        <f>+C17-F17</f>
        <v>0</v>
      </c>
      <c r="H17" s="86">
        <v>30000</v>
      </c>
      <c r="I17" s="39"/>
      <c r="J17" s="97">
        <f>+H17*J$6+H17</f>
        <v>32001</v>
      </c>
      <c r="K17" s="98"/>
      <c r="L17" s="46">
        <v>32001</v>
      </c>
      <c r="N17" s="97">
        <f>+(L17*N$6)+L17</f>
        <v>32775.424200000001</v>
      </c>
      <c r="P17" s="97">
        <v>32775</v>
      </c>
      <c r="Q17" s="99">
        <f t="shared" si="2"/>
        <v>-0.42420000000129221</v>
      </c>
    </row>
    <row r="18" spans="1:17" x14ac:dyDescent="0.25">
      <c r="A18" s="41"/>
      <c r="B18" s="50"/>
      <c r="C18" s="46"/>
      <c r="D18" s="46"/>
      <c r="E18" s="39"/>
      <c r="I18" s="39"/>
      <c r="J18" s="39"/>
      <c r="L18" s="46"/>
      <c r="N18" s="46"/>
      <c r="P18" s="46"/>
      <c r="Q18" s="99"/>
    </row>
    <row r="19" spans="1:17" ht="15.6" x14ac:dyDescent="0.25">
      <c r="A19" s="41"/>
      <c r="B19" s="43" t="s">
        <v>21</v>
      </c>
      <c r="C19" s="51" t="s">
        <v>54</v>
      </c>
      <c r="D19" s="51" t="s">
        <v>54</v>
      </c>
      <c r="E19" s="39"/>
      <c r="I19" s="39"/>
      <c r="J19" s="39"/>
      <c r="L19" s="51" t="s">
        <v>54</v>
      </c>
      <c r="N19" s="51" t="s">
        <v>54</v>
      </c>
      <c r="P19" s="51"/>
      <c r="Q19" s="99"/>
    </row>
    <row r="20" spans="1:17" x14ac:dyDescent="0.25">
      <c r="A20" s="41"/>
      <c r="B20" s="52"/>
      <c r="C20" s="51"/>
      <c r="D20" s="51"/>
      <c r="E20" s="39"/>
      <c r="F20" s="88" t="s">
        <v>54</v>
      </c>
      <c r="G20" s="94"/>
      <c r="H20" s="88" t="s">
        <v>54</v>
      </c>
      <c r="I20" s="39"/>
      <c r="J20" s="39"/>
      <c r="L20" s="51"/>
      <c r="N20" s="51"/>
      <c r="P20" s="51"/>
      <c r="Q20" s="99"/>
    </row>
    <row r="21" spans="1:17" x14ac:dyDescent="0.25">
      <c r="A21" s="41" t="str">
        <f>$B$19&amp;" - "&amp;B21</f>
        <v>2a) Avgift för faktiskt nyttjande av tjänsten - Kat. 1 – Myndighet ≤ 200 Användare</v>
      </c>
      <c r="B21" s="45" t="s">
        <v>6</v>
      </c>
      <c r="C21" s="46">
        <v>811347</v>
      </c>
      <c r="D21" s="46">
        <f>+P21</f>
        <v>109251</v>
      </c>
      <c r="E21" s="39"/>
      <c r="F21" s="86">
        <v>811347</v>
      </c>
      <c r="G21" s="94">
        <f>+C21-F21</f>
        <v>0</v>
      </c>
      <c r="H21" s="86">
        <v>100000</v>
      </c>
      <c r="I21" s="39"/>
      <c r="J21" s="97">
        <f>+H21*J$6+H21</f>
        <v>106670</v>
      </c>
      <c r="K21" s="98"/>
      <c r="L21" s="46">
        <v>106670</v>
      </c>
      <c r="N21" s="97">
        <f>+(L21*N$6)+L21</f>
        <v>109251.414</v>
      </c>
      <c r="P21" s="97">
        <v>109251</v>
      </c>
      <c r="Q21" s="99">
        <f t="shared" si="2"/>
        <v>-0.41400000000430737</v>
      </c>
    </row>
    <row r="22" spans="1:17" x14ac:dyDescent="0.25">
      <c r="A22" s="41" t="str">
        <f>$B$19&amp;" - "&amp;B22</f>
        <v>2a) Avgift för faktiskt nyttjande av tjänsten - Kat. 2 – Myndighet 201-800 Användare</v>
      </c>
      <c r="B22" s="13" t="s">
        <v>7</v>
      </c>
      <c r="C22" s="46">
        <v>1188955</v>
      </c>
      <c r="D22" s="46">
        <f>+P22</f>
        <v>163877</v>
      </c>
      <c r="E22" s="39"/>
      <c r="F22" s="86">
        <v>1188955</v>
      </c>
      <c r="G22" s="94">
        <f t="shared" ref="G22:G50" si="3">+C22-F22</f>
        <v>0</v>
      </c>
      <c r="H22" s="86">
        <v>150000</v>
      </c>
      <c r="I22" s="39"/>
      <c r="J22" s="97">
        <f>+H22*J$6+H22</f>
        <v>160005</v>
      </c>
      <c r="K22" s="98"/>
      <c r="L22" s="46">
        <v>160005</v>
      </c>
      <c r="N22" s="97">
        <f>+(L22*N$6)+L22</f>
        <v>163877.12100000001</v>
      </c>
      <c r="P22" s="97">
        <v>163877</v>
      </c>
      <c r="Q22" s="99">
        <f t="shared" si="2"/>
        <v>-0.12100000001373701</v>
      </c>
    </row>
    <row r="23" spans="1:17" x14ac:dyDescent="0.25">
      <c r="A23" s="41" t="str">
        <f>$B$19&amp;" - "&amp;B23</f>
        <v>2a) Avgift för faktiskt nyttjande av tjänsten - Kat. 3 – Myndighet 801-1500 Användare</v>
      </c>
      <c r="B23" s="45" t="s">
        <v>8</v>
      </c>
      <c r="C23" s="46">
        <v>1485997</v>
      </c>
      <c r="D23" s="46">
        <f>+P23</f>
        <v>273129</v>
      </c>
      <c r="E23" s="39"/>
      <c r="F23" s="86">
        <v>1485997</v>
      </c>
      <c r="G23" s="94">
        <f t="shared" si="3"/>
        <v>0</v>
      </c>
      <c r="H23" s="86">
        <v>250000</v>
      </c>
      <c r="I23" s="39"/>
      <c r="J23" s="97">
        <f>+H23*J$6+H23</f>
        <v>266675</v>
      </c>
      <c r="K23" s="98"/>
      <c r="L23" s="46">
        <v>266675</v>
      </c>
      <c r="N23" s="97">
        <f>+(L23*N$6)+L23</f>
        <v>273128.53499999997</v>
      </c>
      <c r="P23" s="97">
        <v>273129</v>
      </c>
      <c r="Q23" s="99">
        <f t="shared" si="2"/>
        <v>0.46500000002561137</v>
      </c>
    </row>
    <row r="24" spans="1:17" x14ac:dyDescent="0.25">
      <c r="A24" s="41" t="str">
        <f>$B$19&amp;" - "&amp;B24</f>
        <v>2a) Avgift för faktiskt nyttjande av tjänsten - Kat. 4 – Myndighet 1501-4000 Användare</v>
      </c>
      <c r="B24" s="45" t="s">
        <v>55</v>
      </c>
      <c r="C24" s="46">
        <v>1773574</v>
      </c>
      <c r="D24" s="46">
        <f>+P24</f>
        <v>655508</v>
      </c>
      <c r="E24" s="39"/>
      <c r="F24" s="86">
        <v>1773574</v>
      </c>
      <c r="G24" s="94">
        <f t="shared" si="3"/>
        <v>0</v>
      </c>
      <c r="H24" s="86">
        <v>600000</v>
      </c>
      <c r="I24" s="39"/>
      <c r="J24" s="97">
        <f>+H24*J$6+H24</f>
        <v>640020</v>
      </c>
      <c r="K24" s="98"/>
      <c r="L24" s="46">
        <v>640020</v>
      </c>
      <c r="N24" s="97">
        <f>+(L24*N$6)+L24</f>
        <v>655508.48400000005</v>
      </c>
      <c r="P24" s="97">
        <v>655508</v>
      </c>
      <c r="Q24" s="99">
        <f t="shared" si="2"/>
        <v>-0.48400000005494803</v>
      </c>
    </row>
    <row r="25" spans="1:17" x14ac:dyDescent="0.25">
      <c r="A25" s="41" t="str">
        <f>$B$19&amp;" - "&amp;B25</f>
        <v>2a) Avgift för faktiskt nyttjande av tjänsten - Kat. 5 – Myndighet ≥ 4001 Användare</v>
      </c>
      <c r="B25" s="45" t="s">
        <v>9</v>
      </c>
      <c r="C25" s="46">
        <v>2548035</v>
      </c>
      <c r="D25" s="46">
        <f>+P25</f>
        <v>3004414</v>
      </c>
      <c r="E25" s="39"/>
      <c r="F25" s="86">
        <v>2548035</v>
      </c>
      <c r="G25" s="94">
        <f t="shared" si="3"/>
        <v>0</v>
      </c>
      <c r="H25" s="86">
        <v>2750000</v>
      </c>
      <c r="I25" s="39"/>
      <c r="J25" s="97">
        <f>+H25*J$6+H25</f>
        <v>2933425</v>
      </c>
      <c r="K25" s="98"/>
      <c r="L25" s="46">
        <v>2933425</v>
      </c>
      <c r="N25" s="97">
        <f>+(L25*N$6)+L25</f>
        <v>3004413.8849999998</v>
      </c>
      <c r="P25" s="97">
        <v>3004414</v>
      </c>
      <c r="Q25" s="99">
        <f t="shared" si="2"/>
        <v>0.11500000022351742</v>
      </c>
    </row>
    <row r="26" spans="1:17" x14ac:dyDescent="0.25">
      <c r="A26" s="41"/>
      <c r="B26" s="45"/>
      <c r="C26" s="46"/>
      <c r="D26" s="46"/>
      <c r="E26" s="39"/>
      <c r="G26" s="94">
        <f t="shared" si="3"/>
        <v>0</v>
      </c>
      <c r="I26" s="39"/>
      <c r="J26" s="39"/>
      <c r="L26" s="46"/>
      <c r="N26" s="46"/>
      <c r="P26" s="46"/>
      <c r="Q26" s="99"/>
    </row>
    <row r="27" spans="1:17" ht="31.2" x14ac:dyDescent="0.25">
      <c r="A27" s="41"/>
      <c r="B27" s="43" t="s">
        <v>25</v>
      </c>
      <c r="C27" s="51" t="s">
        <v>54</v>
      </c>
      <c r="D27" s="51" t="s">
        <v>54</v>
      </c>
      <c r="E27" s="39"/>
      <c r="F27" s="88" t="s">
        <v>54</v>
      </c>
      <c r="G27" s="94"/>
      <c r="H27" s="88" t="s">
        <v>54</v>
      </c>
      <c r="I27" s="39"/>
      <c r="J27" s="39"/>
      <c r="L27" s="51" t="s">
        <v>54</v>
      </c>
      <c r="N27" s="51" t="s">
        <v>54</v>
      </c>
      <c r="P27" s="51"/>
      <c r="Q27" s="99"/>
    </row>
    <row r="28" spans="1:17" x14ac:dyDescent="0.25">
      <c r="A28" s="41" t="str">
        <f>$B$27&amp;" - "&amp;B28</f>
        <v>2b) Servicecenters avgift för faktiskt nyttjande av Tjänsten - Kat. 1 - Servicecenter ≤ 2000 Användare</v>
      </c>
      <c r="B28" s="45" t="s">
        <v>27</v>
      </c>
      <c r="C28" s="46">
        <v>1709464</v>
      </c>
      <c r="D28" s="46">
        <f>+P28</f>
        <v>327754</v>
      </c>
      <c r="E28" s="39"/>
      <c r="F28" s="86">
        <v>1709464</v>
      </c>
      <c r="G28" s="94">
        <f t="shared" si="3"/>
        <v>0</v>
      </c>
      <c r="H28" s="86">
        <v>300000</v>
      </c>
      <c r="I28" s="39"/>
      <c r="J28" s="97">
        <f>+H28*J$6+H28</f>
        <v>320010</v>
      </c>
      <c r="K28" s="98"/>
      <c r="L28" s="46">
        <v>320010</v>
      </c>
      <c r="N28" s="97">
        <f>+(L28*N$6)+L28</f>
        <v>327754.24200000003</v>
      </c>
      <c r="P28" s="97">
        <v>327754</v>
      </c>
      <c r="Q28" s="99">
        <f t="shared" si="2"/>
        <v>-0.24200000002747402</v>
      </c>
    </row>
    <row r="29" spans="1:17" x14ac:dyDescent="0.25">
      <c r="A29" s="41" t="str">
        <f>$B$27&amp;" - "&amp;B29</f>
        <v>2b) Servicecenters avgift för faktiskt nyttjande av Tjänsten - Kat. 2 – Servicecenter 2001-4000 Användare</v>
      </c>
      <c r="B29" s="13" t="s">
        <v>28</v>
      </c>
      <c r="C29" s="46">
        <v>2263165</v>
      </c>
      <c r="D29" s="46">
        <f>+P29</f>
        <v>655508</v>
      </c>
      <c r="E29" s="39"/>
      <c r="F29" s="86">
        <v>2263165</v>
      </c>
      <c r="G29" s="94">
        <f t="shared" si="3"/>
        <v>0</v>
      </c>
      <c r="H29" s="86">
        <v>600000</v>
      </c>
      <c r="I29" s="39"/>
      <c r="J29" s="97">
        <f>+H29*J$6+H29</f>
        <v>640020</v>
      </c>
      <c r="K29" s="98"/>
      <c r="L29" s="46">
        <v>640020</v>
      </c>
      <c r="N29" s="97">
        <f>+(L29*N$6)+L29</f>
        <v>655508.48400000005</v>
      </c>
      <c r="P29" s="97">
        <v>655508</v>
      </c>
      <c r="Q29" s="99">
        <f t="shared" si="2"/>
        <v>-0.48400000005494803</v>
      </c>
    </row>
    <row r="30" spans="1:17" x14ac:dyDescent="0.25">
      <c r="A30" s="41" t="str">
        <f>$B$27&amp;" - "&amp;B30</f>
        <v>2b) Servicecenters avgift för faktiskt nyttjande av Tjänsten - Kat. 3 – Servicecenter 4001-8000 Användare</v>
      </c>
      <c r="B30" s="45" t="s">
        <v>29</v>
      </c>
      <c r="C30" s="46">
        <v>3048535</v>
      </c>
      <c r="D30" s="46">
        <f>+P30</f>
        <v>983263</v>
      </c>
      <c r="E30" s="39"/>
      <c r="F30" s="86">
        <v>3048535</v>
      </c>
      <c r="G30" s="94">
        <f t="shared" si="3"/>
        <v>0</v>
      </c>
      <c r="H30" s="86">
        <v>900000</v>
      </c>
      <c r="I30" s="39"/>
      <c r="J30" s="97">
        <f>+H30*J$6+H30</f>
        <v>960030</v>
      </c>
      <c r="K30" s="98"/>
      <c r="L30" s="46">
        <v>960030</v>
      </c>
      <c r="N30" s="97">
        <f>+(L30*N$6)+L30</f>
        <v>983262.72600000002</v>
      </c>
      <c r="P30" s="97">
        <v>983263</v>
      </c>
      <c r="Q30" s="99">
        <f t="shared" si="2"/>
        <v>0.27399999997578561</v>
      </c>
    </row>
    <row r="31" spans="1:17" x14ac:dyDescent="0.25">
      <c r="A31" s="41" t="str">
        <f>$B$27&amp;" - "&amp;B31</f>
        <v>2b) Servicecenters avgift för faktiskt nyttjande av Tjänsten - Kat. 4 – Servicecenter 8001-16000 Användare</v>
      </c>
      <c r="B31" s="45" t="s">
        <v>30</v>
      </c>
      <c r="C31" s="46">
        <v>3785598</v>
      </c>
      <c r="D31" s="46">
        <f>+P31</f>
        <v>2185028</v>
      </c>
      <c r="E31" s="39"/>
      <c r="F31" s="86">
        <v>3785598</v>
      </c>
      <c r="G31" s="94">
        <f t="shared" si="3"/>
        <v>0</v>
      </c>
      <c r="H31" s="86">
        <v>2000000</v>
      </c>
      <c r="I31" s="39"/>
      <c r="J31" s="97">
        <f>+H31*J$6+H31</f>
        <v>2133400</v>
      </c>
      <c r="K31" s="98"/>
      <c r="L31" s="46">
        <v>2133400</v>
      </c>
      <c r="N31" s="97">
        <f>+(L31*N$6)+L31</f>
        <v>2185028.2799999998</v>
      </c>
      <c r="P31" s="97">
        <v>2185028</v>
      </c>
      <c r="Q31" s="99">
        <f t="shared" si="2"/>
        <v>-0.27999999979510903</v>
      </c>
    </row>
    <row r="32" spans="1:17" x14ac:dyDescent="0.25">
      <c r="A32" s="41" t="str">
        <f>$B$27&amp;" - "&amp;B32</f>
        <v>2b) Servicecenters avgift för faktiskt nyttjande av Tjänsten - Kat. 5 – Servicecenter ≥ 16000 Användare</v>
      </c>
      <c r="B32" s="45" t="s">
        <v>31</v>
      </c>
      <c r="C32" s="46">
        <v>5112618</v>
      </c>
      <c r="D32" s="46">
        <f>+P32</f>
        <v>5462571</v>
      </c>
      <c r="E32" s="39"/>
      <c r="F32" s="86">
        <v>5112618</v>
      </c>
      <c r="G32" s="94">
        <f t="shared" si="3"/>
        <v>0</v>
      </c>
      <c r="H32" s="86">
        <v>5000000</v>
      </c>
      <c r="I32" s="39"/>
      <c r="J32" s="97">
        <f>+H32*J$6+H32</f>
        <v>5333500</v>
      </c>
      <c r="K32" s="98"/>
      <c r="L32" s="46">
        <v>5333500</v>
      </c>
      <c r="N32" s="97">
        <f>+(L32*N$6)+L32</f>
        <v>5462570.7000000002</v>
      </c>
      <c r="P32" s="97">
        <v>5462571</v>
      </c>
      <c r="Q32" s="99">
        <f t="shared" si="2"/>
        <v>0.29999999981373549</v>
      </c>
    </row>
    <row r="33" spans="1:17" ht="15.6" x14ac:dyDescent="0.25">
      <c r="A33" s="41"/>
      <c r="B33" s="43" t="s">
        <v>32</v>
      </c>
      <c r="C33" s="53" t="s">
        <v>54</v>
      </c>
      <c r="D33" s="53" t="s">
        <v>54</v>
      </c>
      <c r="E33" s="39"/>
      <c r="F33" s="89" t="s">
        <v>54</v>
      </c>
      <c r="G33" s="94"/>
      <c r="H33" s="89" t="s">
        <v>54</v>
      </c>
      <c r="I33" s="39"/>
      <c r="J33" s="39"/>
      <c r="L33" s="53" t="s">
        <v>54</v>
      </c>
      <c r="N33" s="53" t="s">
        <v>54</v>
      </c>
      <c r="P33" s="53"/>
      <c r="Q33" s="99"/>
    </row>
    <row r="34" spans="1:17" x14ac:dyDescent="0.25">
      <c r="A34" s="41"/>
      <c r="B34" s="54" t="s">
        <v>33</v>
      </c>
      <c r="C34" s="53"/>
      <c r="D34" s="53"/>
      <c r="E34" s="39"/>
      <c r="F34" s="90"/>
      <c r="G34" s="94"/>
      <c r="H34" s="90"/>
      <c r="I34" s="39"/>
      <c r="J34" s="39"/>
      <c r="L34" s="53"/>
      <c r="N34" s="53"/>
      <c r="P34" s="53"/>
      <c r="Q34" s="99"/>
    </row>
    <row r="35" spans="1:17" x14ac:dyDescent="0.25">
      <c r="A35" s="41" t="str">
        <f>$B$33&amp;" - "&amp;B35</f>
        <v>3. Optioner - Kat. 1: inklusive  ≤ 200 meddelanden per år</v>
      </c>
      <c r="B35" s="45" t="s">
        <v>34</v>
      </c>
      <c r="C35" s="46">
        <v>1204</v>
      </c>
      <c r="D35" s="46">
        <f>+P35</f>
        <v>1093</v>
      </c>
      <c r="E35" s="39"/>
      <c r="F35" s="86">
        <v>1204</v>
      </c>
      <c r="G35" s="94">
        <f t="shared" si="3"/>
        <v>0</v>
      </c>
      <c r="H35" s="86">
        <v>1000</v>
      </c>
      <c r="I35" s="39"/>
      <c r="J35" s="97">
        <f>+H35*J$6+H35</f>
        <v>1066.7</v>
      </c>
      <c r="K35" s="98"/>
      <c r="L35" s="46">
        <v>1067</v>
      </c>
      <c r="N35" s="97">
        <f>+(L35*N$6)+L35</f>
        <v>1092.8214</v>
      </c>
      <c r="P35" s="97">
        <v>1093</v>
      </c>
      <c r="Q35" s="99">
        <f t="shared" si="2"/>
        <v>0.17859999999996035</v>
      </c>
    </row>
    <row r="36" spans="1:17" x14ac:dyDescent="0.25">
      <c r="A36" s="41" t="str">
        <f>$B$33&amp;" - "&amp;B36</f>
        <v>3. Optioner - Kat. 2: inklusive 201-800 meddelanden per år</v>
      </c>
      <c r="B36" s="45" t="s">
        <v>35</v>
      </c>
      <c r="C36" s="46">
        <v>1325</v>
      </c>
      <c r="D36" s="46">
        <f>+P36</f>
        <v>1639</v>
      </c>
      <c r="E36" s="39"/>
      <c r="F36" s="86">
        <v>1325</v>
      </c>
      <c r="G36" s="94">
        <f t="shared" si="3"/>
        <v>0</v>
      </c>
      <c r="H36" s="86">
        <v>1500</v>
      </c>
      <c r="I36" s="39"/>
      <c r="J36" s="97">
        <f>+H36*J$6+H36</f>
        <v>1600.05</v>
      </c>
      <c r="K36" s="98"/>
      <c r="L36" s="46">
        <v>1600</v>
      </c>
      <c r="N36" s="97">
        <f>+(L36*N$6)+L36</f>
        <v>1638.72</v>
      </c>
      <c r="P36" s="97">
        <v>1639</v>
      </c>
      <c r="Q36" s="99">
        <f t="shared" si="2"/>
        <v>0.27999999999997272</v>
      </c>
    </row>
    <row r="37" spans="1:17" x14ac:dyDescent="0.25">
      <c r="A37" s="41" t="str">
        <f>$B$33&amp;" - "&amp;B37</f>
        <v>3. Optioner - Kat. 3: inklusive  801-3000 meddelanden per år</v>
      </c>
      <c r="B37" s="45" t="s">
        <v>36</v>
      </c>
      <c r="C37" s="55">
        <v>1702</v>
      </c>
      <c r="D37" s="46">
        <f>+P37</f>
        <v>2732</v>
      </c>
      <c r="E37" s="39"/>
      <c r="F37" s="91">
        <v>1702</v>
      </c>
      <c r="G37" s="94">
        <f t="shared" si="3"/>
        <v>0</v>
      </c>
      <c r="H37" s="91">
        <v>2500</v>
      </c>
      <c r="I37" s="39"/>
      <c r="J37" s="97">
        <f>+H37*J$6+H37</f>
        <v>2666.75</v>
      </c>
      <c r="K37" s="98"/>
      <c r="L37" s="55">
        <v>2667</v>
      </c>
      <c r="N37" s="97">
        <f>+(L37*N$6)+L37</f>
        <v>2731.5414000000001</v>
      </c>
      <c r="P37" s="97">
        <v>2732</v>
      </c>
      <c r="Q37" s="99">
        <f t="shared" si="2"/>
        <v>0.45859999999993306</v>
      </c>
    </row>
    <row r="38" spans="1:17" x14ac:dyDescent="0.25">
      <c r="A38" s="41" t="str">
        <f>$B$33&amp;" - "&amp;B38</f>
        <v>3. Optioner - Kat. 4: inklusive 3001-8000 meddelanden per år</v>
      </c>
      <c r="B38" s="45" t="s">
        <v>37</v>
      </c>
      <c r="C38" s="55">
        <v>2520</v>
      </c>
      <c r="D38" s="46">
        <f>+P38</f>
        <v>5463</v>
      </c>
      <c r="E38" s="39"/>
      <c r="F38" s="91">
        <v>2520</v>
      </c>
      <c r="G38" s="94">
        <f t="shared" si="3"/>
        <v>0</v>
      </c>
      <c r="H38" s="91">
        <v>5000</v>
      </c>
      <c r="I38" s="39"/>
      <c r="J38" s="97">
        <f>+H38*J$6+H38</f>
        <v>5333.5</v>
      </c>
      <c r="K38" s="98"/>
      <c r="L38" s="55">
        <v>5334</v>
      </c>
      <c r="N38" s="97">
        <f>+(L38*N$6)+L38</f>
        <v>5463.0828000000001</v>
      </c>
      <c r="P38" s="97">
        <v>5463</v>
      </c>
      <c r="Q38" s="99">
        <f t="shared" si="2"/>
        <v>-8.2800000000133878E-2</v>
      </c>
    </row>
    <row r="39" spans="1:17" x14ac:dyDescent="0.25">
      <c r="A39" s="41" t="str">
        <f>$B$33&amp;" - "&amp;B39</f>
        <v>3. Optioner - Kat. 5: inklusive ≥ 8000 meddelanden per år</v>
      </c>
      <c r="B39" s="45" t="s">
        <v>38</v>
      </c>
      <c r="C39" s="55">
        <v>4116</v>
      </c>
      <c r="D39" s="46">
        <f>+P39</f>
        <v>10925</v>
      </c>
      <c r="E39" s="39"/>
      <c r="F39" s="91">
        <v>4116</v>
      </c>
      <c r="G39" s="94">
        <f t="shared" si="3"/>
        <v>0</v>
      </c>
      <c r="H39" s="91">
        <v>10000</v>
      </c>
      <c r="I39" s="39"/>
      <c r="J39" s="97">
        <f>+H39*J$6+H39</f>
        <v>10667</v>
      </c>
      <c r="K39" s="98"/>
      <c r="L39" s="55">
        <v>10667</v>
      </c>
      <c r="N39" s="97">
        <f>+(L39*N$6)+L39</f>
        <v>10925.1414</v>
      </c>
      <c r="P39" s="97">
        <v>10925</v>
      </c>
      <c r="Q39" s="99">
        <f t="shared" si="2"/>
        <v>-0.14140000000043074</v>
      </c>
    </row>
    <row r="40" spans="1:17" x14ac:dyDescent="0.25">
      <c r="A40" s="41"/>
      <c r="B40" s="54" t="s">
        <v>60</v>
      </c>
      <c r="C40" s="56"/>
      <c r="D40" s="56"/>
      <c r="E40" s="39"/>
      <c r="F40" s="92"/>
      <c r="G40" s="94"/>
      <c r="H40" s="92"/>
      <c r="I40" s="39"/>
      <c r="J40" s="39"/>
      <c r="L40" s="56"/>
      <c r="N40" s="56"/>
      <c r="P40" s="56"/>
      <c r="Q40" s="99"/>
    </row>
    <row r="41" spans="1:17" x14ac:dyDescent="0.25">
      <c r="A41" s="41" t="str">
        <f>$B$40&amp;" - "&amp;B41</f>
        <v xml:space="preserve">Övriga optioner, med takpris - Integration med ekonomisystem - engångskostnad </v>
      </c>
      <c r="B41" s="13" t="s">
        <v>39</v>
      </c>
      <c r="C41" s="55">
        <v>85029</v>
      </c>
      <c r="D41" s="46">
        <f t="shared" ref="D41:D50" si="4">+P41</f>
        <v>163877</v>
      </c>
      <c r="E41" s="39"/>
      <c r="F41" s="91">
        <v>85029</v>
      </c>
      <c r="G41" s="94">
        <f t="shared" si="3"/>
        <v>0</v>
      </c>
      <c r="H41" s="91">
        <v>150000</v>
      </c>
      <c r="I41" s="39"/>
      <c r="J41" s="97">
        <f t="shared" ref="J41:J50" si="5">+H41*J$6+H41</f>
        <v>160005</v>
      </c>
      <c r="K41" s="98"/>
      <c r="L41" s="55">
        <v>160005</v>
      </c>
      <c r="N41" s="97">
        <f t="shared" ref="N41:N50" si="6">+(L41*N$6)+L41</f>
        <v>163877.12100000001</v>
      </c>
      <c r="P41" s="97">
        <v>163877</v>
      </c>
      <c r="Q41" s="99">
        <f t="shared" si="2"/>
        <v>-0.12100000001373701</v>
      </c>
    </row>
    <row r="42" spans="1:17" x14ac:dyDescent="0.25">
      <c r="A42" s="41" t="str">
        <f t="shared" ref="A42:A50" si="7">$B$40&amp;" - "&amp;B42</f>
        <v>Övriga optioner, med takpris - Årligt underhåll av integration med ekonomisystem</v>
      </c>
      <c r="B42" s="13" t="s">
        <v>73</v>
      </c>
      <c r="C42" s="55">
        <v>0</v>
      </c>
      <c r="D42" s="46">
        <f t="shared" si="4"/>
        <v>16388</v>
      </c>
      <c r="E42" s="39"/>
      <c r="F42" s="91">
        <v>0</v>
      </c>
      <c r="G42" s="94">
        <f t="shared" si="3"/>
        <v>0</v>
      </c>
      <c r="H42" s="91">
        <v>15000</v>
      </c>
      <c r="I42" s="39"/>
      <c r="J42" s="97">
        <f t="shared" si="5"/>
        <v>16000.5</v>
      </c>
      <c r="K42" s="98"/>
      <c r="L42" s="55">
        <v>16001</v>
      </c>
      <c r="N42" s="97">
        <f t="shared" si="6"/>
        <v>16388.224200000001</v>
      </c>
      <c r="P42" s="97">
        <v>16388</v>
      </c>
      <c r="Q42" s="99">
        <f t="shared" si="2"/>
        <v>-0.22420000000056461</v>
      </c>
    </row>
    <row r="43" spans="1:17" x14ac:dyDescent="0.25">
      <c r="A43" s="41" t="str">
        <f t="shared" si="7"/>
        <v>Övriga optioner, med takpris - Integration med upphandlingsverktyg, konsultstöd, Takpris per timme</v>
      </c>
      <c r="B43" s="13" t="s">
        <v>41</v>
      </c>
      <c r="C43" s="55">
        <v>1200</v>
      </c>
      <c r="D43" s="46">
        <f t="shared" si="4"/>
        <v>1475</v>
      </c>
      <c r="E43" s="39"/>
      <c r="F43" s="91">
        <v>1200</v>
      </c>
      <c r="G43" s="94">
        <f t="shared" si="3"/>
        <v>0</v>
      </c>
      <c r="H43" s="91">
        <v>1350</v>
      </c>
      <c r="I43" s="39"/>
      <c r="J43" s="97">
        <f t="shared" si="5"/>
        <v>1440.0450000000001</v>
      </c>
      <c r="K43" s="98"/>
      <c r="L43" s="55">
        <v>1440</v>
      </c>
      <c r="N43" s="97">
        <f t="shared" si="6"/>
        <v>1474.848</v>
      </c>
      <c r="P43" s="97">
        <v>1475</v>
      </c>
      <c r="Q43" s="99">
        <f t="shared" si="2"/>
        <v>0.15200000000004366</v>
      </c>
    </row>
    <row r="44" spans="1:17" x14ac:dyDescent="0.25">
      <c r="A44" s="41" t="str">
        <f t="shared" si="7"/>
        <v>Övriga optioner, med takpris - Integration med upphandlingsverktyg, årligt underhåll, Takpris per år</v>
      </c>
      <c r="B44" s="13" t="s">
        <v>42</v>
      </c>
      <c r="C44" s="55">
        <v>9600</v>
      </c>
      <c r="D44" s="46">
        <f t="shared" si="4"/>
        <v>16388</v>
      </c>
      <c r="E44" s="39"/>
      <c r="F44" s="91">
        <v>9600</v>
      </c>
      <c r="G44" s="94">
        <f t="shared" si="3"/>
        <v>0</v>
      </c>
      <c r="H44" s="91">
        <v>15000</v>
      </c>
      <c r="I44" s="39"/>
      <c r="J44" s="97">
        <f t="shared" si="5"/>
        <v>16000.5</v>
      </c>
      <c r="K44" s="98"/>
      <c r="L44" s="55">
        <v>16001</v>
      </c>
      <c r="N44" s="97">
        <f t="shared" si="6"/>
        <v>16388.224200000001</v>
      </c>
      <c r="P44" s="97">
        <v>16388</v>
      </c>
      <c r="Q44" s="99">
        <f t="shared" si="2"/>
        <v>-0.22420000000056461</v>
      </c>
    </row>
    <row r="45" spans="1:17" x14ac:dyDescent="0.25">
      <c r="A45" s="41" t="str">
        <f t="shared" si="7"/>
        <v xml:space="preserve">Övriga optioner, med takpris - Integration Skanningtjänst- engångskostnad </v>
      </c>
      <c r="B45" s="13" t="s">
        <v>43</v>
      </c>
      <c r="C45" s="55">
        <v>31460</v>
      </c>
      <c r="D45" s="46">
        <f t="shared" si="4"/>
        <v>21850</v>
      </c>
      <c r="E45" s="39"/>
      <c r="F45" s="91">
        <v>31460</v>
      </c>
      <c r="G45" s="94">
        <f t="shared" si="3"/>
        <v>0</v>
      </c>
      <c r="H45" s="91">
        <v>20000</v>
      </c>
      <c r="I45" s="39"/>
      <c r="J45" s="97">
        <f t="shared" si="5"/>
        <v>21334</v>
      </c>
      <c r="K45" s="98"/>
      <c r="L45" s="55">
        <v>21334</v>
      </c>
      <c r="N45" s="97">
        <f t="shared" si="6"/>
        <v>21850.282800000001</v>
      </c>
      <c r="P45" s="97">
        <v>21850</v>
      </c>
      <c r="Q45" s="99">
        <f t="shared" si="2"/>
        <v>-0.28280000000086147</v>
      </c>
    </row>
    <row r="46" spans="1:17" x14ac:dyDescent="0.25">
      <c r="A46" s="41" t="str">
        <f t="shared" si="7"/>
        <v xml:space="preserve">Övriga optioner, med takpris - Årligt underhåll integration Skanningtjänst </v>
      </c>
      <c r="B46" s="13" t="s">
        <v>44</v>
      </c>
      <c r="C46" s="55">
        <v>28092</v>
      </c>
      <c r="D46" s="46">
        <f t="shared" si="4"/>
        <v>10925</v>
      </c>
      <c r="E46" s="39"/>
      <c r="F46" s="91">
        <v>28092</v>
      </c>
      <c r="G46" s="94">
        <f t="shared" si="3"/>
        <v>0</v>
      </c>
      <c r="H46" s="91">
        <v>10000</v>
      </c>
      <c r="I46" s="39"/>
      <c r="J46" s="97">
        <f t="shared" si="5"/>
        <v>10667</v>
      </c>
      <c r="K46" s="98"/>
      <c r="L46" s="55">
        <v>10667</v>
      </c>
      <c r="N46" s="97">
        <f t="shared" si="6"/>
        <v>10925.1414</v>
      </c>
      <c r="P46" s="97">
        <v>10925</v>
      </c>
      <c r="Q46" s="99">
        <f t="shared" si="2"/>
        <v>-0.14140000000043074</v>
      </c>
    </row>
    <row r="47" spans="1:17" x14ac:dyDescent="0.25">
      <c r="A47" s="41" t="str">
        <f t="shared" si="7"/>
        <v>Övriga optioner, med takpris - Test- och utbildningsmiljö, styckkostnad per år</v>
      </c>
      <c r="B47" s="13" t="s">
        <v>45</v>
      </c>
      <c r="C47" s="55">
        <v>78324</v>
      </c>
      <c r="D47" s="46">
        <f t="shared" si="4"/>
        <v>43701</v>
      </c>
      <c r="E47" s="39"/>
      <c r="F47" s="91">
        <v>78324</v>
      </c>
      <c r="G47" s="94">
        <f t="shared" si="3"/>
        <v>0</v>
      </c>
      <c r="H47" s="91">
        <v>40000</v>
      </c>
      <c r="I47" s="39"/>
      <c r="J47" s="97">
        <f t="shared" si="5"/>
        <v>42668</v>
      </c>
      <c r="K47" s="98"/>
      <c r="L47" s="55">
        <v>42668</v>
      </c>
      <c r="N47" s="97">
        <f t="shared" si="6"/>
        <v>43700.565600000002</v>
      </c>
      <c r="P47" s="97">
        <v>43701</v>
      </c>
      <c r="Q47" s="99">
        <f t="shared" si="2"/>
        <v>0.43439999999827705</v>
      </c>
    </row>
    <row r="48" spans="1:17" x14ac:dyDescent="0.25">
      <c r="A48" s="41" t="str">
        <f t="shared" si="7"/>
        <v>Övriga optioner, med takpris - Utbildning (utöver ingående endagsutbildning i 1b) per dag</v>
      </c>
      <c r="B48" s="13" t="s">
        <v>84</v>
      </c>
      <c r="C48" s="55">
        <v>21960</v>
      </c>
      <c r="D48" s="46">
        <f t="shared" si="4"/>
        <v>19666</v>
      </c>
      <c r="E48" s="39"/>
      <c r="F48" s="91">
        <v>21960</v>
      </c>
      <c r="G48" s="94">
        <f t="shared" si="3"/>
        <v>0</v>
      </c>
      <c r="H48" s="91">
        <v>18000</v>
      </c>
      <c r="I48" s="39"/>
      <c r="J48" s="97">
        <f t="shared" si="5"/>
        <v>19200.599999999999</v>
      </c>
      <c r="K48" s="98"/>
      <c r="L48" s="55">
        <v>19201</v>
      </c>
      <c r="N48" s="97">
        <f t="shared" si="6"/>
        <v>19665.664199999999</v>
      </c>
      <c r="P48" s="97">
        <v>19666</v>
      </c>
      <c r="Q48" s="99">
        <f t="shared" si="2"/>
        <v>0.33580000000074506</v>
      </c>
    </row>
    <row r="49" spans="1:17" x14ac:dyDescent="0.25">
      <c r="A49" s="41" t="str">
        <f t="shared" si="7"/>
        <v>Övriga optioner, med takpris - Uppdragsledare - per timme</v>
      </c>
      <c r="B49" s="50" t="s">
        <v>47</v>
      </c>
      <c r="C49" s="46">
        <v>1400</v>
      </c>
      <c r="D49" s="46">
        <f t="shared" si="4"/>
        <v>1475</v>
      </c>
      <c r="E49" s="39"/>
      <c r="F49" s="86">
        <v>1400</v>
      </c>
      <c r="G49" s="94">
        <f t="shared" si="3"/>
        <v>0</v>
      </c>
      <c r="H49" s="86">
        <v>1350</v>
      </c>
      <c r="I49" s="39"/>
      <c r="J49" s="97">
        <f t="shared" si="5"/>
        <v>1440.0450000000001</v>
      </c>
      <c r="K49" s="98"/>
      <c r="L49" s="46">
        <v>1440</v>
      </c>
      <c r="N49" s="97">
        <f t="shared" si="6"/>
        <v>1474.848</v>
      </c>
      <c r="P49" s="97">
        <v>1475</v>
      </c>
      <c r="Q49" s="99">
        <f t="shared" si="2"/>
        <v>0.15200000000004366</v>
      </c>
    </row>
    <row r="50" spans="1:17" x14ac:dyDescent="0.25">
      <c r="A50" s="41" t="str">
        <f t="shared" si="7"/>
        <v>Övriga optioner, med takpris - Övriga konsulter (enligt avsnitt 2.17 i FFU, Kompetenser), per timme</v>
      </c>
      <c r="B50" s="13" t="s">
        <v>48</v>
      </c>
      <c r="C50" s="46">
        <v>1350</v>
      </c>
      <c r="D50" s="46">
        <f t="shared" si="4"/>
        <v>1475</v>
      </c>
      <c r="E50" s="39"/>
      <c r="F50" s="86">
        <v>1350</v>
      </c>
      <c r="G50" s="94">
        <f t="shared" si="3"/>
        <v>0</v>
      </c>
      <c r="H50" s="86">
        <v>1350</v>
      </c>
      <c r="I50" s="39"/>
      <c r="J50" s="97">
        <f t="shared" si="5"/>
        <v>1440.0450000000001</v>
      </c>
      <c r="K50" s="98"/>
      <c r="L50" s="46">
        <v>1440</v>
      </c>
      <c r="N50" s="97">
        <f t="shared" si="6"/>
        <v>1474.848</v>
      </c>
      <c r="P50" s="97">
        <v>1475</v>
      </c>
      <c r="Q50" s="99">
        <f t="shared" si="2"/>
        <v>0.15200000000004366</v>
      </c>
    </row>
    <row r="51" spans="1:17" x14ac:dyDescent="0.25">
      <c r="B51" s="37"/>
      <c r="C51" s="40"/>
      <c r="D51" s="40"/>
      <c r="E51" s="39"/>
      <c r="F51" s="39"/>
      <c r="G51" s="39"/>
      <c r="H51" s="39"/>
      <c r="I51" s="39"/>
      <c r="J51" s="39"/>
      <c r="L51" s="40"/>
      <c r="N51" s="40"/>
      <c r="P51" s="40"/>
    </row>
    <row r="52" spans="1:17" x14ac:dyDescent="0.25">
      <c r="F52" s="39"/>
      <c r="G52" s="39"/>
      <c r="H52" s="39"/>
    </row>
    <row r="53" spans="1:17" x14ac:dyDescent="0.25">
      <c r="F53" s="39"/>
      <c r="G53" s="39"/>
      <c r="H53" s="39"/>
    </row>
    <row r="54" spans="1:17" x14ac:dyDescent="0.25">
      <c r="F54" s="39"/>
      <c r="G54" s="39"/>
      <c r="H54" s="39"/>
    </row>
    <row r="55" spans="1:17" x14ac:dyDescent="0.25">
      <c r="F55" s="39"/>
      <c r="G55" s="39"/>
      <c r="H55" s="39"/>
    </row>
  </sheetData>
  <mergeCells count="3">
    <mergeCell ref="N2:P2"/>
    <mergeCell ref="F5:H5"/>
    <mergeCell ref="I2:L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5</vt:i4>
      </vt:variant>
      <vt:variant>
        <vt:lpstr>Namngivna områden</vt:lpstr>
      </vt:variant>
      <vt:variant>
        <vt:i4>10</vt:i4>
      </vt:variant>
    </vt:vector>
  </HeadingPairs>
  <TitlesOfParts>
    <vt:vector size="15" baseType="lpstr">
      <vt:lpstr>Priser (Myndighet)</vt:lpstr>
      <vt:lpstr>Blad2</vt:lpstr>
      <vt:lpstr>Priser (Servicecenter)</vt:lpstr>
      <vt:lpstr>Blad1</vt:lpstr>
      <vt:lpstr>(Dold flik) Prislista_Tbl</vt:lpstr>
      <vt:lpstr>Kat_Lista</vt:lpstr>
      <vt:lpstr>Leverantor</vt:lpstr>
      <vt:lpstr>LevSC</vt:lpstr>
      <vt:lpstr>'Priser (Servicecenter)'!Takpris_CGI</vt:lpstr>
      <vt:lpstr>Takpris_CGI</vt:lpstr>
      <vt:lpstr>'Priser (Servicecenter)'!Takpris_Visma</vt:lpstr>
      <vt:lpstr>Takpris_Visma</vt:lpstr>
      <vt:lpstr>'Priser (Myndighet)'!Utskriftsområde</vt:lpstr>
      <vt:lpstr>'Priser (Servicecenter)'!Utskriftsområde</vt:lpstr>
      <vt:lpstr>Val_M_SC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 Wilson</dc:creator>
  <cp:lastModifiedBy>Eva Ringman</cp:lastModifiedBy>
  <cp:lastPrinted>2018-11-28T14:32:55Z</cp:lastPrinted>
  <dcterms:created xsi:type="dcterms:W3CDTF">2018-05-03T16:27:21Z</dcterms:created>
  <dcterms:modified xsi:type="dcterms:W3CDTF">2022-02-21T14:37:06Z</dcterms:modified>
</cp:coreProperties>
</file>