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showInkAnnotation="0" codeName="ThisWorkbook"/>
  <xr:revisionPtr revIDLastSave="9" documentId="8_{2C5A7297-D60F-4A2E-9D6E-E43F62F04F2B}" xr6:coauthVersionLast="47" xr6:coauthVersionMax="47" xr10:uidLastSave="{81BD8DC7-11A4-4161-9D6E-DC5C8A7DAE33}"/>
  <workbookProtection workbookAlgorithmName="SHA-512" workbookHashValue="LEZnq7HdPMRk8qF47jwHGALqHL0tSmLDsoKor+ZcJ/v9JXLtvUeCkHfvIedjQ8BRcY+9Lv+XrIj3nXJU6/m3PQ==" workbookSaltValue="VTqtUf52M3d8goiBmkUGow==" workbookSpinCount="100000" lockStructure="1"/>
  <bookViews>
    <workbookView xWindow="-120" yWindow="-120" windowWidth="29040" windowHeight="175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ButtonStatus">SysAdmin!$D$3</definedName>
    <definedName name="ButtonText">SysAdmin!$E$3</definedName>
    <definedName name="Cell_CB_St2_Rd1" localSheetId="2">'1 Spec. - 2. Relativ viktning'!$L$48</definedName>
    <definedName name="Cell_CB_St2_Rd1" localSheetId="3">'1 Spec. - 3. Mervärdesmodell'!$L$48</definedName>
    <definedName name="Cell_CB_St2_Rd1" localSheetId="4">'1 Spec. - 4. Annan modell'!$L$48</definedName>
    <definedName name="Cell_CB_St2_Rd1">'1 Spec. - 1. Lägsta pris'!$L$48</definedName>
    <definedName name="Cell_CB_St2_Rd10" localSheetId="2">'1 Spec. - 2. Relativ viktning'!$L$67</definedName>
    <definedName name="Cell_CB_St2_Rd10" localSheetId="3">'1 Spec. - 3. Mervärdesmodell'!$L$67</definedName>
    <definedName name="Cell_CB_St2_Rd10" localSheetId="4">'1 Spec. - 4. Annan modell'!$L$67</definedName>
    <definedName name="Cell_CB_St2_Rd10">'1 Spec. - 1. Lägsta pris'!$L$67</definedName>
    <definedName name="Cell_CB_St2_Rd11" localSheetId="2">'1 Spec. - 2. Relativ viktning'!$L$49</definedName>
    <definedName name="Cell_CB_St2_Rd11" localSheetId="3">'1 Spec. - 3. Mervärdesmodell'!$L$49</definedName>
    <definedName name="Cell_CB_St2_Rd11" localSheetId="4">'1 Spec. - 4. Annan modell'!$L$49</definedName>
    <definedName name="Cell_CB_St2_Rd11">'1 Spec. - 1. Lägsta pris'!$L$49</definedName>
    <definedName name="Cell_CB_St2_Rd12" localSheetId="2">'1 Spec. - 2. Relativ viktning'!$L$50</definedName>
    <definedName name="Cell_CB_St2_Rd12" localSheetId="3">'1 Spec. - 3. Mervärdesmodell'!$L$50</definedName>
    <definedName name="Cell_CB_St2_Rd12" localSheetId="4">'1 Spec. - 4. Annan modell'!$L$50</definedName>
    <definedName name="Cell_CB_St2_Rd12">'1 Spec. - 1. Lägsta pris'!$L$50</definedName>
    <definedName name="Cell_CB_St2_Rd13" localSheetId="2">'1 Spec. - 2. Relativ viktning'!$L$51</definedName>
    <definedName name="Cell_CB_St2_Rd13" localSheetId="3">'1 Spec. - 3. Mervärdesmodell'!$L$51</definedName>
    <definedName name="Cell_CB_St2_Rd13" localSheetId="4">'1 Spec. - 4. Annan modell'!$L$51</definedName>
    <definedName name="Cell_CB_St2_Rd13">'1 Spec. - 1. Lägsta pris'!$L$51</definedName>
    <definedName name="Cell_CB_St2_Rd14" localSheetId="2">'1 Spec. - 2. Relativ viktning'!$L$52</definedName>
    <definedName name="Cell_CB_St2_Rd14" localSheetId="3">'1 Spec. - 3. Mervärdesmodell'!$L$52</definedName>
    <definedName name="Cell_CB_St2_Rd14" localSheetId="4">'1 Spec. - 4. Annan modell'!$L$52</definedName>
    <definedName name="Cell_CB_St2_Rd14">'1 Spec. - 1. Lägsta pris'!$L$52</definedName>
    <definedName name="Cell_CB_St2_Rd15" localSheetId="2">'1 Spec. - 2. Relativ viktning'!$L$53</definedName>
    <definedName name="Cell_CB_St2_Rd15" localSheetId="3">'1 Spec. - 3. Mervärdesmodell'!$L$53</definedName>
    <definedName name="Cell_CB_St2_Rd15" localSheetId="4">'1 Spec. - 4. Annan modell'!$L$53</definedName>
    <definedName name="Cell_CB_St2_Rd15">'1 Spec. - 1. Lägsta pris'!$L$53</definedName>
    <definedName name="Cell_CB_St2_Rd16" localSheetId="2">'1 Spec. - 2. Relativ viktning'!$L$54</definedName>
    <definedName name="Cell_CB_St2_Rd16" localSheetId="3">'1 Spec. - 3. Mervärdesmodell'!$L$54</definedName>
    <definedName name="Cell_CB_St2_Rd16" localSheetId="4">'1 Spec. - 4. Annan modell'!$L$54</definedName>
    <definedName name="Cell_CB_St2_Rd16">'1 Spec. - 1. Lägsta pris'!$L$54</definedName>
    <definedName name="Cell_CB_St2_Rd17" localSheetId="2">'1 Spec. - 2. Relativ viktning'!$L$55</definedName>
    <definedName name="Cell_CB_St2_Rd17" localSheetId="3">'1 Spec. - 3. Mervärdesmodell'!$L$55</definedName>
    <definedName name="Cell_CB_St2_Rd17" localSheetId="4">'1 Spec. - 4. Annan modell'!$L$55</definedName>
    <definedName name="Cell_CB_St2_Rd17">'1 Spec. - 1. Lägsta pris'!$L$55</definedName>
    <definedName name="Cell_CB_St2_Rd18" localSheetId="2">'1 Spec. - 2. Relativ viktning'!$L$56</definedName>
    <definedName name="Cell_CB_St2_Rd18" localSheetId="3">'1 Spec. - 3. Mervärdesmodell'!$L$56</definedName>
    <definedName name="Cell_CB_St2_Rd18" localSheetId="4">'1 Spec. - 4. Annan modell'!$L$56</definedName>
    <definedName name="Cell_CB_St2_Rd18">'1 Spec. - 1. Lägsta pris'!$L$56</definedName>
    <definedName name="Cell_CB_St2_Rd19" localSheetId="2">'1 Spec. - 2. Relativ viktning'!$L$57</definedName>
    <definedName name="Cell_CB_St2_Rd19" localSheetId="3">'1 Spec. - 3. Mervärdesmodell'!$L$57</definedName>
    <definedName name="Cell_CB_St2_Rd19" localSheetId="4">'1 Spec. - 4. Annan modell'!$L$57</definedName>
    <definedName name="Cell_CB_St2_Rd19">'1 Spec. - 1. Lägsta pris'!$L$57</definedName>
    <definedName name="Cell_CB_St2_Rd2" localSheetId="2">'1 Spec. - 2. Relativ viktning'!$L$58</definedName>
    <definedName name="Cell_CB_St2_Rd2" localSheetId="3">'1 Spec. - 3. Mervärdesmodell'!$L$58</definedName>
    <definedName name="Cell_CB_St2_Rd2" localSheetId="4">'1 Spec. - 4. Annan modell'!$L$58</definedName>
    <definedName name="Cell_CB_St2_Rd2">'1 Spec. - 1. Lägsta pris'!$L$58</definedName>
    <definedName name="Cell_CB_St2_Rd20" localSheetId="2">'1 Spec. - 2. Relativ viktning'!$L$66</definedName>
    <definedName name="Cell_CB_St2_Rd20" localSheetId="3">'1 Spec. - 3. Mervärdesmodell'!$L$66</definedName>
    <definedName name="Cell_CB_St2_Rd20" localSheetId="4">'1 Spec. - 4. Annan modell'!$L$66</definedName>
    <definedName name="Cell_CB_St2_Rd20">'1 Spec. - 1. Lägsta pris'!$L$66</definedName>
    <definedName name="Cell_CB_St2_Rd3" localSheetId="2">'1 Spec. - 2. Relativ viktning'!$L$59</definedName>
    <definedName name="Cell_CB_St2_Rd3" localSheetId="3">'1 Spec. - 3. Mervärdesmodell'!$L$59</definedName>
    <definedName name="Cell_CB_St2_Rd3" localSheetId="4">'1 Spec. - 4. Annan modell'!$L$59</definedName>
    <definedName name="Cell_CB_St2_Rd3">'1 Spec. - 1. Lägsta pris'!$L$59</definedName>
    <definedName name="Cell_CB_St2_Rd4" localSheetId="2">'1 Spec. - 2. Relativ viktning'!$L$60</definedName>
    <definedName name="Cell_CB_St2_Rd4" localSheetId="3">'1 Spec. - 3. Mervärdesmodell'!$L$60</definedName>
    <definedName name="Cell_CB_St2_Rd4" localSheetId="4">'1 Spec. - 4. Annan modell'!$L$60</definedName>
    <definedName name="Cell_CB_St2_Rd4">'1 Spec. - 1. Lägsta pris'!$L$60</definedName>
    <definedName name="Cell_CB_St2_Rd5" localSheetId="2">'1 Spec. - 2. Relativ viktning'!$L$61</definedName>
    <definedName name="Cell_CB_St2_Rd5" localSheetId="3">'1 Spec. - 3. Mervärdesmodell'!$L$61</definedName>
    <definedName name="Cell_CB_St2_Rd5" localSheetId="4">'1 Spec. - 4. Annan modell'!$L$61</definedName>
    <definedName name="Cell_CB_St2_Rd5">'1 Spec. - 1. Lägsta pris'!$L$61</definedName>
    <definedName name="Cell_CB_St2_Rd6" localSheetId="2">'1 Spec. - 2. Relativ viktning'!$L$62</definedName>
    <definedName name="Cell_CB_St2_Rd6" localSheetId="3">'1 Spec. - 3. Mervärdesmodell'!$L$62</definedName>
    <definedName name="Cell_CB_St2_Rd6" localSheetId="4">'1 Spec. - 4. Annan modell'!$L$62</definedName>
    <definedName name="Cell_CB_St2_Rd6">'1 Spec. - 1. Lägsta pris'!$L$62</definedName>
    <definedName name="Cell_CB_St2_Rd7" localSheetId="2">'1 Spec. - 2. Relativ viktning'!$L$63</definedName>
    <definedName name="Cell_CB_St2_Rd7" localSheetId="3">'1 Spec. - 3. Mervärdesmodell'!$L$63</definedName>
    <definedName name="Cell_CB_St2_Rd7" localSheetId="4">'1 Spec. - 4. Annan modell'!$L$63</definedName>
    <definedName name="Cell_CB_St2_Rd7">'1 Spec. - 1. Lägsta pris'!$L$63</definedName>
    <definedName name="Cell_CB_St2_Rd8" localSheetId="2">'1 Spec. - 2. Relativ viktning'!$L$64</definedName>
    <definedName name="Cell_CB_St2_Rd8" localSheetId="3">'1 Spec. - 3. Mervärdesmodell'!$L$64</definedName>
    <definedName name="Cell_CB_St2_Rd8" localSheetId="4">'1 Spec. - 4. Annan modell'!$L$64</definedName>
    <definedName name="Cell_CB_St2_Rd8">'1 Spec. - 1. Lägsta pris'!$L$64</definedName>
    <definedName name="Cell_CB_St2_Rd9" localSheetId="2">'1 Spec. - 2. Relativ viktning'!$L$65</definedName>
    <definedName name="Cell_CB_St2_Rd9" localSheetId="3">'1 Spec. - 3. Mervärdesmodell'!$L$65</definedName>
    <definedName name="Cell_CB_St2_Rd9" localSheetId="4">'1 Spec. - 4. Annan modell'!$L$65</definedName>
    <definedName name="Cell_CB_St2_Rd9">'1 Spec. - 1. Lägsta pris'!$L$65</definedName>
    <definedName name="CurrentVersion">SysAdmin!$L$6</definedName>
    <definedName name="Delområde_Vara_Tjanst">OFFSET(Admin!#REF!,0,0,COUNTA(Admin!$D$108:$D$128),1)</definedName>
    <definedName name="DpDwnTDV" localSheetId="2">'1 Spec. - 2. Relativ viktning'!$B$75</definedName>
    <definedName name="DpDwnTDV" localSheetId="3">'1 Spec. - 3. Mervärdesmodell'!$B$75</definedName>
    <definedName name="DpDwnTDV" localSheetId="4">'1 Spec. - 4. Annan modell'!$B$75</definedName>
    <definedName name="DpDwnTDV">'1 Spec. - 1. Lägsta pris'!$B$75</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Krav">Admin!$H$140:$M$140</definedName>
    <definedName name="Kravlista">Admin!$G$141:$G$145</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Admin!$E$171:$E$197</definedName>
    <definedName name="ListLevNamn">Admin!$D$88:$D$104</definedName>
    <definedName name="ListvalRegion">Admin!$K$63:$K$84</definedName>
    <definedName name="LockStatus">SysAdmin!$B$2</definedName>
    <definedName name="MiljöNrTjänst">Admin!$J$78:$J$84</definedName>
    <definedName name="NrTjänst">Admin!$H$78:$H$84</definedName>
    <definedName name="pkey">SysAdmin!$B$4</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Admin!$AH$68:$AH$117</definedName>
    <definedName name="ResOpt">Admin!$N$29:$N$60</definedName>
    <definedName name="ResVarTja">OFFSET(Admin!$N$3,0,0,COUNTA(Admin!$N$3:$N$24),1)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'1 Spec. - 1. Lägsta pris'!$L$48:$L$67</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Avtalstecknande'!$B$27</definedName>
    <definedName name="StartCell" localSheetId="0">Information!$B$12</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'1 Spec. - 1. Lägsta pris'!$AC$48</definedName>
    <definedName name="TblBeräkning">Admin!$D$62:$N$74</definedName>
    <definedName name="TblDelområde">Admin!$D$4:$D$6</definedName>
    <definedName name="TblEnhet">Admin!$I$64:$I$66</definedName>
    <definedName name="TblGeo">Admin!$B$29:$B$37</definedName>
    <definedName name="TblGrundTilldeln">Admin!$E$64:$E$66</definedName>
    <definedName name="TblKrv2">Admin!$F$108:$F$114</definedName>
    <definedName name="TblKrvRes1">Admin!$F$121:$F$129</definedName>
    <definedName name="TblKrvRes10">Admin!$O$121:$O$129</definedName>
    <definedName name="TblKrvRes11">Admin!$P$121:$P$129</definedName>
    <definedName name="TblKrvRes12">Admin!$Q$121:$Q$129</definedName>
    <definedName name="TblKrvRes13">Admin!$R$121:$R$129</definedName>
    <definedName name="TblKrvRes14">Admin!$S$121:$S$129</definedName>
    <definedName name="TblKrvRes15">Admin!$T$121:$T$129</definedName>
    <definedName name="TblKrvRes16">Admin!$U$121:$U$129</definedName>
    <definedName name="TblKrvRes17">Admin!$V$121:$V$129</definedName>
    <definedName name="TblKrvRes18">Admin!$W$121:$W$129</definedName>
    <definedName name="TblKrvRes19">Admin!$X$121:$X$129</definedName>
    <definedName name="TblKrvRes2">Admin!$G$121:$G$129</definedName>
    <definedName name="TblKrvRes20">Admin!$Y$121:$Y$129</definedName>
    <definedName name="TblKrvRes3">Admin!$H$121:$H$129</definedName>
    <definedName name="TblKrvRes4">Admin!$I$121:$I$129</definedName>
    <definedName name="TblKrvRes5">Admin!$J$121:$J$129</definedName>
    <definedName name="TblKrvRes6">Admin!$K$121:$K$129</definedName>
    <definedName name="TblKrvRes7">Admin!$L$121:$L$129</definedName>
    <definedName name="TblKrvRes8">Admin!$M$121:$M$129</definedName>
    <definedName name="TblKrvRes9">Admin!$N$121:$N$129</definedName>
    <definedName name="TblLeverantörer">Admin!$D$87:$R$104</definedName>
    <definedName name="TblMatchKravres">Admin!$E$108:$E$127</definedName>
    <definedName name="TblSpecTjnstr">Admin!$D$108:$D$127</definedName>
    <definedName name="TblTjänst">Admin!$N$3:$N$25</definedName>
    <definedName name="TblUtvModeller">Admin!$P$3:$P$9</definedName>
    <definedName name="TblUtVrd">Admin!$E$69:$E$73</definedName>
    <definedName name="TblVaraTjanstAlt">Admin!$T$36:$T$38</definedName>
    <definedName name="TidsåtgNrTjänst">Admin!$N$78:$N$82</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'1 Spec. - 1. Lägsta pris'!$AA$77</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'1 Spec. - 1. Lägsta pris'!$AA$78</definedName>
    <definedName name="ValBilaga">Admin!$G$74:$G$75</definedName>
    <definedName name="ValdUtvModell">Information!$B$12</definedName>
    <definedName name="ValVarTja">Admin!$E$3</definedName>
    <definedName name="Välj_Vara_Tjanst_1">'1 Spec. - 1. Lägsta pris'!$C$48:$E$67</definedName>
    <definedName name="Välj_Vara_Tjanst_2">'1 Spec. - 2. Relativ viktning'!$C$48:$E$67</definedName>
    <definedName name="Välj_Vara_Tjanst_3">'1 Spec. - 3. Mervärdesmodell'!$C$48:$E$67</definedName>
    <definedName name="Välj_Vara_Tjanst_4">'1 Spec. - 4. Annan modell'!$C$48:$E$67</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35" i="102" l="1"/>
  <c r="AA135" i="102"/>
  <c r="AC134" i="102"/>
  <c r="AA134" i="102"/>
  <c r="AC133" i="102"/>
  <c r="AA133" i="102"/>
  <c r="AC132" i="102"/>
  <c r="AA132" i="102"/>
  <c r="AC131" i="102"/>
  <c r="AA131" i="102"/>
  <c r="AC130" i="102"/>
  <c r="AA130" i="102"/>
  <c r="AC129" i="102"/>
  <c r="AA129" i="102"/>
  <c r="AC128" i="102"/>
  <c r="AA128" i="102"/>
  <c r="AC127" i="102"/>
  <c r="AA127" i="102"/>
  <c r="AC126" i="102"/>
  <c r="AA126" i="102"/>
  <c r="AC135" i="103"/>
  <c r="AA135" i="103"/>
  <c r="AC134" i="103"/>
  <c r="AA134" i="103"/>
  <c r="AC133" i="103"/>
  <c r="AA133" i="103"/>
  <c r="AC132" i="103"/>
  <c r="AA132" i="103"/>
  <c r="AC131" i="103"/>
  <c r="AA131" i="103"/>
  <c r="AC130" i="103"/>
  <c r="AA130" i="103"/>
  <c r="AC129" i="103"/>
  <c r="AA129" i="103"/>
  <c r="AC128" i="103"/>
  <c r="AA128" i="103"/>
  <c r="AC127" i="103"/>
  <c r="AA127" i="103"/>
  <c r="AC126" i="103"/>
  <c r="AA126" i="103"/>
  <c r="AC135" i="104"/>
  <c r="AA135" i="104"/>
  <c r="AC134" i="104"/>
  <c r="AA134" i="104"/>
  <c r="AC133" i="104"/>
  <c r="AA133" i="104"/>
  <c r="AC132" i="104"/>
  <c r="AA132" i="104"/>
  <c r="AC131" i="104"/>
  <c r="AA131" i="104"/>
  <c r="AC130" i="104"/>
  <c r="AA130" i="104"/>
  <c r="AC129" i="104"/>
  <c r="AA129" i="104"/>
  <c r="AC128" i="104"/>
  <c r="AA128" i="104"/>
  <c r="AC127" i="104"/>
  <c r="AA127" i="104"/>
  <c r="AC126" i="104"/>
  <c r="AA126" i="104"/>
  <c r="AC124" i="102"/>
  <c r="AA124" i="102"/>
  <c r="AC123" i="102"/>
  <c r="AA123" i="102"/>
  <c r="AC122" i="102"/>
  <c r="AA122" i="102"/>
  <c r="AC121" i="102"/>
  <c r="AA121" i="102"/>
  <c r="AC120" i="102"/>
  <c r="AA120" i="102"/>
  <c r="AC119" i="102"/>
  <c r="AA119" i="102"/>
  <c r="AC118" i="102"/>
  <c r="AA118" i="102"/>
  <c r="AC117" i="102"/>
  <c r="AA117" i="102"/>
  <c r="AC116" i="102"/>
  <c r="AA116" i="102"/>
  <c r="AC115" i="102"/>
  <c r="AA115" i="102"/>
  <c r="AC124" i="103"/>
  <c r="AA124" i="103"/>
  <c r="AC123" i="103"/>
  <c r="AA123" i="103"/>
  <c r="AC122" i="103"/>
  <c r="AA122" i="103"/>
  <c r="AC121" i="103"/>
  <c r="AA121" i="103"/>
  <c r="AC120" i="103"/>
  <c r="AA120" i="103"/>
  <c r="AC119" i="103"/>
  <c r="AA119" i="103"/>
  <c r="AC118" i="103"/>
  <c r="AA118" i="103"/>
  <c r="AC117" i="103"/>
  <c r="AA117" i="103"/>
  <c r="AC116" i="103"/>
  <c r="AA116" i="103"/>
  <c r="AC115" i="103"/>
  <c r="AA115" i="103"/>
  <c r="AC124" i="104"/>
  <c r="AA124" i="104"/>
  <c r="AC123" i="104"/>
  <c r="AA123" i="104"/>
  <c r="AC122" i="104"/>
  <c r="AA122" i="104"/>
  <c r="AC121" i="104"/>
  <c r="AA121" i="104"/>
  <c r="AC120" i="104"/>
  <c r="AA120" i="104"/>
  <c r="AC119" i="104"/>
  <c r="AA119" i="104"/>
  <c r="AC118" i="104"/>
  <c r="AA118" i="104"/>
  <c r="AC117" i="104"/>
  <c r="AA117" i="104"/>
  <c r="AC116" i="104"/>
  <c r="AA116" i="104"/>
  <c r="AC115" i="104"/>
  <c r="AA115" i="104"/>
  <c r="AC109" i="98"/>
  <c r="AC108" i="98"/>
  <c r="AC107" i="98"/>
  <c r="AC106" i="98"/>
  <c r="AC105" i="98"/>
  <c r="AC104" i="98"/>
  <c r="AC103" i="98"/>
  <c r="AC102" i="98"/>
  <c r="AC101" i="98"/>
  <c r="AC100" i="98"/>
  <c r="AC99" i="98"/>
  <c r="AC98" i="98"/>
  <c r="AC97" i="98"/>
  <c r="AC96" i="98"/>
  <c r="AC95" i="98"/>
  <c r="AC94" i="98"/>
  <c r="AC93" i="98"/>
  <c r="AC92" i="98"/>
  <c r="AC91" i="98"/>
  <c r="AC109" i="103"/>
  <c r="AC108" i="103"/>
  <c r="AC107" i="103"/>
  <c r="AC106" i="103"/>
  <c r="AC105" i="103"/>
  <c r="AC104" i="103"/>
  <c r="AC103" i="103"/>
  <c r="AC102" i="103"/>
  <c r="AC101" i="103"/>
  <c r="AC100" i="103"/>
  <c r="AC99" i="103"/>
  <c r="AC98" i="103"/>
  <c r="AC97" i="103"/>
  <c r="AC96" i="103"/>
  <c r="AC95" i="103"/>
  <c r="AC94" i="103"/>
  <c r="AC93" i="103"/>
  <c r="AC92" i="103"/>
  <c r="AC91" i="103"/>
  <c r="AC109" i="104"/>
  <c r="AC108" i="104"/>
  <c r="AC107" i="104"/>
  <c r="AC106" i="104"/>
  <c r="AC105" i="104"/>
  <c r="AC104" i="104"/>
  <c r="AC103" i="104"/>
  <c r="AC102" i="104"/>
  <c r="AC101" i="104"/>
  <c r="AC100" i="104"/>
  <c r="AC99" i="104"/>
  <c r="AC98" i="104"/>
  <c r="AC97" i="104"/>
  <c r="AC96" i="104"/>
  <c r="AC95" i="104"/>
  <c r="AC94" i="104"/>
  <c r="AC93" i="104"/>
  <c r="AC92" i="104"/>
  <c r="AC91" i="104"/>
  <c r="AC109" i="102"/>
  <c r="AC108" i="102"/>
  <c r="AC107" i="102"/>
  <c r="AC106" i="102"/>
  <c r="AC105" i="102"/>
  <c r="AC104" i="102"/>
  <c r="AC103" i="102"/>
  <c r="AC102" i="102"/>
  <c r="AC101" i="102"/>
  <c r="AC100" i="102"/>
  <c r="AC99" i="102"/>
  <c r="AC98" i="102"/>
  <c r="AC97" i="102"/>
  <c r="AC96" i="102"/>
  <c r="AC95" i="102"/>
  <c r="AC94" i="102"/>
  <c r="AC93" i="102"/>
  <c r="AC92" i="102"/>
  <c r="AC91" i="102"/>
  <c r="AC90" i="98"/>
  <c r="AC90" i="103"/>
  <c r="AC90" i="104"/>
  <c r="AC90" i="102"/>
  <c r="AA90" i="102"/>
  <c r="AB48" i="102"/>
  <c r="X48" i="102"/>
  <c r="AH118" i="104" l="1"/>
  <c r="AH127" i="102"/>
  <c r="AH121" i="103"/>
  <c r="AH131" i="104"/>
  <c r="AH127" i="104"/>
  <c r="AH133" i="103"/>
  <c r="AH128" i="104"/>
  <c r="AH124" i="103"/>
  <c r="AH120" i="103"/>
  <c r="AH115" i="104"/>
  <c r="AH133" i="104"/>
  <c r="AH135" i="104"/>
  <c r="AH131" i="102"/>
  <c r="AH119" i="103"/>
  <c r="AH126" i="104"/>
  <c r="AH119" i="104"/>
  <c r="AH120" i="104"/>
  <c r="AH116" i="102"/>
  <c r="AH129" i="102"/>
  <c r="AH134" i="103"/>
  <c r="AH121" i="104"/>
  <c r="AH117" i="102"/>
  <c r="AH130" i="102"/>
  <c r="AH115" i="103"/>
  <c r="AH121" i="102"/>
  <c r="AH128" i="103"/>
  <c r="AH134" i="102"/>
  <c r="AH116" i="103"/>
  <c r="AH122" i="102"/>
  <c r="AH129" i="103"/>
  <c r="AH135" i="102"/>
  <c r="AH134" i="104"/>
  <c r="AH116" i="104"/>
  <c r="AH122" i="103"/>
  <c r="AH129" i="104"/>
  <c r="AH135" i="103"/>
  <c r="AH117" i="103"/>
  <c r="AH123" i="102"/>
  <c r="AH130" i="103"/>
  <c r="AH117" i="104"/>
  <c r="AH122" i="104"/>
  <c r="AH123" i="103"/>
  <c r="AH118" i="102"/>
  <c r="AH130" i="104"/>
  <c r="AH126" i="102"/>
  <c r="AH118" i="103"/>
  <c r="AH124" i="102"/>
  <c r="AH131" i="103"/>
  <c r="AH123" i="104"/>
  <c r="AH119" i="102"/>
  <c r="AH126" i="103"/>
  <c r="AH132" i="102"/>
  <c r="AH132" i="103"/>
  <c r="AH124" i="104"/>
  <c r="AH120" i="102"/>
  <c r="AH127" i="103"/>
  <c r="AH133" i="102"/>
  <c r="AH115" i="102"/>
  <c r="AH132" i="104"/>
  <c r="AH128" i="102"/>
  <c r="D128" i="86" l="1"/>
  <c r="L6" i="101" a="1"/>
  <c r="L6" i="101" s="1"/>
  <c r="J8" i="102"/>
  <c r="J8" i="103"/>
  <c r="J8" i="104"/>
  <c r="J8" i="98"/>
  <c r="T3" i="86"/>
  <c r="F3" i="86"/>
  <c r="G3" i="86" s="1"/>
  <c r="H3" i="86" s="1"/>
  <c r="I3" i="86" s="1"/>
  <c r="R6" i="86"/>
  <c r="R5" i="86"/>
  <c r="R4" i="86"/>
  <c r="R3" i="86"/>
  <c r="E9" i="101"/>
  <c r="E127" i="86"/>
  <c r="E126" i="86"/>
  <c r="E125" i="86"/>
  <c r="E124" i="86"/>
  <c r="E123" i="86"/>
  <c r="E122" i="86"/>
  <c r="E121" i="86"/>
  <c r="E120" i="86"/>
  <c r="E119" i="86"/>
  <c r="E118" i="86"/>
  <c r="E117" i="86"/>
  <c r="E116" i="86"/>
  <c r="E115" i="86"/>
  <c r="E114" i="86"/>
  <c r="E113" i="86"/>
  <c r="E112" i="86"/>
  <c r="E111" i="86"/>
  <c r="E110" i="86"/>
  <c r="E109" i="86"/>
  <c r="E108" i="86"/>
  <c r="R9" i="86"/>
  <c r="R8" i="86"/>
  <c r="R7" i="86"/>
  <c r="B6" i="105"/>
  <c r="B5" i="105"/>
  <c r="J5" i="104"/>
  <c r="J5" i="103"/>
  <c r="J5" i="102"/>
  <c r="J5" i="98"/>
  <c r="S9" i="86"/>
  <c r="S8" i="86"/>
  <c r="S7" i="86"/>
  <c r="S6" i="86"/>
  <c r="A1" i="104" s="1"/>
  <c r="S5" i="86"/>
  <c r="A1" i="103" s="1"/>
  <c r="S4" i="86"/>
  <c r="A1" i="102" s="1"/>
  <c r="S3" i="86"/>
  <c r="A1" i="98" s="1"/>
  <c r="F2" i="86" a="1"/>
  <c r="F2" i="86" s="1"/>
  <c r="F10" i="86" s="1"/>
  <c r="E2" i="86" a="1"/>
  <c r="E2" i="86" s="1"/>
  <c r="AB67" i="104"/>
  <c r="AH67" i="104" s="1"/>
  <c r="AB66" i="104"/>
  <c r="AH66" i="104" s="1"/>
  <c r="AB65" i="104"/>
  <c r="AH65" i="104" s="1"/>
  <c r="AB64" i="104"/>
  <c r="AH64" i="104" s="1"/>
  <c r="AB63" i="104"/>
  <c r="AH63" i="104" s="1"/>
  <c r="AB62" i="104"/>
  <c r="AH62" i="104" s="1"/>
  <c r="AB61" i="104"/>
  <c r="AH61" i="104" s="1"/>
  <c r="AB60" i="104"/>
  <c r="AH60" i="104" s="1"/>
  <c r="AB59" i="104"/>
  <c r="AH59" i="104" s="1"/>
  <c r="AB58" i="104"/>
  <c r="AH58" i="104" s="1"/>
  <c r="AB57" i="104"/>
  <c r="AH57" i="104" s="1"/>
  <c r="AB56" i="104"/>
  <c r="AH56" i="104" s="1"/>
  <c r="AB55" i="104"/>
  <c r="AH55" i="104" s="1"/>
  <c r="AB54" i="104"/>
  <c r="AH54" i="104" s="1"/>
  <c r="AB53" i="104"/>
  <c r="AH53" i="104" s="1"/>
  <c r="AB52" i="104"/>
  <c r="AH52" i="104" s="1"/>
  <c r="AB51" i="104"/>
  <c r="AH51" i="104" s="1"/>
  <c r="AB50" i="104"/>
  <c r="AH50" i="104" s="1"/>
  <c r="AB49" i="104"/>
  <c r="AH49" i="104" s="1"/>
  <c r="AB48" i="104"/>
  <c r="AH48" i="104" s="1"/>
  <c r="AB67" i="103"/>
  <c r="AH67" i="103" s="1"/>
  <c r="AB66" i="103"/>
  <c r="AH66" i="103" s="1"/>
  <c r="AB65" i="103"/>
  <c r="AH65" i="103" s="1"/>
  <c r="AB64" i="103"/>
  <c r="AH64" i="103" s="1"/>
  <c r="AB63" i="103"/>
  <c r="AH63" i="103" s="1"/>
  <c r="AB62" i="103"/>
  <c r="AH62" i="103" s="1"/>
  <c r="AB61" i="103"/>
  <c r="AH61" i="103" s="1"/>
  <c r="AB60" i="103"/>
  <c r="AH60" i="103" s="1"/>
  <c r="AB59" i="103"/>
  <c r="AH59" i="103" s="1"/>
  <c r="AB58" i="103"/>
  <c r="AH58" i="103" s="1"/>
  <c r="AB57" i="103"/>
  <c r="AH57" i="103" s="1"/>
  <c r="AB56" i="103"/>
  <c r="AH56" i="103" s="1"/>
  <c r="AB55" i="103"/>
  <c r="AH55" i="103" s="1"/>
  <c r="AB54" i="103"/>
  <c r="AH54" i="103" s="1"/>
  <c r="AB53" i="103"/>
  <c r="AH53" i="103" s="1"/>
  <c r="AB52" i="103"/>
  <c r="AH52" i="103" s="1"/>
  <c r="AB51" i="103"/>
  <c r="AH51" i="103" s="1"/>
  <c r="AB50" i="103"/>
  <c r="AH50" i="103" s="1"/>
  <c r="AB49" i="103"/>
  <c r="AH49" i="103" s="1"/>
  <c r="AB48" i="103"/>
  <c r="AH48" i="103" s="1"/>
  <c r="AB49" i="102"/>
  <c r="AH49" i="102" s="1"/>
  <c r="AB50" i="102"/>
  <c r="AH50" i="102" s="1"/>
  <c r="AB51" i="102"/>
  <c r="AH51" i="102" s="1"/>
  <c r="AB52" i="102"/>
  <c r="AH52" i="102" s="1"/>
  <c r="AB53" i="102"/>
  <c r="AH53" i="102" s="1"/>
  <c r="AB54" i="102"/>
  <c r="AH54" i="102" s="1"/>
  <c r="AB55" i="102"/>
  <c r="AH55" i="102" s="1"/>
  <c r="AB56" i="102"/>
  <c r="AH56" i="102" s="1"/>
  <c r="AB57" i="102"/>
  <c r="AH57" i="102" s="1"/>
  <c r="AB58" i="102"/>
  <c r="AH58" i="102" s="1"/>
  <c r="AB59" i="102"/>
  <c r="AH59" i="102" s="1"/>
  <c r="AB60" i="102"/>
  <c r="AH60" i="102" s="1"/>
  <c r="AB61" i="102"/>
  <c r="AH61" i="102" s="1"/>
  <c r="AB62" i="102"/>
  <c r="AH62" i="102" s="1"/>
  <c r="AB63" i="102"/>
  <c r="AH63" i="102" s="1"/>
  <c r="AB64" i="102"/>
  <c r="AH64" i="102" s="1"/>
  <c r="AB65" i="102"/>
  <c r="AH65" i="102" s="1"/>
  <c r="AB66" i="102"/>
  <c r="AH66" i="102" s="1"/>
  <c r="AB67" i="102"/>
  <c r="AH67" i="102" s="1"/>
  <c r="AH48" i="102"/>
  <c r="AA90" i="104"/>
  <c r="AA91" i="104"/>
  <c r="AA92" i="104"/>
  <c r="AA90" i="103"/>
  <c r="AA91" i="103"/>
  <c r="AH91" i="103" s="1"/>
  <c r="AA92" i="103"/>
  <c r="AA213" i="104"/>
  <c r="AH213" i="104" s="1"/>
  <c r="AA210" i="104"/>
  <c r="AH210" i="104" s="1"/>
  <c r="AA212" i="103"/>
  <c r="AH212" i="103" s="1"/>
  <c r="AA209" i="103"/>
  <c r="AH209" i="103" s="1"/>
  <c r="AA215" i="102"/>
  <c r="AH215" i="102" s="1"/>
  <c r="AA212" i="102"/>
  <c r="AH212" i="102" s="1"/>
  <c r="AA109" i="102"/>
  <c r="AH109" i="102" s="1"/>
  <c r="AA108" i="102"/>
  <c r="AH108" i="102" s="1"/>
  <c r="AA107" i="102"/>
  <c r="AH107" i="102" s="1"/>
  <c r="AA106" i="102"/>
  <c r="AH106" i="102" s="1"/>
  <c r="AA105" i="102"/>
  <c r="AH105" i="102" s="1"/>
  <c r="AA104" i="102"/>
  <c r="AA103" i="102"/>
  <c r="AA102" i="102"/>
  <c r="AA101" i="102"/>
  <c r="AH101" i="102" s="1"/>
  <c r="AA100" i="102"/>
  <c r="AA99" i="102"/>
  <c r="AH99" i="102" s="1"/>
  <c r="AA98" i="102"/>
  <c r="AA97" i="102"/>
  <c r="AH97" i="102" s="1"/>
  <c r="AA96" i="102"/>
  <c r="AH96" i="102" s="1"/>
  <c r="AA95" i="102"/>
  <c r="AH95" i="102" s="1"/>
  <c r="AA94" i="102"/>
  <c r="AH94" i="102" s="1"/>
  <c r="AA93" i="102"/>
  <c r="AH93" i="102" s="1"/>
  <c r="AA92" i="102"/>
  <c r="AA91" i="102"/>
  <c r="AH90" i="102"/>
  <c r="AB49" i="98"/>
  <c r="AH49" i="98" s="1"/>
  <c r="AB50" i="98"/>
  <c r="AH50" i="98" s="1"/>
  <c r="AB51" i="98"/>
  <c r="AH51" i="98" s="1"/>
  <c r="AB52" i="98"/>
  <c r="AH52" i="98" s="1"/>
  <c r="AB53" i="98"/>
  <c r="AH53" i="98" s="1"/>
  <c r="AB54" i="98"/>
  <c r="AH54" i="98" s="1"/>
  <c r="AB55" i="98"/>
  <c r="AH55" i="98" s="1"/>
  <c r="AB56" i="98"/>
  <c r="AH56" i="98" s="1"/>
  <c r="AB57" i="98"/>
  <c r="AH57" i="98" s="1"/>
  <c r="AB58" i="98"/>
  <c r="AH58" i="98" s="1"/>
  <c r="AB59" i="98"/>
  <c r="AH59" i="98" s="1"/>
  <c r="AB60" i="98"/>
  <c r="AH60" i="98" s="1"/>
  <c r="AB61" i="98"/>
  <c r="AH61" i="98" s="1"/>
  <c r="AB62" i="98"/>
  <c r="AH62" i="98" s="1"/>
  <c r="AB63" i="98"/>
  <c r="AH63" i="98" s="1"/>
  <c r="AB64" i="98"/>
  <c r="AH64" i="98" s="1"/>
  <c r="AB65" i="98"/>
  <c r="AH65" i="98" s="1"/>
  <c r="AB66" i="98"/>
  <c r="AH66" i="98" s="1"/>
  <c r="AB67" i="98"/>
  <c r="AH67" i="98" s="1"/>
  <c r="AB48" i="98"/>
  <c r="AH48" i="98" s="1"/>
  <c r="AA174" i="98"/>
  <c r="AH174" i="98" s="1"/>
  <c r="AA171" i="98"/>
  <c r="AH171" i="98" s="1"/>
  <c r="AA109" i="98"/>
  <c r="AH109" i="98" s="1"/>
  <c r="AA108" i="98"/>
  <c r="AH108" i="98" s="1"/>
  <c r="AA107" i="98"/>
  <c r="AH107" i="98" s="1"/>
  <c r="AA106" i="98"/>
  <c r="AH106" i="98" s="1"/>
  <c r="AA105" i="98"/>
  <c r="AA104" i="98"/>
  <c r="AH104" i="98" s="1"/>
  <c r="AA103" i="98"/>
  <c r="AA102" i="98"/>
  <c r="AA101" i="98"/>
  <c r="AH101" i="98" s="1"/>
  <c r="AA100" i="98"/>
  <c r="AH100" i="98" s="1"/>
  <c r="AA99" i="98"/>
  <c r="AH99" i="98" s="1"/>
  <c r="AA98" i="98"/>
  <c r="AH98" i="98" s="1"/>
  <c r="AA97" i="98"/>
  <c r="AA96" i="98"/>
  <c r="AA95" i="98"/>
  <c r="AH95" i="98" s="1"/>
  <c r="AA94" i="98"/>
  <c r="AH94" i="98" s="1"/>
  <c r="AA93" i="98"/>
  <c r="AA92" i="98"/>
  <c r="AA91" i="98"/>
  <c r="AA90" i="98"/>
  <c r="AA109" i="104"/>
  <c r="AH109" i="104" s="1"/>
  <c r="AA108" i="104"/>
  <c r="AA107" i="104"/>
  <c r="AA106" i="104"/>
  <c r="AH106" i="104" s="1"/>
  <c r="AA105" i="104"/>
  <c r="AH105" i="104" s="1"/>
  <c r="AA104" i="104"/>
  <c r="AH104" i="104" s="1"/>
  <c r="AA103" i="104"/>
  <c r="AA102" i="104"/>
  <c r="AH102" i="104" s="1"/>
  <c r="AA101" i="104"/>
  <c r="AA100" i="104"/>
  <c r="AA99" i="104"/>
  <c r="AH99" i="104" s="1"/>
  <c r="AA98" i="104"/>
  <c r="AH98" i="104" s="1"/>
  <c r="AA97" i="104"/>
  <c r="AH97" i="104" s="1"/>
  <c r="AA96" i="104"/>
  <c r="AH96" i="104" s="1"/>
  <c r="AA95" i="104"/>
  <c r="AH95" i="104" s="1"/>
  <c r="AA94" i="104"/>
  <c r="AA93" i="104"/>
  <c r="AB17" i="104"/>
  <c r="AA17" i="104"/>
  <c r="AB15" i="104"/>
  <c r="AA15" i="104"/>
  <c r="AC13" i="104"/>
  <c r="AB13" i="104"/>
  <c r="AA13" i="104"/>
  <c r="AB11" i="104"/>
  <c r="AA11" i="104"/>
  <c r="AB9" i="104"/>
  <c r="AA9" i="104"/>
  <c r="AA109" i="103"/>
  <c r="AA108" i="103"/>
  <c r="AA107" i="103"/>
  <c r="AH107" i="103" s="1"/>
  <c r="AA106" i="103"/>
  <c r="AA105" i="103"/>
  <c r="AH105" i="103" s="1"/>
  <c r="AA104" i="103"/>
  <c r="AA103" i="103"/>
  <c r="AA102" i="103"/>
  <c r="AH102" i="103" s="1"/>
  <c r="AA101" i="103"/>
  <c r="AH101" i="103" s="1"/>
  <c r="AA100" i="103"/>
  <c r="AA99" i="103"/>
  <c r="AA98" i="103"/>
  <c r="AA97" i="103"/>
  <c r="AH97" i="103" s="1"/>
  <c r="AA96" i="103"/>
  <c r="AH96" i="103" s="1"/>
  <c r="AA95" i="103"/>
  <c r="AH95" i="103" s="1"/>
  <c r="AA94" i="103"/>
  <c r="AA93" i="103"/>
  <c r="AB17" i="103"/>
  <c r="AA17" i="103"/>
  <c r="AB15" i="103"/>
  <c r="AA15" i="103"/>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N2" i="86" a="1"/>
  <c r="AH11" i="98" l="1"/>
  <c r="AH15" i="98"/>
  <c r="AH15" i="104"/>
  <c r="AH15" i="103"/>
  <c r="AH9" i="98"/>
  <c r="AH11" i="102"/>
  <c r="AH13" i="102"/>
  <c r="AH15" i="102"/>
  <c r="AH13" i="98"/>
  <c r="AH13" i="104"/>
  <c r="AH17" i="102"/>
  <c r="AH17" i="103"/>
  <c r="AH11" i="103"/>
  <c r="AH17" i="98"/>
  <c r="AH9" i="102"/>
  <c r="AH17" i="104"/>
  <c r="AH91" i="98"/>
  <c r="AH93" i="104"/>
  <c r="AH94" i="103"/>
  <c r="AH104" i="103"/>
  <c r="AH92" i="103"/>
  <c r="AH99" i="103"/>
  <c r="AH109" i="103"/>
  <c r="AH90" i="103"/>
  <c r="AH92" i="102"/>
  <c r="AH102" i="102"/>
  <c r="AH103" i="102"/>
  <c r="AH100" i="102"/>
  <c r="AH92" i="98"/>
  <c r="AH103" i="98"/>
  <c r="B108" i="86"/>
  <c r="E21" i="86"/>
  <c r="E20" i="86"/>
  <c r="E19" i="86"/>
  <c r="E18" i="86"/>
  <c r="E17" i="86"/>
  <c r="E16" i="86"/>
  <c r="E15" i="86"/>
  <c r="E11" i="86"/>
  <c r="E10" i="86"/>
  <c r="E9" i="86"/>
  <c r="E8" i="86"/>
  <c r="E7" i="86"/>
  <c r="E6" i="86"/>
  <c r="E5" i="86"/>
  <c r="E24" i="86"/>
  <c r="E4" i="86"/>
  <c r="E23" i="86"/>
  <c r="F20" i="86"/>
  <c r="E12" i="86"/>
  <c r="E13" i="86"/>
  <c r="E14" i="86"/>
  <c r="E22" i="86"/>
  <c r="F5" i="86"/>
  <c r="F15" i="86"/>
  <c r="F21" i="86"/>
  <c r="F16" i="86"/>
  <c r="F11" i="86"/>
  <c r="F6" i="86"/>
  <c r="F23" i="86"/>
  <c r="F18" i="86"/>
  <c r="F13" i="86"/>
  <c r="F8" i="86"/>
  <c r="F22" i="86"/>
  <c r="F17" i="86"/>
  <c r="F12" i="86"/>
  <c r="F7" i="86"/>
  <c r="F24" i="86"/>
  <c r="F19" i="86"/>
  <c r="F14" i="86"/>
  <c r="F9" i="86"/>
  <c r="F4" i="86"/>
  <c r="J10" i="104"/>
  <c r="J10" i="103"/>
  <c r="J10" i="98"/>
  <c r="J10" i="102"/>
  <c r="N2" i="86"/>
  <c r="AH93" i="103"/>
  <c r="AH108" i="103"/>
  <c r="AH13" i="103"/>
  <c r="AH106" i="103"/>
  <c r="AH98" i="103"/>
  <c r="AH100" i="103"/>
  <c r="AH103" i="103"/>
  <c r="AH104" i="102"/>
  <c r="AH91" i="102"/>
  <c r="AH98" i="102"/>
  <c r="AH90" i="98"/>
  <c r="AH105" i="98"/>
  <c r="AH102" i="98"/>
  <c r="AH97" i="98"/>
  <c r="AH93" i="98"/>
  <c r="AH96" i="98"/>
  <c r="AH107" i="104"/>
  <c r="AH92" i="104"/>
  <c r="AH100" i="104"/>
  <c r="AH94" i="104"/>
  <c r="AH108" i="104"/>
  <c r="AH90" i="104"/>
  <c r="AH91" i="104"/>
  <c r="AH103" i="104"/>
  <c r="AH101" i="104"/>
  <c r="AH9" i="104"/>
  <c r="AH11" i="104"/>
  <c r="J3" i="86"/>
  <c r="K3" i="86" s="1"/>
  <c r="L3" i="86" s="1"/>
  <c r="M3" i="86"/>
  <c r="AH9" i="103"/>
  <c r="D117" i="86" a="1"/>
  <c r="D122" i="86" a="1"/>
  <c r="D125" i="86" a="1"/>
  <c r="D109" i="86" a="1"/>
  <c r="D127" i="86" a="1"/>
  <c r="D118" i="86" a="1"/>
  <c r="D126" i="86" a="1"/>
  <c r="D113" i="86" a="1"/>
  <c r="D120" i="86" a="1"/>
  <c r="D121" i="86" a="1"/>
  <c r="D114" i="86" a="1"/>
  <c r="D119" i="86" a="1"/>
  <c r="D110" i="86" a="1"/>
  <c r="D116" i="86" a="1"/>
  <c r="D108" i="86" a="1"/>
  <c r="D112" i="86" a="1"/>
  <c r="D115" i="86" a="1"/>
  <c r="D124" i="86" a="1"/>
  <c r="D123" i="86" a="1"/>
  <c r="D111" i="86" a="1"/>
  <c r="AI1" i="102" l="1"/>
  <c r="T3" i="102" s="1"/>
  <c r="D119" i="86"/>
  <c r="D111" i="86"/>
  <c r="D126" i="86"/>
  <c r="D118" i="86"/>
  <c r="D110" i="86"/>
  <c r="D125" i="86"/>
  <c r="D109" i="86"/>
  <c r="D127" i="86"/>
  <c r="D117" i="86"/>
  <c r="D124" i="86"/>
  <c r="D116" i="86"/>
  <c r="D114" i="86"/>
  <c r="D121" i="86"/>
  <c r="D120" i="86"/>
  <c r="D123" i="86"/>
  <c r="D115" i="86"/>
  <c r="D122" i="86"/>
  <c r="D113" i="86"/>
  <c r="D112" i="86"/>
  <c r="D108" i="86"/>
  <c r="AI1" i="104"/>
  <c r="T3" i="104" s="1"/>
  <c r="AI1" i="98"/>
  <c r="T3" i="98" s="1"/>
  <c r="N60" i="86"/>
  <c r="N59" i="86"/>
  <c r="N54" i="86"/>
  <c r="N53" i="86"/>
  <c r="N56" i="86"/>
  <c r="N55" i="86"/>
  <c r="N58" i="86"/>
  <c r="N57" i="86"/>
  <c r="AI1" i="103"/>
  <c r="T215" i="103" s="1"/>
  <c r="N5" i="86"/>
  <c r="N7" i="86"/>
  <c r="N21" i="86"/>
  <c r="N6" i="86"/>
  <c r="N8" i="86"/>
  <c r="N9" i="86"/>
  <c r="N11" i="86"/>
  <c r="N12" i="86"/>
  <c r="N13" i="86"/>
  <c r="N14" i="86"/>
  <c r="N15" i="86"/>
  <c r="N16" i="86"/>
  <c r="N17" i="86"/>
  <c r="N18" i="86"/>
  <c r="N19" i="86"/>
  <c r="N23" i="86"/>
  <c r="N10" i="86"/>
  <c r="N4" i="86"/>
  <c r="N3" i="86"/>
  <c r="N22" i="86"/>
  <c r="N29" i="86"/>
  <c r="N20" i="86"/>
  <c r="N24" i="86"/>
  <c r="F118" i="86"/>
  <c r="T218" i="102" l="1"/>
  <c r="T216" i="104"/>
  <c r="T177" i="98"/>
  <c r="A95" i="98"/>
  <c r="A90" i="98"/>
  <c r="A133" i="104"/>
  <c r="A119" i="104"/>
  <c r="A90" i="104"/>
  <c r="A135" i="104"/>
  <c r="A98" i="104"/>
  <c r="A115" i="104"/>
  <c r="A116" i="104"/>
  <c r="A134" i="104"/>
  <c r="A129" i="104"/>
  <c r="A126" i="104"/>
  <c r="A94" i="104"/>
  <c r="A131" i="104"/>
  <c r="A127" i="104"/>
  <c r="A101" i="104"/>
  <c r="A130" i="104"/>
  <c r="A105" i="104"/>
  <c r="A132" i="104"/>
  <c r="A128" i="104"/>
  <c r="A124" i="104"/>
  <c r="A108" i="104"/>
  <c r="A109" i="104"/>
  <c r="A121" i="104"/>
  <c r="A99" i="104"/>
  <c r="A97" i="104"/>
  <c r="A104" i="104"/>
  <c r="A123" i="104"/>
  <c r="A117" i="104"/>
  <c r="A118" i="104"/>
  <c r="A96" i="104"/>
  <c r="A107" i="104"/>
  <c r="A93" i="104"/>
  <c r="A106" i="104"/>
  <c r="A120" i="104"/>
  <c r="A103" i="104"/>
  <c r="A122" i="104"/>
  <c r="A91" i="104"/>
  <c r="A92" i="104"/>
  <c r="A100" i="104"/>
  <c r="A102" i="104"/>
  <c r="A95" i="104"/>
  <c r="A116" i="102"/>
  <c r="A118" i="102"/>
  <c r="A129" i="102"/>
  <c r="A133" i="102"/>
  <c r="T3" i="103"/>
  <c r="A135" i="102"/>
  <c r="A121" i="102"/>
  <c r="A130" i="102"/>
  <c r="A128" i="102"/>
  <c r="A120" i="102"/>
  <c r="A127" i="102"/>
  <c r="A124" i="102"/>
  <c r="A117" i="102"/>
  <c r="A134" i="102"/>
  <c r="A132" i="102"/>
  <c r="A131" i="102"/>
  <c r="A126" i="102"/>
  <c r="A119" i="102"/>
  <c r="A123" i="102"/>
  <c r="A122" i="102"/>
  <c r="A115" i="102"/>
  <c r="A108" i="98"/>
  <c r="A93" i="102"/>
  <c r="A100" i="98"/>
  <c r="A99" i="102"/>
  <c r="A108" i="102"/>
  <c r="A106" i="102"/>
  <c r="A96" i="102"/>
  <c r="A103" i="102"/>
  <c r="A101" i="102"/>
  <c r="A100" i="102"/>
  <c r="A91" i="102"/>
  <c r="A92" i="102"/>
  <c r="A107" i="102"/>
  <c r="A98" i="102"/>
  <c r="A105" i="102"/>
  <c r="A102" i="102"/>
  <c r="A97" i="102"/>
  <c r="A94" i="102"/>
  <c r="A95" i="102"/>
  <c r="A109" i="102"/>
  <c r="A104" i="102"/>
  <c r="A90" i="102"/>
  <c r="A109" i="98"/>
  <c r="A93" i="98"/>
  <c r="A101" i="98"/>
  <c r="A105" i="98"/>
  <c r="A107" i="98"/>
  <c r="A103" i="98"/>
  <c r="A104" i="98"/>
  <c r="A91" i="98"/>
  <c r="A96" i="98"/>
  <c r="A98" i="98"/>
  <c r="A94" i="98"/>
  <c r="A92" i="98"/>
  <c r="A99" i="98"/>
  <c r="A102" i="98"/>
  <c r="A106" i="98"/>
  <c r="A97" i="98"/>
  <c r="A102" i="103"/>
  <c r="A99" i="103"/>
  <c r="A119" i="103"/>
  <c r="A98" i="103"/>
  <c r="A123" i="103"/>
  <c r="A105" i="103"/>
  <c r="A128" i="103"/>
  <c r="A106" i="103"/>
  <c r="A103" i="103"/>
  <c r="A97" i="103"/>
  <c r="A96" i="103"/>
  <c r="A91" i="103"/>
  <c r="A117" i="103"/>
  <c r="A104" i="103"/>
  <c r="A120" i="103"/>
  <c r="A121" i="103"/>
  <c r="A116" i="103"/>
  <c r="A129" i="103"/>
  <c r="A115" i="103"/>
  <c r="A108" i="103"/>
  <c r="A101" i="103"/>
  <c r="A92" i="103"/>
  <c r="A109" i="103"/>
  <c r="A126" i="103"/>
  <c r="A131" i="103"/>
  <c r="A122" i="103"/>
  <c r="A132" i="103"/>
  <c r="A107" i="103"/>
  <c r="A95" i="103"/>
  <c r="A94" i="103"/>
  <c r="A93" i="103"/>
  <c r="A118" i="103"/>
  <c r="A127" i="103"/>
  <c r="A124" i="103"/>
  <c r="A100" i="103"/>
  <c r="A130" i="103"/>
  <c r="A135" i="103"/>
  <c r="A134" i="103"/>
  <c r="A90" i="103"/>
  <c r="A133" i="103"/>
  <c r="Q138" i="102"/>
  <c r="B6" i="100" l="1"/>
  <c r="P208" i="104"/>
  <c r="X67" i="104"/>
  <c r="X66" i="104"/>
  <c r="X65" i="104"/>
  <c r="X64" i="104"/>
  <c r="X63" i="104"/>
  <c r="X62" i="104"/>
  <c r="X61" i="104"/>
  <c r="X60" i="104"/>
  <c r="X59" i="104"/>
  <c r="X58" i="104"/>
  <c r="X57" i="104"/>
  <c r="X56" i="104"/>
  <c r="X55" i="104"/>
  <c r="X54" i="104"/>
  <c r="X53" i="104"/>
  <c r="X52" i="104"/>
  <c r="X51" i="104"/>
  <c r="X50" i="104"/>
  <c r="X49" i="104"/>
  <c r="X48" i="104"/>
  <c r="W2" i="104"/>
  <c r="O2" i="104"/>
  <c r="P207" i="103"/>
  <c r="X67" i="103"/>
  <c r="X66" i="103"/>
  <c r="X65" i="103"/>
  <c r="X64" i="103"/>
  <c r="X63" i="103"/>
  <c r="X62" i="103"/>
  <c r="X61" i="103"/>
  <c r="X60" i="103"/>
  <c r="X59" i="103"/>
  <c r="X58" i="103"/>
  <c r="X57" i="103"/>
  <c r="X56" i="103"/>
  <c r="X55" i="103"/>
  <c r="X54" i="103"/>
  <c r="X53" i="103"/>
  <c r="X52" i="103"/>
  <c r="X51" i="103"/>
  <c r="X50" i="103"/>
  <c r="X49" i="103"/>
  <c r="X48" i="103"/>
  <c r="W2" i="103"/>
  <c r="O2" i="103"/>
  <c r="P210" i="102"/>
  <c r="Q149" i="102"/>
  <c r="J148" i="102"/>
  <c r="Q147" i="102"/>
  <c r="X67" i="102"/>
  <c r="X66" i="102"/>
  <c r="X65" i="102"/>
  <c r="X64" i="102"/>
  <c r="X63" i="102"/>
  <c r="X62" i="102"/>
  <c r="X61" i="102"/>
  <c r="X60" i="102"/>
  <c r="X59" i="102"/>
  <c r="X58" i="102"/>
  <c r="X57" i="102"/>
  <c r="X56" i="102"/>
  <c r="X55" i="102"/>
  <c r="X54" i="102"/>
  <c r="X53" i="102"/>
  <c r="X52" i="102"/>
  <c r="X51" i="102"/>
  <c r="X50" i="102"/>
  <c r="X49" i="102"/>
  <c r="W2" i="102"/>
  <c r="O2" i="102"/>
  <c r="X69" i="102" l="1"/>
  <c r="P147" i="102" s="1"/>
  <c r="S147" i="102" s="1"/>
  <c r="U147" i="102" s="1"/>
  <c r="X69" i="103"/>
  <c r="X69" i="104"/>
  <c r="W2" i="98" l="1"/>
  <c r="E10" i="101" l="1"/>
  <c r="T138" i="103" l="1"/>
  <c r="V138" i="103"/>
  <c r="P144" i="103" s="1"/>
  <c r="R144" i="103" s="1"/>
  <c r="M137" i="103"/>
  <c r="P149" i="102"/>
  <c r="P138" i="102"/>
  <c r="L137" i="102"/>
  <c r="X49" i="98" l="1"/>
  <c r="X50" i="98"/>
  <c r="X51" i="98"/>
  <c r="X52" i="98"/>
  <c r="X53" i="98"/>
  <c r="X54" i="98"/>
  <c r="X55" i="98"/>
  <c r="X56" i="98"/>
  <c r="X57" i="98"/>
  <c r="X58" i="98"/>
  <c r="X59" i="98"/>
  <c r="X60" i="98"/>
  <c r="X61" i="98"/>
  <c r="X62" i="98"/>
  <c r="X63" i="98"/>
  <c r="X64" i="98"/>
  <c r="X65" i="98"/>
  <c r="X66" i="98"/>
  <c r="X67" i="98"/>
  <c r="X48" i="98"/>
  <c r="D1" i="100" l="1"/>
  <c r="O2" i="98"/>
  <c r="M138" i="103" l="1"/>
  <c r="L114" i="102"/>
  <c r="L125" i="102"/>
  <c r="L138" i="102" s="1"/>
  <c r="G119" i="86"/>
  <c r="H106" i="86"/>
  <c r="R89" i="86"/>
  <c r="Q89" i="86"/>
  <c r="P89" i="86"/>
  <c r="O89" i="86"/>
  <c r="N89" i="86"/>
  <c r="M89" i="86"/>
  <c r="L89" i="86"/>
  <c r="K89" i="86"/>
  <c r="J89" i="86"/>
  <c r="I89" i="86"/>
  <c r="H89" i="86"/>
  <c r="G89" i="86"/>
  <c r="F89" i="86"/>
  <c r="E89" i="86"/>
  <c r="D89" i="86"/>
  <c r="N52" i="86"/>
  <c r="D24" i="100"/>
  <c r="B24" i="100"/>
  <c r="D22" i="100"/>
  <c r="B22" i="100"/>
  <c r="P169" i="98"/>
  <c r="H119" i="86" l="1"/>
  <c r="I106" i="86"/>
  <c r="U149" i="102"/>
  <c r="W147" i="102" s="1"/>
  <c r="N41" i="86"/>
  <c r="F107" i="86"/>
  <c r="N45" i="86"/>
  <c r="N37" i="86"/>
  <c r="N33" i="86"/>
  <c r="N49" i="86"/>
  <c r="X69" i="98"/>
  <c r="N30" i="86"/>
  <c r="N34" i="86"/>
  <c r="N38" i="86"/>
  <c r="N42" i="86"/>
  <c r="N46" i="86"/>
  <c r="N50" i="86"/>
  <c r="N31" i="86"/>
  <c r="N35" i="86"/>
  <c r="N39" i="86"/>
  <c r="N43" i="86"/>
  <c r="N47" i="86"/>
  <c r="N51" i="86"/>
  <c r="N32" i="86"/>
  <c r="N36" i="86"/>
  <c r="N40" i="86"/>
  <c r="N44" i="86"/>
  <c r="N48" i="86"/>
  <c r="G118" i="86"/>
  <c r="G107" i="86"/>
  <c r="H107" i="86"/>
  <c r="I119" i="86" l="1"/>
  <c r="J106" i="86"/>
  <c r="H118" i="86"/>
  <c r="I107" i="86"/>
  <c r="J119" i="86" l="1"/>
  <c r="K106" i="86"/>
  <c r="I118" i="86"/>
  <c r="J107" i="86"/>
  <c r="K119" i="86" l="1"/>
  <c r="L106" i="86"/>
  <c r="K107" i="86"/>
  <c r="J118" i="86"/>
  <c r="L119" i="86" l="1"/>
  <c r="M106" i="86"/>
  <c r="K118" i="86"/>
  <c r="L107" i="86"/>
  <c r="M119" i="86" l="1"/>
  <c r="N106" i="86"/>
  <c r="M107" i="86"/>
  <c r="L118" i="86"/>
  <c r="N119" i="86" l="1"/>
  <c r="O106" i="86"/>
  <c r="M118" i="86"/>
  <c r="N107" i="86"/>
  <c r="O119" i="86" l="1"/>
  <c r="P106" i="86"/>
  <c r="N118" i="86"/>
  <c r="O107" i="86"/>
  <c r="P119" i="86" l="1"/>
  <c r="Q106" i="86"/>
  <c r="O118" i="86"/>
  <c r="P107" i="86"/>
  <c r="Q119" i="86" l="1"/>
  <c r="R106" i="86"/>
  <c r="P118" i="86"/>
  <c r="Q107" i="86"/>
  <c r="R119" i="86" l="1"/>
  <c r="S106" i="86"/>
  <c r="Q118" i="86"/>
  <c r="R107" i="86"/>
  <c r="S119" i="86" l="1"/>
  <c r="T106" i="86"/>
  <c r="R118" i="86"/>
  <c r="S107" i="86"/>
  <c r="T119" i="86" l="1"/>
  <c r="U106" i="86"/>
  <c r="S118" i="86"/>
  <c r="T107" i="86"/>
  <c r="U119" i="86" l="1"/>
  <c r="V106" i="86"/>
  <c r="T118" i="86"/>
  <c r="U107" i="86"/>
  <c r="V119" i="86" l="1"/>
  <c r="W106" i="86"/>
  <c r="U118" i="86"/>
  <c r="V107" i="86"/>
  <c r="W119" i="86" l="1"/>
  <c r="X106" i="86"/>
  <c r="W107" i="86"/>
  <c r="V118" i="86"/>
  <c r="X119" i="86" l="1"/>
  <c r="Y106" i="86"/>
  <c r="W118" i="86"/>
  <c r="X107" i="86"/>
  <c r="Y119" i="86" l="1"/>
  <c r="Z106" i="86"/>
  <c r="X118" i="86"/>
  <c r="Y107" i="86"/>
  <c r="Z119" i="86" l="1"/>
  <c r="AA106" i="86"/>
  <c r="Y118" i="86"/>
  <c r="Z107" i="86"/>
  <c r="Z121" i="86"/>
  <c r="AB106" i="86" l="1"/>
  <c r="AA107" i="86"/>
  <c r="AC106" i="86" l="1"/>
  <c r="AB107" i="86"/>
  <c r="AD106" i="86" l="1"/>
  <c r="AC107" i="86"/>
  <c r="AD107" i="86"/>
  <c r="H129" i="86" l="1"/>
  <c r="H126" i="86"/>
  <c r="H125" i="86"/>
  <c r="H127" i="86"/>
  <c r="H124" i="86"/>
  <c r="H122" i="86"/>
  <c r="H128" i="86"/>
  <c r="H123" i="86"/>
  <c r="H121" i="86"/>
  <c r="W126" i="86"/>
  <c r="W125" i="86"/>
  <c r="W121" i="86"/>
  <c r="W127" i="86"/>
  <c r="W128" i="86"/>
  <c r="W129" i="86"/>
  <c r="W124" i="86"/>
  <c r="W123" i="86"/>
  <c r="W122" i="86"/>
  <c r="V128" i="86"/>
  <c r="V122" i="86"/>
  <c r="V124" i="86"/>
  <c r="V129" i="86"/>
  <c r="V127" i="86"/>
  <c r="V123" i="86"/>
  <c r="V121" i="86"/>
  <c r="V126" i="86"/>
  <c r="V125" i="86"/>
  <c r="U122" i="86"/>
  <c r="U126" i="86"/>
  <c r="U123" i="86"/>
  <c r="U124" i="86"/>
  <c r="U128" i="86"/>
  <c r="U121" i="86"/>
  <c r="U125" i="86"/>
  <c r="U129" i="86"/>
  <c r="U127" i="86"/>
  <c r="T122" i="86"/>
  <c r="T128" i="86"/>
  <c r="T129" i="86"/>
  <c r="T124" i="86"/>
  <c r="T127" i="86"/>
  <c r="T121" i="86"/>
  <c r="T123" i="86"/>
  <c r="T125" i="86"/>
  <c r="T126" i="86"/>
  <c r="S126" i="86"/>
  <c r="S121" i="86"/>
  <c r="S124" i="86"/>
  <c r="S122" i="86"/>
  <c r="S127" i="86"/>
  <c r="S123" i="86"/>
  <c r="S129" i="86"/>
  <c r="S125" i="86"/>
  <c r="S128" i="86"/>
  <c r="R127" i="86"/>
  <c r="R121" i="86"/>
  <c r="R124" i="86"/>
  <c r="R128" i="86"/>
  <c r="R126" i="86"/>
  <c r="R122" i="86"/>
  <c r="R123" i="86"/>
  <c r="R129" i="86"/>
  <c r="R125" i="86"/>
  <c r="Q124" i="86"/>
  <c r="Q125" i="86"/>
  <c r="Q121" i="86"/>
  <c r="Q123" i="86"/>
  <c r="Q122" i="86"/>
  <c r="Q129" i="86"/>
  <c r="Q126" i="86"/>
  <c r="Q128" i="86"/>
  <c r="Q127" i="86"/>
  <c r="P129" i="86"/>
  <c r="P124" i="86"/>
  <c r="P125" i="86"/>
  <c r="P127" i="86"/>
  <c r="P121" i="86"/>
  <c r="P123" i="86"/>
  <c r="P128" i="86"/>
  <c r="P126" i="86"/>
  <c r="P122" i="86"/>
  <c r="O125" i="86"/>
  <c r="O126" i="86"/>
  <c r="O129" i="86"/>
  <c r="O121" i="86"/>
  <c r="O123" i="86"/>
  <c r="O128" i="86"/>
  <c r="O122" i="86"/>
  <c r="O124" i="86"/>
  <c r="O127" i="86"/>
  <c r="N128" i="86"/>
  <c r="N121" i="86"/>
  <c r="N127" i="86"/>
  <c r="N122" i="86"/>
  <c r="N126" i="86"/>
  <c r="N125" i="86"/>
  <c r="N129" i="86"/>
  <c r="N123" i="86"/>
  <c r="N124" i="86"/>
  <c r="M129" i="86"/>
  <c r="M122" i="86"/>
  <c r="M124" i="86"/>
  <c r="M125" i="86"/>
  <c r="M121" i="86"/>
  <c r="M127" i="86"/>
  <c r="M126" i="86"/>
  <c r="M123" i="86"/>
  <c r="M128" i="86"/>
  <c r="L124" i="86"/>
  <c r="L121" i="86"/>
  <c r="L123" i="86"/>
  <c r="L126" i="86"/>
  <c r="L122" i="86"/>
  <c r="L127" i="86"/>
  <c r="L129" i="86"/>
  <c r="L125" i="86"/>
  <c r="L128" i="86"/>
  <c r="K124" i="86"/>
  <c r="K128" i="86"/>
  <c r="K127" i="86"/>
  <c r="K122" i="86"/>
  <c r="K129" i="86"/>
  <c r="K125" i="86"/>
  <c r="K121" i="86"/>
  <c r="K123" i="86"/>
  <c r="K126" i="86"/>
  <c r="J127" i="86"/>
  <c r="J128" i="86"/>
  <c r="J121" i="86"/>
  <c r="J124" i="86"/>
  <c r="J122" i="86"/>
  <c r="J129" i="86"/>
  <c r="I121" i="86"/>
  <c r="J125" i="86"/>
  <c r="J123" i="86"/>
  <c r="J126" i="86"/>
  <c r="I126" i="86"/>
  <c r="I122" i="86"/>
  <c r="I125" i="86"/>
  <c r="I129" i="86"/>
  <c r="I127" i="86"/>
  <c r="I124" i="86"/>
  <c r="I128" i="86"/>
  <c r="I123" i="86"/>
  <c r="G129" i="86"/>
  <c r="F127" i="86"/>
  <c r="F123" i="86"/>
  <c r="F124" i="86"/>
  <c r="F125" i="86"/>
  <c r="G122" i="86"/>
  <c r="G127" i="86"/>
  <c r="G126" i="86"/>
  <c r="G124" i="86"/>
  <c r="G128" i="86"/>
  <c r="F128" i="86"/>
  <c r="F126" i="86"/>
  <c r="G121" i="86"/>
  <c r="F129" i="86"/>
  <c r="G123" i="86"/>
  <c r="G125" i="86"/>
  <c r="F121" i="86"/>
  <c r="F122" i="86"/>
  <c r="Y121" i="86"/>
  <c r="Y128" i="86"/>
  <c r="Y129" i="86"/>
  <c r="Y127" i="86"/>
  <c r="Y125" i="86"/>
  <c r="Y123" i="86"/>
  <c r="Y124" i="86"/>
  <c r="Y122" i="86"/>
  <c r="Y126" i="86"/>
  <c r="X123" i="86"/>
  <c r="X122" i="86"/>
  <c r="X127" i="86"/>
  <c r="X126" i="86"/>
  <c r="X121" i="86"/>
  <c r="X128" i="86"/>
  <c r="X129" i="86"/>
  <c r="X124" i="86"/>
  <c r="X125"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<sst xmlns="http://schemas.openxmlformats.org/spreadsheetml/2006/main" count="1333" uniqueCount="621">
  <si>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</si>
  <si>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</si>
  <si>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</si>
  <si>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</si>
  <si>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</si>
  <si>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</si>
  <si>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</si>
  <si>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</si>
  <si>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</si>
  <si>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</si>
  <si>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</si>
  <si>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</si>
  <si>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</si>
  <si>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</si>
  <si>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</si>
  <si>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</si>
  <si>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</si>
  <si>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</si>
  <si>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</si>
  <si>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</si>
  <si>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</si>
  <si>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</si>
  <si>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</si>
  <si>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</si>
  <si>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</si>
  <si>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</si>
  <si>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</si>
  <si>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</si>
  <si>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</si>
  <si>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</si>
  <si>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</si>
  <si>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</si>
  <si>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</si>
  <si>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</si>
  <si>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</si>
  <si>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</si>
  <si>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</si>
  <si>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</si>
  <si>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</si>
  <si>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</si>
  <si>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</si>
  <si>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</si>
  <si>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</si>
  <si>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</si>
  <si>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</si>
  <si>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</si>
  <si>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</si>
  <si>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</si>
  <si>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</si>
  <si>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</si>
  <si>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</si>
  <si>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</si>
  <si>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</si>
  <si>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</si>
  <si>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</si>
  <si>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</si>
  <si>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</si>
  <si>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</si>
  <si>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</si>
  <si>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</si>
  <si>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</si>
  <si>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</si>
  <si>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</si>
  <si>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</si>
  <si>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</si>
  <si>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</si>
  <si>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</si>
  <si>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</si>
  <si>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</si>
  <si>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</si>
  <si>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</si>
  <si>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</si>
  <si>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</si>
  <si>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</si>
  <si>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</si>
  <si>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</si>
  <si>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</si>
  <si>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</si>
  <si>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</si>
  <si>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</si>
  <si>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</si>
  <si>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</si>
  <si>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</si>
  <si>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</si>
  <si>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</si>
  <si>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</si>
  <si>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</si>
  <si>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</si>
  <si>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</si>
  <si>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</si>
  <si>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</si>
  <si>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</si>
  <si>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</si>
  <si>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</si>
  <si>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</si>
  <si>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</si>
  <si>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</si>
  <si>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</si>
  <si>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</si>
  <si>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</si>
  <si>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</si>
  <si>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</si>
  <si>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</si>
  <si>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</si>
  <si>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</si>
  <si>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</si>
  <si>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</si>
  <si>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</si>
  <si>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</si>
  <si>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</si>
  <si>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</si>
  <si>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</si>
  <si>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</si>
  <si>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</si>
  <si>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</si>
  <si>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</si>
  <si>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</si>
  <si>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</si>
  <si>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</si>
  <si>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</si>
  <si>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</si>
  <si>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</si>
  <si>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</si>
  <si>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</si>
  <si>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</si>
  <si>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</si>
  <si>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</si>
  <si>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</si>
  <si>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</si>
  <si>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</si>
  <si>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</si>
  <si>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</si>
  <si>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</si>
  <si>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</si>
  <si>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</si>
  <si>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</si>
  <si>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</si>
  <si>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</si>
  <si>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</si>
  <si>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</si>
  <si>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</si>
  <si>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</si>
  <si>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</si>
  <si>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</si>
  <si>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</si>
  <si>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</si>
  <si>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</si>
  <si>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</si>
  <si>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</si>
  <si>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</si>
  <si>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</si>
  <si>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</si>
  <si>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</si>
  <si>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</si>
  <si>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</si>
  <si>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</si>
  <si>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</si>
  <si>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</si>
  <si>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</si>
  <si>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</si>
  <si>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</si>
  <si>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</si>
  <si>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</si>
  <si>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</si>
  <si>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</si>
  <si>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</si>
  <si>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</si>
  <si>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</si>
  <si>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</si>
  <si>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</si>
  <si>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</si>
  <si>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</si>
  <si>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</si>
  <si>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</si>
  <si>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</si>
  <si>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</si>
  <si>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</si>
  <si>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</si>
  <si>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</si>
  <si>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</si>
  <si>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</si>
  <si>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</si>
  <si>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</si>
  <si>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</si>
  <si>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</si>
  <si>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</si>
  <si>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</si>
  <si>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</si>
  <si>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</si>
  <si>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</si>
  <si>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</si>
  <si>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</si>
  <si>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</si>
  <si>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</si>
  <si>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</si>
  <si>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</si>
  <si>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</si>
  <si>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</si>
  <si>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</si>
  <si>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</si>
  <si>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</si>
  <si>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</si>
  <si>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</si>
  <si>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</si>
  <si>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</si>
  <si>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</si>
  <si>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</si>
  <si>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</si>
  <si>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</si>
  <si>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</si>
  <si>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</si>
  <si>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</si>
  <si>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</si>
  <si>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</si>
  <si>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</si>
  <si>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</si>
  <si>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</si>
  <si>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</si>
  <si>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</si>
  <si>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</si>
  <si>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</si>
  <si>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</si>
  <si>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</si>
  <si>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</si>
  <si>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</si>
  <si>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</si>
  <si>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</si>
  <si>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</si>
  <si>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</si>
  <si>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</si>
  <si>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</si>
  <si>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</si>
  <si>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</si>
  <si>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</si>
  <si>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</si>
  <si>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</si>
  <si>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</si>
  <si>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</si>
  <si>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</si>
  <si>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</si>
  <si>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</si>
  <si>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</si>
  <si>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</si>
  <si>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</si>
  <si>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</si>
  <si>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</si>
  <si>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</si>
  <si>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</si>
  <si>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</si>
  <si>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</si>
  <si>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</si>
  <si>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</si>
  <si>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</si>
  <si>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</si>
  <si>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</si>
  <si>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</si>
  <si>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</si>
  <si>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</si>
  <si>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</si>
  <si>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</si>
  <si>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</si>
  <si>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</si>
  <si>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</si>
  <si>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</si>
  <si>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</si>
  <si>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</si>
  <si>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 xml:space="preserve">Egen utvärderingsmodell (beskrivning på rad 203)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</si>
  <si>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</si>
  <si>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</si>
  <si>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</si>
  <si>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</si>
  <si>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</si>
  <si>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</si>
  <si>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</si>
  <si>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</si>
  <si>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</si>
  <si>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</si>
  <si>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</si>
  <si>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</si>
  <si>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</si>
  <si>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</si>
  <si>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</si>
  <si>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</si>
  <si>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</si>
  <si>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</si>
  <si>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</si>
  <si>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</si>
  <si>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</si>
  <si>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</si>
  <si>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</si>
  <si>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</si>
  <si>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</si>
  <si>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</si>
  <si>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</si>
  <si>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Delområde 1/Vara/tjänst 1/Krav1</t>
  </si>
  <si>
    <t>Delområde 1/Vara/tjänst 2/Krav1</t>
  </si>
  <si>
    <t>Delområde 1/Vara/tjänst 3/Krav1</t>
  </si>
  <si>
    <t>Delområde 1/Vara/tjänst 4/Krav1</t>
  </si>
  <si>
    <t>Delområde 1/Vara/tjänst 5/Krav1</t>
  </si>
  <si>
    <t>Delområde 1/Vara/tjänst 6/Krav1</t>
  </si>
  <si>
    <t>Delområde 1/Vara/tjänst 7/Krav1</t>
  </si>
  <si>
    <t>Delområde 1/Vara/tjänst 8/Krav1</t>
  </si>
  <si>
    <t>Delområde 1/Vara/tjänst 9/Krav1</t>
  </si>
  <si>
    <t>Delområde 1/Vara/tjänst 10/Krav1</t>
  </si>
  <si>
    <t>Delområde 1/Vara/tjänst 11/Krav1</t>
  </si>
  <si>
    <t>Delområde 1/Vara/tjänst 12/Krav1</t>
  </si>
  <si>
    <t>Delområde 1/Vara/tjänst 13/Krav1</t>
  </si>
  <si>
    <t>Delområde 1/Vara/tjänst 14/Krav1</t>
  </si>
  <si>
    <t>Delområde 1/Vara/tjänst 15/Krav1</t>
  </si>
  <si>
    <t>Delområde 1/Vara/tjänst 16/Krav1</t>
  </si>
  <si>
    <t>Delområde 1/Vara/tjänst 17/Krav1</t>
  </si>
  <si>
    <t>Delområde 1/Vara/tjänst 18/Krav1</t>
  </si>
  <si>
    <t>Delområde 1/Vara/tjänst 19/Krav1</t>
  </si>
  <si>
    <t>Delområde 1/Vara/tjänst 20/Krav1</t>
  </si>
  <si>
    <t>Delområde 1/Vara/tjänst 21/Krav1</t>
  </si>
  <si>
    <t>Delområde 1/Vara/tjänst 22/Krav1</t>
  </si>
  <si>
    <t>Delområde 1/Vara/tjänst 23/Krav1</t>
  </si>
  <si>
    <t>Delområde 1/Vara/tjänst 24/Krav1</t>
  </si>
  <si>
    <t>Delområde 1/Vara/tjänst 25/Krav1</t>
  </si>
  <si>
    <t>Delområde 1/Vara/tjänst 1/Krav2</t>
  </si>
  <si>
    <t>Delområde 1/Vara/tjänst 2/Krav2</t>
  </si>
  <si>
    <t>Delområde 1/Vara/tjänst 3/Krav2</t>
  </si>
  <si>
    <t>Delområde 1/Vara/tjänst 4/Krav2</t>
  </si>
  <si>
    <t>Delområde 1/Vara/tjänst 5/Krav2</t>
  </si>
  <si>
    <t>Delområde 1/Vara/tjänst 6/Krav2</t>
  </si>
  <si>
    <t>Delområde 1/Vara/tjänst 7/Krav2</t>
  </si>
  <si>
    <t>Delområde 1/Vara/tjänst 8/Krav2</t>
  </si>
  <si>
    <t>Delområde 1/Vara/tjänst 9/Krav2</t>
  </si>
  <si>
    <t>Delområde 1/Vara/tjänst 10/Krav2</t>
  </si>
  <si>
    <t>Delområde 1/Vara/tjänst 11/Krav2</t>
  </si>
  <si>
    <t>Delområde 1/Vara/tjänst 12/Krav2</t>
  </si>
  <si>
    <t>Delområde 1/Vara/tjänst 13/Krav2</t>
  </si>
  <si>
    <t>Delområde 1/Vara/tjänst 14/Krav2</t>
  </si>
  <si>
    <t>Delområde 1/Vara/tjänst 15/Krav2</t>
  </si>
  <si>
    <t>Delområde 1/Vara/tjänst 16/Krav2</t>
  </si>
  <si>
    <t>Delområde 1/Vara/tjänst 17/Krav2</t>
  </si>
  <si>
    <t>Delområde 1/Vara/tjänst 18/Krav2</t>
  </si>
  <si>
    <t>Delområde 1/Vara/tjänst 19/Krav2</t>
  </si>
  <si>
    <t>Delområde 1/Vara/tjänst 20/Krav2</t>
  </si>
  <si>
    <t>Delområde 1/Vara/tjänst 21/Krav2</t>
  </si>
  <si>
    <t>Delområde 1/Vara/tjänst 22/Krav2</t>
  </si>
  <si>
    <t>Delområde 1/Vara/tjänst 23/Krav2</t>
  </si>
  <si>
    <t>Delområde 1/Vara/tjänst 24/Krav2</t>
  </si>
  <si>
    <t>Delområde 1/Vara/tjänst 25/Krav2</t>
  </si>
  <si>
    <t>Delområde 1/Vara/tjänst 1/Krav3</t>
  </si>
  <si>
    <t>Delområde 1/Vara/tjänst 2/Krav3</t>
  </si>
  <si>
    <t>Delområde 1/Vara/tjänst 3/Krav3</t>
  </si>
  <si>
    <t>Delområde 1/Vara/tjänst 4/Krav3</t>
  </si>
  <si>
    <t>Delområde 1/Vara/tjänst 5/Krav3</t>
  </si>
  <si>
    <t>Delområde 1/Vara/tjänst 6/Krav3</t>
  </si>
  <si>
    <t>Delområde 1/Vara/tjänst 7/Krav3</t>
  </si>
  <si>
    <t>Delområde 1/Vara/tjänst 8/Krav3</t>
  </si>
  <si>
    <t>Delområde 1/Vara/tjänst 9/Krav3</t>
  </si>
  <si>
    <t>Delområde 1/Vara/tjänst 10/Krav3</t>
  </si>
  <si>
    <t>Delområde 1/Vara/tjänst 11/Krav3</t>
  </si>
  <si>
    <t>Delområde 1/Vara/tjänst 12/Krav3</t>
  </si>
  <si>
    <t>Delområde 1/Vara/tjänst 13/Krav3</t>
  </si>
  <si>
    <t>Delområde 1/Vara/tjänst 14/Krav3</t>
  </si>
  <si>
    <t>Delområde 1/Vara/tjänst 15/Krav3</t>
  </si>
  <si>
    <t>Delområde 1/Vara/tjänst 16/Krav3</t>
  </si>
  <si>
    <t>Delområde 1/Vara/tjänst 17/Krav3</t>
  </si>
  <si>
    <t>Delområde 1/Vara/tjänst 18/Krav3</t>
  </si>
  <si>
    <t>Delområde 1/Vara/tjänst 19/Krav3</t>
  </si>
  <si>
    <t>Delområde 1/Vara/tjänst 20/Krav3</t>
  </si>
  <si>
    <t>Delområde 1/Vara/tjänst 21/Krav3</t>
  </si>
  <si>
    <t>Delområde 1/Vara/tjänst 22/Krav3</t>
  </si>
  <si>
    <t>Delområde 1/Vara/tjänst 23/Krav3</t>
  </si>
  <si>
    <t>Delområde 1/Vara/tjänst 24/Krav3</t>
  </si>
  <si>
    <t>Delområde 1/Vara/tjänst 25/Krav3</t>
  </si>
  <si>
    <t>Delområde 1/Vara/tjänst 1/Krav4</t>
  </si>
  <si>
    <t>Delområde 1/Vara/tjänst 2/Krav4</t>
  </si>
  <si>
    <t>Delområde 1/Vara/tjänst 3/Krav4</t>
  </si>
  <si>
    <t>Delområde 1/Vara/tjänst 4/Krav4</t>
  </si>
  <si>
    <t>Delområde 1/Vara/tjänst 5/Krav4</t>
  </si>
  <si>
    <t>Delområde 1/Vara/tjänst 6/Krav4</t>
  </si>
  <si>
    <t>Delområde 1/Vara/tjänst 7/Krav4</t>
  </si>
  <si>
    <t>Delområde 1/Vara/tjänst 8/Krav4</t>
  </si>
  <si>
    <t>Delområde 1/Vara/tjänst 9/Krav4</t>
  </si>
  <si>
    <t>Delområde 1/Vara/tjänst 10/Krav4</t>
  </si>
  <si>
    <t>Delområde 1/Vara/tjänst 11/Krav4</t>
  </si>
  <si>
    <t>Delområde 1/Vara/tjänst 12/Krav4</t>
  </si>
  <si>
    <t>Delområde 1/Vara/tjänst 13/Krav4</t>
  </si>
  <si>
    <t>Delområde 1/Vara/tjänst 14/Krav4</t>
  </si>
  <si>
    <t>Delområde 1/Vara/tjänst 15/Krav4</t>
  </si>
  <si>
    <t>Delområde 1/Vara/tjänst 16/Krav4</t>
  </si>
  <si>
    <t>Delområde 1/Vara/tjänst 17/Krav4</t>
  </si>
  <si>
    <t>Delområde 1/Vara/tjänst 18/Krav4</t>
  </si>
  <si>
    <t>Delområde 1/Vara/tjänst 19/Krav4</t>
  </si>
  <si>
    <t>Delområde 1/Vara/tjänst 20/Krav4</t>
  </si>
  <si>
    <t>Delområde 1/Vara/tjänst 21/Krav4</t>
  </si>
  <si>
    <t>Delområde 1/Vara/tjänst 22/Krav4</t>
  </si>
  <si>
    <t>Delområde 1/Vara/tjänst 23/Krav4</t>
  </si>
  <si>
    <t>Delområde 1/Vara/tjänst 24/Krav4</t>
  </si>
  <si>
    <t>Delområde 1/Vara/tjänst 25/Krav4</t>
  </si>
  <si>
    <t>Delområde 1/Vara/tjänst 1/Krav5</t>
  </si>
  <si>
    <t>Delområde 1/Vara/tjänst 2/Krav5</t>
  </si>
  <si>
    <t>Delområde 1/Vara/tjänst 3/Krav5</t>
  </si>
  <si>
    <t>Delområde 1/Vara/tjänst 4/Krav5</t>
  </si>
  <si>
    <t>Delområde 1/Vara/tjänst 5/Krav5</t>
  </si>
  <si>
    <t>Delområde 1/Vara/tjänst 6/Krav5</t>
  </si>
  <si>
    <t>Delområde 1/Vara/tjänst 7/Krav5</t>
  </si>
  <si>
    <t>Delområde 1/Vara/tjänst 8/Krav5</t>
  </si>
  <si>
    <t>Delområde 1/Vara/tjänst 9/Krav5</t>
  </si>
  <si>
    <t>Delområde 1/Vara/tjänst 10/Krav5</t>
  </si>
  <si>
    <t>Delområde 1/Vara/tjänst 11/Krav5</t>
  </si>
  <si>
    <t>Delområde 1/Vara/tjänst 12/Krav5</t>
  </si>
  <si>
    <t>Delområde 1/Vara/tjänst 13/Krav5</t>
  </si>
  <si>
    <t>Delområde 1/Vara/tjänst 14/Krav5</t>
  </si>
  <si>
    <t>Delområde 1/Vara/tjänst 15/Krav5</t>
  </si>
  <si>
    <t>Delområde 1/Vara/tjänst 16/Krav5</t>
  </si>
  <si>
    <t>Delområde 1/Vara/tjänst 17/Krav5</t>
  </si>
  <si>
    <t>Delområde 1/Vara/tjänst 18/Krav5</t>
  </si>
  <si>
    <t>Delområde 1/Vara/tjänst 19/Krav5</t>
  </si>
  <si>
    <t>Delområde 1/Vara/tjänst 20/Krav5</t>
  </si>
  <si>
    <t>Delområde 1/Vara/tjänst 21/Krav5</t>
  </si>
  <si>
    <t>Delområde 1/Vara/tjänst 22/Krav5</t>
  </si>
  <si>
    <t>Delområde 1/Vara/tjänst 23/Krav5</t>
  </si>
  <si>
    <t>Delområde 1/Vara/tjänst 24/Krav5</t>
  </si>
  <si>
    <t>Delområde 1/Vara/tjänst 25/Krav5</t>
  </si>
  <si>
    <t>Delområde 1/Vara/tjänst 1/Krav6</t>
  </si>
  <si>
    <t>Delområde 1/Vara/tjänst 2/Krav6</t>
  </si>
  <si>
    <t>Delområde 1/Vara/tjänst 3/Krav6</t>
  </si>
  <si>
    <t>Delområde 1/Vara/tjänst 4/Krav6</t>
  </si>
  <si>
    <t>Delområde 1/Vara/tjänst 5/Krav6</t>
  </si>
  <si>
    <t>Delområde 1/Vara/tjänst 6/Krav6</t>
  </si>
  <si>
    <t>Delområde 1/Vara/tjänst 7/Krav6</t>
  </si>
  <si>
    <t>Delområde 1/Vara/tjänst 8/Krav6</t>
  </si>
  <si>
    <t>Delområde 1/Vara/tjänst 9/Krav6</t>
  </si>
  <si>
    <t>Delområde 1/Vara/tjänst 10/Krav6</t>
  </si>
  <si>
    <t>Delområde 1/Vara/tjänst 11/Krav6</t>
  </si>
  <si>
    <t>Delområde 1/Vara/tjänst 12/Krav6</t>
  </si>
  <si>
    <t>Delområde 1/Vara/tjänst 13/Krav6</t>
  </si>
  <si>
    <t>Delområde 1/Vara/tjänst 14/Krav6</t>
  </si>
  <si>
    <t>Delområde 1/Vara/tjänst 15/Krav6</t>
  </si>
  <si>
    <t>Delområde 1/Vara/tjänst 16/Krav6</t>
  </si>
  <si>
    <t>Delområde 1/Vara/tjänst 17/Krav6</t>
  </si>
  <si>
    <t>Delområde 1/Vara/tjänst 18/Krav6</t>
  </si>
  <si>
    <t>Delområde 1/Vara/tjänst 19/Krav6</t>
  </si>
  <si>
    <t>Delområde 1/Vara/tjänst 20/Krav6</t>
  </si>
  <si>
    <t>Delområde 1/Vara/tjänst 21/Krav6</t>
  </si>
  <si>
    <t>Delområde 1/Vara/tjänst 22/Krav6</t>
  </si>
  <si>
    <t>Delområde 1/Vara/tjänst 23/Krav6</t>
  </si>
  <si>
    <t>Delområde 1/Vara/tjänst 24/Krav6</t>
  </si>
  <si>
    <t>Delområde 1/Vara/tjänst 25/Krav6</t>
  </si>
  <si>
    <t>Delområde 1/Vara/tjänst 1/Krav7</t>
  </si>
  <si>
    <t>Delområde 1/Vara/tjänst 2/Krav7</t>
  </si>
  <si>
    <t>Delområde 1/Vara/tjänst 3/Krav7</t>
  </si>
  <si>
    <t>Delområde 1/Vara/tjänst 4/Krav7</t>
  </si>
  <si>
    <t>Delområde 1/Vara/tjänst 5/Krav7</t>
  </si>
  <si>
    <t>Delområde 1/Vara/tjänst 6/Krav7</t>
  </si>
  <si>
    <t>Delområde 1/Vara/tjänst 7/Krav7</t>
  </si>
  <si>
    <t>Delområde 1/Vara/tjänst 8/Krav7</t>
  </si>
  <si>
    <t>Delområde 1/Vara/tjänst 9/Krav7</t>
  </si>
  <si>
    <t>Delområde 1/Vara/tjänst 10/Krav7</t>
  </si>
  <si>
    <t>Delområde 1/Vara/tjänst 11/Krav7</t>
  </si>
  <si>
    <t>Delområde 1/Vara/tjänst 12/Krav7</t>
  </si>
  <si>
    <t>Delområde 1/Vara/tjänst 13/Krav7</t>
  </si>
  <si>
    <t>Delområde 1/Vara/tjänst 14/Krav7</t>
  </si>
  <si>
    <t>Delområde 1/Vara/tjänst 15/Krav7</t>
  </si>
  <si>
    <t>Delområde 1/Vara/tjänst 16/Krav7</t>
  </si>
  <si>
    <t>Delområde 1/Vara/tjänst 17/Krav7</t>
  </si>
  <si>
    <t>Delområde 1/Vara/tjänst 18/Krav7</t>
  </si>
  <si>
    <t>Delområde 1/Vara/tjänst 19/Krav7</t>
  </si>
  <si>
    <t>Delområde 1/Vara/tjänst 20/Krav7</t>
  </si>
  <si>
    <t>Delområde 1/Vara/tjänst 21/Krav7</t>
  </si>
  <si>
    <t>Delområde 1/Vara/tjänst 22/Krav7</t>
  </si>
  <si>
    <t>Delområde 1/Vara/tjänst 23/Krav7</t>
  </si>
  <si>
    <t>Delområde 1/Vara/tjänst 24/Krav7</t>
  </si>
  <si>
    <t>Delområde 1/Vara/tjänst 25/Krav7</t>
  </si>
  <si>
    <t>Delområde 1/Vara/tjänst 1/Krav8</t>
  </si>
  <si>
    <t>Delområde 1/Vara/tjänst 2/Krav8</t>
  </si>
  <si>
    <t>Delområde 1/Vara/tjänst 3/Krav8</t>
  </si>
  <si>
    <t>Delområde 1/Vara/tjänst 4/Krav8</t>
  </si>
  <si>
    <t>Delområde 1/Vara/tjänst 5/Krav8</t>
  </si>
  <si>
    <t>Delområde 1/Vara/tjänst 6/Krav8</t>
  </si>
  <si>
    <t>Delområde 1/Vara/tjänst 7/Krav8</t>
  </si>
  <si>
    <t>Delområde 1/Vara/tjänst 8/Krav8</t>
  </si>
  <si>
    <t>Delområde 1/Vara/tjänst 9/Krav8</t>
  </si>
  <si>
    <t>Delområde 1/Vara/tjänst 10/Krav8</t>
  </si>
  <si>
    <t>Delområde 1/Vara/tjänst 11/Krav8</t>
  </si>
  <si>
    <t>Delområde 1/Vara/tjänst 12/Krav8</t>
  </si>
  <si>
    <t>Delområde 1/Vara/tjänst 13/Krav8</t>
  </si>
  <si>
    <t>Delområde 1/Vara/tjänst 14/Krav8</t>
  </si>
  <si>
    <t>Delområde 1/Vara/tjänst 15/Krav8</t>
  </si>
  <si>
    <t>Delområde 1/Vara/tjänst 16/Krav8</t>
  </si>
  <si>
    <t>Delområde 1/Vara/tjänst 17/Krav8</t>
  </si>
  <si>
    <t>Delområde 1/Vara/tjänst 18/Krav8</t>
  </si>
  <si>
    <t>Delområde 1/Vara/tjänst 19/Krav8</t>
  </si>
  <si>
    <t>Delområde 1/Vara/tjänst 20/Krav8</t>
  </si>
  <si>
    <t>Delområde 1/Vara/tjänst 21/Krav8</t>
  </si>
  <si>
    <t>Delområde 1/Vara/tjänst 22/Krav8</t>
  </si>
  <si>
    <t>Delområde 1/Vara/tjänst 23/Krav8</t>
  </si>
  <si>
    <t>Delområde 1/Vara/tjänst 24/Krav8</t>
  </si>
  <si>
    <t>Delområde 1/Vara/tjänst 25/Krav8</t>
  </si>
  <si>
    <t>Delområde 1/Vara/tjänst 1/Krav9</t>
  </si>
  <si>
    <t>Delområde 1/Vara/tjänst 2/Krav9</t>
  </si>
  <si>
    <t>Delområde 1/Vara/tjänst 3/Krav9</t>
  </si>
  <si>
    <t>Delområde 1/Vara/tjänst 4/Krav9</t>
  </si>
  <si>
    <t>Delområde 1/Vara/tjänst 5/Krav9</t>
  </si>
  <si>
    <t>Delområde 1/Vara/tjänst 6/Krav9</t>
  </si>
  <si>
    <t>Delområde 1/Vara/tjänst 7/Krav9</t>
  </si>
  <si>
    <t>Delområde 1/Vara/tjänst 8/Krav9</t>
  </si>
  <si>
    <t>Delområde 1/Vara/tjänst 9/Krav9</t>
  </si>
  <si>
    <t>Delområde 1/Vara/tjänst 10/Krav9</t>
  </si>
  <si>
    <t>Delområde 1/Vara/tjänst 11/Krav9</t>
  </si>
  <si>
    <t>Delområde 1/Vara/tjänst 12/Krav9</t>
  </si>
  <si>
    <t>Delområde 1/Vara/tjänst 13/Krav9</t>
  </si>
  <si>
    <t>Delområde 1/Vara/tjänst 14/Krav9</t>
  </si>
  <si>
    <t>Delområde 1/Vara/tjänst 15/Krav9</t>
  </si>
  <si>
    <t>Delområde 1/Vara/tjänst 16/Krav9</t>
  </si>
  <si>
    <t>Delområde 1/Vara/tjänst 17/Krav9</t>
  </si>
  <si>
    <t>Delområde 1/Vara/tjänst 18/Krav9</t>
  </si>
  <si>
    <t>Delområde 1/Vara/tjänst 19/Krav9</t>
  </si>
  <si>
    <t>Delområde 1/Vara/tjänst 20/Krav9</t>
  </si>
  <si>
    <t>Delområde 1/Vara/tjänst 21/Krav9</t>
  </si>
  <si>
    <t>Delområde 1/Vara/tjänst 22/Krav9</t>
  </si>
  <si>
    <t>Delområde 1/Vara/tjänst 23/Krav9</t>
  </si>
  <si>
    <t>Delområde 1/Vara/tjänst 24/Krav9</t>
  </si>
  <si>
    <t>Delområde 1/Vara/tjänst 25/Krav9</t>
  </si>
  <si>
    <t>Välj krav ur kravkatalog 
OBS! varje krav kan väljas flera gånger</t>
  </si>
  <si>
    <t>Välj Varu-/tjänsteområde</t>
  </si>
  <si>
    <t>DÖLJ OM INTE RELEVANT</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</si>
  <si>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</si>
  <si>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</si>
  <si>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</si>
  <si>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</si>
  <si>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</si>
  <si>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Ansvarig</t>
  </si>
  <si>
    <t>Ramavtalsnummer</t>
  </si>
  <si>
    <t>Avrop med förnyad konkurrensutsättning
Ramavtalsnummer:</t>
  </si>
  <si>
    <t>23.3-14537-2023</t>
  </si>
  <si>
    <t>Ange tjänster</t>
  </si>
  <si>
    <t>Kontorstjänster</t>
  </si>
  <si>
    <t>IT-tjänster</t>
  </si>
  <si>
    <t>Ange kontorstjänster alt. IT-tjänster</t>
  </si>
  <si>
    <t>Ange vilket geografisk område avropet avser</t>
  </si>
  <si>
    <t>TblGeo</t>
  </si>
  <si>
    <t>Välj geografiskt område</t>
  </si>
  <si>
    <t>Stockholm</t>
  </si>
  <si>
    <t>Östra Mellansverige</t>
  </si>
  <si>
    <t>Småland med öarna</t>
  </si>
  <si>
    <t>Sydsverige</t>
  </si>
  <si>
    <t>Västsverige</t>
  </si>
  <si>
    <t>Norra Mellansverige</t>
  </si>
  <si>
    <t>Mellersta Norrland</t>
  </si>
  <si>
    <t>Övre Norrland</t>
  </si>
  <si>
    <t>Administratör 1</t>
  </si>
  <si>
    <t>Helpdesk 1</t>
  </si>
  <si>
    <t>Administratör 2</t>
  </si>
  <si>
    <t>Helpdesk 2</t>
  </si>
  <si>
    <t>Administratör 3</t>
  </si>
  <si>
    <t>Arkivarie</t>
  </si>
  <si>
    <t>Ekonomiassistent 1</t>
  </si>
  <si>
    <t>Ekonomiassistent 2</t>
  </si>
  <si>
    <t>Handläggare 1</t>
  </si>
  <si>
    <t>Handläggare 2</t>
  </si>
  <si>
    <t>Handläggare 3</t>
  </si>
  <si>
    <t>Jurist 1</t>
  </si>
  <si>
    <t>Jurist 2</t>
  </si>
  <si>
    <t>Löneadministratör 1</t>
  </si>
  <si>
    <t>Löneadministratör 2</t>
  </si>
  <si>
    <t>Projektledare</t>
  </si>
  <si>
    <t>Receptionist / Växeltelefonist</t>
  </si>
  <si>
    <t>Redovisningsekonom 1</t>
  </si>
  <si>
    <t>Redovisningsekonom 2</t>
  </si>
  <si>
    <t>Registrator</t>
  </si>
  <si>
    <t>Upphandlare 1</t>
  </si>
  <si>
    <t>Upphandlare 2</t>
  </si>
  <si>
    <t>Välj yrkesområde</t>
  </si>
  <si>
    <t>Bemanningstjänster</t>
  </si>
  <si>
    <t>Välj tjänst</t>
  </si>
  <si>
    <t>Kompetens</t>
  </si>
  <si>
    <t>SEK/timme</t>
  </si>
  <si>
    <t>HR-administratör</t>
  </si>
  <si>
    <t>HR-konsult</t>
  </si>
  <si>
    <t>Digital kommunikatör</t>
  </si>
  <si>
    <t>Upphandlingsassistent</t>
  </si>
  <si>
    <t>Controller 1</t>
  </si>
  <si>
    <t>Controller 2</t>
  </si>
  <si>
    <t>Kommunikatör 1</t>
  </si>
  <si>
    <t>Kommunikatör 2</t>
  </si>
  <si>
    <t>Vaktmästare / Internservice 1</t>
  </si>
  <si>
    <t>Vaktmästare / Internservice 2</t>
  </si>
  <si>
    <t>Helpdesk 3</t>
  </si>
  <si>
    <t>IT-tekniker 1</t>
  </si>
  <si>
    <t>IT-tekniker 2</t>
  </si>
  <si>
    <t>IT-tekniker 3</t>
  </si>
  <si>
    <t>Kravlista</t>
  </si>
  <si>
    <t>Krav</t>
  </si>
  <si>
    <t>Timpris</t>
  </si>
  <si>
    <t>Leverans av tjänst</t>
  </si>
  <si>
    <t>Processbeskrivning</t>
  </si>
  <si>
    <t>Beskrivning av matchning av uppdrag</t>
  </si>
  <si>
    <t>Beskrivning av arbetssätt och metoder för att uppnå mångfald och inkludering vid matchning av uppdrag</t>
  </si>
  <si>
    <t>Konsultens erfarenhet</t>
  </si>
  <si>
    <t>Utbildning</t>
  </si>
  <si>
    <t>Antal år i yrket</t>
  </si>
  <si>
    <t>Arbetslivserfarenhet</t>
  </si>
  <si>
    <t>Intervju</t>
  </si>
  <si>
    <t>Referenser/referensuppdrag (t.ex. X antal uppdrag på viss specificerad längd och av liknande karaktär)</t>
  </si>
  <si>
    <t>Programverktyg/programvaror</t>
  </si>
  <si>
    <t>Statistik</t>
  </si>
  <si>
    <t>Ytterligare statistik</t>
  </si>
  <si>
    <t>Hybrid</t>
  </si>
  <si>
    <t>Interimschef</t>
  </si>
  <si>
    <t>Välj tjänst (endast de som valts i steg 2 ovan är möjliga)
OBS! Varje tjänst kan väljas flera gånger.</t>
  </si>
  <si>
    <t>1.0</t>
  </si>
  <si>
    <t>NH, PJ</t>
  </si>
  <si>
    <t>Uppstart ny mall Bemanningstjänster, beställd av Sandra Lukins</t>
  </si>
  <si>
    <t>Datum</t>
  </si>
  <si>
    <t>Antal
(sätt alltid 1 om bilaga)</t>
  </si>
  <si>
    <t>Timmar/
bilaga/
totalpris</t>
  </si>
  <si>
    <t>Tjänst nr</t>
  </si>
  <si>
    <t>Vid behov specificera tjänster, annan information eller hänvisa till bilaga.</t>
  </si>
  <si>
    <t>Ange ev leveranstid/er för tjänster</t>
  </si>
  <si>
    <r>
      <t xml:space="preserve">OBS! Spara </t>
    </r>
    <r>
      <rPr>
        <b/>
        <i/>
        <u/>
        <sz val="11"/>
        <rFont val="Arial"/>
        <family val="2"/>
      </rPr>
      <t>inte</t>
    </r>
    <r>
      <rPr>
        <b/>
        <i/>
        <sz val="11"/>
        <rFont val="Arial"/>
        <family val="2"/>
      </rPr>
      <t xml:space="preserve"> blanketten i PDF-format. Då kan inte leverantörerna fylla i den.</t>
    </r>
  </si>
  <si>
    <t>Välj i lista
OBS! Varje tjänst kan väljas flera gånger.</t>
  </si>
  <si>
    <t>Specificera tjänster i fritext eller hänvisa till bilaga. Ange bilagans nummer. Om specifikation görs i en bilaga anges "Antal" till 1 för hela beställningen. Vid flera bilagor, använd en rad per bilaga.
Specificera uppdragets omfattning, t.ex. start- och slutdatum</t>
  </si>
  <si>
    <t>Välj underrubrik OBS! varje underrubrik kan väljas flera gånger</t>
  </si>
  <si>
    <t>Välj underrubrik
OBS! varje underrubrik kan väljas flera gånger</t>
  </si>
  <si>
    <t>Steg 2 - Specifikation av tjänster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</si>
</sst>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FF00"/>
        <bgColor indexed="64"/>
      </patternFill>
    </fill>
    <fill>
      <patternFill patternType="solid">
        <fgColor rgb="FF66FFFF"/>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right style="thin">
        <color indexed="55"/>
      </right>
      <top/>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7" borderId="0" applyNumberFormat="0" applyFont="0" applyBorder="0" applyAlignment="0" applyProtection="0"/>
    <xf numFmtId="0" fontId="4" fillId="10" borderId="0" applyNumberFormat="0" applyFont="0" applyBorder="0" applyAlignment="0" applyProtection="0">
      <alignment vertical="top"/>
    </xf>
    <xf numFmtId="166" fontId="4" fillId="8" borderId="0" applyNumberFormat="0" applyFont="0" applyBorder="0" applyAlignment="0" applyProtection="0"/>
    <xf numFmtId="0" fontId="4" fillId="11" borderId="0" applyNumberFormat="0" applyFont="0" applyBorder="0" applyAlignment="0" applyProtection="0"/>
    <xf numFmtId="0" fontId="4" fillId="0" borderId="18" applyNumberFormat="0" applyFont="0" applyFill="0" applyAlignment="0" applyProtection="0"/>
    <xf numFmtId="0" fontId="4" fillId="9"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56" applyNumberFormat="0" applyAlignment="0" applyProtection="0"/>
    <xf numFmtId="0" fontId="46" fillId="19" borderId="57" applyNumberFormat="0" applyAlignment="0" applyProtection="0"/>
    <xf numFmtId="0" fontId="47" fillId="19" borderId="56" applyNumberFormat="0" applyAlignment="0" applyProtection="0"/>
    <xf numFmtId="0" fontId="48" fillId="0" borderId="58" applyNumberFormat="0" applyFill="0" applyAlignment="0" applyProtection="0"/>
    <xf numFmtId="0" fontId="49" fillId="20" borderId="59" applyNumberFormat="0" applyAlignment="0" applyProtection="0"/>
    <xf numFmtId="0" fontId="50" fillId="0" borderId="0" applyNumberFormat="0" applyFill="0" applyBorder="0" applyAlignment="0" applyProtection="0"/>
    <xf numFmtId="0" fontId="28" fillId="21" borderId="60" applyNumberFormat="0" applyFont="0" applyAlignment="0" applyProtection="0"/>
    <xf numFmtId="0" fontId="32" fillId="22" borderId="0" applyNumberFormat="0" applyBorder="0" applyAlignment="0" applyProtection="0"/>
    <xf numFmtId="0" fontId="32" fillId="23" borderId="0" applyNumberFormat="0" applyBorder="0" applyAlignment="0" applyProtection="0"/>
    <xf numFmtId="0" fontId="5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5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5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51" fillId="40"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04">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7" borderId="4" xfId="3" applyNumberFormat="1" applyBorder="1" applyProtection="1">
      <protection locked="0"/>
    </xf>
    <xf numFmtId="49" fontId="4" fillId="11" borderId="4" xfId="6" applyNumberFormat="1" applyBorder="1" applyProtection="1">
      <protection locked="0"/>
    </xf>
    <xf numFmtId="49" fontId="4" fillId="7" borderId="5" xfId="3" applyNumberFormat="1" applyBorder="1" applyProtection="1">
      <protection locked="0"/>
    </xf>
    <xf numFmtId="49" fontId="4" fillId="11" borderId="5" xfId="6" applyNumberFormat="1" applyBorder="1" applyProtection="1">
      <protection locked="0"/>
    </xf>
    <xf numFmtId="0" fontId="0" fillId="0" borderId="6" xfId="0" applyBorder="1" applyAlignment="1">
      <alignment wrapText="1"/>
    </xf>
    <xf numFmtId="49" fontId="4" fillId="7" borderId="4" xfId="3" applyNumberFormat="1" applyBorder="1" applyAlignment="1" applyProtection="1">
      <alignment vertical="center" wrapText="1"/>
      <protection locked="0"/>
    </xf>
    <xf numFmtId="49" fontId="4" fillId="11"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5"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5" borderId="0" xfId="0" applyFont="1" applyFill="1" applyAlignment="1">
      <alignment vertical="center"/>
    </xf>
    <xf numFmtId="49" fontId="4" fillId="12"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5"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8"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3" borderId="0" xfId="7" applyFill="1" applyBorder="1" applyAlignment="1">
      <alignment horizontal="left" vertical="top" wrapText="1"/>
    </xf>
    <xf numFmtId="0" fontId="26" fillId="0" borderId="20" xfId="9" applyFont="1" applyBorder="1" applyAlignment="1">
      <alignment vertical="center"/>
    </xf>
    <xf numFmtId="0" fontId="23" fillId="12"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8"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0" xfId="0" applyFont="1" applyAlignment="1">
      <alignment vertical="center" wrapText="1"/>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16" fillId="0" borderId="0" xfId="9" applyFont="1" applyAlignment="1">
      <alignment horizontal="left" vertical="top" wrapText="1"/>
    </xf>
    <xf numFmtId="0" fontId="8" fillId="0" borderId="70"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4" fillId="0" borderId="45" xfId="0" applyFont="1" applyBorder="1" applyAlignment="1">
      <alignment vertical="top"/>
    </xf>
    <xf numFmtId="0" fontId="34" fillId="0" borderId="69" xfId="0" applyFont="1" applyBorder="1" applyAlignment="1">
      <alignment horizontal="left" vertical="top"/>
    </xf>
    <xf numFmtId="0" fontId="23" fillId="12" borderId="70" xfId="7" applyFont="1" applyFill="1" applyBorder="1" applyAlignment="1">
      <alignment vertical="center"/>
    </xf>
    <xf numFmtId="0" fontId="8" fillId="0" borderId="36" xfId="0" applyFont="1" applyBorder="1" applyAlignment="1">
      <alignment vertical="top"/>
    </xf>
    <xf numFmtId="0" fontId="8" fillId="0" borderId="75" xfId="0" applyFont="1" applyBorder="1" applyAlignment="1">
      <alignment vertical="top"/>
    </xf>
    <xf numFmtId="0" fontId="4" fillId="5" borderId="36" xfId="7" applyFill="1" applyBorder="1" applyAlignment="1">
      <alignment horizontal="left" vertical="top" wrapText="1"/>
    </xf>
    <xf numFmtId="0" fontId="4" fillId="0" borderId="71" xfId="0" applyFont="1" applyBorder="1" applyAlignment="1">
      <alignment vertical="top"/>
    </xf>
    <xf numFmtId="0" fontId="5" fillId="0" borderId="45" xfId="0" applyFont="1" applyBorder="1" applyAlignment="1">
      <alignment vertical="top"/>
    </xf>
    <xf numFmtId="0" fontId="4" fillId="0" borderId="69" xfId="0" applyFont="1" applyBorder="1" applyAlignment="1">
      <alignment vertical="top"/>
    </xf>
    <xf numFmtId="0" fontId="5"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 fillId="0" borderId="73" xfId="0" applyFont="1" applyBorder="1" applyAlignment="1">
      <alignment horizontal="right" vertical="top"/>
    </xf>
    <xf numFmtId="0" fontId="4" fillId="0" borderId="73" xfId="0" applyFont="1" applyBorder="1" applyAlignment="1">
      <alignment vertical="top"/>
    </xf>
    <xf numFmtId="0" fontId="4" fillId="0" borderId="74" xfId="0" applyFont="1" applyBorder="1" applyAlignment="1">
      <alignment vertical="top"/>
    </xf>
    <xf numFmtId="7" fontId="4" fillId="8"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8"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4" xfId="0" applyFont="1" applyBorder="1" applyAlignment="1">
      <alignment vertical="top"/>
    </xf>
    <xf numFmtId="0" fontId="8" fillId="0" borderId="76" xfId="0" applyFont="1" applyBorder="1" applyAlignment="1">
      <alignment vertical="top"/>
    </xf>
    <xf numFmtId="0" fontId="8" fillId="0" borderId="77" xfId="0" applyFont="1" applyBorder="1" applyAlignment="1">
      <alignment vertical="top"/>
    </xf>
    <xf numFmtId="0" fontId="4"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4" fillId="5" borderId="78" xfId="7" applyFill="1" applyBorder="1" applyAlignment="1">
      <alignment horizontal="right" vertical="top"/>
    </xf>
    <xf numFmtId="0" fontId="4" fillId="0" borderId="77" xfId="0" applyFont="1" applyBorder="1" applyAlignment="1">
      <alignment vertical="top"/>
    </xf>
    <xf numFmtId="0" fontId="4" fillId="0" borderId="76" xfId="7" applyBorder="1" applyAlignment="1">
      <alignment vertical="top"/>
    </xf>
    <xf numFmtId="0" fontId="4" fillId="0" borderId="77" xfId="7" applyBorder="1" applyAlignment="1">
      <alignment vertical="top"/>
    </xf>
    <xf numFmtId="0" fontId="4" fillId="0" borderId="78" xfId="7" applyBorder="1" applyAlignment="1">
      <alignment horizontal="right" vertical="top"/>
    </xf>
    <xf numFmtId="9" fontId="4" fillId="0" borderId="79"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4" fillId="6"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4"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9" fontId="4" fillId="6" borderId="79" xfId="0" applyNumberFormat="1" applyFont="1" applyFill="1" applyBorder="1" applyAlignment="1" applyProtection="1">
      <alignment horizontal="right" vertical="center" wrapText="1"/>
      <protection locked="0"/>
    </xf>
    <xf numFmtId="169" fontId="4" fillId="6" borderId="24" xfId="7" applyNumberFormat="1" applyFill="1" applyBorder="1" applyAlignment="1" applyProtection="1">
      <alignment vertical="center"/>
      <protection locked="0"/>
    </xf>
    <xf numFmtId="0" fontId="25" fillId="0" borderId="5" xfId="9" applyFont="1" applyBorder="1"/>
    <xf numFmtId="0" fontId="4" fillId="7" borderId="1" xfId="1" applyFill="1" applyBorder="1" applyAlignment="1">
      <alignment horizontal="center" vertical="center" wrapText="1"/>
      <protection locked="0"/>
    </xf>
    <xf numFmtId="0" fontId="34" fillId="14" borderId="0" xfId="0" applyFont="1" applyFill="1" applyAlignment="1">
      <alignment vertical="top"/>
    </xf>
    <xf numFmtId="0" fontId="34" fillId="0" borderId="0" xfId="0" applyFont="1" applyAlignment="1">
      <alignment vertical="top" wrapText="1"/>
    </xf>
    <xf numFmtId="0" fontId="37" fillId="0" borderId="0" xfId="0" applyFont="1" applyAlignment="1">
      <alignmen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7"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0" fontId="4" fillId="6" borderId="18" xfId="7" applyFill="1" applyAlignment="1" applyProtection="1">
      <alignment horizontal="center" vertical="center"/>
      <protection locked="0"/>
    </xf>
    <xf numFmtId="1" fontId="4" fillId="6" borderId="18" xfId="45" applyNumberFormat="1" applyFont="1" applyFill="1" applyBorder="1" applyAlignment="1" applyProtection="1">
      <alignment vertical="top" wrapText="1"/>
      <protection locked="0"/>
    </xf>
    <xf numFmtId="0" fontId="4" fillId="6"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6" borderId="1" xfId="1" applyNumberFormat="1" applyFont="1" applyFill="1" applyBorder="1" applyAlignment="1">
      <alignment horizontal="right" vertical="center" wrapText="1"/>
      <protection locked="0"/>
    </xf>
    <xf numFmtId="0" fontId="4" fillId="6"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3" borderId="89" xfId="0" applyFont="1" applyFill="1" applyBorder="1" applyAlignment="1">
      <alignment horizontal="center" vertical="top"/>
    </xf>
    <xf numFmtId="0" fontId="4" fillId="43" borderId="0" xfId="0" applyFont="1" applyFill="1" applyAlignment="1">
      <alignment horizontal="center" vertical="top"/>
    </xf>
    <xf numFmtId="0" fontId="4" fillId="43" borderId="95" xfId="0" applyFont="1" applyFill="1" applyBorder="1" applyAlignment="1">
      <alignment horizontal="center" vertical="top"/>
    </xf>
    <xf numFmtId="0" fontId="4" fillId="43" borderId="0" xfId="0" applyFont="1" applyFill="1" applyAlignment="1">
      <alignment horizontal="center" vertical="top" wrapText="1"/>
    </xf>
    <xf numFmtId="0" fontId="4" fillId="43" borderId="89" xfId="0" applyFont="1" applyFill="1" applyBorder="1" applyAlignment="1">
      <alignment horizontal="center" vertical="top" wrapText="1"/>
    </xf>
    <xf numFmtId="0" fontId="10" fillId="43" borderId="89" xfId="0" applyFont="1" applyFill="1" applyBorder="1" applyAlignment="1">
      <alignment horizontal="center" vertical="top" wrapText="1"/>
    </xf>
    <xf numFmtId="0" fontId="10" fillId="43" borderId="0" xfId="0" applyFont="1" applyFill="1" applyAlignment="1">
      <alignment horizontal="center" vertical="top" wrapText="1"/>
    </xf>
    <xf numFmtId="0" fontId="10" fillId="43" borderId="95" xfId="0" applyFont="1" applyFill="1" applyBorder="1" applyAlignment="1">
      <alignment horizontal="center" vertical="top" wrapText="1"/>
    </xf>
    <xf numFmtId="166" fontId="33" fillId="43" borderId="89" xfId="5" applyFont="1" applyFill="1" applyBorder="1" applyAlignment="1" applyProtection="1">
      <alignment horizontal="center" vertical="top" wrapText="1"/>
    </xf>
    <xf numFmtId="166" fontId="33" fillId="43" borderId="0" xfId="5" applyFont="1" applyFill="1" applyBorder="1" applyAlignment="1" applyProtection="1">
      <alignment horizontal="center" vertical="top" wrapText="1"/>
    </xf>
    <xf numFmtId="49" fontId="4" fillId="43" borderId="0" xfId="0" applyNumberFormat="1" applyFont="1" applyFill="1" applyAlignment="1">
      <alignment horizontal="center" vertical="top"/>
    </xf>
    <xf numFmtId="49" fontId="4" fillId="43" borderId="95" xfId="0" applyNumberFormat="1" applyFont="1" applyFill="1" applyBorder="1" applyAlignment="1">
      <alignment horizontal="center" vertical="top"/>
    </xf>
    <xf numFmtId="0" fontId="20" fillId="43" borderId="0" xfId="0" applyFont="1" applyFill="1" applyAlignment="1">
      <alignment horizontal="center" vertical="top"/>
    </xf>
    <xf numFmtId="0" fontId="20" fillId="43" borderId="95" xfId="0" applyFont="1" applyFill="1" applyBorder="1" applyAlignment="1">
      <alignment horizontal="center" vertical="top"/>
    </xf>
    <xf numFmtId="49" fontId="4" fillId="43" borderId="89"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4" fillId="7" borderId="1" xfId="0" applyFont="1" applyFill="1" applyBorder="1" applyAlignment="1" applyProtection="1">
      <alignment vertical="top"/>
      <protection locked="0"/>
    </xf>
    <xf numFmtId="0" fontId="4" fillId="0" borderId="0" xfId="0" applyFont="1" applyAlignment="1">
      <alignment horizontal="center"/>
    </xf>
    <xf numFmtId="0" fontId="34" fillId="0" borderId="3" xfId="0" applyFont="1" applyBorder="1" applyAlignment="1">
      <alignment vertical="top" wrapText="1"/>
    </xf>
    <xf numFmtId="166" fontId="4" fillId="0" borderId="4" xfId="6" applyNumberFormat="1" applyFill="1" applyBorder="1" applyAlignment="1" applyProtection="1">
      <alignment horizontal="left" vertical="center" wrapText="1"/>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8"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wrapText="1"/>
    </xf>
    <xf numFmtId="0" fontId="4" fillId="0" borderId="0" xfId="10" applyFill="1" applyBorder="1" applyAlignment="1" applyProtection="1">
      <alignment horizontal="left" vertical="top"/>
    </xf>
    <xf numFmtId="0" fontId="4" fillId="0" borderId="33" xfId="7" applyFill="1" applyBorder="1" applyAlignment="1" applyProtection="1">
      <alignment vertical="top" wrapText="1"/>
    </xf>
    <xf numFmtId="0" fontId="4" fillId="0" borderId="0"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14" fontId="5" fillId="0" borderId="0" xfId="7" applyNumberFormat="1" applyFont="1" applyFill="1" applyBorder="1" applyAlignment="1" applyProtection="1">
      <alignment vertical="center" wrapText="1"/>
    </xf>
    <xf numFmtId="0" fontId="4" fillId="0" borderId="18" xfId="7" applyFill="1" applyAlignment="1" applyProtection="1">
      <alignment horizontal="left" vertical="top" wrapText="1"/>
    </xf>
    <xf numFmtId="0" fontId="4" fillId="0" borderId="18" xfId="0" applyFont="1" applyBorder="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center" wrapText="1"/>
    </xf>
    <xf numFmtId="0" fontId="39" fillId="0" borderId="0" xfId="0" applyFont="1" applyAlignment="1">
      <alignment horizontal="left"/>
    </xf>
    <xf numFmtId="0" fontId="34" fillId="0" borderId="10" xfId="0" applyFont="1" applyBorder="1" applyAlignment="1">
      <alignment horizontal="left" vertical="top" wrapText="1"/>
    </xf>
    <xf numFmtId="0" fontId="34" fillId="0" borderId="0" xfId="0" applyFont="1" applyAlignment="1">
      <alignment horizontal="left" wrapText="1"/>
    </xf>
    <xf numFmtId="0" fontId="37" fillId="0" borderId="0" xfId="0" applyFont="1" applyAlignment="1">
      <alignment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6" fontId="33" fillId="0" borderId="0" xfId="5" applyFont="1" applyFill="1" applyAlignment="1" applyProtection="1">
      <alignment vertical="top" wrapText="1"/>
    </xf>
    <xf numFmtId="0" fontId="4" fillId="0" borderId="33" xfId="7" applyFill="1" applyBorder="1" applyAlignment="1" applyProtection="1">
      <alignment horizontal="lef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0" fillId="0" borderId="33" xfId="0" applyBorder="1" applyAlignment="1">
      <alignment vertical="top" wrapText="1"/>
    </xf>
    <xf numFmtId="0" fontId="4" fillId="0" borderId="0" xfId="0" applyFont="1" applyAlignment="1">
      <alignment wrapText="1"/>
    </xf>
    <xf numFmtId="0" fontId="4" fillId="0" borderId="25" xfId="7" applyFill="1" applyBorder="1" applyAlignment="1" applyProtection="1">
      <alignment vertical="center"/>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0" xfId="7" applyFill="1" applyBorder="1" applyAlignment="1" applyProtection="1">
      <alignment vertical="top"/>
    </xf>
    <xf numFmtId="0" fontId="4" fillId="41" borderId="2" xfId="0" applyFont="1" applyFill="1" applyBorder="1"/>
    <xf numFmtId="0" fontId="4" fillId="41" borderId="0" xfId="0" applyFont="1" applyFill="1"/>
    <xf numFmtId="0" fontId="5" fillId="41" borderId="2" xfId="0" applyFont="1" applyFill="1" applyBorder="1"/>
    <xf numFmtId="0" fontId="4" fillId="0" borderId="2" xfId="0" applyFont="1" applyBorder="1" applyAlignment="1">
      <alignment vertical="center"/>
    </xf>
    <xf numFmtId="0" fontId="5" fillId="0" borderId="9" xfId="0" applyFont="1" applyBorder="1"/>
    <xf numFmtId="168" fontId="4" fillId="41" borderId="2" xfId="0" applyNumberFormat="1" applyFont="1" applyFill="1" applyBorder="1"/>
    <xf numFmtId="168" fontId="4" fillId="41" borderId="62" xfId="0" applyNumberFormat="1" applyFont="1" applyFill="1" applyBorder="1"/>
    <xf numFmtId="0" fontId="4" fillId="41" borderId="64" xfId="0" applyFont="1" applyFill="1" applyBorder="1"/>
    <xf numFmtId="0" fontId="4" fillId="0" borderId="2" xfId="0" applyFont="1" applyBorder="1"/>
    <xf numFmtId="0" fontId="4" fillId="0" borderId="83" xfId="0" applyFont="1" applyBorder="1"/>
    <xf numFmtId="0" fontId="4" fillId="0" borderId="84" xfId="0" applyFont="1" applyBorder="1"/>
    <xf numFmtId="168" fontId="4" fillId="0" borderId="0" xfId="0" applyNumberFormat="1" applyFont="1"/>
    <xf numFmtId="0" fontId="4" fillId="41" borderId="63" xfId="0" applyFont="1" applyFill="1" applyBorder="1"/>
    <xf numFmtId="168" fontId="4" fillId="0" borderId="2" xfId="0" applyNumberFormat="1" applyFont="1" applyBorder="1"/>
    <xf numFmtId="168" fontId="4" fillId="0" borderId="61" xfId="0" applyNumberFormat="1" applyFont="1" applyBorder="1"/>
    <xf numFmtId="0" fontId="5" fillId="0" borderId="0" xfId="0" applyFont="1" applyAlignment="1">
      <alignment horizontal="center"/>
    </xf>
    <xf numFmtId="0" fontId="4" fillId="0" borderId="0" xfId="0" applyFont="1" applyAlignment="1">
      <alignment horizontal="left"/>
    </xf>
    <xf numFmtId="0" fontId="18" fillId="0" borderId="0" xfId="2" applyProtection="1"/>
    <xf numFmtId="168" fontId="5" fillId="0" borderId="0" xfId="0" applyNumberFormat="1" applyFont="1" applyAlignment="1">
      <alignment wrapText="1"/>
    </xf>
    <xf numFmtId="0" fontId="5" fillId="0" borderId="8" xfId="0" applyFont="1" applyBorder="1"/>
    <xf numFmtId="0" fontId="4" fillId="0" borderId="63" xfId="0" applyFont="1" applyBorder="1" applyAlignment="1">
      <alignment vertical="center"/>
    </xf>
    <xf numFmtId="0" fontId="4" fillId="0" borderId="68" xfId="0" applyFont="1" applyBorder="1"/>
    <xf numFmtId="0" fontId="4" fillId="0" borderId="88" xfId="0" applyFont="1" applyBorder="1" applyAlignment="1">
      <alignment horizontal="lef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89" xfId="0" applyFont="1" applyBorder="1"/>
    <xf numFmtId="0" fontId="4" fillId="0" borderId="90" xfId="0" applyFont="1" applyBorder="1"/>
    <xf numFmtId="0" fontId="4" fillId="0" borderId="91" xfId="0" applyFont="1" applyBorder="1"/>
    <xf numFmtId="0" fontId="4" fillId="43" borderId="64" xfId="0" applyFont="1" applyFill="1" applyBorder="1"/>
    <xf numFmtId="0" fontId="4" fillId="43"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5" xfId="0" applyFont="1" applyBorder="1"/>
    <xf numFmtId="0" fontId="4" fillId="0" borderId="86" xfId="0" applyFont="1" applyBorder="1"/>
    <xf numFmtId="0" fontId="0" fillId="41" borderId="2" xfId="0" applyFill="1" applyBorder="1"/>
    <xf numFmtId="0" fontId="0" fillId="0" borderId="2" xfId="0" applyBorder="1"/>
    <xf numFmtId="0" fontId="34" fillId="0" borderId="0" xfId="0" applyFont="1"/>
    <xf numFmtId="0" fontId="4" fillId="0" borderId="1" xfId="0" applyFont="1" applyBorder="1"/>
    <xf numFmtId="166" fontId="12" fillId="3" borderId="0" xfId="13" applyNumberFormat="1" applyFont="1" applyFill="1" applyProtection="1"/>
    <xf numFmtId="0" fontId="4" fillId="4" borderId="0" xfId="0" applyFont="1" applyFill="1" applyAlignment="1">
      <alignment horizontal="center" vertical="center" wrapText="1"/>
    </xf>
    <xf numFmtId="0" fontId="4" fillId="7" borderId="0" xfId="0" applyFont="1" applyFill="1" applyProtection="1">
      <protection locked="0"/>
    </xf>
    <xf numFmtId="0" fontId="5" fillId="41" borderId="2" xfId="0" applyFont="1" applyFill="1" applyBorder="1" applyAlignment="1">
      <alignment horizontal="right"/>
    </xf>
    <xf numFmtId="0" fontId="4" fillId="0" borderId="0" xfId="0" applyFont="1" applyAlignment="1">
      <alignment horizontal="left" wrapText="1"/>
    </xf>
    <xf numFmtId="0" fontId="4" fillId="43" borderId="2" xfId="0" applyFont="1" applyFill="1" applyBorder="1"/>
    <xf numFmtId="0" fontId="25" fillId="0" borderId="96" xfId="9" applyFont="1" applyBorder="1"/>
    <xf numFmtId="173" fontId="34" fillId="0" borderId="0" xfId="0" applyNumberFormat="1" applyFont="1" applyAlignment="1">
      <alignment vertical="top"/>
    </xf>
    <xf numFmtId="14" fontId="0" fillId="0" borderId="2" xfId="0" applyNumberFormat="1" applyBorder="1"/>
    <xf numFmtId="0" fontId="6" fillId="6" borderId="61" xfId="47" applyFont="1" applyFill="1" applyBorder="1" applyAlignment="1" applyProtection="1">
      <alignment horizontal="left" vertical="center" wrapText="1"/>
      <protection locked="0"/>
    </xf>
    <xf numFmtId="0" fontId="6" fillId="6" borderId="91" xfId="47" applyFont="1" applyFill="1" applyBorder="1" applyAlignment="1" applyProtection="1">
      <alignment horizontal="left" vertical="center" wrapText="1"/>
      <protection locked="0"/>
    </xf>
    <xf numFmtId="0" fontId="6" fillId="6" borderId="62"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0" fontId="4" fillId="6" borderId="13" xfId="0"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6" borderId="37" xfId="0" applyFont="1" applyFill="1" applyBorder="1" applyAlignment="1" applyProtection="1">
      <alignment vertical="top" wrapText="1"/>
      <protection locked="0"/>
    </xf>
    <xf numFmtId="0" fontId="54" fillId="0" borderId="0" xfId="0" applyFont="1" applyAlignment="1">
      <alignment horizontal="left" vertical="top" wrapText="1"/>
    </xf>
    <xf numFmtId="0" fontId="0" fillId="0" borderId="0" xfId="0" applyAlignment="1">
      <alignment vertical="top"/>
    </xf>
    <xf numFmtId="0" fontId="5" fillId="0" borderId="0" xfId="0" applyFont="1" applyAlignment="1">
      <alignment horizontal="left" vertical="top" wrapText="1"/>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3" xfId="0" applyFont="1" applyBorder="1" applyAlignment="1">
      <alignment horizontal="center" vertical="top" wrapText="1"/>
    </xf>
    <xf numFmtId="0" fontId="29" fillId="45" borderId="46" xfId="0" applyFont="1" applyFill="1" applyBorder="1" applyAlignment="1">
      <alignment vertical="top" wrapText="1"/>
    </xf>
    <xf numFmtId="0" fontId="29" fillId="45" borderId="47" xfId="0" applyFont="1" applyFill="1" applyBorder="1" applyAlignment="1">
      <alignment vertical="top" wrapText="1"/>
    </xf>
    <xf numFmtId="0" fontId="29" fillId="45" borderId="48" xfId="0" applyFont="1" applyFill="1" applyBorder="1" applyAlignment="1">
      <alignment vertical="top" wrapText="1"/>
    </xf>
    <xf numFmtId="0" fontId="4" fillId="0" borderId="18" xfId="7" applyAlignment="1">
      <alignment horizontal="left" vertical="top" wrapText="1"/>
    </xf>
    <xf numFmtId="49" fontId="4" fillId="6" borderId="22" xfId="7" applyNumberFormat="1" applyFill="1" applyBorder="1" applyAlignment="1" applyProtection="1">
      <alignment horizontal="left" vertical="top"/>
      <protection locked="0"/>
    </xf>
    <xf numFmtId="49" fontId="4" fillId="6" borderId="31" xfId="7" applyNumberFormat="1" applyFill="1" applyBorder="1" applyAlignment="1" applyProtection="1">
      <alignment horizontal="left" vertical="top"/>
      <protection locked="0"/>
    </xf>
    <xf numFmtId="49" fontId="4" fillId="6" borderId="32" xfId="7" applyNumberFormat="1" applyFill="1" applyBorder="1" applyAlignment="1" applyProtection="1">
      <alignment horizontal="left" vertical="top"/>
      <protection locked="0"/>
    </xf>
    <xf numFmtId="49" fontId="4" fillId="6"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0" fillId="0" borderId="31" xfId="0" applyBorder="1" applyAlignment="1">
      <alignment horizontal="left" vertical="top" wrapText="1"/>
    </xf>
    <xf numFmtId="49" fontId="4" fillId="6" borderId="49" xfId="7" applyNumberFormat="1" applyFill="1" applyBorder="1" applyAlignment="1" applyProtection="1">
      <alignment horizontal="left" vertical="top" wrapText="1"/>
      <protection locked="0"/>
    </xf>
    <xf numFmtId="0" fontId="0" fillId="6" borderId="27" xfId="0" applyFill="1" applyBorder="1" applyAlignment="1" applyProtection="1">
      <alignment vertical="top" wrapText="1"/>
      <protection locked="0"/>
    </xf>
    <xf numFmtId="0" fontId="0" fillId="6" borderId="33"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41"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4" fillId="0" borderId="94" xfId="0" applyFont="1" applyBorder="1" applyAlignment="1">
      <alignment horizontal="center"/>
    </xf>
    <xf numFmtId="0" fontId="4" fillId="0" borderId="0" xfId="0" applyFont="1" applyAlignment="1">
      <alignment horizontal="center"/>
    </xf>
    <xf numFmtId="0" fontId="4" fillId="0" borderId="92"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3" xfId="0" applyFont="1" applyBorder="1" applyAlignment="1">
      <alignment horizontal="center" vertical="top" wrapText="1"/>
    </xf>
    <xf numFmtId="166" fontId="4" fillId="8" borderId="53" xfId="5" applyBorder="1" applyAlignment="1">
      <alignment horizontal="right" vertical="top" wrapText="1"/>
    </xf>
    <xf numFmtId="166" fontId="0" fillId="8" borderId="50" xfId="0" applyNumberFormat="1" applyFill="1" applyBorder="1" applyAlignment="1">
      <alignment horizontal="right" vertical="top" wrapText="1"/>
    </xf>
    <xf numFmtId="0" fontId="0" fillId="6" borderId="7"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166" fontId="4" fillId="7" borderId="22" xfId="7" applyNumberFormat="1" applyFill="1" applyBorder="1" applyAlignment="1" applyProtection="1">
      <alignment vertical="top" wrapText="1"/>
      <protection locked="0"/>
    </xf>
    <xf numFmtId="166" fontId="0" fillId="7" borderId="42" xfId="0" applyNumberFormat="1" applyFill="1" applyBorder="1" applyAlignment="1" applyProtection="1">
      <alignment vertical="top" wrapText="1"/>
      <protection locked="0"/>
    </xf>
    <xf numFmtId="0" fontId="10" fillId="0" borderId="0" xfId="0" applyFont="1" applyAlignment="1">
      <alignment horizontal="center" vertical="top"/>
    </xf>
    <xf numFmtId="0" fontId="0" fillId="0" borderId="0" xfId="0" applyAlignment="1">
      <alignment horizontal="center" vertical="top"/>
    </xf>
    <xf numFmtId="0" fontId="4" fillId="6" borderId="22" xfId="7"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4" fillId="0" borderId="10" xfId="0" applyFont="1" applyBorder="1" applyAlignment="1">
      <alignment horizontal="left" vertical="top"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4" fillId="0" borderId="50" xfId="7" applyBorder="1" applyAlignment="1">
      <alignment horizontal="left" vertical="top" wrapText="1"/>
    </xf>
    <xf numFmtId="0" fontId="4" fillId="7" borderId="13" xfId="0" applyFont="1" applyFill="1" applyBorder="1" applyAlignment="1" applyProtection="1">
      <alignment horizontal="center" vertical="top"/>
      <protection locked="0"/>
    </xf>
    <xf numFmtId="0" fontId="4" fillId="7" borderId="14" xfId="0" applyFont="1" applyFill="1" applyBorder="1" applyAlignment="1" applyProtection="1">
      <alignment horizontal="center" vertical="top"/>
      <protection locked="0"/>
    </xf>
    <xf numFmtId="0" fontId="4" fillId="7" borderId="22" xfId="7"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34" fillId="0" borderId="0" xfId="0" applyFont="1" applyAlignment="1">
      <alignment vertical="top" wrapText="1"/>
    </xf>
    <xf numFmtId="0" fontId="4" fillId="0" borderId="0" xfId="0" applyFont="1" applyAlignment="1">
      <alignment vertical="top" wrapText="1"/>
    </xf>
    <xf numFmtId="0" fontId="4" fillId="6" borderId="31" xfId="7" applyFill="1" applyBorder="1" applyAlignment="1" applyProtection="1">
      <alignment horizontal="left" vertical="top" wrapText="1"/>
      <protection locked="0"/>
    </xf>
    <xf numFmtId="0" fontId="4" fillId="6" borderId="32" xfId="7" applyFill="1" applyBorder="1" applyAlignment="1" applyProtection="1">
      <alignment horizontal="left" vertical="top" wrapText="1"/>
      <protection locked="0"/>
    </xf>
    <xf numFmtId="0" fontId="6" fillId="0" borderId="0" xfId="0" applyFont="1" applyAlignment="1">
      <alignment horizontal="left" vertical="top" wrapText="1"/>
    </xf>
    <xf numFmtId="166" fontId="5" fillId="8" borderId="22" xfId="5" applyFont="1" applyBorder="1" applyAlignment="1">
      <alignment horizontal="right" vertical="center" wrapText="1"/>
    </xf>
    <xf numFmtId="166" fontId="5" fillId="8" borderId="32" xfId="0" applyNumberFormat="1" applyFont="1" applyFill="1" applyBorder="1" applyAlignment="1">
      <alignment horizontal="right" vertical="center"/>
    </xf>
    <xf numFmtId="0" fontId="4" fillId="7" borderId="13"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6" fillId="0" borderId="0" xfId="0" applyFont="1" applyAlignment="1">
      <alignment vertical="top"/>
    </xf>
    <xf numFmtId="14" fontId="5" fillId="6" borderId="22" xfId="7" applyNumberFormat="1" applyFont="1" applyFill="1" applyBorder="1" applyAlignment="1" applyProtection="1">
      <alignment horizontal="left" vertical="center" wrapText="1"/>
      <protection locked="0"/>
    </xf>
    <xf numFmtId="14" fontId="5" fillId="6" borderId="31" xfId="7" applyNumberFormat="1" applyFont="1" applyFill="1" applyBorder="1" applyAlignment="1" applyProtection="1">
      <alignment horizontal="left" vertical="center" wrapText="1"/>
      <protection locked="0"/>
    </xf>
    <xf numFmtId="0" fontId="4" fillId="0" borderId="22" xfId="7" applyFill="1" applyBorder="1" applyAlignment="1">
      <alignment horizontal="left" vertical="top" wrapText="1"/>
    </xf>
    <xf numFmtId="0" fontId="4" fillId="0" borderId="31" xfId="7" applyFill="1" applyBorder="1" applyAlignment="1">
      <alignment horizontal="left" vertical="top" wrapText="1"/>
    </xf>
    <xf numFmtId="0" fontId="4" fillId="11" borderId="4" xfId="6"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left" vertical="top" wrapText="1"/>
    </xf>
    <xf numFmtId="0" fontId="4" fillId="11" borderId="15" xfId="6" applyBorder="1" applyAlignment="1" applyProtection="1">
      <alignment horizontal="left" vertical="top" wrapText="1"/>
      <protection locked="0"/>
    </xf>
    <xf numFmtId="0" fontId="4" fillId="11" borderId="3" xfId="6" applyBorder="1" applyAlignment="1" applyProtection="1">
      <alignment horizontal="left" vertical="top" wrapText="1"/>
      <protection locked="0"/>
    </xf>
    <xf numFmtId="0" fontId="4" fillId="11" borderId="12" xfId="6" applyBorder="1" applyAlignment="1" applyProtection="1">
      <alignment horizontal="left" vertical="top" wrapText="1"/>
      <protection locked="0"/>
    </xf>
    <xf numFmtId="0" fontId="4" fillId="0" borderId="18" xfId="11" applyFont="1" applyAlignment="1">
      <alignment horizontal="left" vertical="top" wrapText="1"/>
    </xf>
    <xf numFmtId="14" fontId="4" fillId="6" borderId="18" xfId="7" applyNumberFormat="1" applyFill="1" applyAlignment="1" applyProtection="1">
      <alignment horizontal="left" vertical="top" wrapText="1"/>
      <protection locked="0"/>
    </xf>
    <xf numFmtId="14" fontId="4" fillId="6" borderId="22" xfId="7" applyNumberFormat="1" applyFill="1" applyBorder="1" applyAlignment="1" applyProtection="1">
      <alignment horizontal="left" vertical="center" wrapText="1"/>
      <protection locked="0"/>
    </xf>
    <xf numFmtId="14" fontId="4" fillId="6" borderId="32" xfId="7" applyNumberFormat="1" applyFill="1" applyBorder="1" applyAlignment="1" applyProtection="1">
      <alignment horizontal="left" vertical="center" wrapText="1"/>
      <protection locked="0"/>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0" fontId="4" fillId="11" borderId="18" xfId="7" applyFill="1" applyAlignment="1" applyProtection="1">
      <alignment horizontal="left" vertical="top" wrapText="1"/>
      <protection locked="0"/>
    </xf>
    <xf numFmtId="0" fontId="4" fillId="11" borderId="18" xfId="7" applyFill="1" applyAlignment="1" applyProtection="1">
      <alignment horizontal="left" vertical="top"/>
      <protection locked="0"/>
    </xf>
    <xf numFmtId="0" fontId="4" fillId="0" borderId="0" xfId="6" applyFill="1" applyAlignment="1" applyProtection="1">
      <alignment horizontal="left" vertical="top" wrapText="1"/>
    </xf>
    <xf numFmtId="0" fontId="4" fillId="0" borderId="52" xfId="7" applyBorder="1" applyAlignment="1">
      <alignment horizontal="left" vertical="top" wrapText="1"/>
    </xf>
    <xf numFmtId="0" fontId="4" fillId="0" borderId="31" xfId="7" applyBorder="1" applyAlignment="1">
      <alignment horizontal="left" vertical="top" wrapText="1"/>
    </xf>
    <xf numFmtId="0" fontId="4" fillId="7" borderId="22" xfId="3" applyBorder="1" applyAlignment="1" applyProtection="1">
      <alignment horizontal="left" vertical="top" wrapText="1"/>
      <protection locked="0"/>
    </xf>
    <xf numFmtId="0" fontId="4" fillId="7" borderId="31" xfId="3" applyBorder="1" applyAlignment="1" applyProtection="1">
      <alignment horizontal="left" vertical="top" wrapText="1"/>
      <protection locked="0"/>
    </xf>
    <xf numFmtId="0" fontId="4" fillId="7" borderId="32" xfId="3" applyBorder="1" applyAlignment="1" applyProtection="1">
      <alignment horizontal="left" vertical="top" wrapText="1"/>
      <protection locked="0"/>
    </xf>
    <xf numFmtId="168" fontId="4" fillId="7" borderId="41" xfId="7" applyNumberFormat="1" applyFill="1" applyBorder="1" applyAlignment="1" applyProtection="1">
      <alignment horizontal="center" vertical="top" wrapText="1"/>
      <protection locked="0"/>
    </xf>
    <xf numFmtId="168" fontId="4" fillId="7" borderId="29" xfId="7" applyNumberFormat="1" applyFill="1" applyBorder="1" applyAlignment="1" applyProtection="1">
      <alignment horizontal="center" vertical="top" wrapText="1"/>
      <protection locked="0"/>
    </xf>
    <xf numFmtId="168" fontId="4" fillId="7"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14" fontId="4" fillId="6" borderId="18" xfId="7" applyNumberFormat="1" applyFill="1" applyAlignment="1" applyProtection="1">
      <alignment horizontal="left" vertical="center" wrapText="1"/>
      <protection locked="0"/>
    </xf>
    <xf numFmtId="0" fontId="4" fillId="12" borderId="49" xfId="7" applyFill="1" applyBorder="1" applyAlignment="1">
      <alignment horizontal="left" vertical="top" wrapText="1"/>
    </xf>
    <xf numFmtId="0" fontId="4" fillId="12" borderId="50" xfId="7" applyFill="1" applyBorder="1" applyAlignment="1">
      <alignment horizontal="left" vertical="top" wrapText="1"/>
    </xf>
    <xf numFmtId="0" fontId="4" fillId="12" borderId="41" xfId="7" applyFill="1" applyBorder="1" applyAlignment="1">
      <alignment horizontal="left" vertical="top" wrapText="1"/>
    </xf>
    <xf numFmtId="0" fontId="4" fillId="12" borderId="30" xfId="7" applyFill="1" applyBorder="1" applyAlignment="1">
      <alignment horizontal="left" vertical="top" wrapText="1"/>
    </xf>
    <xf numFmtId="0" fontId="4" fillId="11" borderId="52" xfId="7" applyFill="1" applyBorder="1" applyAlignment="1" applyProtection="1">
      <alignment vertical="top"/>
      <protection locked="0"/>
    </xf>
    <xf numFmtId="0" fontId="4" fillId="11" borderId="51" xfId="7" applyFill="1" applyBorder="1" applyAlignment="1" applyProtection="1">
      <alignment vertical="top"/>
      <protection locked="0"/>
    </xf>
    <xf numFmtId="168" fontId="4" fillId="44" borderId="51" xfId="7" applyNumberFormat="1" applyFill="1" applyBorder="1" applyAlignment="1" applyProtection="1">
      <alignment horizontal="left" vertical="top" wrapText="1"/>
      <protection locked="0"/>
    </xf>
    <xf numFmtId="168" fontId="4" fillId="7" borderId="51" xfId="7" applyNumberFormat="1" applyFill="1" applyBorder="1" applyAlignment="1" applyProtection="1">
      <alignment horizontal="left" vertical="top" wrapText="1"/>
      <protection locked="0"/>
    </xf>
    <xf numFmtId="0" fontId="4" fillId="7" borderId="41"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30" xfId="7" applyFill="1" applyBorder="1" applyAlignment="1" applyProtection="1">
      <alignment horizontal="left" vertical="top" wrapText="1"/>
      <protection locked="0"/>
    </xf>
    <xf numFmtId="168" fontId="4" fillId="7" borderId="41" xfId="7" applyNumberFormat="1" applyFill="1" applyBorder="1" applyAlignment="1" applyProtection="1">
      <alignment horizontal="left" vertical="top" wrapText="1"/>
      <protection locked="0"/>
    </xf>
    <xf numFmtId="168" fontId="4" fillId="7" borderId="29" xfId="7" applyNumberFormat="1" applyFill="1" applyBorder="1" applyAlignment="1" applyProtection="1">
      <alignment horizontal="left" vertical="top" wrapText="1"/>
      <protection locked="0"/>
    </xf>
    <xf numFmtId="168" fontId="4" fillId="7" borderId="30" xfId="7" applyNumberFormat="1" applyFill="1" applyBorder="1" applyAlignment="1" applyProtection="1">
      <alignment horizontal="left" vertical="top" wrapText="1"/>
      <protection locked="0"/>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5" fillId="0" borderId="0" xfId="0" applyFont="1" applyAlignment="1">
      <alignment horizontal="right" vertical="top" wrapText="1"/>
    </xf>
    <xf numFmtId="0" fontId="17" fillId="42" borderId="16" xfId="6" applyFont="1" applyFill="1" applyBorder="1" applyAlignment="1">
      <alignment horizontal="left" vertical="top" wrapText="1"/>
    </xf>
    <xf numFmtId="0" fontId="17" fillId="42" borderId="10" xfId="6" applyFont="1" applyFill="1" applyBorder="1" applyAlignment="1">
      <alignment horizontal="left" vertical="top" wrapText="1"/>
    </xf>
    <xf numFmtId="0" fontId="17" fillId="42" borderId="15" xfId="6" applyFont="1" applyFill="1" applyBorder="1" applyAlignment="1">
      <alignment horizontal="left" vertical="top" wrapText="1"/>
    </xf>
    <xf numFmtId="0" fontId="17" fillId="42"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4" xfId="0" applyFont="1" applyBorder="1" applyAlignment="1">
      <alignment horizontal="center" vertical="top"/>
    </xf>
    <xf numFmtId="0" fontId="11" fillId="0" borderId="0" xfId="0" applyFont="1" applyAlignment="1">
      <alignment horizontal="center" vertical="top"/>
    </xf>
    <xf numFmtId="0" fontId="11" fillId="0" borderId="92" xfId="0" applyFont="1" applyBorder="1" applyAlignment="1">
      <alignment horizontal="center" vertical="top"/>
    </xf>
    <xf numFmtId="49" fontId="4" fillId="7" borderId="49" xfId="7" applyNumberFormat="1" applyFill="1" applyBorder="1" applyAlignment="1" applyProtection="1">
      <alignment horizontal="left" vertical="top"/>
      <protection locked="0"/>
    </xf>
    <xf numFmtId="49" fontId="4" fillId="7" borderId="27" xfId="7" applyNumberFormat="1" applyFill="1" applyBorder="1" applyAlignment="1" applyProtection="1">
      <alignment horizontal="left" vertical="top"/>
      <protection locked="0"/>
    </xf>
    <xf numFmtId="49" fontId="4" fillId="7" borderId="50" xfId="7" applyNumberFormat="1" applyFill="1" applyBorder="1" applyAlignment="1" applyProtection="1">
      <alignment horizontal="left" vertical="top"/>
      <protection locked="0"/>
    </xf>
    <xf numFmtId="49" fontId="4" fillId="7" borderId="41"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49" fontId="4" fillId="7" borderId="30" xfId="7" applyNumberFormat="1" applyFill="1" applyBorder="1" applyAlignment="1" applyProtection="1">
      <alignment horizontal="left" vertical="top"/>
      <protection locked="0"/>
    </xf>
    <xf numFmtId="49" fontId="4" fillId="7" borderId="22" xfId="7" applyNumberFormat="1" applyFill="1" applyBorder="1" applyAlignment="1" applyProtection="1">
      <alignment horizontal="left" vertical="top" wrapText="1"/>
      <protection locked="0"/>
    </xf>
    <xf numFmtId="49" fontId="4" fillId="7" borderId="31" xfId="7" applyNumberFormat="1" applyFill="1" applyBorder="1" applyAlignment="1" applyProtection="1">
      <alignment horizontal="left" vertical="top" wrapText="1"/>
      <protection locked="0"/>
    </xf>
    <xf numFmtId="49" fontId="4" fillId="7" borderId="32" xfId="7" applyNumberFormat="1" applyFill="1" applyBorder="1" applyAlignment="1" applyProtection="1">
      <alignment horizontal="left" vertical="top" wrapText="1"/>
      <protection locked="0"/>
    </xf>
    <xf numFmtId="0" fontId="4" fillId="0" borderId="32" xfId="7" applyBorder="1" applyAlignment="1">
      <alignment horizontal="left" vertical="top" wrapText="1"/>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0" xfId="7" applyFill="1" applyBorder="1" applyAlignment="1" applyProtection="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0" fillId="0" borderId="32" xfId="0" applyBorder="1" applyAlignment="1">
      <alignment horizontal="left" vertical="top" wrapText="1"/>
    </xf>
    <xf numFmtId="0" fontId="17" fillId="0" borderId="22" xfId="7" applyFont="1" applyFill="1" applyBorder="1" applyAlignment="1" applyProtection="1">
      <alignment horizontal="left" vertical="top" wrapText="1"/>
    </xf>
    <xf numFmtId="0" fontId="17" fillId="0" borderId="31" xfId="7" applyFont="1" applyFill="1" applyBorder="1" applyAlignment="1" applyProtection="1">
      <alignment horizontal="left" vertical="top" wrapText="1"/>
    </xf>
    <xf numFmtId="0" fontId="17" fillId="0" borderId="32" xfId="7" applyFont="1" applyFill="1" applyBorder="1" applyAlignment="1" applyProtection="1">
      <alignment horizontal="left" vertical="top" wrapText="1"/>
    </xf>
    <xf numFmtId="0" fontId="4" fillId="0" borderId="22" xfId="0" applyFont="1" applyBorder="1" applyAlignment="1">
      <alignment horizontal="left" vertical="top" wrapText="1"/>
    </xf>
    <xf numFmtId="0" fontId="13"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34" fillId="0" borderId="0" xfId="0" applyFont="1" applyAlignment="1">
      <alignment horizontal="left" vertical="top" wrapText="1"/>
    </xf>
    <xf numFmtId="0" fontId="4" fillId="0" borderId="2" xfId="0" applyFont="1" applyBorder="1" applyAlignment="1">
      <alignment horizontal="left" vertical="center" wrapText="1"/>
    </xf>
    <xf numFmtId="0" fontId="5" fillId="6" borderId="35" xfId="0" applyFont="1" applyFill="1" applyBorder="1" applyAlignment="1" applyProtection="1">
      <alignment horizontal="left" vertical="top" wrapText="1"/>
      <protection locked="0"/>
    </xf>
    <xf numFmtId="0" fontId="4" fillId="6" borderId="28" xfId="0" applyFont="1" applyFill="1" applyBorder="1" applyAlignment="1" applyProtection="1">
      <alignment vertical="top" wrapText="1"/>
      <protection locked="0"/>
    </xf>
    <xf numFmtId="0" fontId="4" fillId="6" borderId="21" xfId="0" applyFont="1" applyFill="1" applyBorder="1" applyAlignment="1" applyProtection="1">
      <alignment vertical="top" wrapText="1"/>
      <protection locked="0"/>
    </xf>
    <xf numFmtId="0" fontId="4" fillId="6" borderId="25" xfId="0" applyFont="1" applyFill="1" applyBorder="1" applyAlignment="1" applyProtection="1">
      <alignment vertical="top" wrapText="1"/>
      <protection locked="0"/>
    </xf>
    <xf numFmtId="0" fontId="4" fillId="6" borderId="43" xfId="0" applyFont="1" applyFill="1" applyBorder="1" applyAlignment="1" applyProtection="1">
      <alignment vertical="top" wrapText="1"/>
      <protection locked="0"/>
    </xf>
    <xf numFmtId="0" fontId="4" fillId="6" borderId="26" xfId="0" applyFont="1" applyFill="1" applyBorder="1" applyAlignment="1" applyProtection="1">
      <alignment vertical="top" wrapText="1"/>
      <protection locked="0"/>
    </xf>
    <xf numFmtId="0" fontId="17" fillId="0" borderId="7" xfId="0" applyFont="1" applyBorder="1" applyAlignment="1">
      <alignment vertical="top" wrapText="1"/>
    </xf>
    <xf numFmtId="0" fontId="4" fillId="0" borderId="37" xfId="0" applyFont="1" applyBorder="1" applyAlignment="1">
      <alignment vertical="top" wrapText="1"/>
    </xf>
    <xf numFmtId="0" fontId="0" fillId="0" borderId="42" xfId="0" applyBorder="1" applyAlignment="1">
      <alignment vertical="top"/>
    </xf>
    <xf numFmtId="0" fontId="4" fillId="11" borderId="49" xfId="6" applyBorder="1" applyAlignment="1" applyProtection="1">
      <alignment horizontal="left" vertical="top" wrapText="1"/>
      <protection locked="0"/>
    </xf>
    <xf numFmtId="0" fontId="4" fillId="11" borderId="27" xfId="6" applyBorder="1" applyAlignment="1" applyProtection="1">
      <alignment horizontal="left" vertical="top" wrapText="1"/>
      <protection locked="0"/>
    </xf>
    <xf numFmtId="0" fontId="0" fillId="6" borderId="27" xfId="0" applyFill="1" applyBorder="1" applyAlignment="1" applyProtection="1">
      <alignment wrapText="1"/>
      <protection locked="0"/>
    </xf>
    <xf numFmtId="0" fontId="0" fillId="6" borderId="50" xfId="0" applyFill="1" applyBorder="1" applyAlignment="1" applyProtection="1">
      <alignment wrapText="1"/>
      <protection locked="0"/>
    </xf>
    <xf numFmtId="0" fontId="4" fillId="11" borderId="33" xfId="6" applyBorder="1" applyAlignment="1" applyProtection="1">
      <alignment horizontal="left" vertical="top" wrapText="1"/>
      <protection locked="0"/>
    </xf>
    <xf numFmtId="0" fontId="4" fillId="11" borderId="0" xfId="6" applyAlignment="1" applyProtection="1">
      <alignment horizontal="left" vertical="top" wrapText="1"/>
      <protection locked="0"/>
    </xf>
    <xf numFmtId="0" fontId="0" fillId="6" borderId="0" xfId="0" applyFill="1" applyAlignment="1" applyProtection="1">
      <alignment wrapText="1"/>
      <protection locked="0"/>
    </xf>
    <xf numFmtId="0" fontId="0" fillId="6" borderId="92" xfId="0" applyFill="1" applyBorder="1" applyAlignment="1" applyProtection="1">
      <alignment wrapText="1"/>
      <protection locked="0"/>
    </xf>
    <xf numFmtId="0" fontId="0" fillId="6" borderId="41" xfId="0" applyFill="1" applyBorder="1" applyAlignment="1" applyProtection="1">
      <alignment wrapText="1"/>
      <protection locked="0"/>
    </xf>
    <xf numFmtId="0" fontId="0" fillId="6" borderId="29" xfId="0" applyFill="1" applyBorder="1" applyAlignment="1" applyProtection="1">
      <alignment wrapText="1"/>
      <protection locked="0"/>
    </xf>
    <xf numFmtId="0" fontId="0" fillId="6" borderId="30" xfId="0" applyFill="1" applyBorder="1" applyAlignment="1" applyProtection="1">
      <alignment wrapText="1"/>
      <protection locked="0"/>
    </xf>
    <xf numFmtId="0" fontId="33" fillId="0" borderId="0" xfId="0" applyFont="1" applyAlignment="1">
      <alignment horizontal="left" vertical="top"/>
    </xf>
    <xf numFmtId="172" fontId="4" fillId="8" borderId="46" xfId="7" applyNumberFormat="1" applyFill="1" applyBorder="1" applyAlignment="1">
      <alignment horizontal="right" vertical="center"/>
    </xf>
    <xf numFmtId="172" fontId="4" fillId="8" borderId="48" xfId="7" applyNumberFormat="1" applyFill="1" applyBorder="1" applyAlignment="1">
      <alignment horizontal="right" vertical="center"/>
    </xf>
    <xf numFmtId="167" fontId="4" fillId="8" borderId="46" xfId="7" applyNumberFormat="1" applyFill="1" applyBorder="1" applyAlignment="1">
      <alignment horizontal="right" vertical="center"/>
    </xf>
    <xf numFmtId="167" fontId="4" fillId="8" borderId="48" xfId="7" applyNumberFormat="1" applyFill="1" applyBorder="1" applyAlignment="1">
      <alignment horizontal="right" vertical="center"/>
    </xf>
    <xf numFmtId="167" fontId="8" fillId="8" borderId="35" xfId="7" applyNumberFormat="1" applyFont="1" applyFill="1" applyBorder="1" applyAlignment="1">
      <alignment horizontal="center" vertical="center"/>
    </xf>
    <xf numFmtId="167" fontId="8" fillId="8" borderId="21" xfId="7" applyNumberFormat="1" applyFont="1" applyFill="1" applyBorder="1" applyAlignment="1">
      <alignment horizontal="center" vertical="center"/>
    </xf>
    <xf numFmtId="167" fontId="8" fillId="8" borderId="23" xfId="7" applyNumberFormat="1" applyFont="1" applyFill="1" applyBorder="1" applyAlignment="1">
      <alignment horizontal="center" vertical="center"/>
    </xf>
    <xf numFmtId="167" fontId="8" fillId="8" borderId="19" xfId="7" applyNumberFormat="1" applyFont="1" applyFill="1" applyBorder="1" applyAlignment="1">
      <alignment horizontal="center" vertical="center"/>
    </xf>
    <xf numFmtId="167" fontId="8" fillId="8" borderId="25" xfId="7" applyNumberFormat="1" applyFont="1" applyFill="1" applyBorder="1" applyAlignment="1">
      <alignment horizontal="center" vertical="center"/>
    </xf>
    <xf numFmtId="167" fontId="8" fillId="8" borderId="26" xfId="7" applyNumberFormat="1" applyFont="1" applyFill="1" applyBorder="1" applyAlignment="1">
      <alignment horizontal="center" vertical="center"/>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5" fillId="0" borderId="82"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6" borderId="38" xfId="7" applyFont="1" applyFill="1" applyBorder="1" applyAlignment="1" applyProtection="1">
      <alignment horizontal="left" vertical="top" wrapText="1"/>
      <protection locked="0"/>
    </xf>
    <xf numFmtId="0" fontId="0" fillId="6"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0" fillId="0" borderId="0" xfId="0" applyAlignment="1">
      <alignment vertical="top"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4" fillId="6" borderId="7"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4" fillId="6" borderId="14" xfId="0" applyFont="1" applyFill="1" applyBorder="1" applyAlignment="1" applyProtection="1">
      <alignment horizontal="center" vertical="top" wrapText="1"/>
      <protection locked="0"/>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31" fillId="6" borderId="7" xfId="9" applyFont="1" applyFill="1" applyBorder="1" applyAlignment="1" applyProtection="1">
      <alignment vertical="center"/>
      <protection locked="0"/>
    </xf>
    <xf numFmtId="0" fontId="31" fillId="6" borderId="13" xfId="9" applyFont="1" applyFill="1" applyBorder="1" applyAlignment="1" applyProtection="1">
      <alignment vertical="center"/>
      <protection locked="0"/>
    </xf>
    <xf numFmtId="0" fontId="31" fillId="6" borderId="14" xfId="9" applyFont="1" applyFill="1" applyBorder="1" applyAlignment="1" applyProtection="1">
      <alignment vertical="center"/>
      <protection locked="0"/>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wrapText="1"/>
      <protection locked="0"/>
    </xf>
    <xf numFmtId="0" fontId="4" fillId="7" borderId="14" xfId="0" applyFont="1" applyFill="1" applyBorder="1" applyAlignment="1" applyProtection="1">
      <alignment wrapText="1"/>
      <protection locked="0"/>
    </xf>
    <xf numFmtId="0" fontId="17" fillId="14" borderId="7" xfId="0" applyFont="1" applyFill="1" applyBorder="1" applyAlignment="1">
      <alignment horizontal="left" vertical="top" wrapText="1"/>
    </xf>
    <xf numFmtId="0" fontId="4" fillId="14" borderId="37" xfId="0" applyFont="1" applyFill="1" applyBorder="1" applyAlignment="1">
      <alignment horizontal="left" vertical="top" wrapText="1"/>
    </xf>
    <xf numFmtId="0" fontId="17" fillId="14" borderId="13" xfId="0" applyFont="1" applyFill="1" applyBorder="1" applyAlignment="1">
      <alignment horizontal="left" vertical="top" wrapText="1"/>
    </xf>
    <xf numFmtId="0" fontId="4" fillId="0" borderId="14" xfId="0" applyFont="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4" borderId="7"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4" xfId="0" applyFont="1" applyFill="1" applyBorder="1" applyAlignment="1">
      <alignment horizontal="left" vertical="top" wrapText="1"/>
    </xf>
    <xf numFmtId="0" fontId="0" fillId="6" borderId="14" xfId="0" applyFill="1" applyBorder="1" applyAlignment="1" applyProtection="1">
      <alignment wrapText="1"/>
      <protection locked="0"/>
    </xf>
    <xf numFmtId="0" fontId="27" fillId="0" borderId="7" xfId="9" applyFont="1" applyBorder="1" applyAlignment="1">
      <alignment vertical="top" wrapText="1"/>
    </xf>
    <xf numFmtId="0" fontId="4" fillId="0" borderId="44" xfId="0" applyFont="1" applyBorder="1"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4" fillId="0" borderId="37"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4" fillId="6" borderId="7" xfId="0" applyFont="1" applyFill="1" applyBorder="1" applyAlignment="1" applyProtection="1">
      <alignment vertical="top" wrapText="1"/>
      <protection locked="0"/>
    </xf>
    <xf numFmtId="0" fontId="24" fillId="0" borderId="0" xfId="0" applyFont="1" applyAlignment="1">
      <alignment horizontal="left" vertical="top" wrapText="1"/>
    </xf>
    <xf numFmtId="0" fontId="0" fillId="0" borderId="0" xfId="0" applyAlignment="1">
      <alignment horizontal="left" vertical="top" wrapText="1"/>
    </xf>
    <xf numFmtId="0" fontId="17" fillId="0" borderId="18" xfId="7" applyFont="1" applyFill="1" applyAlignment="1" applyProtection="1">
      <alignment horizontal="left" vertical="top" wrapText="1"/>
    </xf>
    <xf numFmtId="0" fontId="34" fillId="0" borderId="0" xfId="0" applyFont="1" applyAlignment="1">
      <alignment horizontal="right" vertical="top"/>
    </xf>
    <xf numFmtId="0" fontId="9" fillId="0" borderId="45"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4" fillId="0" borderId="73" xfId="0" applyFont="1" applyBorder="1" applyAlignment="1">
      <alignment horizontal="left" vertical="center" wrapText="1"/>
    </xf>
    <xf numFmtId="0" fontId="0" fillId="0" borderId="73" xfId="0" applyBorder="1" applyAlignment="1">
      <alignment horizontal="left" vertical="center" wrapText="1"/>
    </xf>
    <xf numFmtId="170" fontId="5" fillId="0" borderId="54" xfId="0" applyNumberFormat="1" applyFont="1" applyBorder="1" applyAlignment="1">
      <alignment vertical="center"/>
    </xf>
    <xf numFmtId="0" fontId="5" fillId="0" borderId="55" xfId="0" applyFont="1" applyBorder="1" applyAlignment="1">
      <alignment vertical="center"/>
    </xf>
    <xf numFmtId="0" fontId="5" fillId="0" borderId="69" xfId="0" applyFont="1" applyBorder="1" applyAlignment="1">
      <alignment horizontal="left" vertical="top" wrapText="1"/>
    </xf>
    <xf numFmtId="0" fontId="26" fillId="8" borderId="54" xfId="9" applyFont="1" applyFill="1" applyBorder="1" applyAlignment="1">
      <alignment horizontal="right" vertical="center"/>
    </xf>
    <xf numFmtId="0" fontId="26" fillId="8" borderId="55" xfId="9" applyFont="1" applyFill="1" applyBorder="1" applyAlignment="1">
      <alignment horizontal="right" vertical="center"/>
    </xf>
    <xf numFmtId="174" fontId="31" fillId="6" borderId="7" xfId="9" applyNumberFormat="1" applyFont="1" applyFill="1" applyBorder="1" applyAlignment="1" applyProtection="1">
      <alignment vertical="center"/>
      <protection locked="0"/>
    </xf>
    <xf numFmtId="174" fontId="31" fillId="6" borderId="13" xfId="9" applyNumberFormat="1" applyFont="1" applyFill="1" applyBorder="1" applyAlignment="1" applyProtection="1">
      <alignment vertical="center"/>
      <protection locked="0"/>
    </xf>
    <xf numFmtId="174" fontId="31" fillId="6" borderId="14" xfId="9" applyNumberFormat="1" applyFont="1" applyFill="1" applyBorder="1" applyAlignment="1" applyProtection="1">
      <alignment vertical="center"/>
      <protection locked="0"/>
    </xf>
    <xf numFmtId="167" fontId="4" fillId="0" borderId="0" xfId="7" applyNumberFormat="1" applyFill="1" applyBorder="1" applyAlignment="1" applyProtection="1">
      <alignment horizontal="right" vertical="top"/>
    </xf>
    <xf numFmtId="0" fontId="8" fillId="6" borderId="45" xfId="0" applyFont="1" applyFill="1" applyBorder="1" applyAlignment="1" applyProtection="1">
      <alignment vertical="top" wrapText="1"/>
      <protection locked="0"/>
    </xf>
    <xf numFmtId="0" fontId="0" fillId="6" borderId="69" xfId="0" applyFill="1" applyBorder="1" applyAlignment="1" applyProtection="1">
      <alignment wrapText="1"/>
      <protection locked="0"/>
    </xf>
    <xf numFmtId="0" fontId="0" fillId="6" borderId="45" xfId="0" applyFill="1" applyBorder="1" applyAlignment="1" applyProtection="1">
      <alignment wrapText="1"/>
      <protection locked="0"/>
    </xf>
    <xf numFmtId="0" fontId="0" fillId="6" borderId="72" xfId="0" applyFill="1" applyBorder="1" applyAlignment="1" applyProtection="1">
      <alignment wrapText="1"/>
      <protection locked="0"/>
    </xf>
    <xf numFmtId="0" fontId="0" fillId="6" borderId="73" xfId="0" applyFill="1" applyBorder="1" applyAlignment="1" applyProtection="1">
      <alignment wrapText="1"/>
      <protection locked="0"/>
    </xf>
    <xf numFmtId="0" fontId="0" fillId="6" borderId="74" xfId="0" applyFill="1" applyBorder="1" applyAlignment="1" applyProtection="1">
      <alignment wrapText="1"/>
      <protection locked="0"/>
    </xf>
    <xf numFmtId="0" fontId="5" fillId="0" borderId="0" xfId="7" applyFont="1" applyFill="1" applyBorder="1" applyAlignment="1" applyProtection="1">
      <alignment horizontal="left" vertical="top" wrapText="1"/>
    </xf>
    <xf numFmtId="0" fontId="4" fillId="11" borderId="7" xfId="6" applyBorder="1" applyAlignment="1" applyProtection="1">
      <alignment horizontal="center" vertical="center" wrapText="1"/>
      <protection locked="0"/>
    </xf>
    <xf numFmtId="0" fontId="4" fillId="11" borderId="13" xfId="6" applyBorder="1" applyAlignment="1" applyProtection="1">
      <alignment horizontal="center" vertical="center" wrapText="1"/>
      <protection locked="0"/>
    </xf>
    <xf numFmtId="0" fontId="4" fillId="11"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7">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66FFFF"/>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3" customWidth="1"/>
    <col min="2" max="2" width="135.7109375" style="164" customWidth="1"/>
    <col min="3" max="3" width="29.42578125" style="163" customWidth="1"/>
    <col min="4" max="4" width="13.28515625" style="163" customWidth="1"/>
    <col min="5" max="5" width="12.7109375" style="163" customWidth="1"/>
    <col min="6" max="16384" width="9.140625" style="163"/>
  </cols>
  <sheetData>
    <row r="3" spans="2:5" ht="25.5" x14ac:dyDescent="0.35">
      <c r="B3" s="282" t="s">
        <v>267</v>
      </c>
      <c r="C3" s="283"/>
      <c r="D3" s="283"/>
      <c r="E3" s="165"/>
    </row>
    <row r="4" spans="2:5" ht="27.95" customHeight="1" x14ac:dyDescent="0.35">
      <c r="B4" s="282" t="s">
        <v>268</v>
      </c>
      <c r="C4" s="283"/>
      <c r="D4" s="283"/>
      <c r="E4" s="165"/>
    </row>
    <row r="5" spans="2:5" ht="30" customHeight="1" x14ac:dyDescent="0.35">
      <c r="B5" s="284" t="str">
        <f>Ramavtalsområde</f>
        <v>Bemanningstjänster</v>
      </c>
      <c r="C5" s="283"/>
      <c r="D5" s="283"/>
      <c r="E5" s="165"/>
    </row>
    <row r="6" spans="2:5" ht="26.25" customHeight="1" x14ac:dyDescent="0.25">
      <c r="B6" s="285" t="str">
        <f>"Ramavtalsnummer: "&amp;Ramavtalsnummer</f>
        <v>Ramavtalsnummer: 23.3-14537-2023</v>
      </c>
      <c r="C6" s="283"/>
      <c r="D6" s="283"/>
      <c r="E6" s="165"/>
    </row>
    <row r="7" spans="2:5" ht="9" customHeight="1" x14ac:dyDescent="0.35">
      <c r="B7" s="167"/>
      <c r="C7" s="165"/>
      <c r="D7" s="165"/>
      <c r="E7" s="165"/>
    </row>
    <row r="8" spans="2:5" ht="29.1" customHeight="1" x14ac:dyDescent="0.2">
      <c r="B8" s="286" t="s">
        <v>269</v>
      </c>
      <c r="C8" s="283"/>
      <c r="D8" s="283"/>
      <c r="E8" s="165"/>
    </row>
    <row r="9" spans="2:5" ht="40.5" customHeight="1" x14ac:dyDescent="0.2">
      <c r="B9" s="278" t="s">
        <v>270</v>
      </c>
      <c r="C9" s="279"/>
      <c r="D9" s="279"/>
      <c r="E9" s="165"/>
    </row>
    <row r="10" spans="2:5" s="166" customFormat="1" ht="60.6" customHeight="1" x14ac:dyDescent="0.2">
      <c r="B10" s="278" t="s">
        <v>291</v>
      </c>
      <c r="C10" s="280"/>
      <c r="D10" s="280"/>
      <c r="E10" s="165"/>
    </row>
    <row r="11" spans="2:5" ht="27.95" customHeight="1" x14ac:dyDescent="0.2">
      <c r="B11" s="281" t="s">
        <v>292</v>
      </c>
      <c r="C11" s="281"/>
      <c r="D11" s="281"/>
      <c r="E11" s="165"/>
    </row>
    <row r="12" spans="2:5" ht="27.95" customHeight="1" x14ac:dyDescent="0.2">
      <c r="B12" s="275" t="s">
        <v>271</v>
      </c>
      <c r="C12" s="276"/>
      <c r="D12" s="277"/>
      <c r="E12" s="165"/>
    </row>
    <row r="13" spans="2:5" ht="12.75" customHeight="1" x14ac:dyDescent="0.35">
      <c r="B13" s="168"/>
      <c r="C13" s="166"/>
      <c r="D13" s="166"/>
      <c r="E13" s="166"/>
    </row>
    <row r="14" spans="2:5" ht="12.75" customHeight="1" x14ac:dyDescent="0.35">
      <c r="B14" s="168"/>
      <c r="C14" s="166"/>
      <c r="D14" s="166"/>
      <c r="E14" s="166"/>
    </row>
    <row r="15" spans="2:5" ht="12.75" customHeight="1" x14ac:dyDescent="0.35">
      <c r="B15" s="168"/>
      <c r="C15" s="166"/>
      <c r="D15" s="166"/>
      <c r="E15" s="166"/>
    </row>
    <row r="16" spans="2:5" ht="12.75" customHeight="1" x14ac:dyDescent="0.35">
      <c r="B16" s="168"/>
      <c r="C16" s="166"/>
      <c r="D16" s="166"/>
      <c r="E16" s="166"/>
    </row>
    <row r="17" spans="2:5" ht="12.75" customHeight="1" x14ac:dyDescent="0.35">
      <c r="B17" s="168"/>
      <c r="C17" s="166"/>
      <c r="D17" s="166"/>
      <c r="E17" s="166"/>
    </row>
    <row r="18" spans="2:5" ht="12.75" customHeight="1" x14ac:dyDescent="0.35">
      <c r="B18" s="168"/>
      <c r="C18" s="166"/>
      <c r="D18" s="166"/>
      <c r="E18" s="166"/>
    </row>
    <row r="19" spans="2:5" ht="12.75" customHeight="1" x14ac:dyDescent="0.35">
      <c r="B19" s="168"/>
      <c r="C19" s="166"/>
      <c r="D19" s="166"/>
      <c r="E19" s="166"/>
    </row>
    <row r="20" spans="2:5" ht="12.75" customHeight="1" x14ac:dyDescent="0.35">
      <c r="B20" s="168"/>
      <c r="C20" s="166"/>
      <c r="D20" s="166"/>
      <c r="E20" s="166"/>
    </row>
  </sheetData>
  <sheetProtection algorithmName="SHA-512" hashValue="MzS0QMQPTCp9rQEhTXFj5miUaNLt8j6w4qljQuq4dyseIoNuOBzdUFbOBNFT4OBfH+IOXCp5tSojVs13TXgYFQ==" saltValue="nmZpnkIbgUp0srETQOUDLQ=="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87"/>
  <sheetViews>
    <sheetView showGridLines="0" zoomScaleNormal="100" workbookViewId="0">
      <selection activeCell="M17" sqref="M17"/>
    </sheetView>
  </sheetViews>
  <sheetFormatPr defaultColWidth="9.140625" defaultRowHeight="12.75" x14ac:dyDescent="0.2"/>
  <cols>
    <col min="1" max="1" width="4.140625" style="133" customWidth="1"/>
    <col min="2" max="4" width="10.28515625" style="25" customWidth="1"/>
    <col min="5" max="5" width="7.140625" style="25" customWidth="1"/>
    <col min="6" max="6" width="12" style="25" customWidth="1"/>
    <col min="7" max="7" width="14.5703125" style="25" customWidth="1"/>
    <col min="8"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3" t="b">
        <f>OR(INDEX(Admin!$S$3:$S$9,MATCH(B1,Admin!$Q$3:$Q$9,0)),AdminMode)</f>
        <v>1</v>
      </c>
      <c r="B1" s="133" t="s">
        <v>276</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09" t="s">
        <v>73</v>
      </c>
      <c r="C3" s="409"/>
      <c r="D3" s="410"/>
      <c r="E3" s="410"/>
      <c r="P3" s="409" t="s">
        <v>74</v>
      </c>
      <c r="Q3" s="411"/>
      <c r="R3" s="410"/>
      <c r="T3" s="412" t="str">
        <f>IF(LarmStatus,"Minst ett av de obligatoriska kraven är inte ifyllda. Fel hittat på rad: "&amp;MATCH(TRUE,$AH:$AH,0),"")</f>
        <v>Minst ett av de obligatoriska kraven är inte ifyllda. Fel hittat på rad: 9</v>
      </c>
      <c r="U3" s="412"/>
      <c r="V3" s="412"/>
      <c r="W3" s="412"/>
      <c r="X3" s="26"/>
      <c r="Y3" s="26"/>
      <c r="Z3" s="26"/>
      <c r="AD3" s="173"/>
    </row>
    <row r="4" spans="1:35" ht="32.25" customHeight="1" x14ac:dyDescent="0.35">
      <c r="B4" s="413" t="s">
        <v>122</v>
      </c>
      <c r="C4" s="414"/>
      <c r="D4" s="414"/>
      <c r="E4" s="414"/>
      <c r="F4" s="414"/>
      <c r="G4" s="414"/>
      <c r="H4" s="414"/>
      <c r="I4" s="414"/>
      <c r="J4" s="426" t="s">
        <v>232</v>
      </c>
      <c r="K4" s="427"/>
      <c r="L4" s="427"/>
      <c r="M4" s="427"/>
      <c r="N4" s="427"/>
      <c r="O4" s="428"/>
      <c r="P4" s="417" t="s">
        <v>259</v>
      </c>
      <c r="Q4" s="417"/>
      <c r="R4" s="417"/>
      <c r="S4" s="417"/>
      <c r="T4" s="417"/>
      <c r="U4" s="417"/>
      <c r="V4" s="417"/>
      <c r="W4" s="418"/>
      <c r="Z4" s="27"/>
    </row>
    <row r="5" spans="1:35" ht="63" customHeight="1" x14ac:dyDescent="0.2">
      <c r="B5" s="415"/>
      <c r="C5" s="416"/>
      <c r="D5" s="416"/>
      <c r="E5" s="416"/>
      <c r="F5" s="416"/>
      <c r="G5" s="416"/>
      <c r="H5" s="416"/>
      <c r="I5" s="416"/>
      <c r="J5" s="429" t="str">
        <f>Ramavtalsområde</f>
        <v>Bemanningstjänster</v>
      </c>
      <c r="K5" s="430"/>
      <c r="L5" s="430"/>
      <c r="M5" s="430"/>
      <c r="N5" s="430"/>
      <c r="O5" s="431"/>
      <c r="P5" s="419"/>
      <c r="Q5" s="419"/>
      <c r="R5" s="419"/>
      <c r="S5" s="419"/>
      <c r="T5" s="419"/>
      <c r="U5" s="419"/>
      <c r="V5" s="419"/>
      <c r="W5" s="420"/>
      <c r="AC5" s="173"/>
      <c r="AD5" s="173"/>
      <c r="AE5" s="173"/>
      <c r="AF5" s="173"/>
    </row>
    <row r="6" spans="1:35" ht="26.25" customHeight="1" x14ac:dyDescent="0.2">
      <c r="B6" s="421" t="s">
        <v>159</v>
      </c>
      <c r="C6" s="421"/>
      <c r="D6" s="421"/>
      <c r="E6" s="421"/>
      <c r="F6" s="421"/>
      <c r="G6" s="421"/>
      <c r="H6" s="421"/>
      <c r="I6" s="421"/>
      <c r="J6" s="423" t="s">
        <v>529</v>
      </c>
      <c r="K6" s="424"/>
      <c r="L6" s="424"/>
      <c r="M6" s="424"/>
      <c r="N6" s="424"/>
      <c r="O6" s="425"/>
      <c r="P6" s="26"/>
      <c r="Q6" s="2"/>
      <c r="R6" s="2"/>
      <c r="S6" s="2"/>
      <c r="T6" s="2"/>
      <c r="U6" s="2"/>
      <c r="V6" s="2"/>
      <c r="W6" s="2"/>
      <c r="AC6" s="173"/>
      <c r="AD6" s="173"/>
      <c r="AE6" s="173"/>
      <c r="AF6" s="173"/>
    </row>
    <row r="7" spans="1:35" ht="18" customHeight="1" x14ac:dyDescent="0.2">
      <c r="B7" s="422" t="s">
        <v>72</v>
      </c>
      <c r="C7" s="422"/>
      <c r="D7" s="422"/>
      <c r="E7" s="422"/>
      <c r="F7" s="422"/>
      <c r="G7" s="422"/>
      <c r="H7" s="422"/>
      <c r="I7" s="422"/>
      <c r="J7" s="423"/>
      <c r="K7" s="424"/>
      <c r="L7" s="424"/>
      <c r="M7" s="424"/>
      <c r="N7" s="424"/>
      <c r="O7" s="425"/>
      <c r="P7" s="28" t="s">
        <v>29</v>
      </c>
      <c r="Q7" s="2"/>
      <c r="R7" s="2"/>
      <c r="S7" s="2"/>
      <c r="T7" s="2"/>
      <c r="U7" s="2"/>
      <c r="V7" s="2"/>
      <c r="W7" s="2"/>
      <c r="AC7" s="173"/>
      <c r="AD7" s="173"/>
      <c r="AE7" s="173"/>
      <c r="AF7" s="173"/>
    </row>
    <row r="8" spans="1:35" ht="27.75" customHeight="1" x14ac:dyDescent="0.2">
      <c r="B8" s="363" t="s">
        <v>6</v>
      </c>
      <c r="C8" s="333"/>
      <c r="D8" s="333"/>
      <c r="E8" s="333"/>
      <c r="F8" s="333"/>
      <c r="G8" s="333"/>
      <c r="H8" s="363" t="s">
        <v>31</v>
      </c>
      <c r="I8" s="364"/>
      <c r="J8" s="432" t="str">
        <f>Ramavtalsnummer</f>
        <v>23.3-14537-2023</v>
      </c>
      <c r="K8" s="433"/>
      <c r="L8" s="433"/>
      <c r="M8" s="433"/>
      <c r="N8" s="433"/>
      <c r="O8" s="434"/>
      <c r="P8" s="383" t="s">
        <v>30</v>
      </c>
      <c r="Q8" s="383"/>
      <c r="R8" s="383"/>
      <c r="S8" s="383"/>
      <c r="T8" s="383"/>
      <c r="U8" s="383"/>
      <c r="V8" s="383" t="s">
        <v>31</v>
      </c>
      <c r="W8" s="383"/>
      <c r="AC8" s="173"/>
      <c r="AD8" s="173"/>
      <c r="AE8" s="173"/>
      <c r="AF8" s="173"/>
    </row>
    <row r="9" spans="1:35" ht="19.5" customHeight="1" x14ac:dyDescent="0.2">
      <c r="B9" s="365"/>
      <c r="C9" s="366"/>
      <c r="D9" s="366"/>
      <c r="E9" s="366"/>
      <c r="F9" s="366"/>
      <c r="G9" s="366"/>
      <c r="H9" s="365"/>
      <c r="I9" s="367"/>
      <c r="J9" s="316" t="s">
        <v>246</v>
      </c>
      <c r="K9" s="317"/>
      <c r="L9" s="317"/>
      <c r="M9" s="317"/>
      <c r="N9" s="317"/>
      <c r="O9" s="318"/>
      <c r="P9" s="401"/>
      <c r="Q9" s="401"/>
      <c r="R9" s="401"/>
      <c r="S9" s="401"/>
      <c r="T9" s="401"/>
      <c r="U9" s="401"/>
      <c r="V9" s="402"/>
      <c r="W9" s="402"/>
      <c r="AA9" s="170" t="b">
        <f>IF(P9="",TRUE,FALSE)</f>
        <v>1</v>
      </c>
      <c r="AB9" s="171" t="b">
        <f>IF(V9="",TRUE,FALSE)</f>
        <v>1</v>
      </c>
      <c r="AC9" s="173"/>
      <c r="AD9" s="173"/>
      <c r="AE9" s="173"/>
      <c r="AF9" s="173"/>
      <c r="AH9" s="172" t="b">
        <f>OR(AA9:AG9)</f>
        <v>1</v>
      </c>
    </row>
    <row r="10" spans="1:35" s="29" customFormat="1" ht="27.75" customHeight="1" x14ac:dyDescent="0.2">
      <c r="A10" s="134"/>
      <c r="B10" s="362" t="s">
        <v>7</v>
      </c>
      <c r="C10" s="362"/>
      <c r="D10" s="362"/>
      <c r="E10" s="362" t="s">
        <v>5</v>
      </c>
      <c r="F10" s="362"/>
      <c r="G10" s="362"/>
      <c r="H10" s="362" t="s">
        <v>56</v>
      </c>
      <c r="I10" s="362"/>
      <c r="J10" s="319" t="str">
        <f>"Version "&amp;CurrentVersion</f>
        <v>Version 1.0</v>
      </c>
      <c r="K10" s="320"/>
      <c r="L10" s="320"/>
      <c r="M10" s="320"/>
      <c r="N10" s="320"/>
      <c r="O10" s="321"/>
      <c r="P10" s="383" t="s">
        <v>1</v>
      </c>
      <c r="Q10" s="383"/>
      <c r="R10" s="383"/>
      <c r="S10" s="383"/>
      <c r="T10" s="383" t="s">
        <v>3</v>
      </c>
      <c r="U10" s="383"/>
      <c r="V10" s="383"/>
      <c r="W10" s="383"/>
      <c r="AA10" s="174"/>
      <c r="AB10" s="171"/>
      <c r="AC10" s="173"/>
      <c r="AD10" s="173"/>
      <c r="AE10" s="173"/>
      <c r="AF10" s="173"/>
      <c r="AG10" s="173"/>
      <c r="AH10" s="172"/>
      <c r="AI10" s="172"/>
    </row>
    <row r="11" spans="1:35" ht="19.5" customHeight="1" x14ac:dyDescent="0.2">
      <c r="B11" s="361"/>
      <c r="C11" s="361"/>
      <c r="D11" s="361"/>
      <c r="E11" s="361"/>
      <c r="F11" s="361"/>
      <c r="G11" s="361"/>
      <c r="H11" s="361"/>
      <c r="I11" s="361"/>
      <c r="P11" s="402"/>
      <c r="Q11" s="402"/>
      <c r="R11" s="402"/>
      <c r="S11" s="402"/>
      <c r="T11" s="402"/>
      <c r="U11" s="402"/>
      <c r="V11" s="402"/>
      <c r="W11" s="402"/>
      <c r="AA11" s="170" t="b">
        <f>IF(P11="",TRUE,FALSE)</f>
        <v>1</v>
      </c>
      <c r="AB11" s="171" t="b">
        <f>IF(T11="",TRUE,FALSE)</f>
        <v>1</v>
      </c>
      <c r="AC11" s="173"/>
      <c r="AD11" s="173"/>
      <c r="AE11" s="173"/>
      <c r="AF11" s="173"/>
      <c r="AH11" s="172" t="b">
        <f>OR(AA11:AG11)</f>
        <v>1</v>
      </c>
    </row>
    <row r="12" spans="1:35" ht="27.75" customHeight="1" x14ac:dyDescent="0.2">
      <c r="B12" s="362" t="s">
        <v>55</v>
      </c>
      <c r="C12" s="362"/>
      <c r="D12" s="362"/>
      <c r="E12" s="362" t="s">
        <v>1</v>
      </c>
      <c r="F12" s="362"/>
      <c r="G12" s="362"/>
      <c r="H12" s="362" t="s">
        <v>2</v>
      </c>
      <c r="I12" s="362"/>
      <c r="P12" s="383" t="s">
        <v>7</v>
      </c>
      <c r="Q12" s="383"/>
      <c r="R12" s="383"/>
      <c r="S12" s="334"/>
      <c r="T12" s="383" t="s">
        <v>5</v>
      </c>
      <c r="U12" s="383"/>
      <c r="V12" s="383" t="s">
        <v>56</v>
      </c>
      <c r="W12" s="383"/>
      <c r="AC12" s="173"/>
      <c r="AD12" s="173"/>
      <c r="AE12" s="173"/>
      <c r="AF12" s="173"/>
    </row>
    <row r="13" spans="1:35" ht="19.5" customHeight="1" x14ac:dyDescent="0.2">
      <c r="B13" s="361"/>
      <c r="C13" s="361"/>
      <c r="D13" s="361"/>
      <c r="E13" s="361"/>
      <c r="F13" s="361"/>
      <c r="G13" s="361"/>
      <c r="H13" s="361"/>
      <c r="I13" s="361"/>
      <c r="P13" s="402"/>
      <c r="Q13" s="402"/>
      <c r="R13" s="402"/>
      <c r="S13" s="406"/>
      <c r="T13" s="402"/>
      <c r="U13" s="402"/>
      <c r="V13" s="402"/>
      <c r="W13" s="402"/>
      <c r="AA13" s="170" t="b">
        <f>IF(P13="",TRUE,FALSE)</f>
        <v>1</v>
      </c>
      <c r="AB13" s="171" t="b">
        <f>IF(T13="",TRUE,FALSE)</f>
        <v>1</v>
      </c>
      <c r="AC13" s="171" t="b">
        <f>IF(V13="",TRUE,FALSE)</f>
        <v>1</v>
      </c>
      <c r="AD13" s="173"/>
      <c r="AE13" s="173"/>
      <c r="AF13" s="173"/>
      <c r="AH13" s="172" t="b">
        <f>OR(AA13:AG13)</f>
        <v>1</v>
      </c>
    </row>
    <row r="14" spans="1:35" ht="27.75" customHeight="1" x14ac:dyDescent="0.2">
      <c r="B14" s="362" t="s">
        <v>135</v>
      </c>
      <c r="C14" s="362"/>
      <c r="D14" s="362"/>
      <c r="E14" s="363" t="s">
        <v>3</v>
      </c>
      <c r="F14" s="333"/>
      <c r="G14" s="333"/>
      <c r="H14" s="333"/>
      <c r="I14" s="364"/>
      <c r="P14" s="334" t="s">
        <v>2</v>
      </c>
      <c r="Q14" s="335"/>
      <c r="R14" s="335"/>
      <c r="S14" s="335"/>
      <c r="T14" s="334" t="s">
        <v>32</v>
      </c>
      <c r="U14" s="335"/>
      <c r="V14" s="335"/>
      <c r="W14" s="336"/>
      <c r="AC14" s="173"/>
      <c r="AD14" s="173"/>
      <c r="AE14" s="173"/>
      <c r="AF14" s="173"/>
    </row>
    <row r="15" spans="1:35" ht="19.5" customHeight="1" x14ac:dyDescent="0.2">
      <c r="B15" s="361"/>
      <c r="C15" s="361"/>
      <c r="D15" s="361"/>
      <c r="E15" s="365" t="s">
        <v>0</v>
      </c>
      <c r="F15" s="366"/>
      <c r="G15" s="366"/>
      <c r="H15" s="366"/>
      <c r="I15" s="367"/>
      <c r="P15" s="388"/>
      <c r="Q15" s="389"/>
      <c r="R15" s="389"/>
      <c r="S15" s="389"/>
      <c r="T15" s="388"/>
      <c r="U15" s="389"/>
      <c r="V15" s="389"/>
      <c r="W15" s="390"/>
      <c r="AA15" s="170" t="b">
        <f>IF(P15="",TRUE,FALSE)</f>
        <v>1</v>
      </c>
      <c r="AB15" s="171" t="b">
        <f>IF(T15="",TRUE,FALSE)</f>
        <v>1</v>
      </c>
      <c r="AC15" s="173"/>
      <c r="AD15" s="173"/>
      <c r="AE15" s="173"/>
      <c r="AF15" s="173"/>
      <c r="AH15" s="172" t="b">
        <f>OR(AA15:AG15)</f>
        <v>1</v>
      </c>
    </row>
    <row r="16" spans="1:35" ht="27.75" customHeight="1" x14ac:dyDescent="0.2">
      <c r="B16" s="333"/>
      <c r="C16" s="333"/>
      <c r="D16" s="333"/>
      <c r="E16" s="333"/>
      <c r="F16" s="333"/>
      <c r="G16" s="333"/>
      <c r="H16" s="333"/>
      <c r="I16" s="333"/>
      <c r="J16" s="41"/>
      <c r="P16" s="334" t="s">
        <v>33</v>
      </c>
      <c r="Q16" s="335"/>
      <c r="R16" s="336"/>
      <c r="S16" s="334" t="s">
        <v>243</v>
      </c>
      <c r="T16" s="335"/>
      <c r="U16" s="335"/>
      <c r="V16" s="335"/>
      <c r="W16" s="336"/>
      <c r="AC16" s="173"/>
      <c r="AD16" s="173"/>
      <c r="AE16" s="173"/>
      <c r="AF16" s="173"/>
    </row>
    <row r="17" spans="2:34" ht="19.5" customHeight="1" x14ac:dyDescent="0.2">
      <c r="B17" s="382"/>
      <c r="C17" s="382"/>
      <c r="D17" s="382"/>
      <c r="E17" s="382" t="s">
        <v>0</v>
      </c>
      <c r="F17" s="382"/>
      <c r="G17" s="382"/>
      <c r="H17" s="382"/>
      <c r="I17" s="382"/>
      <c r="P17" s="406"/>
      <c r="Q17" s="407"/>
      <c r="R17" s="408"/>
      <c r="S17" s="403"/>
      <c r="T17" s="404"/>
      <c r="U17" s="404"/>
      <c r="V17" s="404"/>
      <c r="W17" s="405"/>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372" t="s">
        <v>257</v>
      </c>
      <c r="C20" s="373"/>
      <c r="D20" s="373"/>
      <c r="E20" s="373"/>
      <c r="F20" s="373"/>
      <c r="G20" s="373"/>
      <c r="H20" s="373"/>
      <c r="I20" s="374"/>
      <c r="P20" s="372" t="s">
        <v>258</v>
      </c>
      <c r="Q20" s="373"/>
      <c r="R20" s="373"/>
      <c r="S20" s="373"/>
      <c r="T20" s="373"/>
      <c r="U20" s="373"/>
      <c r="V20" s="373"/>
      <c r="W20" s="374"/>
      <c r="AC20" s="173"/>
      <c r="AD20" s="173"/>
      <c r="AE20" s="173"/>
      <c r="AF20" s="173"/>
    </row>
    <row r="21" spans="2:34" ht="12.75" customHeight="1" x14ac:dyDescent="0.2">
      <c r="B21" s="375"/>
      <c r="C21" s="343"/>
      <c r="D21" s="343"/>
      <c r="E21" s="343"/>
      <c r="F21" s="343"/>
      <c r="G21" s="343"/>
      <c r="H21" s="343"/>
      <c r="I21" s="376"/>
      <c r="P21" s="375"/>
      <c r="Q21" s="343"/>
      <c r="R21" s="343"/>
      <c r="S21" s="343"/>
      <c r="T21" s="343"/>
      <c r="U21" s="343"/>
      <c r="V21" s="343"/>
      <c r="W21" s="376"/>
      <c r="AC21" s="173"/>
      <c r="AD21" s="173"/>
      <c r="AE21" s="173"/>
      <c r="AF21" s="173"/>
    </row>
    <row r="22" spans="2:34" ht="12.75" customHeight="1" x14ac:dyDescent="0.2">
      <c r="B22" s="375"/>
      <c r="C22" s="343"/>
      <c r="D22" s="343"/>
      <c r="E22" s="343"/>
      <c r="F22" s="343"/>
      <c r="G22" s="343"/>
      <c r="H22" s="343"/>
      <c r="I22" s="376"/>
      <c r="P22" s="375"/>
      <c r="Q22" s="343"/>
      <c r="R22" s="343"/>
      <c r="S22" s="343"/>
      <c r="T22" s="343"/>
      <c r="U22" s="343"/>
      <c r="V22" s="343"/>
      <c r="W22" s="376"/>
      <c r="AC22" s="173"/>
      <c r="AD22" s="173"/>
      <c r="AE22" s="173"/>
      <c r="AF22" s="173"/>
    </row>
    <row r="23" spans="2:34" ht="12.75" customHeight="1" x14ac:dyDescent="0.2">
      <c r="B23" s="375"/>
      <c r="C23" s="343"/>
      <c r="D23" s="343"/>
      <c r="E23" s="343"/>
      <c r="F23" s="343"/>
      <c r="G23" s="343"/>
      <c r="H23" s="343"/>
      <c r="I23" s="376"/>
      <c r="P23" s="375"/>
      <c r="Q23" s="343"/>
      <c r="R23" s="343"/>
      <c r="S23" s="343"/>
      <c r="T23" s="343"/>
      <c r="U23" s="343"/>
      <c r="V23" s="343"/>
      <c r="W23" s="376"/>
      <c r="AC23" s="173"/>
      <c r="AD23" s="173"/>
      <c r="AE23" s="173"/>
      <c r="AF23" s="173"/>
    </row>
    <row r="24" spans="2:34" ht="54.4" customHeight="1" x14ac:dyDescent="0.2">
      <c r="B24" s="375"/>
      <c r="C24" s="343"/>
      <c r="D24" s="343"/>
      <c r="E24" s="343"/>
      <c r="F24" s="343"/>
      <c r="G24" s="343"/>
      <c r="H24" s="343"/>
      <c r="I24" s="376"/>
      <c r="P24" s="377"/>
      <c r="Q24" s="378"/>
      <c r="R24" s="378"/>
      <c r="S24" s="378"/>
      <c r="T24" s="378"/>
      <c r="U24" s="378"/>
      <c r="V24" s="378"/>
      <c r="W24" s="379"/>
      <c r="AC24" s="173"/>
      <c r="AD24" s="173"/>
      <c r="AE24" s="173"/>
      <c r="AF24" s="173"/>
    </row>
    <row r="25" spans="2:34" ht="43.15" customHeight="1" x14ac:dyDescent="0.2">
      <c r="B25" s="377"/>
      <c r="C25" s="378"/>
      <c r="D25" s="378"/>
      <c r="E25" s="378"/>
      <c r="F25" s="378"/>
      <c r="G25" s="378"/>
      <c r="H25" s="378"/>
      <c r="I25" s="379"/>
      <c r="AC25" s="173"/>
      <c r="AD25" s="173"/>
      <c r="AE25" s="173"/>
      <c r="AF25" s="173"/>
    </row>
    <row r="26" spans="2:34" ht="17.25" customHeight="1" x14ac:dyDescent="0.2">
      <c r="B26" s="53"/>
      <c r="C26" s="38"/>
      <c r="D26" s="38"/>
      <c r="E26" s="38"/>
      <c r="F26" s="38"/>
      <c r="G26" s="38"/>
      <c r="H26" s="38"/>
      <c r="P26" s="26" t="s">
        <v>244</v>
      </c>
    </row>
    <row r="27" spans="2:34" ht="55.5" customHeight="1" x14ac:dyDescent="0.2">
      <c r="B27" s="44" t="s">
        <v>222</v>
      </c>
      <c r="P27" s="391" t="s">
        <v>245</v>
      </c>
      <c r="Q27" s="392"/>
      <c r="R27" s="392"/>
      <c r="S27" s="392"/>
      <c r="T27" s="392"/>
      <c r="U27" s="392"/>
      <c r="V27" s="392"/>
      <c r="W27" s="393"/>
      <c r="AC27" s="173"/>
      <c r="AD27" s="173"/>
      <c r="AE27" s="173"/>
      <c r="AF27" s="173"/>
    </row>
    <row r="28" spans="2:34" ht="115.5" customHeight="1" x14ac:dyDescent="0.2">
      <c r="B28" s="380"/>
      <c r="C28" s="381"/>
      <c r="D28" s="381"/>
      <c r="E28" s="381"/>
      <c r="F28" s="381"/>
      <c r="G28" s="381"/>
      <c r="H28" s="381"/>
      <c r="I28" s="381"/>
      <c r="P28" s="385"/>
      <c r="Q28" s="386"/>
      <c r="R28" s="386"/>
      <c r="S28" s="386"/>
      <c r="T28" s="386"/>
      <c r="U28" s="386"/>
      <c r="V28" s="386"/>
      <c r="W28" s="387"/>
      <c r="AC28" s="173"/>
      <c r="AD28" s="173"/>
      <c r="AE28" s="173"/>
      <c r="AF28" s="173"/>
    </row>
    <row r="29" spans="2:34" ht="17.25" customHeight="1" x14ac:dyDescent="0.2">
      <c r="B29" s="53"/>
      <c r="C29" s="38"/>
      <c r="D29" s="38"/>
      <c r="E29" s="38"/>
      <c r="F29" s="38"/>
      <c r="G29" s="38"/>
      <c r="H29" s="38"/>
    </row>
    <row r="30" spans="2:34" ht="27.75" customHeight="1" x14ac:dyDescent="0.2">
      <c r="B30" s="368" t="s">
        <v>235</v>
      </c>
      <c r="C30" s="368"/>
      <c r="D30" s="368" t="s">
        <v>236</v>
      </c>
      <c r="E30" s="368"/>
      <c r="G30" s="303" t="s">
        <v>110</v>
      </c>
      <c r="H30" s="303"/>
      <c r="I30" s="303"/>
    </row>
    <row r="31" spans="2:34" ht="19.5" customHeight="1" x14ac:dyDescent="0.2">
      <c r="B31" s="370"/>
      <c r="C31" s="371"/>
      <c r="D31" s="369"/>
      <c r="E31" s="369"/>
      <c r="G31" s="380"/>
      <c r="H31" s="380"/>
      <c r="I31" s="380"/>
    </row>
    <row r="32" spans="2:34" ht="12.75" customHeight="1" x14ac:dyDescent="0.2"/>
    <row r="33" spans="2:43" ht="27.75" customHeight="1" x14ac:dyDescent="0.2">
      <c r="B33" s="368" t="s">
        <v>50</v>
      </c>
      <c r="C33" s="368"/>
      <c r="D33" s="368" t="s">
        <v>51</v>
      </c>
      <c r="E33" s="368"/>
      <c r="G33" s="395" t="s">
        <v>252</v>
      </c>
      <c r="H33" s="396"/>
      <c r="I33" s="399"/>
    </row>
    <row r="34" spans="2:43" ht="19.5" customHeight="1" x14ac:dyDescent="0.2">
      <c r="B34" s="370"/>
      <c r="C34" s="371"/>
      <c r="D34" s="394"/>
      <c r="E34" s="394"/>
      <c r="G34" s="397"/>
      <c r="H34" s="398"/>
      <c r="I34" s="400"/>
      <c r="P34" s="54"/>
      <c r="Q34" s="54"/>
      <c r="R34" s="54"/>
    </row>
    <row r="35" spans="2:43" ht="12.75" customHeight="1" x14ac:dyDescent="0.2">
      <c r="F35" s="41"/>
    </row>
    <row r="36" spans="2:43" ht="27.75" customHeight="1" x14ac:dyDescent="0.2">
      <c r="B36" s="368" t="s">
        <v>237</v>
      </c>
      <c r="C36" s="368"/>
      <c r="D36" s="368" t="s">
        <v>238</v>
      </c>
      <c r="E36" s="368"/>
      <c r="G36" s="368" t="s">
        <v>526</v>
      </c>
      <c r="H36" s="368"/>
    </row>
    <row r="37" spans="2:43" ht="19.5" customHeight="1" x14ac:dyDescent="0.2">
      <c r="B37" s="370"/>
      <c r="C37" s="371"/>
      <c r="D37" s="370"/>
      <c r="E37" s="371"/>
      <c r="G37" s="370"/>
      <c r="H37" s="371"/>
      <c r="P37" s="197"/>
      <c r="Q37" s="54"/>
      <c r="R37" s="54"/>
    </row>
    <row r="38" spans="2:43" ht="12.75" customHeight="1" x14ac:dyDescent="0.2"/>
    <row r="39" spans="2:43" ht="26.25" customHeight="1" x14ac:dyDescent="0.2">
      <c r="B39" s="308" t="s">
        <v>534</v>
      </c>
      <c r="C39" s="384"/>
      <c r="D39" s="384"/>
      <c r="E39" s="384"/>
      <c r="F39" s="384"/>
      <c r="G39" s="384"/>
      <c r="H39" s="384"/>
      <c r="I39" s="384"/>
      <c r="J39" s="384"/>
      <c r="K39" s="384"/>
      <c r="L39" s="198"/>
      <c r="M39" s="199"/>
      <c r="N39" s="199"/>
    </row>
    <row r="40" spans="2:43" ht="26.25" customHeight="1" x14ac:dyDescent="0.2">
      <c r="B40" s="357" t="s">
        <v>531</v>
      </c>
      <c r="C40" s="358"/>
      <c r="D40" s="358"/>
      <c r="E40" s="358"/>
      <c r="F40" s="358"/>
      <c r="G40" s="358"/>
      <c r="H40" s="358"/>
      <c r="I40" s="358"/>
      <c r="J40" s="358"/>
      <c r="K40" s="358"/>
      <c r="L40" s="200"/>
      <c r="M40" s="201"/>
      <c r="N40" s="201"/>
    </row>
    <row r="41" spans="2:43" ht="12.75" customHeight="1" x14ac:dyDescent="0.2">
      <c r="B41" s="35"/>
      <c r="C41" s="35"/>
      <c r="D41" s="35"/>
      <c r="E41" s="35"/>
      <c r="F41" s="35"/>
      <c r="G41" s="35"/>
      <c r="H41" s="35"/>
      <c r="I41" s="35"/>
      <c r="J41" s="35"/>
      <c r="K41" s="67"/>
    </row>
    <row r="42" spans="2:43" ht="27.75" customHeight="1" x14ac:dyDescent="0.2">
      <c r="B42" s="359" t="s">
        <v>535</v>
      </c>
      <c r="C42" s="360"/>
      <c r="D42" s="360"/>
      <c r="E42" s="360"/>
      <c r="F42" s="360"/>
      <c r="G42" s="360"/>
      <c r="H42" s="360"/>
      <c r="I42" s="360"/>
      <c r="J42" s="360"/>
      <c r="K42" s="360"/>
      <c r="L42" s="198"/>
      <c r="M42" s="199"/>
      <c r="N42" s="199"/>
    </row>
    <row r="43" spans="2:43" ht="25.5" customHeight="1" x14ac:dyDescent="0.2">
      <c r="B43" s="357" t="s">
        <v>537</v>
      </c>
      <c r="C43" s="358"/>
      <c r="D43" s="358"/>
      <c r="E43" s="358"/>
      <c r="F43" s="358"/>
      <c r="G43" s="358"/>
      <c r="H43" s="358"/>
      <c r="I43" s="358"/>
      <c r="J43" s="358"/>
      <c r="K43" s="358"/>
      <c r="L43" s="200"/>
      <c r="M43" s="201"/>
      <c r="N43" s="201"/>
      <c r="P43" s="197"/>
      <c r="Q43" s="149"/>
      <c r="R43" s="149"/>
      <c r="V43" s="41"/>
    </row>
    <row r="44" spans="2:43" ht="12.75" customHeight="1" x14ac:dyDescent="0.2">
      <c r="B44" s="151"/>
      <c r="C44" s="151"/>
      <c r="D44" s="152"/>
      <c r="E44" s="152"/>
      <c r="F44" s="152"/>
      <c r="L44" s="29"/>
      <c r="M44" s="29"/>
      <c r="N44" s="29"/>
    </row>
    <row r="45" spans="2:43" ht="18" x14ac:dyDescent="0.2">
      <c r="B45" s="346" t="s">
        <v>620</v>
      </c>
      <c r="C45" s="346"/>
      <c r="D45" s="346"/>
      <c r="E45" s="346"/>
      <c r="F45" s="346"/>
      <c r="I45" s="41"/>
      <c r="L45" s="29"/>
      <c r="M45" s="29"/>
      <c r="N45" s="29"/>
      <c r="P45" s="356" t="s">
        <v>52</v>
      </c>
      <c r="Q45" s="356"/>
      <c r="X45" s="153"/>
      <c r="Y45" s="30"/>
      <c r="Z45" s="30"/>
    </row>
    <row r="46" spans="2:43" x14ac:dyDescent="0.2">
      <c r="B46" s="293"/>
      <c r="C46" s="293"/>
      <c r="D46" s="293"/>
      <c r="E46" s="293"/>
      <c r="F46" s="293"/>
      <c r="G46" s="51"/>
      <c r="I46" s="154" t="s">
        <v>173</v>
      </c>
      <c r="P46" s="293"/>
      <c r="Q46" s="293"/>
      <c r="R46" s="293"/>
      <c r="S46" s="293"/>
      <c r="T46" s="293"/>
    </row>
    <row r="47" spans="2:43" ht="51" customHeight="1" x14ac:dyDescent="0.2">
      <c r="B47" s="202" t="s">
        <v>612</v>
      </c>
      <c r="C47" s="459" t="s">
        <v>616</v>
      </c>
      <c r="D47" s="460"/>
      <c r="E47" s="461"/>
      <c r="F47" s="463" t="s">
        <v>617</v>
      </c>
      <c r="G47" s="464"/>
      <c r="H47" s="464"/>
      <c r="I47" s="464"/>
      <c r="J47" s="464"/>
      <c r="K47" s="464"/>
      <c r="L47" s="203" t="s">
        <v>171</v>
      </c>
      <c r="M47" s="203" t="s">
        <v>610</v>
      </c>
      <c r="N47" s="202" t="s">
        <v>611</v>
      </c>
      <c r="P47" s="359" t="s">
        <v>613</v>
      </c>
      <c r="Q47" s="309"/>
      <c r="R47" s="309"/>
      <c r="S47" s="309"/>
      <c r="T47" s="309"/>
      <c r="U47" s="458"/>
      <c r="V47" s="462" t="s">
        <v>211</v>
      </c>
      <c r="W47" s="458"/>
      <c r="X47" s="359" t="s">
        <v>223</v>
      </c>
      <c r="Y47" s="458"/>
    </row>
    <row r="48" spans="2:43" ht="43.5" customHeight="1" x14ac:dyDescent="0.2">
      <c r="B48" s="160" t="s">
        <v>100</v>
      </c>
      <c r="C48" s="331" t="s">
        <v>570</v>
      </c>
      <c r="D48" s="344"/>
      <c r="E48" s="345"/>
      <c r="F48" s="331"/>
      <c r="G48" s="332"/>
      <c r="H48" s="332"/>
      <c r="I48" s="332"/>
      <c r="J48" s="332"/>
      <c r="K48" s="332"/>
      <c r="L48" s="155"/>
      <c r="M48" s="156"/>
      <c r="N48" s="157"/>
      <c r="P48" s="339"/>
      <c r="Q48" s="340"/>
      <c r="R48" s="340"/>
      <c r="S48" s="340"/>
      <c r="T48" s="340"/>
      <c r="U48" s="341"/>
      <c r="V48" s="327"/>
      <c r="W48" s="328"/>
      <c r="X48" s="322">
        <f>IFERROR(IF(L48="TRUE",V48,V48*M48),"")</f>
        <v>0</v>
      </c>
      <c r="Y48" s="323"/>
      <c r="Z48" s="169"/>
      <c r="AB48" s="171" t="b">
        <f>AND(AND(LEFT(C48,4)&lt;&gt;"Välj",C48&lt;&gt;""),V48="")</f>
        <v>0</v>
      </c>
      <c r="AH48" s="172" t="b">
        <f>OR(AA48:AG48)</f>
        <v>0</v>
      </c>
      <c r="AJ48" s="161"/>
      <c r="AK48" s="161"/>
      <c r="AL48" s="161"/>
      <c r="AM48" s="161"/>
      <c r="AN48" s="161"/>
      <c r="AO48" s="161"/>
      <c r="AP48" s="161"/>
      <c r="AQ48" s="161"/>
    </row>
    <row r="49" spans="2:34" ht="42.75" customHeight="1" x14ac:dyDescent="0.2">
      <c r="B49" s="160" t="s">
        <v>101</v>
      </c>
      <c r="C49" s="331" t="s">
        <v>570</v>
      </c>
      <c r="D49" s="344"/>
      <c r="E49" s="345"/>
      <c r="F49" s="331"/>
      <c r="G49" s="332"/>
      <c r="H49" s="332"/>
      <c r="I49" s="332"/>
      <c r="J49" s="332"/>
      <c r="K49" s="332"/>
      <c r="L49" s="155"/>
      <c r="M49" s="156"/>
      <c r="N49" s="157"/>
      <c r="P49" s="339"/>
      <c r="Q49" s="340"/>
      <c r="R49" s="340"/>
      <c r="S49" s="340"/>
      <c r="T49" s="340"/>
      <c r="U49" s="341"/>
      <c r="V49" s="327"/>
      <c r="W49" s="328"/>
      <c r="X49" s="322">
        <f t="shared" ref="X49:X67" si="0">IFERROR(IF(L49="TRUE",V49,V49*M49),"")</f>
        <v>0</v>
      </c>
      <c r="Y49" s="323"/>
      <c r="AB49" s="171" t="b">
        <f t="shared" ref="AB49:AB67" si="1">AND(AND(LEFT(C49,4)&lt;&gt;"Välj",C49&lt;&gt;""),V49="")</f>
        <v>0</v>
      </c>
      <c r="AH49" s="172" t="b">
        <f t="shared" ref="AH49:AH66" si="2">OR(AA49:AG49)</f>
        <v>0</v>
      </c>
    </row>
    <row r="50" spans="2:34" ht="42.75" customHeight="1" x14ac:dyDescent="0.2">
      <c r="B50" s="160" t="s">
        <v>102</v>
      </c>
      <c r="C50" s="331" t="s">
        <v>570</v>
      </c>
      <c r="D50" s="344"/>
      <c r="E50" s="345"/>
      <c r="F50" s="331"/>
      <c r="G50" s="332"/>
      <c r="H50" s="332"/>
      <c r="I50" s="332"/>
      <c r="J50" s="332"/>
      <c r="K50" s="332"/>
      <c r="L50" s="155"/>
      <c r="M50" s="156"/>
      <c r="N50" s="157"/>
      <c r="P50" s="339"/>
      <c r="Q50" s="340"/>
      <c r="R50" s="340"/>
      <c r="S50" s="340"/>
      <c r="T50" s="340"/>
      <c r="U50" s="341"/>
      <c r="V50" s="327"/>
      <c r="W50" s="328"/>
      <c r="X50" s="322">
        <f t="shared" si="0"/>
        <v>0</v>
      </c>
      <c r="Y50" s="323"/>
      <c r="AB50" s="171" t="b">
        <f t="shared" si="1"/>
        <v>0</v>
      </c>
      <c r="AH50" s="172" t="b">
        <f t="shared" si="2"/>
        <v>0</v>
      </c>
    </row>
    <row r="51" spans="2:34" ht="42.75" customHeight="1" x14ac:dyDescent="0.2">
      <c r="B51" s="160" t="s">
        <v>103</v>
      </c>
      <c r="C51" s="331" t="s">
        <v>570</v>
      </c>
      <c r="D51" s="344"/>
      <c r="E51" s="345"/>
      <c r="F51" s="331"/>
      <c r="G51" s="332"/>
      <c r="H51" s="332"/>
      <c r="I51" s="332"/>
      <c r="J51" s="332"/>
      <c r="K51" s="332"/>
      <c r="L51" s="155"/>
      <c r="M51" s="156"/>
      <c r="N51" s="157"/>
      <c r="P51" s="339"/>
      <c r="Q51" s="340"/>
      <c r="R51" s="340"/>
      <c r="S51" s="340"/>
      <c r="T51" s="340"/>
      <c r="U51" s="341"/>
      <c r="V51" s="327"/>
      <c r="W51" s="328"/>
      <c r="X51" s="322">
        <f t="shared" si="0"/>
        <v>0</v>
      </c>
      <c r="Y51" s="323"/>
      <c r="AB51" s="171" t="b">
        <f t="shared" si="1"/>
        <v>0</v>
      </c>
      <c r="AH51" s="172" t="b">
        <f t="shared" si="2"/>
        <v>0</v>
      </c>
    </row>
    <row r="52" spans="2:34" ht="42.75" customHeight="1" x14ac:dyDescent="0.2">
      <c r="B52" s="160" t="s">
        <v>104</v>
      </c>
      <c r="C52" s="331" t="s">
        <v>570</v>
      </c>
      <c r="D52" s="344"/>
      <c r="E52" s="345"/>
      <c r="F52" s="331"/>
      <c r="G52" s="332"/>
      <c r="H52" s="332"/>
      <c r="I52" s="332"/>
      <c r="J52" s="332"/>
      <c r="K52" s="332"/>
      <c r="L52" s="155"/>
      <c r="M52" s="156"/>
      <c r="N52" s="157"/>
      <c r="P52" s="339"/>
      <c r="Q52" s="340"/>
      <c r="R52" s="340"/>
      <c r="S52" s="340"/>
      <c r="T52" s="340"/>
      <c r="U52" s="341"/>
      <c r="V52" s="327"/>
      <c r="W52" s="328"/>
      <c r="X52" s="322">
        <f t="shared" si="0"/>
        <v>0</v>
      </c>
      <c r="Y52" s="323"/>
      <c r="AB52" s="171" t="b">
        <f t="shared" si="1"/>
        <v>0</v>
      </c>
      <c r="AH52" s="172" t="b">
        <f t="shared" si="2"/>
        <v>0</v>
      </c>
    </row>
    <row r="53" spans="2:34" ht="42.75" customHeight="1" x14ac:dyDescent="0.2">
      <c r="B53" s="160" t="s">
        <v>106</v>
      </c>
      <c r="C53" s="331" t="s">
        <v>570</v>
      </c>
      <c r="D53" s="344"/>
      <c r="E53" s="345"/>
      <c r="F53" s="331"/>
      <c r="G53" s="332"/>
      <c r="H53" s="332"/>
      <c r="I53" s="332"/>
      <c r="J53" s="332"/>
      <c r="K53" s="332"/>
      <c r="L53" s="155"/>
      <c r="M53" s="156"/>
      <c r="N53" s="157"/>
      <c r="P53" s="339"/>
      <c r="Q53" s="340"/>
      <c r="R53" s="340"/>
      <c r="S53" s="340"/>
      <c r="T53" s="340"/>
      <c r="U53" s="341"/>
      <c r="V53" s="327"/>
      <c r="W53" s="328"/>
      <c r="X53" s="322">
        <f t="shared" si="0"/>
        <v>0</v>
      </c>
      <c r="Y53" s="323"/>
      <c r="AB53" s="171" t="b">
        <f t="shared" si="1"/>
        <v>0</v>
      </c>
      <c r="AH53" s="172" t="b">
        <f t="shared" si="2"/>
        <v>0</v>
      </c>
    </row>
    <row r="54" spans="2:34" ht="42.75" customHeight="1" x14ac:dyDescent="0.2">
      <c r="B54" s="160" t="s">
        <v>105</v>
      </c>
      <c r="C54" s="331" t="s">
        <v>570</v>
      </c>
      <c r="D54" s="344"/>
      <c r="E54" s="345"/>
      <c r="F54" s="331"/>
      <c r="G54" s="332"/>
      <c r="H54" s="332"/>
      <c r="I54" s="332"/>
      <c r="J54" s="332"/>
      <c r="K54" s="332"/>
      <c r="L54" s="155"/>
      <c r="M54" s="156"/>
      <c r="N54" s="157"/>
      <c r="P54" s="339"/>
      <c r="Q54" s="340"/>
      <c r="R54" s="340"/>
      <c r="S54" s="340"/>
      <c r="T54" s="340"/>
      <c r="U54" s="341"/>
      <c r="V54" s="327"/>
      <c r="W54" s="328"/>
      <c r="X54" s="322">
        <f t="shared" si="0"/>
        <v>0</v>
      </c>
      <c r="Y54" s="323"/>
      <c r="AB54" s="171" t="b">
        <f t="shared" si="1"/>
        <v>0</v>
      </c>
      <c r="AH54" s="172" t="b">
        <f t="shared" si="2"/>
        <v>0</v>
      </c>
    </row>
    <row r="55" spans="2:34" ht="42.75" customHeight="1" x14ac:dyDescent="0.2">
      <c r="B55" s="160" t="s">
        <v>107</v>
      </c>
      <c r="C55" s="331" t="s">
        <v>570</v>
      </c>
      <c r="D55" s="344"/>
      <c r="E55" s="345"/>
      <c r="F55" s="331"/>
      <c r="G55" s="332"/>
      <c r="H55" s="332"/>
      <c r="I55" s="332"/>
      <c r="J55" s="332"/>
      <c r="K55" s="332"/>
      <c r="L55" s="155"/>
      <c r="M55" s="156"/>
      <c r="N55" s="157"/>
      <c r="P55" s="339"/>
      <c r="Q55" s="340"/>
      <c r="R55" s="340"/>
      <c r="S55" s="340"/>
      <c r="T55" s="340"/>
      <c r="U55" s="341"/>
      <c r="V55" s="327"/>
      <c r="W55" s="328"/>
      <c r="X55" s="322">
        <f t="shared" si="0"/>
        <v>0</v>
      </c>
      <c r="Y55" s="323"/>
      <c r="AB55" s="171" t="b">
        <f t="shared" si="1"/>
        <v>0</v>
      </c>
      <c r="AH55" s="172" t="b">
        <f t="shared" si="2"/>
        <v>0</v>
      </c>
    </row>
    <row r="56" spans="2:34" ht="42.75" customHeight="1" x14ac:dyDescent="0.2">
      <c r="B56" s="160" t="s">
        <v>108</v>
      </c>
      <c r="C56" s="331" t="s">
        <v>570</v>
      </c>
      <c r="D56" s="344"/>
      <c r="E56" s="345"/>
      <c r="F56" s="331"/>
      <c r="G56" s="332"/>
      <c r="H56" s="332"/>
      <c r="I56" s="332"/>
      <c r="J56" s="332"/>
      <c r="K56" s="332"/>
      <c r="L56" s="155"/>
      <c r="M56" s="156"/>
      <c r="N56" s="157"/>
      <c r="P56" s="339"/>
      <c r="Q56" s="340"/>
      <c r="R56" s="340"/>
      <c r="S56" s="340"/>
      <c r="T56" s="340"/>
      <c r="U56" s="341"/>
      <c r="V56" s="327"/>
      <c r="W56" s="328"/>
      <c r="X56" s="322">
        <f t="shared" si="0"/>
        <v>0</v>
      </c>
      <c r="Y56" s="323"/>
      <c r="AB56" s="171" t="b">
        <f t="shared" si="1"/>
        <v>0</v>
      </c>
      <c r="AH56" s="172" t="b">
        <f t="shared" si="2"/>
        <v>0</v>
      </c>
    </row>
    <row r="57" spans="2:34" ht="42.75" customHeight="1" x14ac:dyDescent="0.2">
      <c r="B57" s="160" t="s">
        <v>109</v>
      </c>
      <c r="C57" s="331" t="s">
        <v>570</v>
      </c>
      <c r="D57" s="344"/>
      <c r="E57" s="345"/>
      <c r="F57" s="331"/>
      <c r="G57" s="332"/>
      <c r="H57" s="332"/>
      <c r="I57" s="332"/>
      <c r="J57" s="332"/>
      <c r="K57" s="332"/>
      <c r="L57" s="155"/>
      <c r="M57" s="156"/>
      <c r="N57" s="157"/>
      <c r="P57" s="339"/>
      <c r="Q57" s="340"/>
      <c r="R57" s="340"/>
      <c r="S57" s="340"/>
      <c r="T57" s="340"/>
      <c r="U57" s="341"/>
      <c r="V57" s="327"/>
      <c r="W57" s="328"/>
      <c r="X57" s="322">
        <f t="shared" si="0"/>
        <v>0</v>
      </c>
      <c r="Y57" s="323"/>
      <c r="AB57" s="171" t="b">
        <f t="shared" si="1"/>
        <v>0</v>
      </c>
      <c r="AH57" s="172" t="b">
        <f t="shared" si="2"/>
        <v>0</v>
      </c>
    </row>
    <row r="58" spans="2:34" ht="42.75" customHeight="1" x14ac:dyDescent="0.2">
      <c r="B58" s="160" t="s">
        <v>177</v>
      </c>
      <c r="C58" s="331" t="s">
        <v>570</v>
      </c>
      <c r="D58" s="344"/>
      <c r="E58" s="345"/>
      <c r="F58" s="331"/>
      <c r="G58" s="332"/>
      <c r="H58" s="332"/>
      <c r="I58" s="332"/>
      <c r="J58" s="332"/>
      <c r="K58" s="332"/>
      <c r="L58" s="155"/>
      <c r="M58" s="156"/>
      <c r="N58" s="157"/>
      <c r="P58" s="339"/>
      <c r="Q58" s="340"/>
      <c r="R58" s="340"/>
      <c r="S58" s="340"/>
      <c r="T58" s="340"/>
      <c r="U58" s="341"/>
      <c r="V58" s="327"/>
      <c r="W58" s="328"/>
      <c r="X58" s="322">
        <f t="shared" si="0"/>
        <v>0</v>
      </c>
      <c r="Y58" s="323"/>
      <c r="AB58" s="171" t="b">
        <f t="shared" si="1"/>
        <v>0</v>
      </c>
      <c r="AH58" s="172" t="b">
        <f t="shared" si="2"/>
        <v>0</v>
      </c>
    </row>
    <row r="59" spans="2:34" ht="42.75" customHeight="1" x14ac:dyDescent="0.2">
      <c r="B59" s="160" t="s">
        <v>178</v>
      </c>
      <c r="C59" s="331" t="s">
        <v>570</v>
      </c>
      <c r="D59" s="344"/>
      <c r="E59" s="345"/>
      <c r="F59" s="331"/>
      <c r="G59" s="332"/>
      <c r="H59" s="332"/>
      <c r="I59" s="332"/>
      <c r="J59" s="332"/>
      <c r="K59" s="332"/>
      <c r="L59" s="155"/>
      <c r="M59" s="156"/>
      <c r="N59" s="157"/>
      <c r="P59" s="339"/>
      <c r="Q59" s="340"/>
      <c r="R59" s="340"/>
      <c r="S59" s="340"/>
      <c r="T59" s="340"/>
      <c r="U59" s="341"/>
      <c r="V59" s="327"/>
      <c r="W59" s="328"/>
      <c r="X59" s="322">
        <f t="shared" si="0"/>
        <v>0</v>
      </c>
      <c r="Y59" s="323"/>
      <c r="AB59" s="171" t="b">
        <f t="shared" si="1"/>
        <v>0</v>
      </c>
      <c r="AH59" s="172" t="b">
        <f t="shared" si="2"/>
        <v>0</v>
      </c>
    </row>
    <row r="60" spans="2:34" ht="42.75" customHeight="1" x14ac:dyDescent="0.2">
      <c r="B60" s="160" t="s">
        <v>179</v>
      </c>
      <c r="C60" s="331" t="s">
        <v>570</v>
      </c>
      <c r="D60" s="344"/>
      <c r="E60" s="345"/>
      <c r="F60" s="331"/>
      <c r="G60" s="332"/>
      <c r="H60" s="332"/>
      <c r="I60" s="332"/>
      <c r="J60" s="332"/>
      <c r="K60" s="332"/>
      <c r="L60" s="155"/>
      <c r="M60" s="156"/>
      <c r="N60" s="157"/>
      <c r="P60" s="339"/>
      <c r="Q60" s="340"/>
      <c r="R60" s="340"/>
      <c r="S60" s="340"/>
      <c r="T60" s="340"/>
      <c r="U60" s="341"/>
      <c r="V60" s="327"/>
      <c r="W60" s="328"/>
      <c r="X60" s="322">
        <f t="shared" si="0"/>
        <v>0</v>
      </c>
      <c r="Y60" s="323"/>
      <c r="AB60" s="171" t="b">
        <f t="shared" si="1"/>
        <v>0</v>
      </c>
      <c r="AH60" s="172" t="b">
        <f t="shared" si="2"/>
        <v>0</v>
      </c>
    </row>
    <row r="61" spans="2:34" ht="42.75" customHeight="1" x14ac:dyDescent="0.2">
      <c r="B61" s="160" t="s">
        <v>180</v>
      </c>
      <c r="C61" s="331" t="s">
        <v>570</v>
      </c>
      <c r="D61" s="344"/>
      <c r="E61" s="345"/>
      <c r="F61" s="331"/>
      <c r="G61" s="332"/>
      <c r="H61" s="332"/>
      <c r="I61" s="332"/>
      <c r="J61" s="332"/>
      <c r="K61" s="332"/>
      <c r="L61" s="155"/>
      <c r="M61" s="156"/>
      <c r="N61" s="157"/>
      <c r="P61" s="339"/>
      <c r="Q61" s="340"/>
      <c r="R61" s="340"/>
      <c r="S61" s="340"/>
      <c r="T61" s="340"/>
      <c r="U61" s="341"/>
      <c r="V61" s="327"/>
      <c r="W61" s="328"/>
      <c r="X61" s="322">
        <f t="shared" si="0"/>
        <v>0</v>
      </c>
      <c r="Y61" s="323"/>
      <c r="AB61" s="171" t="b">
        <f t="shared" si="1"/>
        <v>0</v>
      </c>
      <c r="AH61" s="172" t="b">
        <f t="shared" si="2"/>
        <v>0</v>
      </c>
    </row>
    <row r="62" spans="2:34" ht="42.75" customHeight="1" x14ac:dyDescent="0.2">
      <c r="B62" s="160" t="s">
        <v>181</v>
      </c>
      <c r="C62" s="331" t="s">
        <v>570</v>
      </c>
      <c r="D62" s="344"/>
      <c r="E62" s="345"/>
      <c r="F62" s="331"/>
      <c r="G62" s="332"/>
      <c r="H62" s="332"/>
      <c r="I62" s="332"/>
      <c r="J62" s="332"/>
      <c r="K62" s="332"/>
      <c r="L62" s="155"/>
      <c r="M62" s="156"/>
      <c r="N62" s="157"/>
      <c r="P62" s="339"/>
      <c r="Q62" s="340"/>
      <c r="R62" s="340"/>
      <c r="S62" s="340"/>
      <c r="T62" s="340"/>
      <c r="U62" s="341"/>
      <c r="V62" s="327"/>
      <c r="W62" s="328"/>
      <c r="X62" s="322">
        <f t="shared" si="0"/>
        <v>0</v>
      </c>
      <c r="Y62" s="323"/>
      <c r="AB62" s="171" t="b">
        <f t="shared" si="1"/>
        <v>0</v>
      </c>
      <c r="AH62" s="172" t="b">
        <f t="shared" si="2"/>
        <v>0</v>
      </c>
    </row>
    <row r="63" spans="2:34" ht="42.75" customHeight="1" x14ac:dyDescent="0.2">
      <c r="B63" s="160" t="s">
        <v>182</v>
      </c>
      <c r="C63" s="331" t="s">
        <v>570</v>
      </c>
      <c r="D63" s="344"/>
      <c r="E63" s="345"/>
      <c r="F63" s="331"/>
      <c r="G63" s="332"/>
      <c r="H63" s="332"/>
      <c r="I63" s="332"/>
      <c r="J63" s="332"/>
      <c r="K63" s="332"/>
      <c r="L63" s="155"/>
      <c r="M63" s="156"/>
      <c r="N63" s="157"/>
      <c r="P63" s="339"/>
      <c r="Q63" s="340"/>
      <c r="R63" s="340"/>
      <c r="S63" s="340"/>
      <c r="T63" s="340"/>
      <c r="U63" s="341"/>
      <c r="V63" s="327"/>
      <c r="W63" s="328"/>
      <c r="X63" s="322">
        <f t="shared" si="0"/>
        <v>0</v>
      </c>
      <c r="Y63" s="323"/>
      <c r="AB63" s="171" t="b">
        <f t="shared" si="1"/>
        <v>0</v>
      </c>
      <c r="AH63" s="172" t="b">
        <f t="shared" si="2"/>
        <v>0</v>
      </c>
    </row>
    <row r="64" spans="2:34" ht="42.75" customHeight="1" x14ac:dyDescent="0.2">
      <c r="B64" s="160" t="s">
        <v>183</v>
      </c>
      <c r="C64" s="331" t="s">
        <v>570</v>
      </c>
      <c r="D64" s="344"/>
      <c r="E64" s="345"/>
      <c r="F64" s="331"/>
      <c r="G64" s="332"/>
      <c r="H64" s="332"/>
      <c r="I64" s="332"/>
      <c r="J64" s="332"/>
      <c r="K64" s="332"/>
      <c r="L64" s="155"/>
      <c r="M64" s="156"/>
      <c r="N64" s="157"/>
      <c r="P64" s="339"/>
      <c r="Q64" s="340"/>
      <c r="R64" s="340"/>
      <c r="S64" s="340"/>
      <c r="T64" s="340"/>
      <c r="U64" s="341"/>
      <c r="V64" s="327"/>
      <c r="W64" s="328"/>
      <c r="X64" s="322">
        <f t="shared" si="0"/>
        <v>0</v>
      </c>
      <c r="Y64" s="323"/>
      <c r="AB64" s="171" t="b">
        <f t="shared" si="1"/>
        <v>0</v>
      </c>
      <c r="AH64" s="172" t="b">
        <f t="shared" si="2"/>
        <v>0</v>
      </c>
    </row>
    <row r="65" spans="1:34" ht="42.75" customHeight="1" x14ac:dyDescent="0.2">
      <c r="B65" s="160" t="s">
        <v>184</v>
      </c>
      <c r="C65" s="331" t="s">
        <v>570</v>
      </c>
      <c r="D65" s="344"/>
      <c r="E65" s="345"/>
      <c r="F65" s="331"/>
      <c r="G65" s="332"/>
      <c r="H65" s="332"/>
      <c r="I65" s="332"/>
      <c r="J65" s="332"/>
      <c r="K65" s="332"/>
      <c r="L65" s="155"/>
      <c r="M65" s="156"/>
      <c r="N65" s="157"/>
      <c r="P65" s="339"/>
      <c r="Q65" s="340"/>
      <c r="R65" s="340"/>
      <c r="S65" s="340"/>
      <c r="T65" s="340"/>
      <c r="U65" s="341"/>
      <c r="V65" s="327"/>
      <c r="W65" s="328"/>
      <c r="X65" s="322">
        <f t="shared" si="0"/>
        <v>0</v>
      </c>
      <c r="Y65" s="323"/>
      <c r="AB65" s="171" t="b">
        <f t="shared" si="1"/>
        <v>0</v>
      </c>
      <c r="AH65" s="172" t="b">
        <f t="shared" si="2"/>
        <v>0</v>
      </c>
    </row>
    <row r="66" spans="1:34" ht="42.75" customHeight="1" x14ac:dyDescent="0.2">
      <c r="B66" s="160" t="s">
        <v>185</v>
      </c>
      <c r="C66" s="331" t="s">
        <v>570</v>
      </c>
      <c r="D66" s="344"/>
      <c r="E66" s="345"/>
      <c r="F66" s="331"/>
      <c r="G66" s="332"/>
      <c r="H66" s="332"/>
      <c r="I66" s="332"/>
      <c r="J66" s="332"/>
      <c r="K66" s="332"/>
      <c r="L66" s="155"/>
      <c r="M66" s="156"/>
      <c r="N66" s="157"/>
      <c r="P66" s="339"/>
      <c r="Q66" s="340"/>
      <c r="R66" s="340"/>
      <c r="S66" s="340"/>
      <c r="T66" s="340"/>
      <c r="U66" s="341"/>
      <c r="V66" s="327"/>
      <c r="W66" s="328"/>
      <c r="X66" s="322">
        <f t="shared" si="0"/>
        <v>0</v>
      </c>
      <c r="Y66" s="323"/>
      <c r="AB66" s="171" t="b">
        <f t="shared" si="1"/>
        <v>0</v>
      </c>
      <c r="AH66" s="172" t="b">
        <f t="shared" si="2"/>
        <v>0</v>
      </c>
    </row>
    <row r="67" spans="1:34" ht="42.75" customHeight="1" x14ac:dyDescent="0.2">
      <c r="B67" s="160" t="s">
        <v>116</v>
      </c>
      <c r="C67" s="331" t="s">
        <v>570</v>
      </c>
      <c r="D67" s="344"/>
      <c r="E67" s="345"/>
      <c r="F67" s="331"/>
      <c r="G67" s="332"/>
      <c r="H67" s="332"/>
      <c r="I67" s="332"/>
      <c r="J67" s="332"/>
      <c r="K67" s="332"/>
      <c r="L67" s="155"/>
      <c r="M67" s="156"/>
      <c r="N67" s="157"/>
      <c r="P67" s="339"/>
      <c r="Q67" s="340"/>
      <c r="R67" s="340"/>
      <c r="S67" s="340"/>
      <c r="T67" s="340"/>
      <c r="U67" s="341"/>
      <c r="V67" s="327"/>
      <c r="W67" s="328"/>
      <c r="X67" s="322">
        <f t="shared" si="0"/>
        <v>0</v>
      </c>
      <c r="Y67" s="323"/>
      <c r="AB67" s="171" t="b">
        <f t="shared" si="1"/>
        <v>0</v>
      </c>
      <c r="AH67" s="172" t="b">
        <f>OR(AA67:AG67)</f>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347">
        <f>SUM(X48:Y67)</f>
        <v>0</v>
      </c>
      <c r="Y69" s="348"/>
      <c r="Z69" s="30"/>
    </row>
    <row r="70" spans="1:34" ht="7.5" customHeight="1" x14ac:dyDescent="0.2">
      <c r="C70" s="1"/>
      <c r="H70" s="22"/>
      <c r="P70" s="54"/>
      <c r="Q70" s="54"/>
      <c r="R70" s="54"/>
      <c r="Z70" s="30"/>
    </row>
    <row r="71" spans="1:34" ht="27" customHeight="1" x14ac:dyDescent="0.2">
      <c r="A71" s="132"/>
      <c r="B71" s="346"/>
      <c r="C71" s="346"/>
      <c r="D71" s="346"/>
      <c r="E71" s="346"/>
      <c r="F71" s="346"/>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329"/>
      <c r="V72" s="330"/>
      <c r="W72" s="330"/>
      <c r="X72" s="55"/>
      <c r="Y72" s="56"/>
      <c r="Z72" s="30"/>
      <c r="AA72" s="175"/>
    </row>
    <row r="73" spans="1:34" ht="19.5" customHeight="1" x14ac:dyDescent="0.2">
      <c r="B73" s="45" t="s">
        <v>168</v>
      </c>
      <c r="F73" s="41"/>
      <c r="K73" s="45"/>
      <c r="N73" s="41"/>
      <c r="AA73" s="175"/>
    </row>
    <row r="74" spans="1:34" ht="28.5" customHeight="1" x14ac:dyDescent="0.2">
      <c r="A74" s="132"/>
      <c r="B74" s="293" t="s">
        <v>233</v>
      </c>
      <c r="C74" s="293"/>
      <c r="D74" s="293"/>
      <c r="E74" s="293"/>
      <c r="F74" s="293"/>
      <c r="G74" s="293"/>
      <c r="H74" s="293"/>
      <c r="I74" s="293"/>
      <c r="J74" s="293"/>
      <c r="M74" s="144"/>
      <c r="N74" s="35"/>
      <c r="P74" s="30"/>
      <c r="Q74" s="30"/>
      <c r="R74" s="30"/>
      <c r="S74" s="30"/>
      <c r="T74" s="30"/>
      <c r="U74" s="30"/>
      <c r="V74" s="30"/>
      <c r="W74" s="30"/>
      <c r="X74" s="55"/>
      <c r="Y74" s="56"/>
      <c r="Z74" s="30"/>
      <c r="AA74" s="175"/>
    </row>
    <row r="75" spans="1:34" ht="24.75" hidden="1" customHeight="1" x14ac:dyDescent="0.2">
      <c r="A75" s="135"/>
      <c r="B75" s="466" t="s">
        <v>217</v>
      </c>
      <c r="C75" s="466"/>
      <c r="D75" s="466"/>
      <c r="E75" s="466"/>
      <c r="F75" s="466"/>
      <c r="G75" s="466"/>
      <c r="H75" s="466"/>
      <c r="I75" s="466"/>
      <c r="J75" s="466"/>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465"/>
      <c r="F77" s="465"/>
      <c r="G77" s="465"/>
      <c r="H77" s="465"/>
      <c r="I77" s="465"/>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260</v>
      </c>
      <c r="C79" s="52"/>
      <c r="D79" s="52"/>
      <c r="P79" s="30"/>
      <c r="Q79" s="30"/>
      <c r="R79" s="30"/>
      <c r="S79" s="30"/>
      <c r="T79" s="30"/>
      <c r="U79" s="30"/>
      <c r="V79" s="30"/>
      <c r="W79" s="30"/>
      <c r="X79" s="55"/>
      <c r="Y79" s="56"/>
      <c r="Z79" s="30"/>
      <c r="AA79" s="175"/>
    </row>
    <row r="80" spans="1:34" ht="41.25" customHeight="1" x14ac:dyDescent="0.2">
      <c r="A80" s="132"/>
      <c r="B80" s="204"/>
      <c r="C80" s="161"/>
      <c r="D80" s="161"/>
      <c r="E80" s="161"/>
      <c r="F80" s="161"/>
      <c r="G80" s="161"/>
      <c r="H80" s="161"/>
      <c r="I80" s="161"/>
      <c r="J80" s="161"/>
      <c r="P80" s="30"/>
      <c r="Q80" s="30"/>
      <c r="R80" s="30"/>
      <c r="S80" s="30"/>
      <c r="T80" s="30"/>
      <c r="U80" s="30"/>
      <c r="V80" s="30"/>
      <c r="W80" s="30"/>
      <c r="X80" s="55"/>
      <c r="Y80" s="56"/>
      <c r="Z80" s="30"/>
      <c r="AA80" s="175"/>
      <c r="AB80" s="176"/>
    </row>
    <row r="81" spans="1:34" ht="17.25" customHeight="1" x14ac:dyDescent="0.2">
      <c r="A81" s="132"/>
      <c r="B81" s="293"/>
      <c r="C81" s="293"/>
      <c r="D81" s="293"/>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205"/>
      <c r="C82" s="205"/>
      <c r="D82" s="205"/>
      <c r="E82" s="205"/>
      <c r="F82" s="205"/>
      <c r="G82" s="205"/>
      <c r="H82" s="205"/>
      <c r="I82" s="205"/>
      <c r="J82" s="205"/>
      <c r="O82" s="83"/>
      <c r="P82" s="41"/>
      <c r="Q82" s="30"/>
      <c r="R82" s="30"/>
      <c r="S82" s="30"/>
      <c r="T82" s="30"/>
      <c r="U82" s="30"/>
      <c r="V82" s="30"/>
      <c r="W82" s="30"/>
      <c r="X82" s="55"/>
      <c r="Y82" s="56"/>
      <c r="Z82" s="30"/>
      <c r="AA82" s="175"/>
    </row>
    <row r="83" spans="1:34" ht="18.75" customHeight="1" x14ac:dyDescent="0.2">
      <c r="A83" s="132"/>
      <c r="B83" s="293" t="s">
        <v>224</v>
      </c>
      <c r="C83" s="294"/>
      <c r="D83" s="294"/>
      <c r="E83" s="294"/>
      <c r="F83" s="294"/>
      <c r="G83" s="294"/>
      <c r="H83" s="294"/>
      <c r="I83" s="294"/>
      <c r="J83" s="294"/>
      <c r="O83" s="83"/>
      <c r="P83" s="83"/>
      <c r="Q83" s="30"/>
      <c r="R83" s="30"/>
      <c r="S83" s="30"/>
      <c r="T83" s="30"/>
      <c r="U83" s="30"/>
      <c r="V83" s="30"/>
      <c r="W83" s="30"/>
      <c r="X83" s="55"/>
      <c r="Y83" s="56"/>
      <c r="Z83" s="30"/>
      <c r="AA83" s="175"/>
    </row>
    <row r="84" spans="1:34" ht="25.5" customHeight="1" x14ac:dyDescent="0.2">
      <c r="A84" s="132"/>
      <c r="B84" s="467" t="s">
        <v>228</v>
      </c>
      <c r="C84" s="468"/>
      <c r="D84" s="468"/>
      <c r="E84" s="468"/>
      <c r="F84" s="468"/>
      <c r="G84" s="468"/>
      <c r="H84" s="468"/>
      <c r="I84" s="468"/>
      <c r="J84" s="469"/>
      <c r="L84" s="49"/>
      <c r="M84" s="49"/>
      <c r="N84" s="49"/>
      <c r="O84" s="83"/>
      <c r="P84" s="83"/>
      <c r="Q84" s="30"/>
      <c r="R84" s="30"/>
      <c r="S84" s="30"/>
      <c r="T84" s="30"/>
      <c r="U84" s="30"/>
      <c r="V84" s="30"/>
      <c r="W84" s="30"/>
      <c r="X84" s="55"/>
      <c r="Y84" s="56"/>
      <c r="Z84" s="30"/>
      <c r="AA84" s="175"/>
    </row>
    <row r="85" spans="1:34" ht="17.25" customHeight="1" x14ac:dyDescent="0.2">
      <c r="A85" s="132"/>
      <c r="B85" s="470"/>
      <c r="C85" s="471"/>
      <c r="D85" s="471"/>
      <c r="E85" s="471"/>
      <c r="F85" s="471"/>
      <c r="G85" s="471"/>
      <c r="H85" s="471"/>
      <c r="I85" s="471"/>
      <c r="J85" s="472"/>
      <c r="K85" s="295"/>
      <c r="L85" s="342"/>
      <c r="M85" s="343"/>
      <c r="N85" s="343"/>
      <c r="P85" s="30"/>
      <c r="Q85" s="30"/>
      <c r="R85" s="30"/>
      <c r="S85" s="30"/>
      <c r="T85" s="30"/>
      <c r="U85" s="30"/>
      <c r="V85" s="30"/>
      <c r="W85" s="30"/>
      <c r="X85" s="55"/>
      <c r="Y85" s="56"/>
      <c r="Z85" s="30"/>
      <c r="AA85" s="175"/>
    </row>
    <row r="86" spans="1:34" ht="17.25" customHeight="1" x14ac:dyDescent="0.2">
      <c r="A86" s="132"/>
      <c r="B86" s="31"/>
      <c r="K86" s="295"/>
      <c r="L86" s="342"/>
      <c r="M86" s="343"/>
      <c r="N86" s="343"/>
      <c r="P86" s="30"/>
      <c r="Q86" s="30"/>
      <c r="R86" s="30"/>
      <c r="S86" s="30"/>
      <c r="T86" s="30"/>
      <c r="U86" s="30"/>
      <c r="V86" s="30"/>
      <c r="W86" s="30"/>
      <c r="X86" s="55"/>
      <c r="Y86" s="56"/>
      <c r="Z86" s="30"/>
      <c r="AA86" s="175"/>
    </row>
    <row r="87" spans="1:34" ht="20.25" customHeight="1" x14ac:dyDescent="0.2">
      <c r="A87" s="132"/>
      <c r="B87" s="346" t="s">
        <v>169</v>
      </c>
      <c r="C87" s="346"/>
      <c r="D87" s="346"/>
      <c r="E87" s="346"/>
      <c r="F87" s="346"/>
      <c r="G87" s="41"/>
      <c r="J87" s="30"/>
      <c r="K87" s="295"/>
      <c r="L87" s="343"/>
      <c r="M87" s="343"/>
      <c r="N87" s="343"/>
      <c r="P87" s="45" t="s">
        <v>34</v>
      </c>
      <c r="X87" s="55"/>
      <c r="Y87" s="56"/>
      <c r="Z87" s="30"/>
      <c r="AA87" s="175"/>
    </row>
    <row r="88" spans="1:34" ht="15.75" customHeight="1" x14ac:dyDescent="0.2">
      <c r="A88" s="132"/>
      <c r="B88" s="351" t="s">
        <v>214</v>
      </c>
      <c r="C88" s="351"/>
      <c r="D88" s="351"/>
      <c r="E88" s="352"/>
      <c r="F88" s="138"/>
      <c r="G88" s="6"/>
      <c r="H88" s="6"/>
      <c r="I88" s="6"/>
      <c r="J88" s="30"/>
      <c r="K88" s="296"/>
      <c r="L88" s="139"/>
      <c r="M88" s="206"/>
      <c r="N88" s="136"/>
      <c r="P88" s="26"/>
      <c r="X88" s="55"/>
      <c r="Y88" s="56"/>
      <c r="Z88" s="30"/>
      <c r="AA88" s="175"/>
    </row>
    <row r="89" spans="1:34" ht="99" customHeight="1" x14ac:dyDescent="0.2">
      <c r="A89" s="132"/>
      <c r="B89" s="473" t="s">
        <v>605</v>
      </c>
      <c r="C89" s="474"/>
      <c r="D89" s="297" t="s">
        <v>519</v>
      </c>
      <c r="E89" s="298"/>
      <c r="F89" s="297" t="s">
        <v>619</v>
      </c>
      <c r="G89" s="299"/>
      <c r="H89" s="353" t="s">
        <v>216</v>
      </c>
      <c r="I89" s="354"/>
      <c r="J89" s="354"/>
      <c r="K89" s="354"/>
      <c r="L89" s="354"/>
      <c r="M89" s="354"/>
      <c r="N89" s="355"/>
      <c r="P89" s="148" t="s">
        <v>249</v>
      </c>
      <c r="Q89" s="455" t="s">
        <v>248</v>
      </c>
      <c r="R89" s="456"/>
      <c r="S89" s="456"/>
      <c r="T89" s="456"/>
      <c r="U89" s="456"/>
      <c r="V89" s="456"/>
      <c r="W89" s="456"/>
      <c r="X89" s="457"/>
      <c r="Y89" s="82"/>
      <c r="Z89" s="81"/>
      <c r="AA89" s="175"/>
    </row>
    <row r="90" spans="1:34" ht="34.5" customHeight="1" x14ac:dyDescent="0.2">
      <c r="A90" s="132" t="str">
        <f ca="1">IFERROR(INDEX(TblMatchKravres,MATCH($B90,TblSpecTjnstr,0)),"")</f>
        <v/>
      </c>
      <c r="B90" s="289" t="s">
        <v>570</v>
      </c>
      <c r="C90" s="290"/>
      <c r="D90" s="289"/>
      <c r="E90" s="288"/>
      <c r="F90" s="287"/>
      <c r="G90" s="288"/>
      <c r="H90" s="324"/>
      <c r="I90" s="325"/>
      <c r="J90" s="325"/>
      <c r="K90" s="325"/>
      <c r="L90" s="325"/>
      <c r="M90" s="325"/>
      <c r="N90" s="326"/>
      <c r="O90" s="57"/>
      <c r="P90" s="187"/>
      <c r="Q90" s="349"/>
      <c r="R90" s="349"/>
      <c r="S90" s="349"/>
      <c r="T90" s="349"/>
      <c r="U90" s="349"/>
      <c r="V90" s="349"/>
      <c r="W90" s="349"/>
      <c r="X90" s="350"/>
      <c r="Y90" s="57"/>
      <c r="Z90" s="57"/>
      <c r="AA90" s="170" t="b">
        <f>AND(AND(LEFT(B90,4)&lt;&gt;"Välj",B90&lt;&gt;""),P90="")</f>
        <v>0</v>
      </c>
      <c r="AC90" s="171" t="b">
        <f t="shared" ref="AC90:AC109" si="3">NOT(OR(AND(D90="",F90=""),AND(D90&lt;&gt;"",F90&lt;&gt;"")))</f>
        <v>0</v>
      </c>
      <c r="AH90" s="172" t="b">
        <f t="shared" ref="AH90:AH108" si="4">OR(AA90:AG90)</f>
        <v>0</v>
      </c>
    </row>
    <row r="91" spans="1:34" ht="34.5" customHeight="1" x14ac:dyDescent="0.2">
      <c r="A91" s="132" t="str">
        <f t="shared" ref="A91:A109" ca="1" si="5">IFERROR(INDEX(TblMatchKravres,MATCH($B91,TblSpecTjnstr,0)),"")</f>
        <v/>
      </c>
      <c r="B91" s="289" t="s">
        <v>570</v>
      </c>
      <c r="C91" s="290"/>
      <c r="D91" s="289"/>
      <c r="E91" s="288"/>
      <c r="F91" s="287"/>
      <c r="G91" s="288"/>
      <c r="H91" s="324"/>
      <c r="I91" s="325"/>
      <c r="J91" s="325"/>
      <c r="K91" s="325"/>
      <c r="L91" s="325"/>
      <c r="M91" s="325"/>
      <c r="N91" s="326"/>
      <c r="O91" s="57"/>
      <c r="P91" s="187"/>
      <c r="Q91" s="337"/>
      <c r="R91" s="337"/>
      <c r="S91" s="337"/>
      <c r="T91" s="337"/>
      <c r="U91" s="337"/>
      <c r="V91" s="337"/>
      <c r="W91" s="337"/>
      <c r="X91" s="338"/>
      <c r="Y91" s="57"/>
      <c r="Z91" s="57"/>
      <c r="AA91" s="170" t="b">
        <f t="shared" ref="AA91:AA109" si="6">AND(AND(LEFT(B91,4)&lt;&gt;"Välj",B91&lt;&gt;""),P91="")</f>
        <v>0</v>
      </c>
      <c r="AC91" s="171" t="b">
        <f t="shared" si="3"/>
        <v>0</v>
      </c>
      <c r="AH91" s="172" t="b">
        <f t="shared" si="4"/>
        <v>0</v>
      </c>
    </row>
    <row r="92" spans="1:34" ht="34.5" customHeight="1" x14ac:dyDescent="0.2">
      <c r="A92" s="132" t="str">
        <f t="shared" ca="1" si="5"/>
        <v/>
      </c>
      <c r="B92" s="289" t="s">
        <v>570</v>
      </c>
      <c r="C92" s="290"/>
      <c r="D92" s="289"/>
      <c r="E92" s="288"/>
      <c r="F92" s="287"/>
      <c r="G92" s="288"/>
      <c r="H92" s="324"/>
      <c r="I92" s="325"/>
      <c r="J92" s="325"/>
      <c r="K92" s="325"/>
      <c r="L92" s="325"/>
      <c r="M92" s="325"/>
      <c r="N92" s="326"/>
      <c r="O92" s="57"/>
      <c r="P92" s="187"/>
      <c r="Q92" s="337"/>
      <c r="R92" s="337"/>
      <c r="S92" s="337"/>
      <c r="T92" s="337"/>
      <c r="U92" s="337"/>
      <c r="V92" s="337"/>
      <c r="W92" s="337"/>
      <c r="X92" s="338"/>
      <c r="Y92" s="57"/>
      <c r="Z92" s="57"/>
      <c r="AA92" s="170" t="b">
        <f t="shared" si="6"/>
        <v>0</v>
      </c>
      <c r="AC92" s="171" t="b">
        <f t="shared" si="3"/>
        <v>0</v>
      </c>
      <c r="AH92" s="172" t="b">
        <f t="shared" si="4"/>
        <v>0</v>
      </c>
    </row>
    <row r="93" spans="1:34" ht="34.5" customHeight="1" x14ac:dyDescent="0.2">
      <c r="A93" s="132" t="str">
        <f t="shared" ca="1" si="5"/>
        <v/>
      </c>
      <c r="B93" s="289" t="s">
        <v>570</v>
      </c>
      <c r="C93" s="290"/>
      <c r="D93" s="289"/>
      <c r="E93" s="288"/>
      <c r="F93" s="287"/>
      <c r="G93" s="288"/>
      <c r="H93" s="324"/>
      <c r="I93" s="325"/>
      <c r="J93" s="325"/>
      <c r="K93" s="325"/>
      <c r="L93" s="325"/>
      <c r="M93" s="325"/>
      <c r="N93" s="326"/>
      <c r="O93" s="57"/>
      <c r="P93" s="187"/>
      <c r="Q93" s="337"/>
      <c r="R93" s="337"/>
      <c r="S93" s="337"/>
      <c r="T93" s="337"/>
      <c r="U93" s="337"/>
      <c r="V93" s="337"/>
      <c r="W93" s="337"/>
      <c r="X93" s="338"/>
      <c r="Y93" s="57"/>
      <c r="Z93" s="57"/>
      <c r="AA93" s="170" t="b">
        <f t="shared" si="6"/>
        <v>0</v>
      </c>
      <c r="AC93" s="171" t="b">
        <f t="shared" si="3"/>
        <v>0</v>
      </c>
      <c r="AH93" s="172" t="b">
        <f t="shared" si="4"/>
        <v>0</v>
      </c>
    </row>
    <row r="94" spans="1:34" ht="34.5" customHeight="1" x14ac:dyDescent="0.2">
      <c r="A94" s="132" t="str">
        <f t="shared" ca="1" si="5"/>
        <v/>
      </c>
      <c r="B94" s="289" t="s">
        <v>570</v>
      </c>
      <c r="C94" s="290"/>
      <c r="D94" s="289"/>
      <c r="E94" s="288"/>
      <c r="F94" s="287"/>
      <c r="G94" s="288"/>
      <c r="H94" s="324"/>
      <c r="I94" s="325"/>
      <c r="J94" s="325"/>
      <c r="K94" s="325"/>
      <c r="L94" s="325"/>
      <c r="M94" s="325"/>
      <c r="N94" s="326"/>
      <c r="O94" s="57"/>
      <c r="P94" s="187"/>
      <c r="Q94" s="337"/>
      <c r="R94" s="337"/>
      <c r="S94" s="337"/>
      <c r="T94" s="337"/>
      <c r="U94" s="337"/>
      <c r="V94" s="337"/>
      <c r="W94" s="337"/>
      <c r="X94" s="338"/>
      <c r="Y94" s="57"/>
      <c r="Z94" s="57"/>
      <c r="AA94" s="170" t="b">
        <f t="shared" si="6"/>
        <v>0</v>
      </c>
      <c r="AC94" s="171" t="b">
        <f t="shared" si="3"/>
        <v>0</v>
      </c>
      <c r="AH94" s="172" t="b">
        <f t="shared" si="4"/>
        <v>0</v>
      </c>
    </row>
    <row r="95" spans="1:34" ht="34.5" customHeight="1" x14ac:dyDescent="0.2">
      <c r="A95" s="132" t="str">
        <f t="shared" ca="1" si="5"/>
        <v/>
      </c>
      <c r="B95" s="289" t="s">
        <v>570</v>
      </c>
      <c r="C95" s="290"/>
      <c r="D95" s="289"/>
      <c r="E95" s="288"/>
      <c r="F95" s="287"/>
      <c r="G95" s="288"/>
      <c r="H95" s="324"/>
      <c r="I95" s="325"/>
      <c r="J95" s="325"/>
      <c r="K95" s="325"/>
      <c r="L95" s="325"/>
      <c r="M95" s="325"/>
      <c r="N95" s="326"/>
      <c r="O95" s="142"/>
      <c r="P95" s="187"/>
      <c r="Q95" s="337"/>
      <c r="R95" s="337"/>
      <c r="S95" s="337"/>
      <c r="T95" s="337"/>
      <c r="U95" s="337"/>
      <c r="V95" s="337"/>
      <c r="W95" s="337"/>
      <c r="X95" s="338"/>
      <c r="Y95" s="57"/>
      <c r="Z95" s="57"/>
      <c r="AA95" s="170" t="b">
        <f t="shared" si="6"/>
        <v>0</v>
      </c>
      <c r="AC95" s="171" t="b">
        <f t="shared" si="3"/>
        <v>0</v>
      </c>
      <c r="AH95" s="172" t="b">
        <f t="shared" si="4"/>
        <v>0</v>
      </c>
    </row>
    <row r="96" spans="1:34" ht="34.5" customHeight="1" x14ac:dyDescent="0.2">
      <c r="A96" s="132" t="str">
        <f t="shared" ca="1" si="5"/>
        <v/>
      </c>
      <c r="B96" s="289" t="s">
        <v>570</v>
      </c>
      <c r="C96" s="290"/>
      <c r="D96" s="289"/>
      <c r="E96" s="288"/>
      <c r="F96" s="287"/>
      <c r="G96" s="288"/>
      <c r="H96" s="324"/>
      <c r="I96" s="325"/>
      <c r="J96" s="325"/>
      <c r="K96" s="325"/>
      <c r="L96" s="325"/>
      <c r="M96" s="325"/>
      <c r="N96" s="326"/>
      <c r="O96" s="57"/>
      <c r="P96" s="187"/>
      <c r="Q96" s="337"/>
      <c r="R96" s="337"/>
      <c r="S96" s="337"/>
      <c r="T96" s="337"/>
      <c r="U96" s="337"/>
      <c r="V96" s="337"/>
      <c r="W96" s="337"/>
      <c r="X96" s="338"/>
      <c r="Y96" s="57"/>
      <c r="Z96" s="57"/>
      <c r="AA96" s="170" t="b">
        <f t="shared" si="6"/>
        <v>0</v>
      </c>
      <c r="AC96" s="171" t="b">
        <f t="shared" si="3"/>
        <v>0</v>
      </c>
      <c r="AH96" s="172" t="b">
        <f t="shared" si="4"/>
        <v>0</v>
      </c>
    </row>
    <row r="97" spans="1:34" ht="34.5" customHeight="1" x14ac:dyDescent="0.2">
      <c r="A97" s="132" t="str">
        <f t="shared" ca="1" si="5"/>
        <v/>
      </c>
      <c r="B97" s="289" t="s">
        <v>570</v>
      </c>
      <c r="C97" s="290"/>
      <c r="D97" s="289"/>
      <c r="E97" s="288"/>
      <c r="F97" s="287"/>
      <c r="G97" s="288"/>
      <c r="H97" s="324"/>
      <c r="I97" s="325"/>
      <c r="J97" s="325"/>
      <c r="K97" s="325"/>
      <c r="L97" s="325"/>
      <c r="M97" s="325"/>
      <c r="N97" s="326"/>
      <c r="O97" s="57"/>
      <c r="P97" s="187"/>
      <c r="Q97" s="337"/>
      <c r="R97" s="337"/>
      <c r="S97" s="337"/>
      <c r="T97" s="337"/>
      <c r="U97" s="337"/>
      <c r="V97" s="337"/>
      <c r="W97" s="337"/>
      <c r="X97" s="338"/>
      <c r="Y97" s="57"/>
      <c r="Z97" s="57"/>
      <c r="AA97" s="170" t="b">
        <f t="shared" si="6"/>
        <v>0</v>
      </c>
      <c r="AC97" s="171" t="b">
        <f t="shared" si="3"/>
        <v>0</v>
      </c>
      <c r="AH97" s="172" t="b">
        <f t="shared" si="4"/>
        <v>0</v>
      </c>
    </row>
    <row r="98" spans="1:34" ht="34.5" customHeight="1" x14ac:dyDescent="0.2">
      <c r="A98" s="132" t="str">
        <f t="shared" ca="1" si="5"/>
        <v/>
      </c>
      <c r="B98" s="289" t="s">
        <v>570</v>
      </c>
      <c r="C98" s="290"/>
      <c r="D98" s="289"/>
      <c r="E98" s="288"/>
      <c r="F98" s="287"/>
      <c r="G98" s="288"/>
      <c r="H98" s="324"/>
      <c r="I98" s="325"/>
      <c r="J98" s="325"/>
      <c r="K98" s="325"/>
      <c r="L98" s="325"/>
      <c r="M98" s="325"/>
      <c r="N98" s="326"/>
      <c r="O98" s="57"/>
      <c r="P98" s="187"/>
      <c r="Q98" s="337"/>
      <c r="R98" s="337"/>
      <c r="S98" s="337"/>
      <c r="T98" s="337"/>
      <c r="U98" s="337"/>
      <c r="V98" s="337"/>
      <c r="W98" s="337"/>
      <c r="X98" s="338"/>
      <c r="Y98" s="57"/>
      <c r="Z98" s="57"/>
      <c r="AA98" s="170" t="b">
        <f t="shared" si="6"/>
        <v>0</v>
      </c>
      <c r="AC98" s="171" t="b">
        <f t="shared" si="3"/>
        <v>0</v>
      </c>
      <c r="AH98" s="172" t="b">
        <f t="shared" si="4"/>
        <v>0</v>
      </c>
    </row>
    <row r="99" spans="1:34" ht="34.5" customHeight="1" x14ac:dyDescent="0.2">
      <c r="A99" s="132" t="str">
        <f t="shared" ca="1" si="5"/>
        <v/>
      </c>
      <c r="B99" s="289" t="s">
        <v>570</v>
      </c>
      <c r="C99" s="290"/>
      <c r="D99" s="289"/>
      <c r="E99" s="288"/>
      <c r="F99" s="287"/>
      <c r="G99" s="288"/>
      <c r="H99" s="324"/>
      <c r="I99" s="325"/>
      <c r="J99" s="325"/>
      <c r="K99" s="325"/>
      <c r="L99" s="325"/>
      <c r="M99" s="325"/>
      <c r="N99" s="326"/>
      <c r="O99" s="57"/>
      <c r="P99" s="187"/>
      <c r="Q99" s="337"/>
      <c r="R99" s="337"/>
      <c r="S99" s="337"/>
      <c r="T99" s="337"/>
      <c r="U99" s="337"/>
      <c r="V99" s="337"/>
      <c r="W99" s="337"/>
      <c r="X99" s="338"/>
      <c r="Y99" s="57"/>
      <c r="Z99" s="57"/>
      <c r="AA99" s="170" t="b">
        <f t="shared" si="6"/>
        <v>0</v>
      </c>
      <c r="AC99" s="171" t="b">
        <f t="shared" si="3"/>
        <v>0</v>
      </c>
      <c r="AH99" s="172" t="b">
        <f t="shared" si="4"/>
        <v>0</v>
      </c>
    </row>
    <row r="100" spans="1:34" ht="34.5" customHeight="1" x14ac:dyDescent="0.2">
      <c r="A100" s="132" t="str">
        <f t="shared" ca="1" si="5"/>
        <v/>
      </c>
      <c r="B100" s="289" t="s">
        <v>570</v>
      </c>
      <c r="C100" s="290"/>
      <c r="D100" s="289"/>
      <c r="E100" s="288"/>
      <c r="F100" s="287"/>
      <c r="G100" s="288"/>
      <c r="H100" s="324"/>
      <c r="I100" s="325"/>
      <c r="J100" s="325"/>
      <c r="K100" s="325"/>
      <c r="L100" s="325"/>
      <c r="M100" s="325"/>
      <c r="N100" s="326"/>
      <c r="O100" s="57"/>
      <c r="P100" s="187"/>
      <c r="Q100" s="337"/>
      <c r="R100" s="337"/>
      <c r="S100" s="337"/>
      <c r="T100" s="337"/>
      <c r="U100" s="337"/>
      <c r="V100" s="337"/>
      <c r="W100" s="337"/>
      <c r="X100" s="338"/>
      <c r="Y100" s="57"/>
      <c r="Z100" s="57"/>
      <c r="AA100" s="170" t="b">
        <f t="shared" si="6"/>
        <v>0</v>
      </c>
      <c r="AC100" s="171" t="b">
        <f t="shared" si="3"/>
        <v>0</v>
      </c>
      <c r="AH100" s="172" t="b">
        <f t="shared" si="4"/>
        <v>0</v>
      </c>
    </row>
    <row r="101" spans="1:34" ht="34.5" customHeight="1" x14ac:dyDescent="0.2">
      <c r="A101" s="132" t="str">
        <f t="shared" ca="1" si="5"/>
        <v/>
      </c>
      <c r="B101" s="289" t="s">
        <v>570</v>
      </c>
      <c r="C101" s="290"/>
      <c r="D101" s="289"/>
      <c r="E101" s="288"/>
      <c r="F101" s="287"/>
      <c r="G101" s="288"/>
      <c r="H101" s="324"/>
      <c r="I101" s="325"/>
      <c r="J101" s="325"/>
      <c r="K101" s="325"/>
      <c r="L101" s="325"/>
      <c r="M101" s="325"/>
      <c r="N101" s="326"/>
      <c r="O101" s="57"/>
      <c r="P101" s="187"/>
      <c r="Q101" s="337"/>
      <c r="R101" s="337"/>
      <c r="S101" s="337"/>
      <c r="T101" s="337"/>
      <c r="U101" s="337"/>
      <c r="V101" s="337"/>
      <c r="W101" s="337"/>
      <c r="X101" s="338"/>
      <c r="Y101" s="57"/>
      <c r="Z101" s="57"/>
      <c r="AA101" s="170" t="b">
        <f t="shared" si="6"/>
        <v>0</v>
      </c>
      <c r="AC101" s="171" t="b">
        <f t="shared" si="3"/>
        <v>0</v>
      </c>
      <c r="AH101" s="172" t="b">
        <f t="shared" si="4"/>
        <v>0</v>
      </c>
    </row>
    <row r="102" spans="1:34" ht="34.5" customHeight="1" x14ac:dyDescent="0.2">
      <c r="A102" s="132" t="str">
        <f t="shared" ca="1" si="5"/>
        <v/>
      </c>
      <c r="B102" s="289" t="s">
        <v>570</v>
      </c>
      <c r="C102" s="290"/>
      <c r="D102" s="289"/>
      <c r="E102" s="288"/>
      <c r="F102" s="287"/>
      <c r="G102" s="288"/>
      <c r="H102" s="324"/>
      <c r="I102" s="325"/>
      <c r="J102" s="325"/>
      <c r="K102" s="325"/>
      <c r="L102" s="325"/>
      <c r="M102" s="325"/>
      <c r="N102" s="326"/>
      <c r="O102" s="57"/>
      <c r="P102" s="187"/>
      <c r="Q102" s="337"/>
      <c r="R102" s="337"/>
      <c r="S102" s="337"/>
      <c r="T102" s="337"/>
      <c r="U102" s="337"/>
      <c r="V102" s="337"/>
      <c r="W102" s="337"/>
      <c r="X102" s="338"/>
      <c r="Y102" s="57"/>
      <c r="Z102" s="57"/>
      <c r="AA102" s="170" t="b">
        <f t="shared" si="6"/>
        <v>0</v>
      </c>
      <c r="AC102" s="171" t="b">
        <f t="shared" si="3"/>
        <v>0</v>
      </c>
      <c r="AH102" s="172" t="b">
        <f t="shared" si="4"/>
        <v>0</v>
      </c>
    </row>
    <row r="103" spans="1:34" ht="34.5" customHeight="1" x14ac:dyDescent="0.2">
      <c r="A103" s="132" t="str">
        <f t="shared" ca="1" si="5"/>
        <v/>
      </c>
      <c r="B103" s="289" t="s">
        <v>570</v>
      </c>
      <c r="C103" s="290"/>
      <c r="D103" s="289"/>
      <c r="E103" s="288"/>
      <c r="F103" s="287"/>
      <c r="G103" s="288"/>
      <c r="H103" s="324"/>
      <c r="I103" s="325"/>
      <c r="J103" s="325"/>
      <c r="K103" s="325"/>
      <c r="L103" s="325"/>
      <c r="M103" s="325"/>
      <c r="N103" s="326"/>
      <c r="O103" s="57"/>
      <c r="P103" s="187"/>
      <c r="Q103" s="337"/>
      <c r="R103" s="337"/>
      <c r="S103" s="337"/>
      <c r="T103" s="337"/>
      <c r="U103" s="337"/>
      <c r="V103" s="337"/>
      <c r="W103" s="337"/>
      <c r="X103" s="338"/>
      <c r="Y103" s="57"/>
      <c r="Z103" s="57"/>
      <c r="AA103" s="170" t="b">
        <f t="shared" si="6"/>
        <v>0</v>
      </c>
      <c r="AC103" s="171" t="b">
        <f t="shared" si="3"/>
        <v>0</v>
      </c>
      <c r="AH103" s="172" t="b">
        <f t="shared" si="4"/>
        <v>0</v>
      </c>
    </row>
    <row r="104" spans="1:34" ht="34.5" customHeight="1" x14ac:dyDescent="0.2">
      <c r="A104" s="132" t="str">
        <f t="shared" ca="1" si="5"/>
        <v/>
      </c>
      <c r="B104" s="289" t="s">
        <v>570</v>
      </c>
      <c r="C104" s="290"/>
      <c r="D104" s="289"/>
      <c r="E104" s="288"/>
      <c r="F104" s="287"/>
      <c r="G104" s="288"/>
      <c r="H104" s="324"/>
      <c r="I104" s="325"/>
      <c r="J104" s="325"/>
      <c r="K104" s="325"/>
      <c r="L104" s="325"/>
      <c r="M104" s="325"/>
      <c r="N104" s="326"/>
      <c r="O104" s="142"/>
      <c r="P104" s="187"/>
      <c r="Q104" s="337"/>
      <c r="R104" s="337"/>
      <c r="S104" s="337"/>
      <c r="T104" s="337"/>
      <c r="U104" s="337"/>
      <c r="V104" s="337"/>
      <c r="W104" s="337"/>
      <c r="X104" s="338"/>
      <c r="Y104" s="57"/>
      <c r="Z104" s="57"/>
      <c r="AA104" s="170" t="b">
        <f t="shared" si="6"/>
        <v>0</v>
      </c>
      <c r="AC104" s="171" t="b">
        <f t="shared" si="3"/>
        <v>0</v>
      </c>
      <c r="AH104" s="172" t="b">
        <f t="shared" si="4"/>
        <v>0</v>
      </c>
    </row>
    <row r="105" spans="1:34" ht="34.5" customHeight="1" x14ac:dyDescent="0.2">
      <c r="A105" s="132" t="str">
        <f t="shared" ca="1" si="5"/>
        <v/>
      </c>
      <c r="B105" s="289" t="s">
        <v>570</v>
      </c>
      <c r="C105" s="290"/>
      <c r="D105" s="289"/>
      <c r="E105" s="288"/>
      <c r="F105" s="287"/>
      <c r="G105" s="288"/>
      <c r="H105" s="324"/>
      <c r="I105" s="325"/>
      <c r="J105" s="325"/>
      <c r="K105" s="325"/>
      <c r="L105" s="325"/>
      <c r="M105" s="325"/>
      <c r="N105" s="326"/>
      <c r="O105" s="57"/>
      <c r="P105" s="187"/>
      <c r="Q105" s="337"/>
      <c r="R105" s="337"/>
      <c r="S105" s="337"/>
      <c r="T105" s="337"/>
      <c r="U105" s="337"/>
      <c r="V105" s="337"/>
      <c r="W105" s="337"/>
      <c r="X105" s="338"/>
      <c r="Y105" s="57"/>
      <c r="Z105" s="57"/>
      <c r="AA105" s="170" t="b">
        <f t="shared" si="6"/>
        <v>0</v>
      </c>
      <c r="AC105" s="171" t="b">
        <f t="shared" si="3"/>
        <v>0</v>
      </c>
      <c r="AH105" s="172" t="b">
        <f t="shared" si="4"/>
        <v>0</v>
      </c>
    </row>
    <row r="106" spans="1:34" ht="34.5" customHeight="1" x14ac:dyDescent="0.2">
      <c r="A106" s="132" t="str">
        <f t="shared" ca="1" si="5"/>
        <v/>
      </c>
      <c r="B106" s="289" t="s">
        <v>570</v>
      </c>
      <c r="C106" s="290"/>
      <c r="D106" s="289"/>
      <c r="E106" s="288"/>
      <c r="F106" s="287"/>
      <c r="G106" s="288"/>
      <c r="H106" s="324"/>
      <c r="I106" s="325"/>
      <c r="J106" s="325"/>
      <c r="K106" s="325"/>
      <c r="L106" s="325"/>
      <c r="M106" s="325"/>
      <c r="N106" s="326"/>
      <c r="O106" s="57"/>
      <c r="P106" s="187"/>
      <c r="Q106" s="337"/>
      <c r="R106" s="337"/>
      <c r="S106" s="337"/>
      <c r="T106" s="337"/>
      <c r="U106" s="337"/>
      <c r="V106" s="337"/>
      <c r="W106" s="337"/>
      <c r="X106" s="338"/>
      <c r="Y106" s="57"/>
      <c r="Z106" s="57"/>
      <c r="AA106" s="170" t="b">
        <f t="shared" si="6"/>
        <v>0</v>
      </c>
      <c r="AC106" s="171" t="b">
        <f t="shared" si="3"/>
        <v>0</v>
      </c>
      <c r="AH106" s="172" t="b">
        <f t="shared" si="4"/>
        <v>0</v>
      </c>
    </row>
    <row r="107" spans="1:34" ht="34.5" customHeight="1" x14ac:dyDescent="0.2">
      <c r="A107" s="132" t="str">
        <f t="shared" ca="1" si="5"/>
        <v/>
      </c>
      <c r="B107" s="289" t="s">
        <v>570</v>
      </c>
      <c r="C107" s="290"/>
      <c r="D107" s="289"/>
      <c r="E107" s="288"/>
      <c r="F107" s="287"/>
      <c r="G107" s="288"/>
      <c r="H107" s="324"/>
      <c r="I107" s="325"/>
      <c r="J107" s="325"/>
      <c r="K107" s="325"/>
      <c r="L107" s="325"/>
      <c r="M107" s="325"/>
      <c r="N107" s="326"/>
      <c r="O107" s="57"/>
      <c r="P107" s="187"/>
      <c r="Q107" s="337"/>
      <c r="R107" s="337"/>
      <c r="S107" s="337"/>
      <c r="T107" s="337"/>
      <c r="U107" s="337"/>
      <c r="V107" s="337"/>
      <c r="W107" s="337"/>
      <c r="X107" s="338"/>
      <c r="Y107" s="57"/>
      <c r="Z107" s="57"/>
      <c r="AA107" s="170" t="b">
        <f t="shared" si="6"/>
        <v>0</v>
      </c>
      <c r="AC107" s="171" t="b">
        <f t="shared" si="3"/>
        <v>0</v>
      </c>
      <c r="AH107" s="172" t="b">
        <f t="shared" si="4"/>
        <v>0</v>
      </c>
    </row>
    <row r="108" spans="1:34" ht="34.5" customHeight="1" x14ac:dyDescent="0.2">
      <c r="A108" s="132" t="str">
        <f t="shared" ca="1" si="5"/>
        <v/>
      </c>
      <c r="B108" s="289" t="s">
        <v>570</v>
      </c>
      <c r="C108" s="290"/>
      <c r="D108" s="289"/>
      <c r="E108" s="288"/>
      <c r="F108" s="287"/>
      <c r="G108" s="288"/>
      <c r="H108" s="324"/>
      <c r="I108" s="325"/>
      <c r="J108" s="325"/>
      <c r="K108" s="325"/>
      <c r="L108" s="325"/>
      <c r="M108" s="325"/>
      <c r="N108" s="326"/>
      <c r="O108" s="57"/>
      <c r="P108" s="187"/>
      <c r="Q108" s="337"/>
      <c r="R108" s="337"/>
      <c r="S108" s="337"/>
      <c r="T108" s="337"/>
      <c r="U108" s="337"/>
      <c r="V108" s="337"/>
      <c r="W108" s="337"/>
      <c r="X108" s="338"/>
      <c r="Y108" s="57"/>
      <c r="Z108" s="57"/>
      <c r="AA108" s="170" t="b">
        <f t="shared" si="6"/>
        <v>0</v>
      </c>
      <c r="AC108" s="171" t="b">
        <f t="shared" si="3"/>
        <v>0</v>
      </c>
      <c r="AH108" s="172" t="b">
        <f t="shared" si="4"/>
        <v>0</v>
      </c>
    </row>
    <row r="109" spans="1:34" ht="34.5" customHeight="1" x14ac:dyDescent="0.2">
      <c r="A109" s="132" t="str">
        <f t="shared" ca="1" si="5"/>
        <v/>
      </c>
      <c r="B109" s="289" t="s">
        <v>570</v>
      </c>
      <c r="C109" s="290"/>
      <c r="D109" s="289"/>
      <c r="E109" s="288"/>
      <c r="F109" s="287"/>
      <c r="G109" s="288"/>
      <c r="H109" s="324"/>
      <c r="I109" s="325"/>
      <c r="J109" s="325"/>
      <c r="K109" s="325"/>
      <c r="L109" s="325"/>
      <c r="M109" s="325"/>
      <c r="N109" s="326"/>
      <c r="O109" s="57"/>
      <c r="P109" s="187"/>
      <c r="Q109" s="337"/>
      <c r="R109" s="337"/>
      <c r="S109" s="337"/>
      <c r="T109" s="337"/>
      <c r="U109" s="337"/>
      <c r="V109" s="337"/>
      <c r="W109" s="337"/>
      <c r="X109" s="338"/>
      <c r="Y109" s="57"/>
      <c r="Z109" s="57"/>
      <c r="AA109" s="170" t="b">
        <f t="shared" si="6"/>
        <v>0</v>
      </c>
      <c r="AC109" s="171" t="b">
        <f t="shared" si="3"/>
        <v>0</v>
      </c>
      <c r="AH109" s="172" t="b">
        <f>OR(AA109:AG109)</f>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x14ac:dyDescent="0.2">
      <c r="B111" s="196"/>
      <c r="C111" s="196"/>
      <c r="D111" s="196"/>
      <c r="F111" s="196"/>
      <c r="G111" s="196"/>
      <c r="H111" s="196"/>
      <c r="I111" s="196"/>
      <c r="J111" s="3"/>
      <c r="L111" s="68"/>
      <c r="M111" s="68"/>
      <c r="N111" s="68"/>
      <c r="P111" s="210"/>
      <c r="R111" s="6"/>
      <c r="U111" s="29"/>
      <c r="V111" s="29"/>
      <c r="W111" s="3"/>
    </row>
    <row r="112" spans="1:34" ht="18" x14ac:dyDescent="0.2">
      <c r="B112" s="346" t="s">
        <v>213</v>
      </c>
      <c r="C112" s="346"/>
      <c r="D112" s="346"/>
      <c r="E112" s="346"/>
      <c r="F112" s="346"/>
      <c r="H112" s="60"/>
      <c r="I112" s="60"/>
      <c r="J112" s="60"/>
      <c r="S112" s="30"/>
      <c r="T112" s="30"/>
      <c r="U112" s="30"/>
      <c r="W112" s="30"/>
    </row>
    <row r="113" spans="2:35" ht="26.25" customHeight="1" x14ac:dyDescent="0.2">
      <c r="B113" s="291" t="s">
        <v>212</v>
      </c>
      <c r="C113" s="292"/>
      <c r="D113" s="292"/>
      <c r="E113" s="292"/>
      <c r="F113" s="292"/>
      <c r="G113" s="292"/>
      <c r="H113" s="292"/>
      <c r="I113" s="292"/>
      <c r="J113" s="60"/>
      <c r="S113" s="30"/>
      <c r="T113" s="30"/>
      <c r="U113" s="30"/>
      <c r="W113" s="30"/>
      <c r="AA113" s="175"/>
    </row>
    <row r="114" spans="2:35" x14ac:dyDescent="0.2">
      <c r="B114" s="26" t="s">
        <v>121</v>
      </c>
      <c r="H114" s="60"/>
      <c r="I114" s="60"/>
      <c r="J114" s="60"/>
      <c r="K114" s="41"/>
      <c r="P114" s="26"/>
      <c r="U114" s="30"/>
      <c r="V114" s="30"/>
      <c r="W114" s="30"/>
    </row>
    <row r="115" spans="2:35" ht="19.5" customHeight="1" x14ac:dyDescent="0.2">
      <c r="B115" s="308" t="s">
        <v>614</v>
      </c>
      <c r="C115" s="384"/>
      <c r="D115" s="384"/>
      <c r="E115" s="384"/>
      <c r="F115" s="384"/>
      <c r="G115" s="384"/>
      <c r="H115" s="384"/>
      <c r="I115" s="444"/>
      <c r="J115" s="60"/>
      <c r="K115" s="41"/>
      <c r="P115" s="449"/>
      <c r="Q115" s="449"/>
      <c r="R115" s="449"/>
      <c r="S115" s="449"/>
      <c r="T115" s="211"/>
      <c r="U115" s="30"/>
    </row>
    <row r="116" spans="2:35" ht="19.5" customHeight="1" x14ac:dyDescent="0.2">
      <c r="B116" s="304"/>
      <c r="C116" s="305"/>
      <c r="D116" s="305"/>
      <c r="E116" s="305"/>
      <c r="F116" s="305"/>
      <c r="G116" s="305"/>
      <c r="H116" s="305"/>
      <c r="I116" s="306"/>
      <c r="J116" s="60"/>
      <c r="K116" s="41"/>
      <c r="U116" s="30"/>
    </row>
    <row r="117" spans="2:35" ht="19.5" customHeight="1" x14ac:dyDescent="0.2">
      <c r="B117" s="304"/>
      <c r="C117" s="305"/>
      <c r="D117" s="305"/>
      <c r="E117" s="305"/>
      <c r="F117" s="305"/>
      <c r="G117" s="305"/>
      <c r="H117" s="305"/>
      <c r="I117" s="306"/>
      <c r="K117" s="41"/>
      <c r="U117" s="30"/>
      <c r="X117" s="212"/>
      <c r="Y117" s="185"/>
      <c r="Z117" s="185"/>
    </row>
    <row r="118" spans="2:35" ht="19.5" customHeight="1" x14ac:dyDescent="0.2">
      <c r="B118" s="307"/>
      <c r="C118" s="307"/>
      <c r="D118" s="307"/>
      <c r="E118" s="307"/>
      <c r="F118" s="307"/>
      <c r="G118" s="307"/>
      <c r="H118" s="307"/>
      <c r="I118" s="307"/>
      <c r="K118" s="41"/>
      <c r="U118" s="30"/>
      <c r="X118" s="212"/>
      <c r="Y118" s="185"/>
      <c r="Z118" s="185"/>
    </row>
    <row r="119" spans="2:35" ht="12.75" customHeight="1" x14ac:dyDescent="0.2">
      <c r="J119" s="3"/>
      <c r="P119" s="3"/>
      <c r="Q119" s="3"/>
      <c r="R119" s="3"/>
      <c r="S119" s="3"/>
      <c r="T119" s="3"/>
      <c r="U119" s="30"/>
      <c r="X119" s="212"/>
      <c r="Y119" s="185"/>
      <c r="Z119" s="185"/>
      <c r="AG119" s="176"/>
      <c r="AH119" s="177"/>
      <c r="AI119" s="177"/>
    </row>
    <row r="120" spans="2:35" ht="19.5" customHeight="1" x14ac:dyDescent="0.2">
      <c r="B120" s="26" t="s">
        <v>219</v>
      </c>
      <c r="P120" s="26"/>
      <c r="U120" s="30"/>
      <c r="X120" s="212"/>
      <c r="Y120" s="185"/>
      <c r="Z120" s="185"/>
      <c r="AG120" s="176"/>
      <c r="AH120" s="177"/>
      <c r="AI120" s="177"/>
    </row>
    <row r="121" spans="2:35" ht="19.5" customHeight="1" x14ac:dyDescent="0.2">
      <c r="B121" s="303" t="s">
        <v>174</v>
      </c>
      <c r="C121" s="303"/>
      <c r="D121" s="303"/>
      <c r="E121" s="303"/>
      <c r="F121" s="303"/>
      <c r="G121" s="303"/>
      <c r="H121" s="303"/>
      <c r="I121" s="303"/>
      <c r="P121" s="449"/>
      <c r="Q121" s="449"/>
      <c r="R121" s="449"/>
      <c r="S121" s="449"/>
      <c r="T121" s="211"/>
      <c r="U121" s="30"/>
      <c r="X121" s="212"/>
      <c r="Y121" s="185"/>
      <c r="Z121" s="185"/>
      <c r="AG121" s="176"/>
      <c r="AH121" s="177"/>
      <c r="AI121" s="177"/>
    </row>
    <row r="122" spans="2:35" ht="19.5" customHeight="1" x14ac:dyDescent="0.2">
      <c r="B122" s="307"/>
      <c r="C122" s="307"/>
      <c r="D122" s="307"/>
      <c r="E122" s="307"/>
      <c r="F122" s="307"/>
      <c r="G122" s="307"/>
      <c r="H122" s="307"/>
      <c r="I122" s="307"/>
      <c r="U122" s="30"/>
      <c r="X122" s="212"/>
      <c r="Y122" s="212"/>
      <c r="Z122" s="212"/>
      <c r="AG122" s="176"/>
      <c r="AH122" s="177"/>
      <c r="AI122" s="177"/>
    </row>
    <row r="123" spans="2:35" ht="19.5" customHeight="1" x14ac:dyDescent="0.2">
      <c r="B123" s="307"/>
      <c r="C123" s="307"/>
      <c r="D123" s="307"/>
      <c r="E123" s="307"/>
      <c r="F123" s="307"/>
      <c r="G123" s="307"/>
      <c r="H123" s="307"/>
      <c r="I123" s="307"/>
      <c r="U123" s="30"/>
      <c r="X123" s="212"/>
      <c r="Y123" s="212"/>
      <c r="Z123" s="212"/>
      <c r="AG123" s="176"/>
      <c r="AH123" s="177"/>
      <c r="AI123" s="177"/>
    </row>
    <row r="124" spans="2:35" ht="19.5" customHeight="1" x14ac:dyDescent="0.2">
      <c r="B124" s="307"/>
      <c r="C124" s="307"/>
      <c r="D124" s="307"/>
      <c r="E124" s="307"/>
      <c r="F124" s="307"/>
      <c r="G124" s="307"/>
      <c r="H124" s="307"/>
      <c r="I124" s="307"/>
      <c r="U124" s="30"/>
      <c r="X124" s="212"/>
      <c r="Y124" s="212"/>
      <c r="Z124" s="212"/>
    </row>
    <row r="125" spans="2:35" ht="19.5" customHeight="1" x14ac:dyDescent="0.2">
      <c r="U125" s="30"/>
      <c r="X125" s="212"/>
      <c r="Y125" s="212"/>
      <c r="Z125" s="212"/>
      <c r="AG125" s="176"/>
      <c r="AH125" s="177"/>
      <c r="AI125" s="177"/>
    </row>
    <row r="126" spans="2:35" ht="19.5" customHeight="1" x14ac:dyDescent="0.2">
      <c r="B126" s="26" t="s">
        <v>220</v>
      </c>
      <c r="P126" s="26"/>
      <c r="U126" s="30"/>
      <c r="X126" s="212"/>
      <c r="Y126" s="212"/>
      <c r="Z126" s="212"/>
      <c r="AG126" s="176"/>
      <c r="AH126" s="177"/>
      <c r="AI126" s="177"/>
    </row>
    <row r="127" spans="2:35" ht="19.5" customHeight="1" x14ac:dyDescent="0.2">
      <c r="B127" s="303" t="s">
        <v>221</v>
      </c>
      <c r="C127" s="303"/>
      <c r="D127" s="303"/>
      <c r="E127" s="303"/>
      <c r="F127" s="303"/>
      <c r="G127" s="303"/>
      <c r="H127" s="303"/>
      <c r="I127" s="303"/>
      <c r="P127" s="454"/>
      <c r="Q127" s="454"/>
      <c r="R127" s="454"/>
      <c r="S127" s="454"/>
      <c r="T127" s="211"/>
      <c r="U127" s="30"/>
      <c r="X127" s="212"/>
      <c r="Y127" s="212"/>
      <c r="Z127" s="212"/>
      <c r="AG127" s="176"/>
      <c r="AH127" s="177"/>
      <c r="AI127" s="177"/>
    </row>
    <row r="128" spans="2:35" ht="19.5" customHeight="1" x14ac:dyDescent="0.2">
      <c r="B128" s="307"/>
      <c r="C128" s="307"/>
      <c r="D128" s="307"/>
      <c r="E128" s="307"/>
      <c r="F128" s="307"/>
      <c r="G128" s="307"/>
      <c r="H128" s="307"/>
      <c r="I128" s="307"/>
      <c r="U128" s="30"/>
      <c r="X128" s="212"/>
      <c r="Y128" s="212"/>
      <c r="Z128" s="212"/>
      <c r="AG128" s="176"/>
      <c r="AH128" s="177"/>
      <c r="AI128" s="177"/>
    </row>
    <row r="129" spans="2:35" ht="19.5" customHeight="1" x14ac:dyDescent="0.2">
      <c r="B129" s="307"/>
      <c r="C129" s="307"/>
      <c r="D129" s="307"/>
      <c r="E129" s="307"/>
      <c r="F129" s="307"/>
      <c r="G129" s="307"/>
      <c r="H129" s="307"/>
      <c r="I129" s="307"/>
      <c r="U129" s="30"/>
      <c r="X129" s="212"/>
      <c r="Y129" s="212"/>
      <c r="Z129" s="212"/>
      <c r="AG129" s="176"/>
      <c r="AH129" s="177"/>
      <c r="AI129" s="177"/>
    </row>
    <row r="130" spans="2:35" ht="19.5" customHeight="1" x14ac:dyDescent="0.2">
      <c r="B130" s="307"/>
      <c r="C130" s="307"/>
      <c r="D130" s="307"/>
      <c r="E130" s="307"/>
      <c r="F130" s="307"/>
      <c r="G130" s="307"/>
      <c r="H130" s="307"/>
      <c r="I130" s="307"/>
      <c r="U130" s="30"/>
      <c r="X130" s="212"/>
      <c r="Y130" s="212"/>
      <c r="Z130" s="212"/>
    </row>
    <row r="131" spans="2:35" ht="19.5" customHeight="1" x14ac:dyDescent="0.2">
      <c r="B131" s="307"/>
      <c r="C131" s="307"/>
      <c r="D131" s="307"/>
      <c r="E131" s="307"/>
      <c r="F131" s="307"/>
      <c r="G131" s="307"/>
      <c r="H131" s="307"/>
      <c r="I131" s="307"/>
      <c r="U131" s="30"/>
      <c r="X131" s="212"/>
      <c r="Y131" s="212"/>
      <c r="Z131" s="212"/>
      <c r="AG131" s="176"/>
      <c r="AH131" s="177"/>
      <c r="AI131" s="177"/>
    </row>
    <row r="132" spans="2:35" ht="19.5" customHeight="1" x14ac:dyDescent="0.2">
      <c r="B132" s="307"/>
      <c r="C132" s="307"/>
      <c r="D132" s="307"/>
      <c r="E132" s="307"/>
      <c r="F132" s="307"/>
      <c r="G132" s="307"/>
      <c r="H132" s="307"/>
      <c r="I132" s="307"/>
      <c r="U132" s="30"/>
      <c r="X132" s="212"/>
      <c r="Y132" s="212"/>
      <c r="Z132" s="212"/>
      <c r="AG132" s="176"/>
      <c r="AH132" s="177"/>
      <c r="AI132" s="177"/>
    </row>
    <row r="133" spans="2:35" ht="17.25" customHeight="1" x14ac:dyDescent="0.2">
      <c r="B133" s="39"/>
      <c r="C133" s="39"/>
      <c r="D133" s="39"/>
      <c r="E133" s="39"/>
      <c r="F133" s="39"/>
      <c r="H133" s="33"/>
      <c r="I133" s="33"/>
      <c r="J133" s="6"/>
      <c r="P133" s="32"/>
      <c r="S133" s="30"/>
      <c r="T133" s="30"/>
      <c r="U133" s="30"/>
      <c r="X133" s="212"/>
      <c r="Y133" s="212"/>
      <c r="Z133" s="212"/>
      <c r="AG133" s="176"/>
      <c r="AH133" s="177"/>
      <c r="AI133" s="177"/>
    </row>
    <row r="134" spans="2:35" ht="19.5" customHeight="1" x14ac:dyDescent="0.2">
      <c r="B134" s="26" t="s">
        <v>167</v>
      </c>
      <c r="P134" s="26"/>
      <c r="U134" s="30"/>
      <c r="X134" s="212"/>
      <c r="Y134" s="212"/>
      <c r="Z134" s="212"/>
      <c r="AG134" s="176"/>
      <c r="AH134" s="177"/>
      <c r="AI134" s="177"/>
    </row>
    <row r="135" spans="2:35" ht="19.5" customHeight="1" x14ac:dyDescent="0.2">
      <c r="B135" s="303" t="s">
        <v>197</v>
      </c>
      <c r="C135" s="303"/>
      <c r="D135" s="303"/>
      <c r="E135" s="303"/>
      <c r="F135" s="303"/>
      <c r="G135" s="303"/>
      <c r="H135" s="303"/>
      <c r="I135" s="303"/>
      <c r="K135" s="41"/>
      <c r="P135" s="449"/>
      <c r="Q135" s="449"/>
      <c r="R135" s="449"/>
      <c r="S135" s="449"/>
      <c r="T135" s="211"/>
      <c r="U135" s="30"/>
      <c r="X135" s="212"/>
      <c r="Y135" s="212"/>
      <c r="Z135" s="212"/>
      <c r="AG135" s="176"/>
      <c r="AH135" s="177"/>
      <c r="AI135" s="177"/>
    </row>
    <row r="136" spans="2:35" ht="19.5" customHeight="1" x14ac:dyDescent="0.2">
      <c r="B136" s="307"/>
      <c r="C136" s="307"/>
      <c r="D136" s="307"/>
      <c r="E136" s="307"/>
      <c r="F136" s="307"/>
      <c r="G136" s="307"/>
      <c r="H136" s="307"/>
      <c r="I136" s="307"/>
      <c r="K136" s="41"/>
      <c r="U136" s="30"/>
      <c r="X136" s="212"/>
      <c r="Y136" s="212"/>
      <c r="Z136" s="212"/>
      <c r="AG136" s="176"/>
      <c r="AH136" s="177"/>
      <c r="AI136" s="177"/>
    </row>
    <row r="137" spans="2:35" ht="19.5" customHeight="1" x14ac:dyDescent="0.2">
      <c r="B137" s="307"/>
      <c r="C137" s="307"/>
      <c r="D137" s="307"/>
      <c r="E137" s="307"/>
      <c r="F137" s="307"/>
      <c r="G137" s="307"/>
      <c r="H137" s="307"/>
      <c r="I137" s="307"/>
      <c r="K137" s="41"/>
      <c r="U137" s="30"/>
      <c r="X137" s="212"/>
      <c r="Y137" s="212"/>
      <c r="Z137" s="212"/>
      <c r="AG137" s="176"/>
      <c r="AH137" s="177"/>
      <c r="AI137" s="177"/>
    </row>
    <row r="138" spans="2:35" ht="19.5" customHeight="1" x14ac:dyDescent="0.2">
      <c r="B138" s="307"/>
      <c r="C138" s="307"/>
      <c r="D138" s="307"/>
      <c r="E138" s="307"/>
      <c r="F138" s="307"/>
      <c r="G138" s="307"/>
      <c r="H138" s="307"/>
      <c r="I138" s="307"/>
      <c r="K138" s="41"/>
      <c r="U138" s="30"/>
      <c r="X138" s="212"/>
      <c r="Y138" s="212"/>
      <c r="Z138" s="212"/>
    </row>
    <row r="139" spans="2:35" ht="19.5" customHeight="1" x14ac:dyDescent="0.2">
      <c r="J139" s="3"/>
      <c r="P139" s="3"/>
      <c r="Q139" s="3"/>
      <c r="R139" s="3"/>
      <c r="S139" s="3"/>
      <c r="T139" s="3"/>
      <c r="U139" s="30"/>
      <c r="X139" s="212"/>
      <c r="Y139" s="212"/>
      <c r="Z139" s="212"/>
      <c r="AG139" s="176"/>
      <c r="AH139" s="177"/>
      <c r="AI139" s="177"/>
    </row>
    <row r="140" spans="2:35" ht="17.25" customHeight="1" x14ac:dyDescent="0.2">
      <c r="B140" s="26" t="s">
        <v>218</v>
      </c>
      <c r="C140" s="39"/>
      <c r="D140" s="39"/>
      <c r="E140" s="39"/>
      <c r="F140" s="39"/>
      <c r="H140" s="33"/>
      <c r="I140" s="33"/>
      <c r="J140" s="6"/>
      <c r="P140" s="32"/>
      <c r="S140" s="30"/>
      <c r="T140" s="30"/>
      <c r="U140" s="30"/>
      <c r="X140" s="212"/>
      <c r="Y140" s="212"/>
      <c r="Z140" s="212"/>
      <c r="AG140" s="176"/>
      <c r="AH140" s="177"/>
      <c r="AI140" s="177"/>
    </row>
    <row r="141" spans="2:35" s="1" customFormat="1" ht="43.9" customHeight="1" x14ac:dyDescent="0.2">
      <c r="B141" s="303" t="s">
        <v>239</v>
      </c>
      <c r="C141" s="303"/>
      <c r="D141" s="303"/>
      <c r="E141" s="303"/>
      <c r="F141" s="303"/>
      <c r="G141" s="303"/>
      <c r="H141" s="303"/>
      <c r="I141" s="303"/>
      <c r="X141" s="212"/>
      <c r="Y141" s="212"/>
      <c r="Z141" s="212"/>
      <c r="AA141" s="170"/>
      <c r="AB141" s="171"/>
      <c r="AC141" s="171"/>
      <c r="AD141" s="171"/>
      <c r="AE141" s="171"/>
      <c r="AF141" s="171"/>
      <c r="AG141" s="176"/>
      <c r="AH141" s="177"/>
      <c r="AI141" s="177"/>
    </row>
    <row r="142" spans="2:35" s="1" customFormat="1" ht="41.25" customHeight="1" x14ac:dyDescent="0.2">
      <c r="B142" s="476"/>
      <c r="C142" s="477"/>
      <c r="D142" s="477"/>
      <c r="E142" s="478"/>
      <c r="F142" s="478"/>
      <c r="G142" s="478"/>
      <c r="H142" s="478"/>
      <c r="I142" s="479"/>
      <c r="X142" s="212"/>
      <c r="Y142" s="212"/>
      <c r="Z142" s="212"/>
      <c r="AA142" s="170"/>
      <c r="AB142" s="171"/>
      <c r="AC142" s="171"/>
      <c r="AD142" s="171"/>
      <c r="AE142" s="171"/>
      <c r="AF142" s="171"/>
      <c r="AG142" s="176"/>
      <c r="AH142" s="177"/>
      <c r="AI142" s="177"/>
    </row>
    <row r="143" spans="2:35" s="1" customFormat="1" ht="41.25" customHeight="1" x14ac:dyDescent="0.2">
      <c r="B143" s="480"/>
      <c r="C143" s="481"/>
      <c r="D143" s="481"/>
      <c r="E143" s="482"/>
      <c r="F143" s="482"/>
      <c r="G143" s="482"/>
      <c r="H143" s="482"/>
      <c r="I143" s="483"/>
      <c r="X143" s="212"/>
      <c r="Y143" s="212"/>
      <c r="Z143" s="212"/>
      <c r="AA143" s="170"/>
      <c r="AB143" s="171"/>
      <c r="AC143" s="171"/>
      <c r="AD143" s="171"/>
      <c r="AE143" s="171"/>
      <c r="AF143" s="171"/>
      <c r="AG143" s="176"/>
      <c r="AH143" s="177"/>
      <c r="AI143" s="177"/>
    </row>
    <row r="144" spans="2:35" s="1" customFormat="1" ht="25.5" customHeight="1" x14ac:dyDescent="0.25">
      <c r="B144" s="484"/>
      <c r="C144" s="485"/>
      <c r="D144" s="485"/>
      <c r="E144" s="485"/>
      <c r="F144" s="485"/>
      <c r="G144" s="485"/>
      <c r="H144" s="485"/>
      <c r="I144" s="486"/>
      <c r="J144" s="18"/>
      <c r="K144" s="18"/>
      <c r="L144" s="18"/>
      <c r="M144" s="18"/>
      <c r="X144" s="212"/>
      <c r="Y144" s="212"/>
      <c r="Z144" s="212"/>
      <c r="AA144" s="170"/>
      <c r="AB144" s="171"/>
      <c r="AC144" s="171"/>
      <c r="AD144" s="171"/>
      <c r="AE144" s="171"/>
      <c r="AF144" s="171"/>
      <c r="AG144" s="171"/>
      <c r="AH144" s="172"/>
      <c r="AI144" s="172"/>
    </row>
    <row r="145" spans="2:35" ht="17.25" customHeight="1" x14ac:dyDescent="0.2">
      <c r="B145" s="39"/>
      <c r="C145" s="39"/>
      <c r="D145" s="39"/>
      <c r="E145" s="39"/>
      <c r="F145" s="39"/>
      <c r="H145" s="33"/>
      <c r="I145" s="33"/>
      <c r="J145" s="6"/>
      <c r="P145" s="32"/>
      <c r="S145" s="30"/>
      <c r="T145" s="30"/>
      <c r="U145" s="30"/>
      <c r="X145" s="212"/>
      <c r="Y145" s="212"/>
      <c r="Z145" s="212"/>
    </row>
    <row r="146" spans="2:35" ht="20.25" customHeight="1" x14ac:dyDescent="0.2">
      <c r="B146" s="346" t="s">
        <v>35</v>
      </c>
      <c r="C146" s="346"/>
      <c r="D146" s="346"/>
      <c r="E146" s="346"/>
      <c r="F146" s="346"/>
      <c r="P146" s="32"/>
      <c r="S146" s="30"/>
      <c r="T146" s="30"/>
      <c r="U146" s="30"/>
      <c r="X146" s="212"/>
      <c r="Y146" s="212"/>
      <c r="Z146" s="212"/>
    </row>
    <row r="147" spans="2:35" ht="33" customHeight="1" x14ac:dyDescent="0.2">
      <c r="B147" s="308" t="s">
        <v>36</v>
      </c>
      <c r="C147" s="309"/>
      <c r="D147" s="309"/>
      <c r="E147" s="309"/>
      <c r="F147" s="309"/>
      <c r="G147" s="309"/>
      <c r="H147" s="309"/>
      <c r="I147" s="309"/>
      <c r="J147" s="213"/>
      <c r="K147" s="196"/>
      <c r="L147" s="196"/>
      <c r="M147" s="196"/>
      <c r="N147" s="196"/>
      <c r="O147" s="30"/>
      <c r="P147" s="30"/>
      <c r="Q147" s="30"/>
      <c r="R147" s="30"/>
      <c r="S147" s="30"/>
      <c r="T147" s="30"/>
      <c r="U147" s="30"/>
      <c r="X147" s="212"/>
      <c r="Y147" s="212"/>
      <c r="Z147" s="212"/>
    </row>
    <row r="148" spans="2:35" ht="17.25" customHeight="1" x14ac:dyDescent="0.2">
      <c r="B148" s="310"/>
      <c r="C148" s="311"/>
      <c r="D148" s="311"/>
      <c r="E148" s="311"/>
      <c r="F148" s="311"/>
      <c r="G148" s="311"/>
      <c r="H148" s="311"/>
      <c r="I148" s="311"/>
      <c r="J148" s="214"/>
      <c r="K148" s="215"/>
      <c r="L148" s="215"/>
      <c r="M148" s="215"/>
      <c r="N148" s="215"/>
      <c r="O148" s="30"/>
      <c r="P148" s="30"/>
      <c r="Q148" s="30"/>
      <c r="R148" s="30"/>
      <c r="S148" s="30"/>
      <c r="T148" s="30"/>
      <c r="U148" s="30"/>
      <c r="X148" s="212"/>
      <c r="Y148" s="212"/>
      <c r="Z148" s="212"/>
      <c r="AG148" s="176"/>
      <c r="AH148" s="177"/>
      <c r="AI148" s="177"/>
    </row>
    <row r="149" spans="2:35" ht="12.75" customHeight="1" x14ac:dyDescent="0.2">
      <c r="B149" s="312"/>
      <c r="C149" s="313"/>
      <c r="D149" s="313"/>
      <c r="E149" s="313"/>
      <c r="F149" s="313"/>
      <c r="G149" s="313"/>
      <c r="H149" s="313"/>
      <c r="I149" s="313"/>
      <c r="J149" s="214"/>
      <c r="K149" s="215"/>
      <c r="L149" s="215"/>
      <c r="M149" s="215"/>
      <c r="N149" s="215"/>
      <c r="X149" s="212"/>
      <c r="Y149" s="212"/>
      <c r="Z149" s="212"/>
      <c r="AG149" s="176"/>
      <c r="AH149" s="177"/>
      <c r="AI149" s="177"/>
    </row>
    <row r="150" spans="2:35" ht="12.75" customHeight="1" x14ac:dyDescent="0.2">
      <c r="B150" s="312"/>
      <c r="C150" s="313"/>
      <c r="D150" s="313"/>
      <c r="E150" s="313"/>
      <c r="F150" s="313"/>
      <c r="G150" s="313"/>
      <c r="H150" s="313"/>
      <c r="I150" s="313"/>
      <c r="J150" s="214"/>
      <c r="K150" s="215"/>
      <c r="L150" s="215"/>
      <c r="M150" s="215"/>
      <c r="N150" s="215"/>
      <c r="X150" s="212"/>
      <c r="Y150" s="212"/>
      <c r="Z150" s="212"/>
      <c r="AG150" s="176"/>
      <c r="AH150" s="177"/>
      <c r="AI150" s="177"/>
    </row>
    <row r="151" spans="2:35" ht="12.75" customHeight="1" x14ac:dyDescent="0.2">
      <c r="B151" s="312"/>
      <c r="C151" s="313"/>
      <c r="D151" s="313"/>
      <c r="E151" s="313"/>
      <c r="F151" s="313"/>
      <c r="G151" s="313"/>
      <c r="H151" s="313"/>
      <c r="I151" s="313"/>
      <c r="J151" s="214"/>
      <c r="K151" s="215"/>
      <c r="L151" s="215"/>
      <c r="M151" s="215"/>
      <c r="N151" s="215"/>
      <c r="X151" s="212"/>
      <c r="Y151" s="212"/>
      <c r="Z151" s="212"/>
      <c r="AG151" s="176"/>
      <c r="AH151" s="177"/>
      <c r="AI151" s="177"/>
    </row>
    <row r="152" spans="2:35" ht="12.75" customHeight="1" x14ac:dyDescent="0.2">
      <c r="B152" s="312"/>
      <c r="C152" s="313"/>
      <c r="D152" s="313"/>
      <c r="E152" s="313"/>
      <c r="F152" s="313"/>
      <c r="G152" s="313"/>
      <c r="H152" s="313"/>
      <c r="I152" s="313"/>
      <c r="J152" s="214"/>
      <c r="K152" s="215"/>
      <c r="L152" s="215"/>
      <c r="M152" s="215"/>
      <c r="N152" s="215"/>
      <c r="X152" s="212"/>
      <c r="Y152" s="212"/>
      <c r="Z152" s="212"/>
    </row>
    <row r="153" spans="2:35" ht="12.75" customHeight="1" x14ac:dyDescent="0.2">
      <c r="B153" s="312"/>
      <c r="C153" s="313"/>
      <c r="D153" s="313"/>
      <c r="E153" s="313"/>
      <c r="F153" s="313"/>
      <c r="G153" s="313"/>
      <c r="H153" s="313"/>
      <c r="I153" s="313"/>
      <c r="J153" s="214"/>
      <c r="K153" s="215"/>
      <c r="L153" s="215"/>
      <c r="M153" s="215"/>
      <c r="N153" s="215"/>
      <c r="X153" s="185"/>
      <c r="Y153" s="185"/>
      <c r="Z153" s="185"/>
    </row>
    <row r="154" spans="2:35" ht="12.75" customHeight="1" x14ac:dyDescent="0.2">
      <c r="B154" s="312"/>
      <c r="C154" s="313"/>
      <c r="D154" s="313"/>
      <c r="E154" s="313"/>
      <c r="F154" s="313"/>
      <c r="G154" s="313"/>
      <c r="H154" s="313"/>
      <c r="I154" s="313"/>
      <c r="J154" s="216"/>
      <c r="K154" s="161"/>
      <c r="L154" s="161"/>
      <c r="M154" s="161"/>
      <c r="N154" s="161"/>
      <c r="X154" s="185"/>
      <c r="Y154" s="185"/>
      <c r="Z154" s="185"/>
    </row>
    <row r="155" spans="2:35" ht="12.75" customHeight="1" x14ac:dyDescent="0.2">
      <c r="B155" s="312"/>
      <c r="C155" s="313"/>
      <c r="D155" s="313"/>
      <c r="E155" s="313"/>
      <c r="F155" s="313"/>
      <c r="G155" s="313"/>
      <c r="H155" s="313"/>
      <c r="I155" s="313"/>
      <c r="J155" s="216"/>
      <c r="K155" s="161"/>
      <c r="L155" s="161"/>
      <c r="M155" s="161"/>
      <c r="N155" s="161"/>
      <c r="X155" s="185"/>
      <c r="Y155" s="185"/>
      <c r="Z155" s="185"/>
    </row>
    <row r="156" spans="2:35" ht="12.75" customHeight="1" x14ac:dyDescent="0.2">
      <c r="B156" s="312"/>
      <c r="C156" s="313"/>
      <c r="D156" s="313"/>
      <c r="E156" s="313"/>
      <c r="F156" s="313"/>
      <c r="G156" s="313"/>
      <c r="H156" s="313"/>
      <c r="I156" s="313"/>
      <c r="J156" s="216"/>
      <c r="K156" s="161"/>
      <c r="L156" s="161"/>
      <c r="M156" s="161"/>
      <c r="N156" s="161"/>
      <c r="X156" s="185"/>
      <c r="Y156" s="185"/>
      <c r="Z156" s="185"/>
    </row>
    <row r="157" spans="2:35" ht="15" customHeight="1" x14ac:dyDescent="0.2">
      <c r="B157" s="314"/>
      <c r="C157" s="315"/>
      <c r="D157" s="315"/>
      <c r="E157" s="315"/>
      <c r="F157" s="315"/>
      <c r="G157" s="315"/>
      <c r="H157" s="315"/>
      <c r="I157" s="315"/>
      <c r="J157" s="216"/>
      <c r="K157" s="161"/>
      <c r="L157" s="161"/>
      <c r="M157" s="161"/>
      <c r="N157" s="161"/>
      <c r="X157" s="185"/>
      <c r="Y157" s="185"/>
      <c r="Z157" s="185"/>
    </row>
    <row r="158" spans="2:35" x14ac:dyDescent="0.2">
      <c r="P158" s="41"/>
      <c r="X158" s="185"/>
      <c r="Y158" s="185"/>
      <c r="Z158" s="185"/>
    </row>
    <row r="159" spans="2:35" ht="15" customHeight="1" x14ac:dyDescent="0.2">
      <c r="B159" s="26" t="s">
        <v>275</v>
      </c>
      <c r="M159" s="26"/>
      <c r="P159" s="26" t="s">
        <v>136</v>
      </c>
      <c r="X159" s="185"/>
      <c r="Y159" s="185"/>
      <c r="Z159" s="185"/>
    </row>
    <row r="160" spans="2:35" ht="19.5" customHeight="1" x14ac:dyDescent="0.2">
      <c r="B160" s="303" t="s">
        <v>138</v>
      </c>
      <c r="C160" s="303"/>
      <c r="D160" s="303"/>
      <c r="E160" s="303"/>
      <c r="F160" s="303"/>
      <c r="G160" s="303"/>
      <c r="H160" s="303"/>
      <c r="I160" s="303"/>
      <c r="P160" s="308" t="s">
        <v>137</v>
      </c>
      <c r="Q160" s="384"/>
      <c r="R160" s="384"/>
      <c r="S160" s="384"/>
      <c r="T160" s="384"/>
      <c r="U160" s="384"/>
      <c r="V160" s="384"/>
      <c r="W160" s="475"/>
      <c r="X160" s="185"/>
      <c r="Y160" s="185"/>
      <c r="Z160" s="185"/>
    </row>
    <row r="161" spans="2:45" ht="19.5" customHeight="1" x14ac:dyDescent="0.2">
      <c r="B161" s="307"/>
      <c r="C161" s="307"/>
      <c r="D161" s="307"/>
      <c r="E161" s="307"/>
      <c r="F161" s="307"/>
      <c r="G161" s="307"/>
      <c r="H161" s="307"/>
      <c r="I161" s="307"/>
      <c r="O161" s="47"/>
      <c r="P161" s="441"/>
      <c r="Q161" s="442"/>
      <c r="R161" s="442"/>
      <c r="S161" s="442"/>
      <c r="T161" s="442"/>
      <c r="U161" s="442"/>
      <c r="V161" s="442"/>
      <c r="W161" s="443"/>
      <c r="X161" s="185"/>
      <c r="Y161" s="185"/>
      <c r="Z161" s="185"/>
    </row>
    <row r="162" spans="2:45" ht="19.5" customHeight="1" x14ac:dyDescent="0.2">
      <c r="B162" s="307"/>
      <c r="C162" s="307"/>
      <c r="D162" s="307"/>
      <c r="E162" s="307"/>
      <c r="F162" s="307"/>
      <c r="G162" s="307"/>
      <c r="H162" s="307"/>
      <c r="I162" s="307"/>
      <c r="P162" s="441"/>
      <c r="Q162" s="442"/>
      <c r="R162" s="442"/>
      <c r="S162" s="442"/>
      <c r="T162" s="442"/>
      <c r="U162" s="442"/>
      <c r="V162" s="442"/>
      <c r="W162" s="443"/>
      <c r="X162" s="185"/>
      <c r="Y162" s="185"/>
      <c r="Z162" s="185"/>
    </row>
    <row r="163" spans="2:45" ht="19.5" customHeight="1" x14ac:dyDescent="0.2">
      <c r="B163" s="304"/>
      <c r="C163" s="305"/>
      <c r="D163" s="305"/>
      <c r="E163" s="305"/>
      <c r="F163" s="305"/>
      <c r="G163" s="305"/>
      <c r="H163" s="305"/>
      <c r="I163" s="306"/>
      <c r="P163" s="441"/>
      <c r="Q163" s="442"/>
      <c r="R163" s="442"/>
      <c r="S163" s="442"/>
      <c r="T163" s="442"/>
      <c r="U163" s="442"/>
      <c r="V163" s="442"/>
      <c r="W163" s="443"/>
      <c r="X163" s="185"/>
      <c r="Y163" s="185"/>
      <c r="Z163" s="185"/>
    </row>
    <row r="164" spans="2:45" ht="19.5" customHeight="1" x14ac:dyDescent="0.2">
      <c r="B164" s="26"/>
      <c r="P164" s="34"/>
      <c r="Q164" s="34"/>
      <c r="R164" s="34"/>
      <c r="S164" s="34"/>
      <c r="T164" s="34"/>
      <c r="U164" s="34"/>
      <c r="X164" s="185"/>
      <c r="Y164" s="185"/>
      <c r="Z164" s="185"/>
    </row>
    <row r="165" spans="2:45" x14ac:dyDescent="0.2">
      <c r="P165" s="41"/>
      <c r="X165" s="185"/>
      <c r="Y165" s="185"/>
      <c r="Z165" s="185"/>
    </row>
    <row r="166" spans="2:45" ht="19.5" customHeight="1" x14ac:dyDescent="0.2">
      <c r="B166" s="26"/>
      <c r="H166" s="26"/>
      <c r="R166" s="31"/>
      <c r="U166" s="64"/>
      <c r="X166" s="185"/>
      <c r="Y166" s="185"/>
      <c r="Z166" s="185"/>
    </row>
    <row r="167" spans="2:45" ht="19.5" customHeight="1" x14ac:dyDescent="0.2">
      <c r="B167" s="26"/>
      <c r="H167" s="26"/>
      <c r="P167" s="334" t="s">
        <v>240</v>
      </c>
      <c r="Q167" s="335"/>
      <c r="R167" s="335"/>
      <c r="S167" s="335"/>
      <c r="T167" s="335"/>
      <c r="U167" s="335"/>
      <c r="V167" s="335"/>
      <c r="W167" s="450"/>
      <c r="X167" s="61"/>
      <c r="Y167" s="61"/>
      <c r="Z167" s="61"/>
      <c r="AA167" s="178"/>
      <c r="AB167" s="179"/>
    </row>
    <row r="168" spans="2:45" ht="21" customHeight="1" x14ac:dyDescent="0.2">
      <c r="M168" s="41"/>
      <c r="P168" s="451"/>
      <c r="Q168" s="452"/>
      <c r="R168" s="452"/>
      <c r="S168" s="452"/>
      <c r="T168" s="452"/>
      <c r="U168" s="452"/>
      <c r="V168" s="452"/>
      <c r="W168" s="453"/>
      <c r="X168" s="26"/>
      <c r="Y168" s="26"/>
      <c r="Z168" s="26"/>
      <c r="AA168" s="178"/>
      <c r="AB168" s="179"/>
      <c r="AJ168" s="26"/>
      <c r="AK168" s="26"/>
      <c r="AL168" s="26"/>
      <c r="AM168" s="26"/>
      <c r="AN168" s="26"/>
      <c r="AO168" s="26"/>
      <c r="AP168" s="26"/>
      <c r="AQ168" s="26"/>
      <c r="AR168" s="26"/>
      <c r="AS168" s="26"/>
    </row>
    <row r="169" spans="2:45" ht="51" customHeight="1" x14ac:dyDescent="0.2">
      <c r="B169" s="300" t="s">
        <v>615</v>
      </c>
      <c r="C169" s="301"/>
      <c r="D169" s="301"/>
      <c r="E169" s="301"/>
      <c r="F169" s="301"/>
      <c r="G169" s="301"/>
      <c r="H169" s="301"/>
      <c r="I169" s="302"/>
      <c r="P169" s="448" t="str">
        <f>"Leverantören intygar att avropssvaret är giltigt minst den tid som avropande organisation angett ovan. "&amp;CHAR(10)&amp;"("&amp;TEXT(D34,"ÅÅÅÅ-MM-DD")&amp;")"</f>
        <v>Leverantören intygar att avropssvaret är giltigt minst den tid som avropande organisation angett ovan. 
(1900-01-00)</v>
      </c>
      <c r="Q169" s="448"/>
      <c r="R169" s="448"/>
      <c r="S169" s="448"/>
      <c r="T169" s="448"/>
      <c r="U169" s="448"/>
      <c r="V169" s="448"/>
      <c r="W169" s="448"/>
      <c r="X169" s="26"/>
      <c r="Y169" s="26"/>
      <c r="Z169" s="26"/>
      <c r="AA169" s="178"/>
      <c r="AB169" s="179"/>
      <c r="AJ169" s="26"/>
      <c r="AK169" s="26"/>
      <c r="AL169" s="26"/>
      <c r="AM169" s="26"/>
      <c r="AN169" s="26"/>
      <c r="AO169" s="26"/>
      <c r="AP169" s="26"/>
      <c r="AQ169" s="26"/>
      <c r="AR169" s="26"/>
      <c r="AS169" s="26"/>
    </row>
    <row r="170" spans="2:45" ht="21" customHeight="1" x14ac:dyDescent="0.2">
      <c r="B170" s="65"/>
      <c r="P170" s="308" t="s">
        <v>38</v>
      </c>
      <c r="Q170" s="384"/>
      <c r="R170" s="384"/>
      <c r="S170" s="384"/>
      <c r="T170" s="384"/>
      <c r="U170" s="384"/>
      <c r="V170" s="384"/>
      <c r="W170" s="444"/>
      <c r="X170" s="26"/>
      <c r="Y170" s="26"/>
      <c r="Z170" s="26"/>
      <c r="AA170" s="178"/>
      <c r="AB170" s="179"/>
      <c r="AJ170" s="26"/>
      <c r="AK170" s="26"/>
      <c r="AL170" s="26"/>
      <c r="AM170" s="26"/>
      <c r="AN170" s="26"/>
      <c r="AO170" s="26"/>
      <c r="AP170" s="26"/>
      <c r="AQ170" s="26"/>
      <c r="AR170" s="26"/>
      <c r="AS170" s="26"/>
    </row>
    <row r="171" spans="2:45" ht="21.75" customHeight="1" x14ac:dyDescent="0.2">
      <c r="B171" s="29"/>
      <c r="C171" s="29"/>
      <c r="D171" s="29"/>
      <c r="E171" s="29"/>
      <c r="F171" s="29"/>
      <c r="G171" s="29"/>
      <c r="H171" s="29"/>
      <c r="I171" s="29"/>
      <c r="J171" s="29"/>
      <c r="K171" s="29"/>
      <c r="L171" s="29"/>
      <c r="M171" s="29"/>
      <c r="P171" s="441"/>
      <c r="Q171" s="442"/>
      <c r="R171" s="442"/>
      <c r="S171" s="442"/>
      <c r="T171" s="442"/>
      <c r="U171" s="442"/>
      <c r="V171" s="442"/>
      <c r="W171" s="443"/>
      <c r="X171" s="35"/>
      <c r="Y171" s="35"/>
      <c r="Z171" s="35"/>
      <c r="AA171" s="170" t="b">
        <f>IF(P171=0,TRUE,FALSE)</f>
        <v>1</v>
      </c>
      <c r="AH171" s="172" t="b">
        <f>OR(AA171:AG171)</f>
        <v>1</v>
      </c>
      <c r="AJ171" s="36"/>
    </row>
    <row r="172" spans="2:45" ht="7.5" customHeight="1" x14ac:dyDescent="0.2">
      <c r="B172" s="29"/>
      <c r="C172" s="29"/>
      <c r="D172" s="29"/>
      <c r="E172" s="29"/>
      <c r="F172" s="29"/>
      <c r="G172" s="29"/>
      <c r="H172" s="29"/>
      <c r="I172" s="29"/>
      <c r="J172" s="29"/>
      <c r="K172" s="29"/>
      <c r="L172" s="29"/>
      <c r="M172" s="29"/>
      <c r="P172" s="36"/>
      <c r="Q172" s="36"/>
      <c r="R172" s="36"/>
      <c r="S172" s="36"/>
      <c r="T172" s="36"/>
      <c r="X172" s="37"/>
      <c r="Y172" s="37"/>
      <c r="Z172" s="37"/>
      <c r="AB172" s="180"/>
      <c r="AC172" s="180"/>
      <c r="AD172" s="180"/>
      <c r="AE172" s="180"/>
      <c r="AF172" s="180"/>
      <c r="AG172" s="180"/>
      <c r="AH172" s="181"/>
      <c r="AJ172" s="36"/>
    </row>
    <row r="173" spans="2:45" ht="18" customHeight="1" x14ac:dyDescent="0.2">
      <c r="B173" s="29"/>
      <c r="C173" s="29"/>
      <c r="D173" s="29"/>
      <c r="E173" s="29"/>
      <c r="F173" s="29"/>
      <c r="G173" s="29"/>
      <c r="H173" s="29"/>
      <c r="I173" s="29"/>
      <c r="J173" s="29"/>
      <c r="K173" s="29"/>
      <c r="L173" s="29"/>
      <c r="M173" s="29"/>
      <c r="P173" s="445" t="s">
        <v>39</v>
      </c>
      <c r="Q173" s="446"/>
      <c r="R173" s="446"/>
      <c r="S173" s="446"/>
      <c r="T173" s="446"/>
      <c r="U173" s="446"/>
      <c r="V173" s="446"/>
      <c r="W173" s="447"/>
      <c r="X173" s="36"/>
      <c r="Y173" s="36"/>
      <c r="Z173" s="36"/>
      <c r="AB173" s="182"/>
      <c r="AC173" s="182"/>
      <c r="AD173" s="182"/>
      <c r="AE173" s="182"/>
      <c r="AF173" s="182"/>
      <c r="AG173" s="182"/>
      <c r="AH173" s="183"/>
      <c r="AJ173" s="36"/>
    </row>
    <row r="174" spans="2:45" ht="14.25" customHeight="1" x14ac:dyDescent="0.2">
      <c r="B174" s="42"/>
      <c r="C174" s="42"/>
      <c r="D174" s="42"/>
      <c r="P174" s="435"/>
      <c r="Q174" s="436"/>
      <c r="R174" s="436"/>
      <c r="S174" s="436"/>
      <c r="T174" s="436"/>
      <c r="U174" s="436"/>
      <c r="V174" s="436"/>
      <c r="W174" s="437"/>
      <c r="X174" s="35"/>
      <c r="Y174" s="35"/>
      <c r="Z174" s="35"/>
      <c r="AA174" s="170" t="b">
        <f>IF(P174=0,TRUE,FALSE)</f>
        <v>1</v>
      </c>
      <c r="AH174" s="172" t="b">
        <f>OR(AA174:AG174)</f>
        <v>1</v>
      </c>
      <c r="AJ174" s="36"/>
    </row>
    <row r="175" spans="2:45" ht="26.25" customHeight="1" x14ac:dyDescent="0.2">
      <c r="B175" s="42"/>
      <c r="C175" s="42"/>
      <c r="D175" s="42"/>
      <c r="F175" s="41"/>
      <c r="P175" s="438"/>
      <c r="Q175" s="439"/>
      <c r="R175" s="439"/>
      <c r="S175" s="439"/>
      <c r="T175" s="439"/>
      <c r="U175" s="439"/>
      <c r="V175" s="439"/>
      <c r="W175" s="440"/>
      <c r="X175" s="37"/>
      <c r="Y175" s="37"/>
      <c r="Z175" s="37"/>
      <c r="AB175" s="180"/>
      <c r="AC175" s="180"/>
      <c r="AD175" s="180"/>
      <c r="AE175" s="180"/>
      <c r="AF175" s="180"/>
      <c r="AG175" s="180"/>
      <c r="AH175" s="181"/>
      <c r="AI175" s="181"/>
      <c r="AJ175" s="36"/>
    </row>
    <row r="176" spans="2:45" ht="42.75" customHeight="1" x14ac:dyDescent="0.2">
      <c r="F176" s="41"/>
      <c r="R176" s="37"/>
      <c r="X176" s="37"/>
      <c r="Y176" s="37"/>
      <c r="Z176" s="37"/>
      <c r="AB176" s="182"/>
      <c r="AC176" s="182"/>
      <c r="AD176" s="182"/>
      <c r="AE176" s="182"/>
      <c r="AF176" s="182"/>
      <c r="AG176" s="182"/>
      <c r="AH176" s="183"/>
      <c r="AI176" s="183"/>
      <c r="AJ176" s="36"/>
    </row>
    <row r="177" spans="20:35" ht="31.5" customHeight="1" x14ac:dyDescent="0.2">
      <c r="T177" s="412" t="str">
        <f>IF(LarmStatus,"Minst ett av de obligatoriska kraven är inte ifyllda. Fel hittat på rad: "&amp;MATCH(TRUE,$AH:$AH,0),"")</f>
        <v>Minst ett av de obligatoriska kraven är inte ifyllda. Fel hittat på rad: 9</v>
      </c>
      <c r="U177" s="412"/>
      <c r="V177" s="412"/>
      <c r="W177" s="412"/>
      <c r="X177" s="41"/>
    </row>
    <row r="178" spans="20:35" ht="7.5" customHeight="1" x14ac:dyDescent="0.2">
      <c r="AB178" s="180"/>
      <c r="AC178" s="180"/>
      <c r="AD178" s="180"/>
      <c r="AE178" s="180"/>
      <c r="AF178" s="180"/>
      <c r="AG178" s="180"/>
    </row>
    <row r="179" spans="20:35" ht="7.5" customHeight="1" x14ac:dyDescent="0.2">
      <c r="AA179" s="184"/>
      <c r="AB179" s="180"/>
      <c r="AC179" s="180"/>
      <c r="AD179" s="180"/>
      <c r="AE179" s="180"/>
      <c r="AF179" s="180"/>
      <c r="AG179" s="180"/>
      <c r="AH179" s="181"/>
      <c r="AI179" s="181"/>
    </row>
    <row r="180" spans="20:35" ht="20.25" customHeight="1" x14ac:dyDescent="0.2"/>
    <row r="181" spans="20:35" ht="17.25" customHeight="1" x14ac:dyDescent="0.2"/>
    <row r="182" spans="20:35" ht="17.25" customHeight="1" x14ac:dyDescent="0.2"/>
    <row r="183" spans="20:35" ht="17.25" customHeight="1" x14ac:dyDescent="0.2"/>
    <row r="184" spans="20:35" ht="17.25" customHeight="1" x14ac:dyDescent="0.2"/>
    <row r="185" spans="20:35" ht="17.25" customHeight="1" x14ac:dyDescent="0.2"/>
    <row r="186" spans="20:35" ht="17.25" customHeight="1" x14ac:dyDescent="0.2"/>
    <row r="187" spans="20:35" ht="17.25" customHeight="1" x14ac:dyDescent="0.2"/>
  </sheetData>
  <sheetProtection algorithmName="SHA-512" hashValue="RRCoHkAp5x7KFW4vj6FM0AtZdYagKx58g51lOAVlHkXSmjrgLtj9y8DDZVcIG6QUcKmktYWqkYOEmvIX1Og91A==" saltValue="Z9lsRq9qvLFQAtQryeD2dA==" spinCount="100000" sheet="1" objects="1" scenarios="1" formatColumns="0" formatRows="0"/>
  <dataConsolidate/>
  <mergeCells count="358">
    <mergeCell ref="B116:I116"/>
    <mergeCell ref="B135:I135"/>
    <mergeCell ref="P135:S135"/>
    <mergeCell ref="B122:I122"/>
    <mergeCell ref="P160:W160"/>
    <mergeCell ref="P163:W163"/>
    <mergeCell ref="B163:I163"/>
    <mergeCell ref="B130:I130"/>
    <mergeCell ref="B161:I161"/>
    <mergeCell ref="B160:I160"/>
    <mergeCell ref="B141:I141"/>
    <mergeCell ref="B142:I144"/>
    <mergeCell ref="B146:F146"/>
    <mergeCell ref="B136:I136"/>
    <mergeCell ref="B137:I137"/>
    <mergeCell ref="B138:I138"/>
    <mergeCell ref="P115:S115"/>
    <mergeCell ref="B115:I115"/>
    <mergeCell ref="B112:F112"/>
    <mergeCell ref="E77:I77"/>
    <mergeCell ref="B75:J75"/>
    <mergeCell ref="B84:J85"/>
    <mergeCell ref="B87:F87"/>
    <mergeCell ref="B90:C90"/>
    <mergeCell ref="B101:C101"/>
    <mergeCell ref="B91:C91"/>
    <mergeCell ref="B104:C104"/>
    <mergeCell ref="B103:C103"/>
    <mergeCell ref="B98:C98"/>
    <mergeCell ref="B100:C100"/>
    <mergeCell ref="B89:C89"/>
    <mergeCell ref="H108:N108"/>
    <mergeCell ref="H100:N100"/>
    <mergeCell ref="H102:N102"/>
    <mergeCell ref="H103:N103"/>
    <mergeCell ref="H104:N104"/>
    <mergeCell ref="B109:C109"/>
    <mergeCell ref="B105:C105"/>
    <mergeCell ref="H109:N109"/>
    <mergeCell ref="B107:C107"/>
    <mergeCell ref="V50:W50"/>
    <mergeCell ref="V49:W49"/>
    <mergeCell ref="C50:E50"/>
    <mergeCell ref="F50:K50"/>
    <mergeCell ref="F49:K49"/>
    <mergeCell ref="C51:E51"/>
    <mergeCell ref="V56:W56"/>
    <mergeCell ref="V66:W66"/>
    <mergeCell ref="C66:E66"/>
    <mergeCell ref="F66:K66"/>
    <mergeCell ref="C53:E53"/>
    <mergeCell ref="F53:K53"/>
    <mergeCell ref="C55:E55"/>
    <mergeCell ref="F55:K55"/>
    <mergeCell ref="C65:E65"/>
    <mergeCell ref="V59:W59"/>
    <mergeCell ref="C64:E64"/>
    <mergeCell ref="P64:U64"/>
    <mergeCell ref="V64:W64"/>
    <mergeCell ref="F62:K62"/>
    <mergeCell ref="C62:E62"/>
    <mergeCell ref="P63:U63"/>
    <mergeCell ref="V63:W63"/>
    <mergeCell ref="P62:U62"/>
    <mergeCell ref="X47:Y47"/>
    <mergeCell ref="X48:Y48"/>
    <mergeCell ref="P48:U48"/>
    <mergeCell ref="P47:U47"/>
    <mergeCell ref="F48:K48"/>
    <mergeCell ref="C48:E48"/>
    <mergeCell ref="C47:E47"/>
    <mergeCell ref="V47:W47"/>
    <mergeCell ref="F47:K47"/>
    <mergeCell ref="V48:W48"/>
    <mergeCell ref="X51:Y51"/>
    <mergeCell ref="X52:Y52"/>
    <mergeCell ref="X49:Y49"/>
    <mergeCell ref="X50:Y50"/>
    <mergeCell ref="P49:U49"/>
    <mergeCell ref="X57:Y57"/>
    <mergeCell ref="X56:Y56"/>
    <mergeCell ref="P161:W161"/>
    <mergeCell ref="V52:W5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V51:W51"/>
    <mergeCell ref="P52:U52"/>
    <mergeCell ref="T177:W177"/>
    <mergeCell ref="P174:W175"/>
    <mergeCell ref="P171:W171"/>
    <mergeCell ref="P170:W170"/>
    <mergeCell ref="P173:W173"/>
    <mergeCell ref="P169:W169"/>
    <mergeCell ref="P121:S121"/>
    <mergeCell ref="P167:W168"/>
    <mergeCell ref="P127:S127"/>
    <mergeCell ref="P162:W162"/>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D34:E34"/>
    <mergeCell ref="G31:I31"/>
    <mergeCell ref="G33:H34"/>
    <mergeCell ref="I33:I34"/>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P45:Q45"/>
    <mergeCell ref="P46:T46"/>
    <mergeCell ref="C56:E56"/>
    <mergeCell ref="F56:K56"/>
    <mergeCell ref="C60:E60"/>
    <mergeCell ref="F57:K57"/>
    <mergeCell ref="C58:E58"/>
    <mergeCell ref="F60:K60"/>
    <mergeCell ref="C54:E54"/>
    <mergeCell ref="F54:K54"/>
    <mergeCell ref="P56:U56"/>
    <mergeCell ref="C57:E57"/>
    <mergeCell ref="B45:F45"/>
    <mergeCell ref="P55:U55"/>
    <mergeCell ref="C49:E49"/>
    <mergeCell ref="F51:K51"/>
    <mergeCell ref="P51:U51"/>
    <mergeCell ref="P57:U57"/>
    <mergeCell ref="C52:E52"/>
    <mergeCell ref="F52:K52"/>
    <mergeCell ref="P60:U60"/>
    <mergeCell ref="P59:U59"/>
    <mergeCell ref="F59:K59"/>
    <mergeCell ref="P50:U50"/>
    <mergeCell ref="C63:E63"/>
    <mergeCell ref="H94:N94"/>
    <mergeCell ref="H95:N95"/>
    <mergeCell ref="Q94:X94"/>
    <mergeCell ref="Q95:X95"/>
    <mergeCell ref="P67:U67"/>
    <mergeCell ref="B71:F71"/>
    <mergeCell ref="X67:Y67"/>
    <mergeCell ref="X69:Y69"/>
    <mergeCell ref="X66:Y66"/>
    <mergeCell ref="Q90:X90"/>
    <mergeCell ref="Q91:X91"/>
    <mergeCell ref="Q92:X92"/>
    <mergeCell ref="Q93:X93"/>
    <mergeCell ref="H90:N90"/>
    <mergeCell ref="B88:E88"/>
    <mergeCell ref="H91:N91"/>
    <mergeCell ref="H89:N89"/>
    <mergeCell ref="B94:C94"/>
    <mergeCell ref="C67:E67"/>
    <mergeCell ref="F95:G95"/>
    <mergeCell ref="C59:E59"/>
    <mergeCell ref="P66:U66"/>
    <mergeCell ref="X64:Y64"/>
    <mergeCell ref="F64:K64"/>
    <mergeCell ref="H92:N92"/>
    <mergeCell ref="H93:N93"/>
    <mergeCell ref="B97:C97"/>
    <mergeCell ref="H106:N106"/>
    <mergeCell ref="B96:C96"/>
    <mergeCell ref="B99:C99"/>
    <mergeCell ref="B106:C106"/>
    <mergeCell ref="B95:C95"/>
    <mergeCell ref="D94:E94"/>
    <mergeCell ref="D95:E95"/>
    <mergeCell ref="D96:E96"/>
    <mergeCell ref="D97:E97"/>
    <mergeCell ref="D98:E98"/>
    <mergeCell ref="D99:E99"/>
    <mergeCell ref="D100:E100"/>
    <mergeCell ref="D101:E101"/>
    <mergeCell ref="D102:E102"/>
    <mergeCell ref="D103:E103"/>
    <mergeCell ref="C61:E61"/>
    <mergeCell ref="B102:C102"/>
    <mergeCell ref="X55:Y55"/>
    <mergeCell ref="P54:U54"/>
    <mergeCell ref="V53:W53"/>
    <mergeCell ref="P53:U53"/>
    <mergeCell ref="P58:U58"/>
    <mergeCell ref="X65:Y65"/>
    <mergeCell ref="H105:N105"/>
    <mergeCell ref="L85:N87"/>
    <mergeCell ref="H96:N96"/>
    <mergeCell ref="H99:N99"/>
    <mergeCell ref="H101:N101"/>
    <mergeCell ref="H97:N97"/>
    <mergeCell ref="H98:N98"/>
    <mergeCell ref="P61:U61"/>
    <mergeCell ref="F61:K61"/>
    <mergeCell ref="V65:W65"/>
    <mergeCell ref="P65:U65"/>
    <mergeCell ref="Q96:X96"/>
    <mergeCell ref="Q97:X97"/>
    <mergeCell ref="Q98:X98"/>
    <mergeCell ref="F67:K67"/>
    <mergeCell ref="F92:G92"/>
    <mergeCell ref="F93:G93"/>
    <mergeCell ref="F94:G94"/>
    <mergeCell ref="J9:O9"/>
    <mergeCell ref="J10:O10"/>
    <mergeCell ref="X60:Y60"/>
    <mergeCell ref="X62:Y62"/>
    <mergeCell ref="H107:N107"/>
    <mergeCell ref="V67:W67"/>
    <mergeCell ref="U72:W72"/>
    <mergeCell ref="X58:Y58"/>
    <mergeCell ref="F58:K58"/>
    <mergeCell ref="F63:K63"/>
    <mergeCell ref="V62:W62"/>
    <mergeCell ref="V57:W57"/>
    <mergeCell ref="V61:W61"/>
    <mergeCell ref="V58:W58"/>
    <mergeCell ref="V60:W60"/>
    <mergeCell ref="E16:I16"/>
    <mergeCell ref="S16:W16"/>
    <mergeCell ref="X59:Y59"/>
    <mergeCell ref="F65:K65"/>
    <mergeCell ref="X63:Y63"/>
    <mergeCell ref="Q101:X101"/>
    <mergeCell ref="Q102:X102"/>
    <mergeCell ref="Q103:X103"/>
    <mergeCell ref="Q105:X105"/>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B108:C108"/>
    <mergeCell ref="B113:I113"/>
    <mergeCell ref="B93:C93"/>
    <mergeCell ref="B92:C92"/>
    <mergeCell ref="B83:J83"/>
    <mergeCell ref="K85:K88"/>
    <mergeCell ref="B74:J74"/>
    <mergeCell ref="B81:D81"/>
    <mergeCell ref="D89:E89"/>
    <mergeCell ref="D90:E90"/>
    <mergeCell ref="D91:E91"/>
    <mergeCell ref="D92:E92"/>
    <mergeCell ref="D93:E93"/>
    <mergeCell ref="F98:G98"/>
    <mergeCell ref="F99:G99"/>
    <mergeCell ref="F100:G100"/>
    <mergeCell ref="F101:G101"/>
    <mergeCell ref="F102:G102"/>
    <mergeCell ref="F103:G103"/>
    <mergeCell ref="F104:G104"/>
    <mergeCell ref="F105:G105"/>
    <mergeCell ref="F89:G89"/>
    <mergeCell ref="F90:G90"/>
    <mergeCell ref="F91:G91"/>
    <mergeCell ref="F96:G96"/>
    <mergeCell ref="F97:G97"/>
    <mergeCell ref="F106:G106"/>
    <mergeCell ref="F107:G107"/>
    <mergeCell ref="F108:G108"/>
    <mergeCell ref="F109:G109"/>
    <mergeCell ref="D104:E104"/>
    <mergeCell ref="D105:E105"/>
    <mergeCell ref="D106:E106"/>
    <mergeCell ref="D107:E107"/>
    <mergeCell ref="D108:E108"/>
    <mergeCell ref="D109:E109"/>
  </mergeCells>
  <phoneticPr fontId="0" type="noConversion"/>
  <conditionalFormatting sqref="A1:AAA999">
    <cfRule type="expression" dxfId="16" priority="1">
      <formula>$A$1=FALSE()</formula>
    </cfRule>
  </conditionalFormatting>
  <conditionalFormatting sqref="P48:W67">
    <cfRule type="expression" dxfId="15" priority="4">
      <formula>$C48="Välj tjänst"</formula>
    </cfRule>
  </conditionalFormatting>
  <conditionalFormatting sqref="P90:X109">
    <cfRule type="expression" dxfId="14" priority="3">
      <formula>$B90="Välj tjänst"</formula>
    </cfRule>
  </conditionalFormatting>
  <conditionalFormatting sqref="T3 T177">
    <cfRule type="expression" dxfId="13" priority="6">
      <formula>LarmStatus</formula>
    </cfRule>
  </conditionalFormatting>
  <dataValidations xWindow="179" yWindow="422" count="12">
    <dataValidation type="list" allowBlank="1" showInputMessage="1" showErrorMessage="1" sqref="P17 P90:P109" xr:uid="{00000000-0002-0000-0000-000000000000}">
      <formula1>"Ja,Nej"</formula1>
    </dataValidation>
    <dataValidation type="list" allowBlank="1" showInputMessage="1" showErrorMessage="1" sqref="B43:K43" xr:uid="{00000000-0002-0000-0000-00000C000000}">
      <formula1>TblGeo</formula1>
    </dataValidation>
    <dataValidation type="list" allowBlank="1" showInputMessage="1" showErrorMessage="1" sqref="C48:E67" xr:uid="{00000000-0002-0000-0000-00000D000000}">
      <formula1>ResOpt</formula1>
    </dataValidation>
    <dataValidation type="list" allowBlank="1" showInputMessage="1" showErrorMessage="1" sqref="N48:N67" xr:uid="{00000000-0002-0000-0000-00000E000000}">
      <formula1>TblEnhet</formula1>
    </dataValidation>
    <dataValidation type="list" showInputMessage="1" showErrorMessage="1" sqref="B90:C109"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L48:L67" xr:uid="{00000000-0002-0000-0000-000026000000}">
      <formula1>ValBilaga</formula1>
    </dataValidation>
    <dataValidation type="list" allowBlank="1" showInputMessage="1" showErrorMessage="1" sqref="I33" xr:uid="{1992CCD7-E381-4428-B701-1ADA647B4831}">
      <formula1>",Ja,Nej"</formula1>
    </dataValidation>
    <dataValidation type="date" allowBlank="1" showInputMessage="1" showErrorMessage="1" promptTitle="Datum" prompt="Datum i datumformatet ÅÅÅÅ-MM-DD" sqref="B34:E34 B31:E31" xr:uid="{3EA5BF91-AF00-4329-BBF2-D898318E8042}">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E0AEA82A-6C1A-4689-9E12-E44942344756}">
      <formula1>43831</formula1>
      <formula2>73050</formula2>
    </dataValidation>
    <dataValidation type="list" allowBlank="1" showInputMessage="1" showErrorMessage="1" sqref="D90:E109" xr:uid="{7CA14594-394B-42B6-B7F6-5FBE277230BE}">
      <formula1>Kravlista</formula1>
    </dataValidation>
    <dataValidation type="list" allowBlank="1" showInputMessage="1" showErrorMessage="1" sqref="F90:G109" xr:uid="{9EE072BA-4B9E-44E1-B277-16DAAEC942BD}">
      <formula1>OFFSET(Krav,MATCH(D90,Kravlista,0),0)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28"/>
  <sheetViews>
    <sheetView showGridLines="0" zoomScaleNormal="100" workbookViewId="0">
      <selection activeCell="B9" sqref="B9:G9"/>
    </sheetView>
  </sheetViews>
  <sheetFormatPr defaultColWidth="9.140625" defaultRowHeight="12.75" x14ac:dyDescent="0.2"/>
  <cols>
    <col min="1" max="1" width="4.140625" style="133" customWidth="1"/>
    <col min="2"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273" t="b">
        <f>OR(INDEX(Admin!$S$3:$S$9,MATCH(B1,Admin!$Q$3:$Q$9,0)),AdminMode)</f>
        <v>0</v>
      </c>
      <c r="B1" s="273" t="s">
        <v>277</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09" t="s">
        <v>73</v>
      </c>
      <c r="C3" s="409"/>
      <c r="D3" s="410"/>
      <c r="E3" s="410"/>
      <c r="P3" s="409" t="s">
        <v>74</v>
      </c>
      <c r="Q3" s="411"/>
      <c r="R3" s="410"/>
      <c r="T3" s="412" t="str">
        <f>IF(LarmStatus,"Minst ett av de obligatoriska kraven är inte ifyllda. Fel hittat på rad: "&amp;MATCH(TRUE,$AH:$AH,0),"")</f>
        <v>Minst ett av de obligatoriska kraven är inte ifyllda. Fel hittat på rad: 9</v>
      </c>
      <c r="U3" s="412"/>
      <c r="V3" s="412"/>
      <c r="W3" s="412"/>
      <c r="X3" s="26"/>
      <c r="Y3" s="26"/>
      <c r="Z3" s="26"/>
      <c r="AD3" s="173"/>
    </row>
    <row r="4" spans="1:35" ht="32.25" customHeight="1" x14ac:dyDescent="0.35">
      <c r="B4" s="413" t="s">
        <v>122</v>
      </c>
      <c r="C4" s="414"/>
      <c r="D4" s="414"/>
      <c r="E4" s="414"/>
      <c r="F4" s="414"/>
      <c r="G4" s="414"/>
      <c r="H4" s="414"/>
      <c r="I4" s="414"/>
      <c r="J4" s="426" t="s">
        <v>232</v>
      </c>
      <c r="K4" s="427"/>
      <c r="L4" s="427"/>
      <c r="M4" s="427"/>
      <c r="N4" s="427"/>
      <c r="O4" s="428"/>
      <c r="P4" s="417" t="s">
        <v>259</v>
      </c>
      <c r="Q4" s="417"/>
      <c r="R4" s="417"/>
      <c r="S4" s="417"/>
      <c r="T4" s="417"/>
      <c r="U4" s="417"/>
      <c r="V4" s="417"/>
      <c r="W4" s="418"/>
      <c r="Z4" s="27"/>
    </row>
    <row r="5" spans="1:35" ht="63" customHeight="1" x14ac:dyDescent="0.2">
      <c r="B5" s="415"/>
      <c r="C5" s="416"/>
      <c r="D5" s="416"/>
      <c r="E5" s="416"/>
      <c r="F5" s="416"/>
      <c r="G5" s="416"/>
      <c r="H5" s="416"/>
      <c r="I5" s="416"/>
      <c r="J5" s="429" t="str">
        <f>Ramavtalsområde</f>
        <v>Bemanningstjänster</v>
      </c>
      <c r="K5" s="430"/>
      <c r="L5" s="430"/>
      <c r="M5" s="430"/>
      <c r="N5" s="430"/>
      <c r="O5" s="431"/>
      <c r="P5" s="419"/>
      <c r="Q5" s="419"/>
      <c r="R5" s="419"/>
      <c r="S5" s="419"/>
      <c r="T5" s="419"/>
      <c r="U5" s="419"/>
      <c r="V5" s="419"/>
      <c r="W5" s="420"/>
      <c r="AC5" s="173"/>
      <c r="AD5" s="173"/>
      <c r="AE5" s="173"/>
      <c r="AF5" s="173"/>
    </row>
    <row r="6" spans="1:35" ht="26.25" customHeight="1" x14ac:dyDescent="0.2">
      <c r="B6" s="421" t="s">
        <v>159</v>
      </c>
      <c r="C6" s="421"/>
      <c r="D6" s="421"/>
      <c r="E6" s="421"/>
      <c r="F6" s="421"/>
      <c r="G6" s="421"/>
      <c r="H6" s="421"/>
      <c r="I6" s="421"/>
      <c r="J6" s="423" t="s">
        <v>529</v>
      </c>
      <c r="K6" s="424"/>
      <c r="L6" s="424"/>
      <c r="M6" s="424"/>
      <c r="N6" s="424"/>
      <c r="O6" s="425"/>
      <c r="P6" s="26"/>
      <c r="Q6" s="2"/>
      <c r="R6" s="2"/>
      <c r="S6" s="2"/>
      <c r="T6" s="2"/>
      <c r="U6" s="2"/>
      <c r="V6" s="2"/>
      <c r="W6" s="2"/>
      <c r="AC6" s="173"/>
      <c r="AD6" s="173"/>
      <c r="AE6" s="173"/>
      <c r="AF6" s="173"/>
    </row>
    <row r="7" spans="1:35" ht="18" customHeight="1" x14ac:dyDescent="0.2">
      <c r="B7" s="422" t="s">
        <v>72</v>
      </c>
      <c r="C7" s="422"/>
      <c r="D7" s="422"/>
      <c r="E7" s="422"/>
      <c r="F7" s="422"/>
      <c r="G7" s="422"/>
      <c r="H7" s="422"/>
      <c r="I7" s="422"/>
      <c r="J7" s="423"/>
      <c r="K7" s="424"/>
      <c r="L7" s="424"/>
      <c r="M7" s="424"/>
      <c r="N7" s="424"/>
      <c r="O7" s="425"/>
      <c r="P7" s="28" t="s">
        <v>29</v>
      </c>
      <c r="Q7" s="2"/>
      <c r="R7" s="2"/>
      <c r="S7" s="2"/>
      <c r="T7" s="2"/>
      <c r="U7" s="2"/>
      <c r="V7" s="2"/>
      <c r="W7" s="2"/>
      <c r="AC7" s="173"/>
      <c r="AD7" s="173"/>
      <c r="AE7" s="173"/>
      <c r="AF7" s="173"/>
    </row>
    <row r="8" spans="1:35" ht="27.75" customHeight="1" x14ac:dyDescent="0.2">
      <c r="B8" s="363" t="s">
        <v>6</v>
      </c>
      <c r="C8" s="333"/>
      <c r="D8" s="333"/>
      <c r="E8" s="333"/>
      <c r="F8" s="333"/>
      <c r="G8" s="333"/>
      <c r="H8" s="363" t="s">
        <v>31</v>
      </c>
      <c r="I8" s="364"/>
      <c r="J8" s="432" t="str">
        <f>Ramavtalsnummer</f>
        <v>23.3-14537-2023</v>
      </c>
      <c r="K8" s="433"/>
      <c r="L8" s="433"/>
      <c r="M8" s="433"/>
      <c r="N8" s="433"/>
      <c r="O8" s="434"/>
      <c r="P8" s="383" t="s">
        <v>30</v>
      </c>
      <c r="Q8" s="383"/>
      <c r="R8" s="383"/>
      <c r="S8" s="383"/>
      <c r="T8" s="383"/>
      <c r="U8" s="383"/>
      <c r="V8" s="383" t="s">
        <v>31</v>
      </c>
      <c r="W8" s="383"/>
      <c r="AC8" s="173"/>
      <c r="AD8" s="173"/>
      <c r="AE8" s="173"/>
      <c r="AF8" s="173"/>
    </row>
    <row r="9" spans="1:35" ht="19.5" customHeight="1" x14ac:dyDescent="0.2">
      <c r="B9" s="365"/>
      <c r="C9" s="366"/>
      <c r="D9" s="366"/>
      <c r="E9" s="366"/>
      <c r="F9" s="366"/>
      <c r="G9" s="366"/>
      <c r="H9" s="365"/>
      <c r="I9" s="367"/>
      <c r="J9" s="316" t="s">
        <v>246</v>
      </c>
      <c r="K9" s="317"/>
      <c r="L9" s="317"/>
      <c r="M9" s="317"/>
      <c r="N9" s="317"/>
      <c r="O9" s="318"/>
      <c r="P9" s="401"/>
      <c r="Q9" s="401"/>
      <c r="R9" s="401"/>
      <c r="S9" s="401"/>
      <c r="T9" s="401"/>
      <c r="U9" s="401"/>
      <c r="V9" s="402"/>
      <c r="W9" s="402"/>
      <c r="AA9" s="170" t="b">
        <f>IF(P9="",TRUE,FALSE)</f>
        <v>1</v>
      </c>
      <c r="AB9" s="171" t="b">
        <f>IF(V9="",TRUE,FALSE)</f>
        <v>1</v>
      </c>
      <c r="AC9" s="173"/>
      <c r="AD9" s="173"/>
      <c r="AE9" s="173"/>
      <c r="AF9" s="173"/>
      <c r="AH9" s="172" t="b">
        <f>OR(AA9:AG9)</f>
        <v>1</v>
      </c>
    </row>
    <row r="10" spans="1:35" s="29" customFormat="1" ht="27.75" customHeight="1" x14ac:dyDescent="0.2">
      <c r="A10" s="134"/>
      <c r="B10" s="362" t="s">
        <v>7</v>
      </c>
      <c r="C10" s="362"/>
      <c r="D10" s="362"/>
      <c r="E10" s="362" t="s">
        <v>5</v>
      </c>
      <c r="F10" s="362"/>
      <c r="G10" s="362"/>
      <c r="H10" s="362" t="s">
        <v>56</v>
      </c>
      <c r="I10" s="362"/>
      <c r="J10" s="319" t="str">
        <f>"Version "&amp;CurrentVersion</f>
        <v>Version 1.0</v>
      </c>
      <c r="K10" s="320"/>
      <c r="L10" s="320"/>
      <c r="M10" s="320"/>
      <c r="N10" s="320"/>
      <c r="O10" s="321"/>
      <c r="P10" s="383" t="s">
        <v>1</v>
      </c>
      <c r="Q10" s="383"/>
      <c r="R10" s="383"/>
      <c r="S10" s="383"/>
      <c r="T10" s="383" t="s">
        <v>3</v>
      </c>
      <c r="U10" s="383"/>
      <c r="V10" s="383"/>
      <c r="W10" s="383"/>
      <c r="AA10" s="174"/>
      <c r="AB10" s="171"/>
      <c r="AC10" s="173"/>
      <c r="AD10" s="173"/>
      <c r="AE10" s="173"/>
      <c r="AF10" s="173"/>
      <c r="AG10" s="173"/>
      <c r="AH10" s="172"/>
      <c r="AI10" s="172"/>
    </row>
    <row r="11" spans="1:35" ht="19.5" customHeight="1" x14ac:dyDescent="0.2">
      <c r="B11" s="361"/>
      <c r="C11" s="361"/>
      <c r="D11" s="361"/>
      <c r="E11" s="361"/>
      <c r="F11" s="361"/>
      <c r="G11" s="361"/>
      <c r="H11" s="361"/>
      <c r="I11" s="361"/>
      <c r="P11" s="402"/>
      <c r="Q11" s="402"/>
      <c r="R11" s="402"/>
      <c r="S11" s="402"/>
      <c r="T11" s="402"/>
      <c r="U11" s="402"/>
      <c r="V11" s="402"/>
      <c r="W11" s="402"/>
      <c r="AA11" s="170" t="b">
        <f>IF(P11="",TRUE,FALSE)</f>
        <v>1</v>
      </c>
      <c r="AB11" s="171" t="b">
        <f>IF(T11="",TRUE,FALSE)</f>
        <v>1</v>
      </c>
      <c r="AC11" s="173"/>
      <c r="AD11" s="173"/>
      <c r="AE11" s="173"/>
      <c r="AF11" s="173"/>
      <c r="AH11" s="172" t="b">
        <f>OR(AA11:AG11)</f>
        <v>1</v>
      </c>
    </row>
    <row r="12" spans="1:35" ht="27.75" customHeight="1" x14ac:dyDescent="0.2">
      <c r="B12" s="362" t="s">
        <v>55</v>
      </c>
      <c r="C12" s="362"/>
      <c r="D12" s="362"/>
      <c r="E12" s="362" t="s">
        <v>1</v>
      </c>
      <c r="F12" s="362"/>
      <c r="G12" s="362"/>
      <c r="H12" s="362" t="s">
        <v>2</v>
      </c>
      <c r="I12" s="362"/>
      <c r="P12" s="383" t="s">
        <v>7</v>
      </c>
      <c r="Q12" s="383"/>
      <c r="R12" s="383"/>
      <c r="S12" s="334"/>
      <c r="T12" s="383" t="s">
        <v>5</v>
      </c>
      <c r="U12" s="383"/>
      <c r="V12" s="383" t="s">
        <v>56</v>
      </c>
      <c r="W12" s="383"/>
      <c r="AC12" s="173"/>
      <c r="AD12" s="173"/>
      <c r="AE12" s="173"/>
      <c r="AF12" s="173"/>
    </row>
    <row r="13" spans="1:35" ht="19.5" customHeight="1" x14ac:dyDescent="0.2">
      <c r="B13" s="361"/>
      <c r="C13" s="361"/>
      <c r="D13" s="361"/>
      <c r="E13" s="361"/>
      <c r="F13" s="361"/>
      <c r="G13" s="361"/>
      <c r="H13" s="361"/>
      <c r="I13" s="361"/>
      <c r="P13" s="402"/>
      <c r="Q13" s="402"/>
      <c r="R13" s="402"/>
      <c r="S13" s="406"/>
      <c r="T13" s="402"/>
      <c r="U13" s="402"/>
      <c r="V13" s="402"/>
      <c r="W13" s="402"/>
      <c r="AA13" s="170" t="b">
        <f>IF(P13="",TRUE,FALSE)</f>
        <v>1</v>
      </c>
      <c r="AB13" s="171" t="b">
        <f>IF(T13="",TRUE,FALSE)</f>
        <v>1</v>
      </c>
      <c r="AC13" s="171" t="b">
        <f>IF(V13="",TRUE,FALSE)</f>
        <v>1</v>
      </c>
      <c r="AD13" s="173"/>
      <c r="AE13" s="173"/>
      <c r="AF13" s="173"/>
      <c r="AH13" s="172" t="b">
        <f>OR(AA13:AG13)</f>
        <v>1</v>
      </c>
    </row>
    <row r="14" spans="1:35" ht="27.75" customHeight="1" x14ac:dyDescent="0.2">
      <c r="B14" s="362" t="s">
        <v>135</v>
      </c>
      <c r="C14" s="362"/>
      <c r="D14" s="362"/>
      <c r="E14" s="363" t="s">
        <v>3</v>
      </c>
      <c r="F14" s="333"/>
      <c r="G14" s="333"/>
      <c r="H14" s="333"/>
      <c r="I14" s="364"/>
      <c r="P14" s="334" t="s">
        <v>2</v>
      </c>
      <c r="Q14" s="335"/>
      <c r="R14" s="335"/>
      <c r="S14" s="335"/>
      <c r="T14" s="334" t="s">
        <v>32</v>
      </c>
      <c r="U14" s="335"/>
      <c r="V14" s="335"/>
      <c r="W14" s="336"/>
      <c r="AC14" s="173"/>
      <c r="AD14" s="173"/>
      <c r="AE14" s="173"/>
      <c r="AF14" s="173"/>
    </row>
    <row r="15" spans="1:35" ht="19.5" customHeight="1" x14ac:dyDescent="0.2">
      <c r="B15" s="361"/>
      <c r="C15" s="361"/>
      <c r="D15" s="361"/>
      <c r="E15" s="365" t="s">
        <v>0</v>
      </c>
      <c r="F15" s="366"/>
      <c r="G15" s="366"/>
      <c r="H15" s="366"/>
      <c r="I15" s="367"/>
      <c r="P15" s="388"/>
      <c r="Q15" s="389"/>
      <c r="R15" s="389"/>
      <c r="S15" s="389"/>
      <c r="T15" s="388"/>
      <c r="U15" s="389"/>
      <c r="V15" s="389"/>
      <c r="W15" s="390"/>
      <c r="AA15" s="170" t="b">
        <f>IF(P15="",TRUE,FALSE)</f>
        <v>1</v>
      </c>
      <c r="AB15" s="171" t="b">
        <f>IF(T15="",TRUE,FALSE)</f>
        <v>1</v>
      </c>
      <c r="AC15" s="173"/>
      <c r="AD15" s="173"/>
      <c r="AE15" s="173"/>
      <c r="AF15" s="173"/>
      <c r="AH15" s="172" t="b">
        <f>OR(AA15:AG15)</f>
        <v>1</v>
      </c>
    </row>
    <row r="16" spans="1:35" ht="27.75" customHeight="1" x14ac:dyDescent="0.2">
      <c r="B16" s="333"/>
      <c r="C16" s="333"/>
      <c r="D16" s="333"/>
      <c r="E16" s="333"/>
      <c r="F16" s="333"/>
      <c r="G16" s="333"/>
      <c r="H16" s="333"/>
      <c r="I16" s="333"/>
      <c r="J16" s="41"/>
      <c r="P16" s="334" t="s">
        <v>33</v>
      </c>
      <c r="Q16" s="335"/>
      <c r="R16" s="336"/>
      <c r="S16" s="334" t="s">
        <v>243</v>
      </c>
      <c r="T16" s="335"/>
      <c r="U16" s="335"/>
      <c r="V16" s="335"/>
      <c r="W16" s="336"/>
      <c r="AC16" s="173"/>
      <c r="AD16" s="173"/>
      <c r="AE16" s="173"/>
      <c r="AF16" s="173"/>
    </row>
    <row r="17" spans="2:34" ht="19.5" customHeight="1" x14ac:dyDescent="0.2">
      <c r="B17" s="382"/>
      <c r="C17" s="382"/>
      <c r="D17" s="382"/>
      <c r="E17" s="382" t="s">
        <v>0</v>
      </c>
      <c r="F17" s="382"/>
      <c r="G17" s="382"/>
      <c r="H17" s="382"/>
      <c r="I17" s="382"/>
      <c r="P17" s="406"/>
      <c r="Q17" s="407"/>
      <c r="R17" s="408"/>
      <c r="S17" s="403"/>
      <c r="T17" s="404"/>
      <c r="U17" s="404"/>
      <c r="V17" s="404"/>
      <c r="W17" s="405"/>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372" t="s">
        <v>257</v>
      </c>
      <c r="C20" s="373"/>
      <c r="D20" s="373"/>
      <c r="E20" s="373"/>
      <c r="F20" s="373"/>
      <c r="G20" s="373"/>
      <c r="H20" s="373"/>
      <c r="I20" s="374"/>
      <c r="P20" s="372" t="s">
        <v>258</v>
      </c>
      <c r="Q20" s="373"/>
      <c r="R20" s="373"/>
      <c r="S20" s="373"/>
      <c r="T20" s="373"/>
      <c r="U20" s="373"/>
      <c r="V20" s="373"/>
      <c r="W20" s="374"/>
      <c r="AC20" s="173"/>
      <c r="AD20" s="173"/>
      <c r="AE20" s="173"/>
      <c r="AF20" s="173"/>
    </row>
    <row r="21" spans="2:34" ht="12.75" customHeight="1" x14ac:dyDescent="0.2">
      <c r="B21" s="375"/>
      <c r="C21" s="343"/>
      <c r="D21" s="343"/>
      <c r="E21" s="343"/>
      <c r="F21" s="343"/>
      <c r="G21" s="343"/>
      <c r="H21" s="343"/>
      <c r="I21" s="376"/>
      <c r="P21" s="375"/>
      <c r="Q21" s="343"/>
      <c r="R21" s="343"/>
      <c r="S21" s="343"/>
      <c r="T21" s="343"/>
      <c r="U21" s="343"/>
      <c r="V21" s="343"/>
      <c r="W21" s="376"/>
      <c r="AC21" s="173"/>
      <c r="AD21" s="173"/>
      <c r="AE21" s="173"/>
      <c r="AF21" s="173"/>
    </row>
    <row r="22" spans="2:34" ht="12.75" customHeight="1" x14ac:dyDescent="0.2">
      <c r="B22" s="375"/>
      <c r="C22" s="343"/>
      <c r="D22" s="343"/>
      <c r="E22" s="343"/>
      <c r="F22" s="343"/>
      <c r="G22" s="343"/>
      <c r="H22" s="343"/>
      <c r="I22" s="376"/>
      <c r="P22" s="375"/>
      <c r="Q22" s="343"/>
      <c r="R22" s="343"/>
      <c r="S22" s="343"/>
      <c r="T22" s="343"/>
      <c r="U22" s="343"/>
      <c r="V22" s="343"/>
      <c r="W22" s="376"/>
      <c r="AC22" s="173"/>
      <c r="AD22" s="173"/>
      <c r="AE22" s="173"/>
      <c r="AF22" s="173"/>
    </row>
    <row r="23" spans="2:34" ht="12.75" customHeight="1" x14ac:dyDescent="0.2">
      <c r="B23" s="375"/>
      <c r="C23" s="343"/>
      <c r="D23" s="343"/>
      <c r="E23" s="343"/>
      <c r="F23" s="343"/>
      <c r="G23" s="343"/>
      <c r="H23" s="343"/>
      <c r="I23" s="376"/>
      <c r="P23" s="375"/>
      <c r="Q23" s="343"/>
      <c r="R23" s="343"/>
      <c r="S23" s="343"/>
      <c r="T23" s="343"/>
      <c r="U23" s="343"/>
      <c r="V23" s="343"/>
      <c r="W23" s="376"/>
      <c r="AC23" s="173"/>
      <c r="AD23" s="173"/>
      <c r="AE23" s="173"/>
      <c r="AF23" s="173"/>
    </row>
    <row r="24" spans="2:34" ht="54.4" customHeight="1" x14ac:dyDescent="0.2">
      <c r="B24" s="375"/>
      <c r="C24" s="343"/>
      <c r="D24" s="343"/>
      <c r="E24" s="343"/>
      <c r="F24" s="343"/>
      <c r="G24" s="343"/>
      <c r="H24" s="343"/>
      <c r="I24" s="376"/>
      <c r="P24" s="377"/>
      <c r="Q24" s="378"/>
      <c r="R24" s="378"/>
      <c r="S24" s="378"/>
      <c r="T24" s="378"/>
      <c r="U24" s="378"/>
      <c r="V24" s="378"/>
      <c r="W24" s="379"/>
      <c r="AC24" s="173"/>
      <c r="AD24" s="173"/>
      <c r="AE24" s="173"/>
      <c r="AF24" s="173"/>
    </row>
    <row r="25" spans="2:34" ht="43.15" customHeight="1" x14ac:dyDescent="0.2">
      <c r="B25" s="377"/>
      <c r="C25" s="378"/>
      <c r="D25" s="378"/>
      <c r="E25" s="378"/>
      <c r="F25" s="378"/>
      <c r="G25" s="378"/>
      <c r="H25" s="378"/>
      <c r="I25" s="379"/>
      <c r="AC25" s="173"/>
      <c r="AD25" s="173"/>
      <c r="AE25" s="173"/>
      <c r="AF25" s="173"/>
    </row>
    <row r="26" spans="2:34" ht="17.25" customHeight="1" x14ac:dyDescent="0.2">
      <c r="B26" s="53"/>
      <c r="C26" s="38"/>
      <c r="D26" s="38"/>
      <c r="E26" s="38"/>
      <c r="F26" s="38"/>
      <c r="G26" s="38"/>
      <c r="H26" s="38"/>
      <c r="P26" s="26" t="s">
        <v>244</v>
      </c>
    </row>
    <row r="27" spans="2:34" ht="55.5" customHeight="1" x14ac:dyDescent="0.2">
      <c r="B27" s="44" t="s">
        <v>222</v>
      </c>
      <c r="P27" s="391" t="s">
        <v>245</v>
      </c>
      <c r="Q27" s="392"/>
      <c r="R27" s="392"/>
      <c r="S27" s="392"/>
      <c r="T27" s="392"/>
      <c r="U27" s="392"/>
      <c r="V27" s="392"/>
      <c r="W27" s="393"/>
      <c r="AC27" s="173"/>
      <c r="AD27" s="173"/>
      <c r="AE27" s="173"/>
      <c r="AF27" s="173"/>
    </row>
    <row r="28" spans="2:34" ht="115.5" customHeight="1" x14ac:dyDescent="0.2">
      <c r="B28" s="380"/>
      <c r="C28" s="381"/>
      <c r="D28" s="381"/>
      <c r="E28" s="381"/>
      <c r="F28" s="381"/>
      <c r="G28" s="381"/>
      <c r="H28" s="381"/>
      <c r="I28" s="381"/>
      <c r="P28" s="385"/>
      <c r="Q28" s="386"/>
      <c r="R28" s="386"/>
      <c r="S28" s="386"/>
      <c r="T28" s="386"/>
      <c r="U28" s="386"/>
      <c r="V28" s="386"/>
      <c r="W28" s="387"/>
      <c r="AC28" s="173"/>
      <c r="AD28" s="173"/>
      <c r="AE28" s="173"/>
      <c r="AF28" s="173"/>
    </row>
    <row r="29" spans="2:34" ht="17.25" customHeight="1" x14ac:dyDescent="0.2">
      <c r="B29" s="53"/>
      <c r="C29" s="38"/>
      <c r="D29" s="38"/>
      <c r="E29" s="38"/>
      <c r="F29" s="38"/>
      <c r="G29" s="38"/>
      <c r="H29" s="38"/>
    </row>
    <row r="30" spans="2:34" ht="27.75" customHeight="1" x14ac:dyDescent="0.2">
      <c r="B30" s="368" t="s">
        <v>235</v>
      </c>
      <c r="C30" s="368"/>
      <c r="D30" s="368" t="s">
        <v>236</v>
      </c>
      <c r="E30" s="368"/>
      <c r="G30" s="303" t="s">
        <v>110</v>
      </c>
      <c r="H30" s="303"/>
      <c r="I30" s="303"/>
    </row>
    <row r="31" spans="2:34" ht="19.5" customHeight="1" x14ac:dyDescent="0.2">
      <c r="B31" s="370"/>
      <c r="C31" s="371"/>
      <c r="D31" s="369"/>
      <c r="E31" s="369"/>
      <c r="G31" s="380"/>
      <c r="H31" s="380"/>
      <c r="I31" s="380"/>
    </row>
    <row r="32" spans="2:34" ht="12.75" customHeight="1" x14ac:dyDescent="0.2"/>
    <row r="33" spans="2:43" ht="27.75" customHeight="1" x14ac:dyDescent="0.2">
      <c r="B33" s="368" t="s">
        <v>50</v>
      </c>
      <c r="C33" s="368"/>
      <c r="D33" s="368" t="s">
        <v>51</v>
      </c>
      <c r="E33" s="368"/>
      <c r="G33" s="395" t="s">
        <v>252</v>
      </c>
      <c r="H33" s="396"/>
      <c r="I33" s="399"/>
    </row>
    <row r="34" spans="2:43" ht="19.5" customHeight="1" x14ac:dyDescent="0.2">
      <c r="B34" s="370"/>
      <c r="C34" s="371"/>
      <c r="D34" s="394"/>
      <c r="E34" s="394"/>
      <c r="G34" s="397"/>
      <c r="H34" s="398"/>
      <c r="I34" s="400"/>
      <c r="P34" s="54"/>
      <c r="Q34" s="54"/>
      <c r="R34" s="54"/>
    </row>
    <row r="35" spans="2:43" ht="12.75" customHeight="1" x14ac:dyDescent="0.2">
      <c r="F35" s="41"/>
    </row>
    <row r="36" spans="2:43" ht="27.75" customHeight="1" x14ac:dyDescent="0.2">
      <c r="B36" s="368" t="s">
        <v>237</v>
      </c>
      <c r="C36" s="368"/>
      <c r="D36" s="368" t="s">
        <v>238</v>
      </c>
      <c r="E36" s="368"/>
      <c r="G36" s="368" t="s">
        <v>526</v>
      </c>
      <c r="H36" s="368"/>
    </row>
    <row r="37" spans="2:43" ht="19.5" customHeight="1" x14ac:dyDescent="0.2">
      <c r="B37" s="370"/>
      <c r="C37" s="371"/>
      <c r="D37" s="370"/>
      <c r="E37" s="371"/>
      <c r="G37" s="370"/>
      <c r="H37" s="371"/>
      <c r="P37" s="54"/>
      <c r="Q37" s="54"/>
      <c r="R37" s="54"/>
    </row>
    <row r="38" spans="2:43" ht="12.75" customHeight="1" x14ac:dyDescent="0.2"/>
    <row r="39" spans="2:43" ht="26.25" customHeight="1" x14ac:dyDescent="0.2">
      <c r="B39" s="308" t="s">
        <v>534</v>
      </c>
      <c r="C39" s="384"/>
      <c r="D39" s="384"/>
      <c r="E39" s="384"/>
      <c r="F39" s="384"/>
      <c r="G39" s="384"/>
      <c r="H39" s="384"/>
      <c r="I39" s="384"/>
      <c r="J39" s="384"/>
      <c r="K39" s="384"/>
      <c r="L39" s="198"/>
      <c r="M39" s="199"/>
      <c r="N39" s="199"/>
    </row>
    <row r="40" spans="2:43" ht="26.25" customHeight="1" x14ac:dyDescent="0.2">
      <c r="B40" s="357" t="s">
        <v>531</v>
      </c>
      <c r="C40" s="358"/>
      <c r="D40" s="358"/>
      <c r="E40" s="358"/>
      <c r="F40" s="358"/>
      <c r="G40" s="358"/>
      <c r="H40" s="358"/>
      <c r="I40" s="358"/>
      <c r="J40" s="358"/>
      <c r="K40" s="358"/>
      <c r="L40" s="200"/>
      <c r="M40" s="201"/>
      <c r="N40" s="201"/>
    </row>
    <row r="41" spans="2:43" ht="12.75" customHeight="1" x14ac:dyDescent="0.2">
      <c r="B41" s="35"/>
      <c r="C41" s="35"/>
      <c r="D41" s="35"/>
      <c r="E41" s="35"/>
      <c r="F41" s="35"/>
      <c r="G41" s="35"/>
      <c r="H41" s="35"/>
      <c r="I41" s="35"/>
      <c r="J41" s="35"/>
      <c r="K41" s="67"/>
    </row>
    <row r="42" spans="2:43" ht="27.75" customHeight="1" x14ac:dyDescent="0.2">
      <c r="B42" s="359" t="s">
        <v>535</v>
      </c>
      <c r="C42" s="360"/>
      <c r="D42" s="360"/>
      <c r="E42" s="360"/>
      <c r="F42" s="360"/>
      <c r="G42" s="360"/>
      <c r="H42" s="360"/>
      <c r="I42" s="360"/>
      <c r="J42" s="360"/>
      <c r="K42" s="360"/>
      <c r="L42" s="198"/>
      <c r="M42" s="199"/>
      <c r="N42" s="199"/>
    </row>
    <row r="43" spans="2:43" ht="25.5" customHeight="1" x14ac:dyDescent="0.2">
      <c r="B43" s="357" t="s">
        <v>537</v>
      </c>
      <c r="C43" s="358"/>
      <c r="D43" s="358"/>
      <c r="E43" s="358"/>
      <c r="F43" s="358"/>
      <c r="G43" s="358"/>
      <c r="H43" s="358"/>
      <c r="I43" s="358"/>
      <c r="J43" s="358"/>
      <c r="K43" s="358"/>
      <c r="L43" s="200"/>
      <c r="M43" s="201"/>
      <c r="N43" s="201"/>
      <c r="P43" s="149"/>
      <c r="Q43" s="149"/>
      <c r="R43" s="149"/>
      <c r="V43" s="41"/>
    </row>
    <row r="44" spans="2:43" ht="12.75" customHeight="1" x14ac:dyDescent="0.2">
      <c r="B44" s="151"/>
      <c r="C44" s="151"/>
      <c r="D44" s="152"/>
      <c r="E44" s="152"/>
      <c r="F44" s="152"/>
      <c r="L44" s="29"/>
      <c r="M44" s="29"/>
      <c r="N44" s="29"/>
    </row>
    <row r="45" spans="2:43" ht="21" customHeight="1" x14ac:dyDescent="0.2">
      <c r="B45" s="346" t="s">
        <v>620</v>
      </c>
      <c r="C45" s="346"/>
      <c r="D45" s="346"/>
      <c r="E45" s="346"/>
      <c r="F45" s="346"/>
      <c r="I45" s="41"/>
      <c r="L45" s="29"/>
      <c r="M45" s="29"/>
      <c r="N45" s="29"/>
      <c r="P45" s="356" t="s">
        <v>52</v>
      </c>
      <c r="Q45" s="356"/>
      <c r="X45" s="153"/>
      <c r="Y45" s="30"/>
      <c r="Z45" s="30"/>
    </row>
    <row r="46" spans="2:43" ht="2.25" customHeight="1" x14ac:dyDescent="0.2">
      <c r="B46" s="293"/>
      <c r="C46" s="293"/>
      <c r="D46" s="293"/>
      <c r="E46" s="293"/>
      <c r="F46" s="293"/>
      <c r="G46" s="51"/>
      <c r="I46" s="154" t="s">
        <v>173</v>
      </c>
      <c r="P46" s="293"/>
      <c r="Q46" s="293"/>
      <c r="R46" s="293"/>
      <c r="S46" s="293"/>
      <c r="T46" s="293"/>
    </row>
    <row r="47" spans="2:43" ht="90" customHeight="1" x14ac:dyDescent="0.2">
      <c r="B47" s="202" t="s">
        <v>612</v>
      </c>
      <c r="C47" s="570" t="s">
        <v>616</v>
      </c>
      <c r="D47" s="570"/>
      <c r="E47" s="570"/>
      <c r="F47" s="463" t="s">
        <v>617</v>
      </c>
      <c r="G47" s="464"/>
      <c r="H47" s="464"/>
      <c r="I47" s="464"/>
      <c r="J47" s="464"/>
      <c r="K47" s="464"/>
      <c r="L47" s="203" t="s">
        <v>171</v>
      </c>
      <c r="M47" s="203" t="s">
        <v>610</v>
      </c>
      <c r="N47" s="202" t="s">
        <v>611</v>
      </c>
      <c r="P47" s="359" t="s">
        <v>613</v>
      </c>
      <c r="Q47" s="309"/>
      <c r="R47" s="309"/>
      <c r="S47" s="309"/>
      <c r="T47" s="309"/>
      <c r="U47" s="458"/>
      <c r="V47" s="462" t="s">
        <v>211</v>
      </c>
      <c r="W47" s="458"/>
      <c r="X47" s="359" t="s">
        <v>223</v>
      </c>
      <c r="Y47" s="458"/>
    </row>
    <row r="48" spans="2:43" ht="43.5" customHeight="1" x14ac:dyDescent="0.2">
      <c r="B48" s="160" t="s">
        <v>100</v>
      </c>
      <c r="C48" s="331" t="s">
        <v>570</v>
      </c>
      <c r="D48" s="344"/>
      <c r="E48" s="345"/>
      <c r="F48" s="331"/>
      <c r="G48" s="332"/>
      <c r="H48" s="332"/>
      <c r="I48" s="332"/>
      <c r="J48" s="332"/>
      <c r="K48" s="332"/>
      <c r="L48" s="155"/>
      <c r="M48" s="156"/>
      <c r="N48" s="157"/>
      <c r="P48" s="339"/>
      <c r="Q48" s="340"/>
      <c r="R48" s="340"/>
      <c r="S48" s="340"/>
      <c r="T48" s="340"/>
      <c r="U48" s="341"/>
      <c r="V48" s="327"/>
      <c r="W48" s="328"/>
      <c r="X48" s="322">
        <f>IFERROR(IF(L48="TRUE",V48,V48*M48),"")</f>
        <v>0</v>
      </c>
      <c r="Y48" s="323"/>
      <c r="Z48" s="169"/>
      <c r="AB48" s="171" t="b">
        <f>AND(AND(LEFT(C48,4)&lt;&gt;"Välj",C48&lt;&gt;""),V48="")</f>
        <v>0</v>
      </c>
      <c r="AH48" s="172" t="b">
        <f t="shared" ref="AH48:AH66" si="0">OR(AA48:AG48)</f>
        <v>0</v>
      </c>
      <c r="AJ48" s="161"/>
      <c r="AK48" s="161"/>
      <c r="AL48" s="161"/>
      <c r="AM48" s="161"/>
      <c r="AN48" s="161"/>
      <c r="AO48" s="161"/>
      <c r="AP48" s="161"/>
      <c r="AQ48" s="161"/>
    </row>
    <row r="49" spans="2:34" ht="42.75" customHeight="1" x14ac:dyDescent="0.2">
      <c r="B49" s="160" t="s">
        <v>101</v>
      </c>
      <c r="C49" s="331" t="s">
        <v>570</v>
      </c>
      <c r="D49" s="344"/>
      <c r="E49" s="345"/>
      <c r="F49" s="331"/>
      <c r="G49" s="332"/>
      <c r="H49" s="332"/>
      <c r="I49" s="332"/>
      <c r="J49" s="332"/>
      <c r="K49" s="332"/>
      <c r="L49" s="155"/>
      <c r="M49" s="156"/>
      <c r="N49" s="157"/>
      <c r="P49" s="339"/>
      <c r="Q49" s="340"/>
      <c r="R49" s="340"/>
      <c r="S49" s="340"/>
      <c r="T49" s="340"/>
      <c r="U49" s="341"/>
      <c r="V49" s="327"/>
      <c r="W49" s="328"/>
      <c r="X49" s="322">
        <f t="shared" ref="X49:X67" si="1">IFERROR(IF(L49="TRUE",V49,V49*M49),"")</f>
        <v>0</v>
      </c>
      <c r="Y49" s="323"/>
      <c r="AB49" s="171" t="b">
        <f t="shared" ref="AB49:AB67" si="2">AND(AND(LEFT(C49,4)&lt;&gt;"Välj",C49&lt;&gt;""),V49="")</f>
        <v>0</v>
      </c>
      <c r="AH49" s="172" t="b">
        <f t="shared" si="0"/>
        <v>0</v>
      </c>
    </row>
    <row r="50" spans="2:34" ht="42.75" customHeight="1" x14ac:dyDescent="0.2">
      <c r="B50" s="160" t="s">
        <v>102</v>
      </c>
      <c r="C50" s="331" t="s">
        <v>570</v>
      </c>
      <c r="D50" s="344"/>
      <c r="E50" s="345"/>
      <c r="F50" s="331"/>
      <c r="G50" s="332"/>
      <c r="H50" s="332"/>
      <c r="I50" s="332"/>
      <c r="J50" s="332"/>
      <c r="K50" s="332"/>
      <c r="L50" s="155"/>
      <c r="M50" s="156"/>
      <c r="N50" s="157"/>
      <c r="P50" s="339"/>
      <c r="Q50" s="340"/>
      <c r="R50" s="340"/>
      <c r="S50" s="340"/>
      <c r="T50" s="340"/>
      <c r="U50" s="341"/>
      <c r="V50" s="327"/>
      <c r="W50" s="328"/>
      <c r="X50" s="322">
        <f t="shared" si="1"/>
        <v>0</v>
      </c>
      <c r="Y50" s="323"/>
      <c r="AB50" s="171" t="b">
        <f t="shared" si="2"/>
        <v>0</v>
      </c>
      <c r="AH50" s="172" t="b">
        <f t="shared" si="0"/>
        <v>0</v>
      </c>
    </row>
    <row r="51" spans="2:34" ht="42.75" customHeight="1" x14ac:dyDescent="0.2">
      <c r="B51" s="160" t="s">
        <v>103</v>
      </c>
      <c r="C51" s="331" t="s">
        <v>570</v>
      </c>
      <c r="D51" s="344"/>
      <c r="E51" s="345"/>
      <c r="F51" s="331"/>
      <c r="G51" s="332"/>
      <c r="H51" s="332"/>
      <c r="I51" s="332"/>
      <c r="J51" s="332"/>
      <c r="K51" s="332"/>
      <c r="L51" s="155"/>
      <c r="M51" s="156"/>
      <c r="N51" s="157"/>
      <c r="P51" s="339"/>
      <c r="Q51" s="340"/>
      <c r="R51" s="340"/>
      <c r="S51" s="340"/>
      <c r="T51" s="340"/>
      <c r="U51" s="341"/>
      <c r="V51" s="327"/>
      <c r="W51" s="328"/>
      <c r="X51" s="322">
        <f t="shared" si="1"/>
        <v>0</v>
      </c>
      <c r="Y51" s="323"/>
      <c r="AB51" s="171" t="b">
        <f t="shared" si="2"/>
        <v>0</v>
      </c>
      <c r="AH51" s="172" t="b">
        <f t="shared" si="0"/>
        <v>0</v>
      </c>
    </row>
    <row r="52" spans="2:34" ht="42.75" customHeight="1" x14ac:dyDescent="0.2">
      <c r="B52" s="160" t="s">
        <v>104</v>
      </c>
      <c r="C52" s="331" t="s">
        <v>570</v>
      </c>
      <c r="D52" s="344"/>
      <c r="E52" s="345"/>
      <c r="F52" s="331"/>
      <c r="G52" s="332"/>
      <c r="H52" s="332"/>
      <c r="I52" s="332"/>
      <c r="J52" s="332"/>
      <c r="K52" s="332"/>
      <c r="L52" s="155"/>
      <c r="M52" s="156"/>
      <c r="N52" s="157"/>
      <c r="P52" s="339"/>
      <c r="Q52" s="340"/>
      <c r="R52" s="340"/>
      <c r="S52" s="340"/>
      <c r="T52" s="340"/>
      <c r="U52" s="341"/>
      <c r="V52" s="327"/>
      <c r="W52" s="328"/>
      <c r="X52" s="322">
        <f t="shared" si="1"/>
        <v>0</v>
      </c>
      <c r="Y52" s="323"/>
      <c r="AB52" s="171" t="b">
        <f t="shared" si="2"/>
        <v>0</v>
      </c>
      <c r="AH52" s="172" t="b">
        <f t="shared" si="0"/>
        <v>0</v>
      </c>
    </row>
    <row r="53" spans="2:34" ht="42.75" customHeight="1" x14ac:dyDescent="0.2">
      <c r="B53" s="160" t="s">
        <v>106</v>
      </c>
      <c r="C53" s="331" t="s">
        <v>570</v>
      </c>
      <c r="D53" s="344"/>
      <c r="E53" s="345"/>
      <c r="F53" s="331"/>
      <c r="G53" s="332"/>
      <c r="H53" s="332"/>
      <c r="I53" s="332"/>
      <c r="J53" s="332"/>
      <c r="K53" s="332"/>
      <c r="L53" s="155"/>
      <c r="M53" s="156"/>
      <c r="N53" s="157"/>
      <c r="P53" s="339"/>
      <c r="Q53" s="340"/>
      <c r="R53" s="340"/>
      <c r="S53" s="340"/>
      <c r="T53" s="340"/>
      <c r="U53" s="341"/>
      <c r="V53" s="327"/>
      <c r="W53" s="328"/>
      <c r="X53" s="322">
        <f t="shared" si="1"/>
        <v>0</v>
      </c>
      <c r="Y53" s="323"/>
      <c r="AB53" s="171" t="b">
        <f t="shared" si="2"/>
        <v>0</v>
      </c>
      <c r="AH53" s="172" t="b">
        <f t="shared" si="0"/>
        <v>0</v>
      </c>
    </row>
    <row r="54" spans="2:34" ht="42.75" customHeight="1" x14ac:dyDescent="0.2">
      <c r="B54" s="160" t="s">
        <v>105</v>
      </c>
      <c r="C54" s="331" t="s">
        <v>570</v>
      </c>
      <c r="D54" s="344"/>
      <c r="E54" s="345"/>
      <c r="F54" s="331"/>
      <c r="G54" s="332"/>
      <c r="H54" s="332"/>
      <c r="I54" s="332"/>
      <c r="J54" s="332"/>
      <c r="K54" s="332"/>
      <c r="L54" s="155"/>
      <c r="M54" s="156"/>
      <c r="N54" s="157"/>
      <c r="P54" s="339"/>
      <c r="Q54" s="340"/>
      <c r="R54" s="340"/>
      <c r="S54" s="340"/>
      <c r="T54" s="340"/>
      <c r="U54" s="341"/>
      <c r="V54" s="327"/>
      <c r="W54" s="328"/>
      <c r="X54" s="322">
        <f t="shared" si="1"/>
        <v>0</v>
      </c>
      <c r="Y54" s="323"/>
      <c r="AB54" s="171" t="b">
        <f t="shared" si="2"/>
        <v>0</v>
      </c>
      <c r="AH54" s="172" t="b">
        <f t="shared" si="0"/>
        <v>0</v>
      </c>
    </row>
    <row r="55" spans="2:34" ht="42.75" customHeight="1" x14ac:dyDescent="0.2">
      <c r="B55" s="160" t="s">
        <v>107</v>
      </c>
      <c r="C55" s="331" t="s">
        <v>570</v>
      </c>
      <c r="D55" s="344"/>
      <c r="E55" s="345"/>
      <c r="F55" s="331"/>
      <c r="G55" s="332"/>
      <c r="H55" s="332"/>
      <c r="I55" s="332"/>
      <c r="J55" s="332"/>
      <c r="K55" s="332"/>
      <c r="L55" s="155"/>
      <c r="M55" s="156"/>
      <c r="N55" s="157"/>
      <c r="P55" s="339"/>
      <c r="Q55" s="340"/>
      <c r="R55" s="340"/>
      <c r="S55" s="340"/>
      <c r="T55" s="340"/>
      <c r="U55" s="341"/>
      <c r="V55" s="327"/>
      <c r="W55" s="328"/>
      <c r="X55" s="322">
        <f t="shared" si="1"/>
        <v>0</v>
      </c>
      <c r="Y55" s="323"/>
      <c r="AB55" s="171" t="b">
        <f t="shared" si="2"/>
        <v>0</v>
      </c>
      <c r="AH55" s="172" t="b">
        <f t="shared" si="0"/>
        <v>0</v>
      </c>
    </row>
    <row r="56" spans="2:34" ht="42.75" customHeight="1" x14ac:dyDescent="0.2">
      <c r="B56" s="160" t="s">
        <v>108</v>
      </c>
      <c r="C56" s="331" t="s">
        <v>570</v>
      </c>
      <c r="D56" s="344"/>
      <c r="E56" s="345"/>
      <c r="F56" s="331"/>
      <c r="G56" s="332"/>
      <c r="H56" s="332"/>
      <c r="I56" s="332"/>
      <c r="J56" s="332"/>
      <c r="K56" s="332"/>
      <c r="L56" s="155"/>
      <c r="M56" s="156"/>
      <c r="N56" s="157"/>
      <c r="P56" s="339"/>
      <c r="Q56" s="340"/>
      <c r="R56" s="340"/>
      <c r="S56" s="340"/>
      <c r="T56" s="340"/>
      <c r="U56" s="341"/>
      <c r="V56" s="327"/>
      <c r="W56" s="328"/>
      <c r="X56" s="322">
        <f t="shared" si="1"/>
        <v>0</v>
      </c>
      <c r="Y56" s="323"/>
      <c r="AB56" s="171" t="b">
        <f t="shared" si="2"/>
        <v>0</v>
      </c>
      <c r="AH56" s="172" t="b">
        <f t="shared" si="0"/>
        <v>0</v>
      </c>
    </row>
    <row r="57" spans="2:34" ht="42.75" customHeight="1" x14ac:dyDescent="0.2">
      <c r="B57" s="160" t="s">
        <v>109</v>
      </c>
      <c r="C57" s="331" t="s">
        <v>570</v>
      </c>
      <c r="D57" s="344"/>
      <c r="E57" s="345"/>
      <c r="F57" s="331"/>
      <c r="G57" s="332"/>
      <c r="H57" s="332"/>
      <c r="I57" s="332"/>
      <c r="J57" s="332"/>
      <c r="K57" s="332"/>
      <c r="L57" s="155"/>
      <c r="M57" s="156"/>
      <c r="N57" s="157"/>
      <c r="P57" s="339"/>
      <c r="Q57" s="340"/>
      <c r="R57" s="340"/>
      <c r="S57" s="340"/>
      <c r="T57" s="340"/>
      <c r="U57" s="341"/>
      <c r="V57" s="327"/>
      <c r="W57" s="328"/>
      <c r="X57" s="322">
        <f t="shared" si="1"/>
        <v>0</v>
      </c>
      <c r="Y57" s="323"/>
      <c r="AB57" s="171" t="b">
        <f t="shared" si="2"/>
        <v>0</v>
      </c>
      <c r="AH57" s="172" t="b">
        <f t="shared" si="0"/>
        <v>0</v>
      </c>
    </row>
    <row r="58" spans="2:34" ht="42.75" customHeight="1" x14ac:dyDescent="0.2">
      <c r="B58" s="160" t="s">
        <v>177</v>
      </c>
      <c r="C58" s="331" t="s">
        <v>570</v>
      </c>
      <c r="D58" s="344"/>
      <c r="E58" s="345"/>
      <c r="F58" s="331"/>
      <c r="G58" s="332"/>
      <c r="H58" s="332"/>
      <c r="I58" s="332"/>
      <c r="J58" s="332"/>
      <c r="K58" s="332"/>
      <c r="L58" s="155"/>
      <c r="M58" s="156"/>
      <c r="N58" s="157"/>
      <c r="P58" s="339"/>
      <c r="Q58" s="340"/>
      <c r="R58" s="340"/>
      <c r="S58" s="340"/>
      <c r="T58" s="340"/>
      <c r="U58" s="341"/>
      <c r="V58" s="327"/>
      <c r="W58" s="328"/>
      <c r="X58" s="322">
        <f t="shared" si="1"/>
        <v>0</v>
      </c>
      <c r="Y58" s="323"/>
      <c r="AB58" s="171" t="b">
        <f t="shared" si="2"/>
        <v>0</v>
      </c>
      <c r="AH58" s="172" t="b">
        <f t="shared" si="0"/>
        <v>0</v>
      </c>
    </row>
    <row r="59" spans="2:34" ht="42.75" customHeight="1" x14ac:dyDescent="0.2">
      <c r="B59" s="160" t="s">
        <v>178</v>
      </c>
      <c r="C59" s="331" t="s">
        <v>570</v>
      </c>
      <c r="D59" s="344"/>
      <c r="E59" s="345"/>
      <c r="F59" s="331"/>
      <c r="G59" s="332"/>
      <c r="H59" s="332"/>
      <c r="I59" s="332"/>
      <c r="J59" s="332"/>
      <c r="K59" s="332"/>
      <c r="L59" s="155"/>
      <c r="M59" s="156"/>
      <c r="N59" s="157"/>
      <c r="P59" s="339"/>
      <c r="Q59" s="340"/>
      <c r="R59" s="340"/>
      <c r="S59" s="340"/>
      <c r="T59" s="340"/>
      <c r="U59" s="341"/>
      <c r="V59" s="327"/>
      <c r="W59" s="328"/>
      <c r="X59" s="322">
        <f t="shared" si="1"/>
        <v>0</v>
      </c>
      <c r="Y59" s="323"/>
      <c r="AB59" s="171" t="b">
        <f t="shared" si="2"/>
        <v>0</v>
      </c>
      <c r="AH59" s="172" t="b">
        <f t="shared" si="0"/>
        <v>0</v>
      </c>
    </row>
    <row r="60" spans="2:34" ht="42.75" customHeight="1" x14ac:dyDescent="0.2">
      <c r="B60" s="160" t="s">
        <v>179</v>
      </c>
      <c r="C60" s="331" t="s">
        <v>570</v>
      </c>
      <c r="D60" s="344"/>
      <c r="E60" s="345"/>
      <c r="F60" s="331"/>
      <c r="G60" s="332"/>
      <c r="H60" s="332"/>
      <c r="I60" s="332"/>
      <c r="J60" s="332"/>
      <c r="K60" s="332"/>
      <c r="L60" s="155"/>
      <c r="M60" s="156"/>
      <c r="N60" s="157"/>
      <c r="P60" s="339"/>
      <c r="Q60" s="340"/>
      <c r="R60" s="340"/>
      <c r="S60" s="340"/>
      <c r="T60" s="340"/>
      <c r="U60" s="341"/>
      <c r="V60" s="327"/>
      <c r="W60" s="328"/>
      <c r="X60" s="322">
        <f t="shared" si="1"/>
        <v>0</v>
      </c>
      <c r="Y60" s="323"/>
      <c r="AB60" s="171" t="b">
        <f t="shared" si="2"/>
        <v>0</v>
      </c>
      <c r="AH60" s="172" t="b">
        <f t="shared" si="0"/>
        <v>0</v>
      </c>
    </row>
    <row r="61" spans="2:34" ht="42.75" customHeight="1" x14ac:dyDescent="0.2">
      <c r="B61" s="160" t="s">
        <v>180</v>
      </c>
      <c r="C61" s="331" t="s">
        <v>570</v>
      </c>
      <c r="D61" s="344"/>
      <c r="E61" s="345"/>
      <c r="F61" s="331"/>
      <c r="G61" s="332"/>
      <c r="H61" s="332"/>
      <c r="I61" s="332"/>
      <c r="J61" s="332"/>
      <c r="K61" s="332"/>
      <c r="L61" s="155"/>
      <c r="M61" s="156"/>
      <c r="N61" s="157"/>
      <c r="P61" s="339"/>
      <c r="Q61" s="340"/>
      <c r="R61" s="340"/>
      <c r="S61" s="340"/>
      <c r="T61" s="340"/>
      <c r="U61" s="341"/>
      <c r="V61" s="327"/>
      <c r="W61" s="328"/>
      <c r="X61" s="322">
        <f t="shared" si="1"/>
        <v>0</v>
      </c>
      <c r="Y61" s="323"/>
      <c r="AB61" s="171" t="b">
        <f t="shared" si="2"/>
        <v>0</v>
      </c>
      <c r="AH61" s="172" t="b">
        <f t="shared" si="0"/>
        <v>0</v>
      </c>
    </row>
    <row r="62" spans="2:34" ht="42.75" customHeight="1" x14ac:dyDescent="0.2">
      <c r="B62" s="160" t="s">
        <v>181</v>
      </c>
      <c r="C62" s="331" t="s">
        <v>570</v>
      </c>
      <c r="D62" s="344"/>
      <c r="E62" s="345"/>
      <c r="F62" s="331"/>
      <c r="G62" s="332"/>
      <c r="H62" s="332"/>
      <c r="I62" s="332"/>
      <c r="J62" s="332"/>
      <c r="K62" s="332"/>
      <c r="L62" s="155"/>
      <c r="M62" s="156"/>
      <c r="N62" s="157"/>
      <c r="P62" s="339"/>
      <c r="Q62" s="340"/>
      <c r="R62" s="340"/>
      <c r="S62" s="340"/>
      <c r="T62" s="340"/>
      <c r="U62" s="341"/>
      <c r="V62" s="327"/>
      <c r="W62" s="328"/>
      <c r="X62" s="322">
        <f t="shared" si="1"/>
        <v>0</v>
      </c>
      <c r="Y62" s="323"/>
      <c r="AB62" s="171" t="b">
        <f t="shared" si="2"/>
        <v>0</v>
      </c>
      <c r="AH62" s="172" t="b">
        <f t="shared" si="0"/>
        <v>0</v>
      </c>
    </row>
    <row r="63" spans="2:34" ht="42.75" customHeight="1" x14ac:dyDescent="0.2">
      <c r="B63" s="160" t="s">
        <v>182</v>
      </c>
      <c r="C63" s="331" t="s">
        <v>570</v>
      </c>
      <c r="D63" s="344"/>
      <c r="E63" s="345"/>
      <c r="F63" s="331"/>
      <c r="G63" s="332"/>
      <c r="H63" s="332"/>
      <c r="I63" s="332"/>
      <c r="J63" s="332"/>
      <c r="K63" s="332"/>
      <c r="L63" s="155"/>
      <c r="M63" s="156"/>
      <c r="N63" s="157"/>
      <c r="P63" s="339"/>
      <c r="Q63" s="340"/>
      <c r="R63" s="340"/>
      <c r="S63" s="340"/>
      <c r="T63" s="340"/>
      <c r="U63" s="341"/>
      <c r="V63" s="327"/>
      <c r="W63" s="328"/>
      <c r="X63" s="322">
        <f t="shared" si="1"/>
        <v>0</v>
      </c>
      <c r="Y63" s="323"/>
      <c r="AB63" s="171" t="b">
        <f t="shared" si="2"/>
        <v>0</v>
      </c>
      <c r="AH63" s="172" t="b">
        <f t="shared" si="0"/>
        <v>0</v>
      </c>
    </row>
    <row r="64" spans="2:34" ht="42.75" customHeight="1" x14ac:dyDescent="0.2">
      <c r="B64" s="160" t="s">
        <v>183</v>
      </c>
      <c r="C64" s="331" t="s">
        <v>570</v>
      </c>
      <c r="D64" s="344"/>
      <c r="E64" s="345"/>
      <c r="F64" s="331"/>
      <c r="G64" s="332"/>
      <c r="H64" s="332"/>
      <c r="I64" s="332"/>
      <c r="J64" s="332"/>
      <c r="K64" s="332"/>
      <c r="L64" s="155"/>
      <c r="M64" s="156"/>
      <c r="N64" s="157"/>
      <c r="P64" s="339"/>
      <c r="Q64" s="340"/>
      <c r="R64" s="340"/>
      <c r="S64" s="340"/>
      <c r="T64" s="340"/>
      <c r="U64" s="341"/>
      <c r="V64" s="327"/>
      <c r="W64" s="328"/>
      <c r="X64" s="322">
        <f t="shared" si="1"/>
        <v>0</v>
      </c>
      <c r="Y64" s="323"/>
      <c r="AB64" s="171" t="b">
        <f t="shared" si="2"/>
        <v>0</v>
      </c>
      <c r="AH64" s="172" t="b">
        <f t="shared" si="0"/>
        <v>0</v>
      </c>
    </row>
    <row r="65" spans="1:34" ht="42.75" customHeight="1" x14ac:dyDescent="0.2">
      <c r="B65" s="160" t="s">
        <v>184</v>
      </c>
      <c r="C65" s="331" t="s">
        <v>570</v>
      </c>
      <c r="D65" s="344"/>
      <c r="E65" s="345"/>
      <c r="F65" s="331"/>
      <c r="G65" s="332"/>
      <c r="H65" s="332"/>
      <c r="I65" s="332"/>
      <c r="J65" s="332"/>
      <c r="K65" s="332"/>
      <c r="L65" s="155"/>
      <c r="M65" s="156"/>
      <c r="N65" s="157"/>
      <c r="P65" s="339"/>
      <c r="Q65" s="340"/>
      <c r="R65" s="340"/>
      <c r="S65" s="340"/>
      <c r="T65" s="340"/>
      <c r="U65" s="341"/>
      <c r="V65" s="327"/>
      <c r="W65" s="328"/>
      <c r="X65" s="322">
        <f t="shared" si="1"/>
        <v>0</v>
      </c>
      <c r="Y65" s="323"/>
      <c r="AB65" s="171" t="b">
        <f t="shared" si="2"/>
        <v>0</v>
      </c>
      <c r="AH65" s="172" t="b">
        <f t="shared" si="0"/>
        <v>0</v>
      </c>
    </row>
    <row r="66" spans="1:34" ht="42.75" customHeight="1" x14ac:dyDescent="0.2">
      <c r="B66" s="160" t="s">
        <v>185</v>
      </c>
      <c r="C66" s="331" t="s">
        <v>570</v>
      </c>
      <c r="D66" s="344"/>
      <c r="E66" s="345"/>
      <c r="F66" s="331"/>
      <c r="G66" s="332"/>
      <c r="H66" s="332"/>
      <c r="I66" s="332"/>
      <c r="J66" s="332"/>
      <c r="K66" s="332"/>
      <c r="L66" s="155"/>
      <c r="M66" s="156"/>
      <c r="N66" s="157"/>
      <c r="P66" s="339"/>
      <c r="Q66" s="340"/>
      <c r="R66" s="340"/>
      <c r="S66" s="340"/>
      <c r="T66" s="340"/>
      <c r="U66" s="341"/>
      <c r="V66" s="327"/>
      <c r="W66" s="328"/>
      <c r="X66" s="322">
        <f t="shared" si="1"/>
        <v>0</v>
      </c>
      <c r="Y66" s="323"/>
      <c r="AB66" s="171" t="b">
        <f t="shared" si="2"/>
        <v>0</v>
      </c>
      <c r="AH66" s="172" t="b">
        <f t="shared" si="0"/>
        <v>0</v>
      </c>
    </row>
    <row r="67" spans="1:34" ht="42.75" customHeight="1" x14ac:dyDescent="0.2">
      <c r="B67" s="160" t="s">
        <v>116</v>
      </c>
      <c r="C67" s="331" t="s">
        <v>570</v>
      </c>
      <c r="D67" s="344"/>
      <c r="E67" s="345"/>
      <c r="F67" s="331"/>
      <c r="G67" s="332"/>
      <c r="H67" s="332"/>
      <c r="I67" s="332"/>
      <c r="J67" s="332"/>
      <c r="K67" s="332"/>
      <c r="L67" s="155"/>
      <c r="M67" s="156"/>
      <c r="N67" s="157"/>
      <c r="P67" s="339"/>
      <c r="Q67" s="340"/>
      <c r="R67" s="340"/>
      <c r="S67" s="340"/>
      <c r="T67" s="340"/>
      <c r="U67" s="341"/>
      <c r="V67" s="327"/>
      <c r="W67" s="328"/>
      <c r="X67" s="322">
        <f t="shared" si="1"/>
        <v>0</v>
      </c>
      <c r="Y67" s="323"/>
      <c r="AB67" s="171" t="b">
        <f t="shared" si="2"/>
        <v>0</v>
      </c>
      <c r="AH67" s="172" t="b">
        <f>OR(AA67:AG67)</f>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347">
        <f>SUM(X48:Y67)</f>
        <v>0</v>
      </c>
      <c r="Y69" s="348"/>
      <c r="Z69" s="30"/>
    </row>
    <row r="70" spans="1:34" ht="7.5" customHeight="1" x14ac:dyDescent="0.2">
      <c r="C70" s="1"/>
      <c r="H70" s="22"/>
      <c r="P70" s="54"/>
      <c r="Q70" s="54"/>
      <c r="R70" s="54"/>
      <c r="Z70" s="30"/>
    </row>
    <row r="71" spans="1:34" ht="27" customHeight="1" x14ac:dyDescent="0.2">
      <c r="A71" s="132"/>
      <c r="B71" s="346"/>
      <c r="C71" s="346"/>
      <c r="D71" s="346"/>
      <c r="E71" s="346"/>
      <c r="F71" s="346"/>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329"/>
      <c r="V72" s="330"/>
      <c r="W72" s="330"/>
      <c r="X72" s="55"/>
      <c r="Y72" s="56"/>
      <c r="Z72" s="30"/>
      <c r="AA72" s="175"/>
    </row>
    <row r="73" spans="1:34" ht="19.5" customHeight="1" x14ac:dyDescent="0.2">
      <c r="B73" s="45" t="s">
        <v>168</v>
      </c>
      <c r="F73" s="41"/>
      <c r="K73" s="45"/>
      <c r="N73" s="41"/>
      <c r="AA73" s="175"/>
    </row>
    <row r="74" spans="1:34" ht="28.5" customHeight="1" x14ac:dyDescent="0.2">
      <c r="A74" s="132"/>
      <c r="B74" s="293" t="s">
        <v>233</v>
      </c>
      <c r="C74" s="293"/>
      <c r="D74" s="293"/>
      <c r="E74" s="293"/>
      <c r="F74" s="293"/>
      <c r="G74" s="293"/>
      <c r="H74" s="293"/>
      <c r="I74" s="293"/>
      <c r="J74" s="293"/>
      <c r="M74" s="144"/>
      <c r="N74" s="35"/>
      <c r="P74" s="30"/>
      <c r="Q74" s="30"/>
      <c r="R74" s="30"/>
      <c r="S74" s="30"/>
      <c r="T74" s="30"/>
      <c r="U74" s="30"/>
      <c r="V74" s="30"/>
      <c r="W74" s="30"/>
      <c r="X74" s="55"/>
      <c r="Y74" s="56"/>
      <c r="Z74" s="30"/>
      <c r="AA74" s="175"/>
    </row>
    <row r="75" spans="1:34" ht="24.75" hidden="1" customHeight="1" x14ac:dyDescent="0.2">
      <c r="A75" s="135"/>
      <c r="B75" s="466" t="s">
        <v>217</v>
      </c>
      <c r="C75" s="466"/>
      <c r="D75" s="466"/>
      <c r="E75" s="466"/>
      <c r="F75" s="466"/>
      <c r="G75" s="466"/>
      <c r="H75" s="466"/>
      <c r="I75" s="466"/>
      <c r="J75" s="466"/>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465"/>
      <c r="F77" s="465"/>
      <c r="G77" s="465"/>
      <c r="H77" s="465"/>
      <c r="I77" s="465"/>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261</v>
      </c>
      <c r="C79" s="52"/>
      <c r="D79" s="52"/>
      <c r="P79" s="30"/>
      <c r="Q79" s="30"/>
      <c r="R79" s="30"/>
      <c r="S79" s="30"/>
      <c r="T79" s="30"/>
      <c r="U79" s="30"/>
      <c r="V79" s="30"/>
      <c r="W79" s="30"/>
      <c r="X79" s="55"/>
      <c r="Y79" s="56"/>
      <c r="Z79" s="30"/>
      <c r="AA79" s="175"/>
    </row>
    <row r="80" spans="1:34" ht="41.25" customHeight="1" x14ac:dyDescent="0.2">
      <c r="A80" s="132"/>
      <c r="B80" s="568" t="s">
        <v>262</v>
      </c>
      <c r="C80" s="569"/>
      <c r="D80" s="569"/>
      <c r="E80" s="569"/>
      <c r="F80" s="569"/>
      <c r="G80" s="569"/>
      <c r="H80" s="569"/>
      <c r="I80" s="569"/>
      <c r="J80" s="569"/>
      <c r="P80" s="30"/>
      <c r="Q80" s="30"/>
      <c r="R80" s="30"/>
      <c r="S80" s="30"/>
      <c r="T80" s="30"/>
      <c r="U80" s="30"/>
      <c r="V80" s="30"/>
      <c r="W80" s="30"/>
      <c r="X80" s="55"/>
      <c r="Y80" s="56"/>
      <c r="Z80" s="30"/>
      <c r="AA80" s="175"/>
      <c r="AB80" s="176"/>
    </row>
    <row r="81" spans="1:34" ht="17.25" customHeight="1" x14ac:dyDescent="0.2">
      <c r="A81" s="132"/>
      <c r="B81" s="293"/>
      <c r="C81" s="293"/>
      <c r="D81" s="293"/>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132"/>
      <c r="C82" s="132"/>
      <c r="D82" s="132"/>
      <c r="E82" s="132"/>
      <c r="F82" s="132"/>
      <c r="G82" s="132"/>
      <c r="H82" s="132"/>
      <c r="I82" s="132"/>
      <c r="J82" s="132"/>
      <c r="K82" s="132"/>
      <c r="L82" s="49"/>
      <c r="M82" s="49"/>
      <c r="N82" s="49"/>
      <c r="O82" s="83"/>
      <c r="P82" s="41"/>
      <c r="Q82" s="30"/>
      <c r="R82" s="30"/>
      <c r="S82" s="30"/>
      <c r="T82" s="30"/>
      <c r="U82" s="30"/>
      <c r="V82" s="30"/>
      <c r="W82" s="30"/>
      <c r="X82" s="55"/>
      <c r="Y82" s="56"/>
      <c r="Z82" s="30"/>
      <c r="AA82" s="175"/>
    </row>
    <row r="83" spans="1:34" ht="18.75" customHeight="1" x14ac:dyDescent="0.2">
      <c r="A83" s="132"/>
      <c r="B83" s="293" t="s">
        <v>224</v>
      </c>
      <c r="C83" s="294"/>
      <c r="D83" s="294"/>
      <c r="E83" s="294"/>
      <c r="F83" s="294"/>
      <c r="G83" s="294"/>
      <c r="H83" s="294"/>
      <c r="I83" s="294"/>
      <c r="J83" s="294"/>
      <c r="L83" s="49"/>
      <c r="M83" s="49"/>
      <c r="N83" s="49"/>
      <c r="O83" s="83"/>
      <c r="P83" s="83"/>
      <c r="Q83" s="30"/>
      <c r="R83" s="30"/>
      <c r="S83" s="30"/>
      <c r="T83" s="30"/>
      <c r="U83" s="30"/>
      <c r="V83" s="30"/>
      <c r="W83" s="30"/>
      <c r="X83" s="55"/>
      <c r="Y83" s="56"/>
      <c r="Z83" s="30"/>
      <c r="AA83" s="175"/>
    </row>
    <row r="84" spans="1:34" ht="25.5" customHeight="1" x14ac:dyDescent="0.2">
      <c r="A84" s="132"/>
      <c r="B84" s="467" t="s">
        <v>228</v>
      </c>
      <c r="C84" s="468"/>
      <c r="D84" s="468"/>
      <c r="E84" s="468"/>
      <c r="F84" s="468"/>
      <c r="G84" s="468"/>
      <c r="H84" s="468"/>
      <c r="I84" s="468"/>
      <c r="J84" s="469"/>
      <c r="L84" s="49"/>
      <c r="M84" s="49"/>
      <c r="N84" s="49"/>
      <c r="O84" s="83"/>
      <c r="P84" s="83"/>
      <c r="Q84" s="30"/>
      <c r="R84" s="30"/>
      <c r="S84" s="30"/>
      <c r="T84" s="30"/>
      <c r="U84" s="30"/>
      <c r="V84" s="30"/>
      <c r="W84" s="30"/>
      <c r="X84" s="55"/>
      <c r="Y84" s="56"/>
      <c r="Z84" s="30"/>
      <c r="AA84" s="175"/>
    </row>
    <row r="85" spans="1:34" ht="17.25" customHeight="1" x14ac:dyDescent="0.2">
      <c r="A85" s="132"/>
      <c r="B85" s="470"/>
      <c r="C85" s="471"/>
      <c r="D85" s="471"/>
      <c r="E85" s="471"/>
      <c r="F85" s="471"/>
      <c r="G85" s="471"/>
      <c r="H85" s="471"/>
      <c r="I85" s="471"/>
      <c r="J85" s="472"/>
      <c r="K85" s="295"/>
      <c r="L85" s="342"/>
      <c r="M85" s="343"/>
      <c r="N85" s="343"/>
      <c r="P85" s="30"/>
      <c r="Q85" s="30"/>
      <c r="R85" s="30"/>
      <c r="S85" s="30"/>
      <c r="T85" s="30"/>
      <c r="U85" s="30"/>
      <c r="V85" s="30"/>
      <c r="W85" s="30"/>
      <c r="X85" s="55"/>
      <c r="Y85" s="56"/>
      <c r="Z85" s="30"/>
      <c r="AA85" s="175"/>
    </row>
    <row r="86" spans="1:34" ht="17.25" customHeight="1" x14ac:dyDescent="0.2">
      <c r="A86" s="132"/>
      <c r="B86" s="31"/>
      <c r="K86" s="295"/>
      <c r="L86" s="342"/>
      <c r="M86" s="343"/>
      <c r="N86" s="343"/>
      <c r="P86" s="30"/>
      <c r="Q86" s="30"/>
      <c r="R86" s="30"/>
      <c r="S86" s="30"/>
      <c r="T86" s="30"/>
      <c r="U86" s="30"/>
      <c r="V86" s="30"/>
      <c r="W86" s="30"/>
      <c r="X86" s="55"/>
      <c r="Y86" s="56"/>
      <c r="Z86" s="30"/>
      <c r="AA86" s="175"/>
    </row>
    <row r="87" spans="1:34" ht="20.25" customHeight="1" x14ac:dyDescent="0.2">
      <c r="A87" s="132"/>
      <c r="B87" s="346" t="s">
        <v>169</v>
      </c>
      <c r="C87" s="346"/>
      <c r="D87" s="346"/>
      <c r="E87" s="346"/>
      <c r="F87" s="346"/>
      <c r="G87" s="41"/>
      <c r="J87" s="30"/>
      <c r="K87" s="295"/>
      <c r="L87" s="343"/>
      <c r="M87" s="343"/>
      <c r="N87" s="343"/>
      <c r="P87" s="45" t="s">
        <v>34</v>
      </c>
      <c r="X87" s="55"/>
      <c r="Y87" s="56"/>
      <c r="Z87" s="30"/>
      <c r="AA87" s="175"/>
    </row>
    <row r="88" spans="1:34" ht="15.75" customHeight="1" x14ac:dyDescent="0.2">
      <c r="A88" s="132"/>
      <c r="B88" s="351" t="s">
        <v>214</v>
      </c>
      <c r="C88" s="351"/>
      <c r="D88" s="351"/>
      <c r="E88" s="352"/>
      <c r="F88" s="138"/>
      <c r="G88" s="6"/>
      <c r="H88" s="6"/>
      <c r="I88" s="6"/>
      <c r="J88" s="30"/>
      <c r="K88" s="296"/>
      <c r="L88" s="139"/>
      <c r="M88" s="206"/>
      <c r="N88" s="136"/>
      <c r="P88" s="26"/>
      <c r="X88" s="55"/>
      <c r="Y88" s="56"/>
      <c r="Z88" s="30"/>
      <c r="AA88" s="175"/>
    </row>
    <row r="89" spans="1:34" ht="99" customHeight="1" x14ac:dyDescent="0.2">
      <c r="A89" s="132"/>
      <c r="B89" s="473" t="s">
        <v>605</v>
      </c>
      <c r="C89" s="474"/>
      <c r="D89" s="353" t="s">
        <v>250</v>
      </c>
      <c r="E89" s="541"/>
      <c r="F89" s="353" t="s">
        <v>619</v>
      </c>
      <c r="G89" s="541"/>
      <c r="H89" s="353" t="s">
        <v>216</v>
      </c>
      <c r="I89" s="354"/>
      <c r="J89" s="354"/>
      <c r="K89" s="354"/>
      <c r="L89" s="354"/>
      <c r="M89" s="354"/>
      <c r="N89" s="355"/>
      <c r="P89" s="148" t="s">
        <v>249</v>
      </c>
      <c r="Q89" s="455" t="s">
        <v>248</v>
      </c>
      <c r="R89" s="456"/>
      <c r="S89" s="456"/>
      <c r="T89" s="456"/>
      <c r="U89" s="456"/>
      <c r="V89" s="456"/>
      <c r="W89" s="456"/>
      <c r="X89" s="457"/>
      <c r="Y89" s="82"/>
      <c r="Z89" s="81"/>
      <c r="AA89" s="175"/>
    </row>
    <row r="90" spans="1:34" ht="34.5" customHeight="1" x14ac:dyDescent="0.2">
      <c r="A90" s="132" t="str">
        <f t="shared" ref="A90:A109" ca="1" si="3">IFERROR(INDEX(TblMatchKravres,MATCH($B90,TblSpecTjnstr,0)),"")</f>
        <v/>
      </c>
      <c r="B90" s="289" t="s">
        <v>570</v>
      </c>
      <c r="C90" s="290"/>
      <c r="D90" s="289"/>
      <c r="E90" s="288"/>
      <c r="F90" s="287"/>
      <c r="G90" s="288"/>
      <c r="H90" s="567"/>
      <c r="I90" s="325"/>
      <c r="J90" s="325"/>
      <c r="K90" s="325"/>
      <c r="L90" s="325"/>
      <c r="M90" s="325"/>
      <c r="N90" s="326"/>
      <c r="O90" s="57"/>
      <c r="P90" s="143"/>
      <c r="Q90" s="535"/>
      <c r="R90" s="536"/>
      <c r="S90" s="536"/>
      <c r="T90" s="536"/>
      <c r="U90" s="536"/>
      <c r="V90" s="536"/>
      <c r="W90" s="536"/>
      <c r="X90" s="537"/>
      <c r="Y90" s="57"/>
      <c r="Z90" s="57"/>
      <c r="AA90" s="170" t="b">
        <f>AND(AND(LEFT(B90,4)&lt;&gt;"Välj",B90&lt;&gt;""),P90="")</f>
        <v>0</v>
      </c>
      <c r="AC90" s="171" t="b">
        <f t="shared" ref="AC90:AC109" si="4">NOT(OR(AND(D90="",F90=""),AND(D90&lt;&gt;"",F90&lt;&gt;"")))</f>
        <v>0</v>
      </c>
      <c r="AH90" s="172" t="b">
        <f t="shared" ref="AH90:AH108" si="5">OR(AA90:AG90)</f>
        <v>0</v>
      </c>
    </row>
    <row r="91" spans="1:34" ht="34.5" customHeight="1" x14ac:dyDescent="0.2">
      <c r="A91" s="132" t="str">
        <f t="shared" ca="1" si="3"/>
        <v/>
      </c>
      <c r="B91" s="289" t="s">
        <v>570</v>
      </c>
      <c r="C91" s="290"/>
      <c r="D91" s="289"/>
      <c r="E91" s="288"/>
      <c r="F91" s="287"/>
      <c r="G91" s="288"/>
      <c r="H91" s="324"/>
      <c r="I91" s="325"/>
      <c r="J91" s="325"/>
      <c r="K91" s="325"/>
      <c r="L91" s="325"/>
      <c r="M91" s="325"/>
      <c r="N91" s="326"/>
      <c r="O91" s="57"/>
      <c r="P91" s="143"/>
      <c r="Q91" s="535"/>
      <c r="R91" s="536"/>
      <c r="S91" s="536"/>
      <c r="T91" s="536"/>
      <c r="U91" s="536"/>
      <c r="V91" s="536"/>
      <c r="W91" s="536"/>
      <c r="X91" s="537"/>
      <c r="Y91" s="57"/>
      <c r="Z91" s="57"/>
      <c r="AA91" s="170" t="b">
        <f t="shared" ref="AA91:AA109" si="6">AND(AND(LEFT(B91,4)&lt;&gt;"Välj",B91&lt;&gt;""),P91="")</f>
        <v>0</v>
      </c>
      <c r="AC91" s="171" t="b">
        <f t="shared" si="4"/>
        <v>0</v>
      </c>
      <c r="AH91" s="172" t="b">
        <f t="shared" si="5"/>
        <v>0</v>
      </c>
    </row>
    <row r="92" spans="1:34" ht="34.5" customHeight="1" x14ac:dyDescent="0.2">
      <c r="A92" s="132" t="str">
        <f t="shared" ca="1" si="3"/>
        <v/>
      </c>
      <c r="B92" s="289" t="s">
        <v>570</v>
      </c>
      <c r="C92" s="290"/>
      <c r="D92" s="289"/>
      <c r="E92" s="288"/>
      <c r="F92" s="287"/>
      <c r="G92" s="288"/>
      <c r="H92" s="324"/>
      <c r="I92" s="325"/>
      <c r="J92" s="325"/>
      <c r="K92" s="325"/>
      <c r="L92" s="325"/>
      <c r="M92" s="325"/>
      <c r="N92" s="326"/>
      <c r="O92" s="57"/>
      <c r="P92" s="143"/>
      <c r="Q92" s="535"/>
      <c r="R92" s="536"/>
      <c r="S92" s="536"/>
      <c r="T92" s="536"/>
      <c r="U92" s="536"/>
      <c r="V92" s="536"/>
      <c r="W92" s="536"/>
      <c r="X92" s="537"/>
      <c r="Y92" s="57"/>
      <c r="Z92" s="57"/>
      <c r="AA92" s="170" t="b">
        <f t="shared" si="6"/>
        <v>0</v>
      </c>
      <c r="AC92" s="171" t="b">
        <f t="shared" si="4"/>
        <v>0</v>
      </c>
      <c r="AH92" s="172" t="b">
        <f t="shared" si="5"/>
        <v>0</v>
      </c>
    </row>
    <row r="93" spans="1:34" ht="34.5" customHeight="1" x14ac:dyDescent="0.2">
      <c r="A93" s="132" t="str">
        <f t="shared" ca="1" si="3"/>
        <v/>
      </c>
      <c r="B93" s="289" t="s">
        <v>570</v>
      </c>
      <c r="C93" s="290"/>
      <c r="D93" s="289"/>
      <c r="E93" s="288"/>
      <c r="F93" s="287"/>
      <c r="G93" s="288"/>
      <c r="H93" s="324"/>
      <c r="I93" s="325"/>
      <c r="J93" s="325"/>
      <c r="K93" s="325"/>
      <c r="L93" s="325"/>
      <c r="M93" s="325"/>
      <c r="N93" s="326"/>
      <c r="O93" s="57"/>
      <c r="P93" s="143"/>
      <c r="Q93" s="535"/>
      <c r="R93" s="536"/>
      <c r="S93" s="536"/>
      <c r="T93" s="536"/>
      <c r="U93" s="536"/>
      <c r="V93" s="536"/>
      <c r="W93" s="536"/>
      <c r="X93" s="537"/>
      <c r="Y93" s="57"/>
      <c r="Z93" s="57"/>
      <c r="AA93" s="170" t="b">
        <f t="shared" si="6"/>
        <v>0</v>
      </c>
      <c r="AC93" s="171" t="b">
        <f t="shared" si="4"/>
        <v>0</v>
      </c>
      <c r="AH93" s="172" t="b">
        <f t="shared" si="5"/>
        <v>0</v>
      </c>
    </row>
    <row r="94" spans="1:34" ht="34.5" customHeight="1" x14ac:dyDescent="0.2">
      <c r="A94" s="132" t="str">
        <f t="shared" ca="1" si="3"/>
        <v/>
      </c>
      <c r="B94" s="289" t="s">
        <v>570</v>
      </c>
      <c r="C94" s="290"/>
      <c r="D94" s="289"/>
      <c r="E94" s="288"/>
      <c r="F94" s="287"/>
      <c r="G94" s="288"/>
      <c r="H94" s="324"/>
      <c r="I94" s="325"/>
      <c r="J94" s="325"/>
      <c r="K94" s="325"/>
      <c r="L94" s="325"/>
      <c r="M94" s="325"/>
      <c r="N94" s="326"/>
      <c r="O94" s="57"/>
      <c r="P94" s="143"/>
      <c r="Q94" s="535"/>
      <c r="R94" s="536"/>
      <c r="S94" s="536"/>
      <c r="T94" s="536"/>
      <c r="U94" s="536"/>
      <c r="V94" s="536"/>
      <c r="W94" s="536"/>
      <c r="X94" s="537"/>
      <c r="Y94" s="57"/>
      <c r="Z94" s="57"/>
      <c r="AA94" s="170" t="b">
        <f t="shared" si="6"/>
        <v>0</v>
      </c>
      <c r="AC94" s="171" t="b">
        <f t="shared" si="4"/>
        <v>0</v>
      </c>
      <c r="AH94" s="172" t="b">
        <f t="shared" si="5"/>
        <v>0</v>
      </c>
    </row>
    <row r="95" spans="1:34" ht="34.5" customHeight="1" x14ac:dyDescent="0.2">
      <c r="A95" s="132" t="str">
        <f t="shared" ca="1" si="3"/>
        <v/>
      </c>
      <c r="B95" s="289" t="s">
        <v>570</v>
      </c>
      <c r="C95" s="290"/>
      <c r="D95" s="289"/>
      <c r="E95" s="288"/>
      <c r="F95" s="287"/>
      <c r="G95" s="288"/>
      <c r="H95" s="324"/>
      <c r="I95" s="325"/>
      <c r="J95" s="325"/>
      <c r="K95" s="325"/>
      <c r="L95" s="325"/>
      <c r="M95" s="325"/>
      <c r="N95" s="326"/>
      <c r="O95" s="142"/>
      <c r="P95" s="143"/>
      <c r="Q95" s="535"/>
      <c r="R95" s="536"/>
      <c r="S95" s="536"/>
      <c r="T95" s="536"/>
      <c r="U95" s="536"/>
      <c r="V95" s="536"/>
      <c r="W95" s="536"/>
      <c r="X95" s="537"/>
      <c r="Y95" s="57"/>
      <c r="Z95" s="57"/>
      <c r="AA95" s="170" t="b">
        <f t="shared" si="6"/>
        <v>0</v>
      </c>
      <c r="AC95" s="171" t="b">
        <f t="shared" si="4"/>
        <v>0</v>
      </c>
      <c r="AH95" s="172" t="b">
        <f t="shared" si="5"/>
        <v>0</v>
      </c>
    </row>
    <row r="96" spans="1:34" ht="34.5" customHeight="1" x14ac:dyDescent="0.2">
      <c r="A96" s="132" t="str">
        <f t="shared" ca="1" si="3"/>
        <v/>
      </c>
      <c r="B96" s="289" t="s">
        <v>570</v>
      </c>
      <c r="C96" s="290"/>
      <c r="D96" s="289"/>
      <c r="E96" s="288"/>
      <c r="F96" s="287"/>
      <c r="G96" s="288"/>
      <c r="H96" s="324"/>
      <c r="I96" s="325"/>
      <c r="J96" s="325"/>
      <c r="K96" s="325"/>
      <c r="L96" s="325"/>
      <c r="M96" s="325"/>
      <c r="N96" s="326"/>
      <c r="O96" s="57"/>
      <c r="P96" s="143"/>
      <c r="Q96" s="535"/>
      <c r="R96" s="536"/>
      <c r="S96" s="536"/>
      <c r="T96" s="536"/>
      <c r="U96" s="536"/>
      <c r="V96" s="536"/>
      <c r="W96" s="536"/>
      <c r="X96" s="537"/>
      <c r="Y96" s="57"/>
      <c r="Z96" s="57"/>
      <c r="AA96" s="170" t="b">
        <f t="shared" si="6"/>
        <v>0</v>
      </c>
      <c r="AC96" s="171" t="b">
        <f t="shared" si="4"/>
        <v>0</v>
      </c>
      <c r="AH96" s="172" t="b">
        <f t="shared" si="5"/>
        <v>0</v>
      </c>
    </row>
    <row r="97" spans="1:34" ht="34.5" customHeight="1" x14ac:dyDescent="0.2">
      <c r="A97" s="132" t="str">
        <f t="shared" ca="1" si="3"/>
        <v/>
      </c>
      <c r="B97" s="289" t="s">
        <v>570</v>
      </c>
      <c r="C97" s="290"/>
      <c r="D97" s="289"/>
      <c r="E97" s="288"/>
      <c r="F97" s="287"/>
      <c r="G97" s="288"/>
      <c r="H97" s="324"/>
      <c r="I97" s="325"/>
      <c r="J97" s="325"/>
      <c r="K97" s="325"/>
      <c r="L97" s="325"/>
      <c r="M97" s="325"/>
      <c r="N97" s="326"/>
      <c r="O97" s="57"/>
      <c r="P97" s="143"/>
      <c r="Q97" s="535"/>
      <c r="R97" s="536"/>
      <c r="S97" s="536"/>
      <c r="T97" s="536"/>
      <c r="U97" s="536"/>
      <c r="V97" s="536"/>
      <c r="W97" s="536"/>
      <c r="X97" s="537"/>
      <c r="Y97" s="57"/>
      <c r="Z97" s="57"/>
      <c r="AA97" s="170" t="b">
        <f t="shared" si="6"/>
        <v>0</v>
      </c>
      <c r="AC97" s="171" t="b">
        <f t="shared" si="4"/>
        <v>0</v>
      </c>
      <c r="AH97" s="172" t="b">
        <f t="shared" si="5"/>
        <v>0</v>
      </c>
    </row>
    <row r="98" spans="1:34" ht="34.5" customHeight="1" x14ac:dyDescent="0.2">
      <c r="A98" s="132" t="str">
        <f t="shared" ca="1" si="3"/>
        <v/>
      </c>
      <c r="B98" s="289" t="s">
        <v>570</v>
      </c>
      <c r="C98" s="290"/>
      <c r="D98" s="289"/>
      <c r="E98" s="288"/>
      <c r="F98" s="287"/>
      <c r="G98" s="288"/>
      <c r="H98" s="324"/>
      <c r="I98" s="325"/>
      <c r="J98" s="325"/>
      <c r="K98" s="325"/>
      <c r="L98" s="325"/>
      <c r="M98" s="325"/>
      <c r="N98" s="326"/>
      <c r="O98" s="57"/>
      <c r="P98" s="143"/>
      <c r="Q98" s="535"/>
      <c r="R98" s="536"/>
      <c r="S98" s="536"/>
      <c r="T98" s="536"/>
      <c r="U98" s="536"/>
      <c r="V98" s="536"/>
      <c r="W98" s="536"/>
      <c r="X98" s="537"/>
      <c r="Y98" s="57"/>
      <c r="Z98" s="57"/>
      <c r="AA98" s="170" t="b">
        <f t="shared" si="6"/>
        <v>0</v>
      </c>
      <c r="AC98" s="171" t="b">
        <f t="shared" si="4"/>
        <v>0</v>
      </c>
      <c r="AH98" s="172" t="b">
        <f t="shared" si="5"/>
        <v>0</v>
      </c>
    </row>
    <row r="99" spans="1:34" ht="34.5" customHeight="1" x14ac:dyDescent="0.2">
      <c r="A99" s="132" t="str">
        <f t="shared" ca="1" si="3"/>
        <v/>
      </c>
      <c r="B99" s="289" t="s">
        <v>570</v>
      </c>
      <c r="C99" s="290"/>
      <c r="D99" s="289"/>
      <c r="E99" s="288"/>
      <c r="F99" s="287"/>
      <c r="G99" s="288"/>
      <c r="H99" s="324"/>
      <c r="I99" s="325"/>
      <c r="J99" s="325"/>
      <c r="K99" s="325"/>
      <c r="L99" s="325"/>
      <c r="M99" s="325"/>
      <c r="N99" s="326"/>
      <c r="O99" s="57"/>
      <c r="P99" s="143"/>
      <c r="Q99" s="535"/>
      <c r="R99" s="536"/>
      <c r="S99" s="536"/>
      <c r="T99" s="536"/>
      <c r="U99" s="536"/>
      <c r="V99" s="536"/>
      <c r="W99" s="536"/>
      <c r="X99" s="537"/>
      <c r="Y99" s="57"/>
      <c r="Z99" s="57"/>
      <c r="AA99" s="170" t="b">
        <f t="shared" si="6"/>
        <v>0</v>
      </c>
      <c r="AC99" s="171" t="b">
        <f t="shared" si="4"/>
        <v>0</v>
      </c>
      <c r="AH99" s="172" t="b">
        <f t="shared" si="5"/>
        <v>0</v>
      </c>
    </row>
    <row r="100" spans="1:34" ht="34.5" customHeight="1" x14ac:dyDescent="0.2">
      <c r="A100" s="132" t="str">
        <f t="shared" ca="1" si="3"/>
        <v/>
      </c>
      <c r="B100" s="289" t="s">
        <v>570</v>
      </c>
      <c r="C100" s="290"/>
      <c r="D100" s="289"/>
      <c r="E100" s="288"/>
      <c r="F100" s="287"/>
      <c r="G100" s="288"/>
      <c r="H100" s="324"/>
      <c r="I100" s="325"/>
      <c r="J100" s="325"/>
      <c r="K100" s="325"/>
      <c r="L100" s="325"/>
      <c r="M100" s="325"/>
      <c r="N100" s="326"/>
      <c r="O100" s="57"/>
      <c r="P100" s="143"/>
      <c r="Q100" s="535"/>
      <c r="R100" s="536"/>
      <c r="S100" s="536"/>
      <c r="T100" s="536"/>
      <c r="U100" s="536"/>
      <c r="V100" s="536"/>
      <c r="W100" s="536"/>
      <c r="X100" s="537"/>
      <c r="Y100" s="57"/>
      <c r="Z100" s="57"/>
      <c r="AA100" s="170" t="b">
        <f t="shared" si="6"/>
        <v>0</v>
      </c>
      <c r="AC100" s="171" t="b">
        <f t="shared" si="4"/>
        <v>0</v>
      </c>
      <c r="AH100" s="172" t="b">
        <f t="shared" si="5"/>
        <v>0</v>
      </c>
    </row>
    <row r="101" spans="1:34" ht="34.5" customHeight="1" x14ac:dyDescent="0.2">
      <c r="A101" s="132" t="str">
        <f t="shared" ca="1" si="3"/>
        <v/>
      </c>
      <c r="B101" s="289" t="s">
        <v>570</v>
      </c>
      <c r="C101" s="290"/>
      <c r="D101" s="289"/>
      <c r="E101" s="288"/>
      <c r="F101" s="287"/>
      <c r="G101" s="288"/>
      <c r="H101" s="324"/>
      <c r="I101" s="325"/>
      <c r="J101" s="325"/>
      <c r="K101" s="325"/>
      <c r="L101" s="325"/>
      <c r="M101" s="325"/>
      <c r="N101" s="326"/>
      <c r="O101" s="57"/>
      <c r="P101" s="143"/>
      <c r="Q101" s="535"/>
      <c r="R101" s="536"/>
      <c r="S101" s="536"/>
      <c r="T101" s="536"/>
      <c r="U101" s="536"/>
      <c r="V101" s="536"/>
      <c r="W101" s="536"/>
      <c r="X101" s="537"/>
      <c r="Y101" s="57"/>
      <c r="Z101" s="57"/>
      <c r="AA101" s="170" t="b">
        <f t="shared" si="6"/>
        <v>0</v>
      </c>
      <c r="AC101" s="171" t="b">
        <f t="shared" si="4"/>
        <v>0</v>
      </c>
      <c r="AH101" s="172" t="b">
        <f t="shared" si="5"/>
        <v>0</v>
      </c>
    </row>
    <row r="102" spans="1:34" ht="34.5" customHeight="1" x14ac:dyDescent="0.2">
      <c r="A102" s="132" t="str">
        <f t="shared" ca="1" si="3"/>
        <v/>
      </c>
      <c r="B102" s="289" t="s">
        <v>570</v>
      </c>
      <c r="C102" s="290"/>
      <c r="D102" s="289"/>
      <c r="E102" s="288"/>
      <c r="F102" s="287"/>
      <c r="G102" s="288"/>
      <c r="H102" s="324"/>
      <c r="I102" s="325"/>
      <c r="J102" s="325"/>
      <c r="K102" s="325"/>
      <c r="L102" s="325"/>
      <c r="M102" s="325"/>
      <c r="N102" s="326"/>
      <c r="O102" s="57"/>
      <c r="P102" s="143"/>
      <c r="Q102" s="535"/>
      <c r="R102" s="536"/>
      <c r="S102" s="536"/>
      <c r="T102" s="536"/>
      <c r="U102" s="536"/>
      <c r="V102" s="536"/>
      <c r="W102" s="536"/>
      <c r="X102" s="537"/>
      <c r="Y102" s="57"/>
      <c r="Z102" s="57"/>
      <c r="AA102" s="170" t="b">
        <f t="shared" si="6"/>
        <v>0</v>
      </c>
      <c r="AC102" s="171" t="b">
        <f t="shared" si="4"/>
        <v>0</v>
      </c>
      <c r="AH102" s="172" t="b">
        <f t="shared" si="5"/>
        <v>0</v>
      </c>
    </row>
    <row r="103" spans="1:34" ht="34.5" customHeight="1" x14ac:dyDescent="0.2">
      <c r="A103" s="132" t="str">
        <f t="shared" ca="1" si="3"/>
        <v/>
      </c>
      <c r="B103" s="289" t="s">
        <v>570</v>
      </c>
      <c r="C103" s="290"/>
      <c r="D103" s="289"/>
      <c r="E103" s="288"/>
      <c r="F103" s="287"/>
      <c r="G103" s="288"/>
      <c r="H103" s="324"/>
      <c r="I103" s="325"/>
      <c r="J103" s="325"/>
      <c r="K103" s="325"/>
      <c r="L103" s="325"/>
      <c r="M103" s="325"/>
      <c r="N103" s="326"/>
      <c r="O103" s="57"/>
      <c r="P103" s="143"/>
      <c r="Q103" s="535"/>
      <c r="R103" s="536"/>
      <c r="S103" s="536"/>
      <c r="T103" s="536"/>
      <c r="U103" s="536"/>
      <c r="V103" s="536"/>
      <c r="W103" s="536"/>
      <c r="X103" s="537"/>
      <c r="Y103" s="57"/>
      <c r="Z103" s="57"/>
      <c r="AA103" s="170" t="b">
        <f t="shared" si="6"/>
        <v>0</v>
      </c>
      <c r="AC103" s="171" t="b">
        <f t="shared" si="4"/>
        <v>0</v>
      </c>
      <c r="AH103" s="172" t="b">
        <f t="shared" si="5"/>
        <v>0</v>
      </c>
    </row>
    <row r="104" spans="1:34" ht="34.5" customHeight="1" x14ac:dyDescent="0.2">
      <c r="A104" s="132" t="str">
        <f t="shared" ca="1" si="3"/>
        <v/>
      </c>
      <c r="B104" s="289" t="s">
        <v>570</v>
      </c>
      <c r="C104" s="290"/>
      <c r="D104" s="289"/>
      <c r="E104" s="288"/>
      <c r="F104" s="287"/>
      <c r="G104" s="288"/>
      <c r="H104" s="324"/>
      <c r="I104" s="325"/>
      <c r="J104" s="325"/>
      <c r="K104" s="325"/>
      <c r="L104" s="325"/>
      <c r="M104" s="325"/>
      <c r="N104" s="326"/>
      <c r="O104" s="142"/>
      <c r="P104" s="143"/>
      <c r="Q104" s="535"/>
      <c r="R104" s="536"/>
      <c r="S104" s="536"/>
      <c r="T104" s="536"/>
      <c r="U104" s="536"/>
      <c r="V104" s="536"/>
      <c r="W104" s="536"/>
      <c r="X104" s="537"/>
      <c r="Y104" s="57"/>
      <c r="Z104" s="57"/>
      <c r="AA104" s="170" t="b">
        <f t="shared" si="6"/>
        <v>0</v>
      </c>
      <c r="AC104" s="171" t="b">
        <f t="shared" si="4"/>
        <v>0</v>
      </c>
      <c r="AH104" s="172" t="b">
        <f t="shared" si="5"/>
        <v>0</v>
      </c>
    </row>
    <row r="105" spans="1:34" ht="34.5" customHeight="1" x14ac:dyDescent="0.2">
      <c r="A105" s="132" t="str">
        <f t="shared" ca="1" si="3"/>
        <v/>
      </c>
      <c r="B105" s="289" t="s">
        <v>570</v>
      </c>
      <c r="C105" s="290"/>
      <c r="D105" s="289"/>
      <c r="E105" s="288"/>
      <c r="F105" s="287"/>
      <c r="G105" s="288"/>
      <c r="H105" s="324"/>
      <c r="I105" s="325"/>
      <c r="J105" s="325"/>
      <c r="K105" s="325"/>
      <c r="L105" s="325"/>
      <c r="M105" s="325"/>
      <c r="N105" s="326"/>
      <c r="O105" s="57"/>
      <c r="P105" s="143"/>
      <c r="Q105" s="535"/>
      <c r="R105" s="536"/>
      <c r="S105" s="536"/>
      <c r="T105" s="536"/>
      <c r="U105" s="536"/>
      <c r="V105" s="536"/>
      <c r="W105" s="536"/>
      <c r="X105" s="537"/>
      <c r="Y105" s="57"/>
      <c r="Z105" s="57"/>
      <c r="AA105" s="170" t="b">
        <f t="shared" si="6"/>
        <v>0</v>
      </c>
      <c r="AC105" s="171" t="b">
        <f t="shared" si="4"/>
        <v>0</v>
      </c>
      <c r="AH105" s="172" t="b">
        <f t="shared" si="5"/>
        <v>0</v>
      </c>
    </row>
    <row r="106" spans="1:34" ht="34.5" customHeight="1" x14ac:dyDescent="0.2">
      <c r="A106" s="132" t="str">
        <f t="shared" ca="1" si="3"/>
        <v/>
      </c>
      <c r="B106" s="289" t="s">
        <v>570</v>
      </c>
      <c r="C106" s="290"/>
      <c r="D106" s="289"/>
      <c r="E106" s="288"/>
      <c r="F106" s="287"/>
      <c r="G106" s="288"/>
      <c r="H106" s="324"/>
      <c r="I106" s="325"/>
      <c r="J106" s="325"/>
      <c r="K106" s="325"/>
      <c r="L106" s="325"/>
      <c r="M106" s="325"/>
      <c r="N106" s="326"/>
      <c r="O106" s="57"/>
      <c r="P106" s="143"/>
      <c r="Q106" s="535"/>
      <c r="R106" s="536"/>
      <c r="S106" s="536"/>
      <c r="T106" s="536"/>
      <c r="U106" s="536"/>
      <c r="V106" s="536"/>
      <c r="W106" s="536"/>
      <c r="X106" s="537"/>
      <c r="Y106" s="57"/>
      <c r="Z106" s="57"/>
      <c r="AA106" s="170" t="b">
        <f t="shared" si="6"/>
        <v>0</v>
      </c>
      <c r="AC106" s="171" t="b">
        <f t="shared" si="4"/>
        <v>0</v>
      </c>
      <c r="AH106" s="172" t="b">
        <f t="shared" si="5"/>
        <v>0</v>
      </c>
    </row>
    <row r="107" spans="1:34" ht="34.5" customHeight="1" x14ac:dyDescent="0.2">
      <c r="A107" s="132" t="str">
        <f t="shared" ca="1" si="3"/>
        <v/>
      </c>
      <c r="B107" s="289" t="s">
        <v>570</v>
      </c>
      <c r="C107" s="290"/>
      <c r="D107" s="289"/>
      <c r="E107" s="288"/>
      <c r="F107" s="287"/>
      <c r="G107" s="288"/>
      <c r="H107" s="324"/>
      <c r="I107" s="325"/>
      <c r="J107" s="325"/>
      <c r="K107" s="325"/>
      <c r="L107" s="325"/>
      <c r="M107" s="325"/>
      <c r="N107" s="326"/>
      <c r="O107" s="57"/>
      <c r="P107" s="143"/>
      <c r="Q107" s="535"/>
      <c r="R107" s="536"/>
      <c r="S107" s="536"/>
      <c r="T107" s="536"/>
      <c r="U107" s="536"/>
      <c r="V107" s="536"/>
      <c r="W107" s="536"/>
      <c r="X107" s="537"/>
      <c r="Y107" s="57"/>
      <c r="Z107" s="57"/>
      <c r="AA107" s="170" t="b">
        <f t="shared" si="6"/>
        <v>0</v>
      </c>
      <c r="AC107" s="171" t="b">
        <f t="shared" si="4"/>
        <v>0</v>
      </c>
      <c r="AH107" s="172" t="b">
        <f t="shared" si="5"/>
        <v>0</v>
      </c>
    </row>
    <row r="108" spans="1:34" ht="34.5" customHeight="1" x14ac:dyDescent="0.2">
      <c r="A108" s="132" t="str">
        <f t="shared" ca="1" si="3"/>
        <v/>
      </c>
      <c r="B108" s="289" t="s">
        <v>570</v>
      </c>
      <c r="C108" s="290"/>
      <c r="D108" s="289"/>
      <c r="E108" s="288"/>
      <c r="F108" s="287"/>
      <c r="G108" s="288"/>
      <c r="H108" s="324"/>
      <c r="I108" s="325"/>
      <c r="J108" s="325"/>
      <c r="K108" s="325"/>
      <c r="L108" s="325"/>
      <c r="M108" s="325"/>
      <c r="N108" s="326"/>
      <c r="O108" s="57"/>
      <c r="P108" s="143"/>
      <c r="Q108" s="535"/>
      <c r="R108" s="536"/>
      <c r="S108" s="536"/>
      <c r="T108" s="536"/>
      <c r="U108" s="536"/>
      <c r="V108" s="536"/>
      <c r="W108" s="536"/>
      <c r="X108" s="537"/>
      <c r="Y108" s="57"/>
      <c r="Z108" s="57"/>
      <c r="AA108" s="170" t="b">
        <f t="shared" si="6"/>
        <v>0</v>
      </c>
      <c r="AC108" s="171" t="b">
        <f t="shared" si="4"/>
        <v>0</v>
      </c>
      <c r="AH108" s="172" t="b">
        <f t="shared" si="5"/>
        <v>0</v>
      </c>
    </row>
    <row r="109" spans="1:34" ht="34.5" customHeight="1" x14ac:dyDescent="0.2">
      <c r="A109" s="132" t="str">
        <f t="shared" ca="1" si="3"/>
        <v/>
      </c>
      <c r="B109" s="289" t="s">
        <v>570</v>
      </c>
      <c r="C109" s="290"/>
      <c r="D109" s="289"/>
      <c r="E109" s="288"/>
      <c r="F109" s="287"/>
      <c r="G109" s="288"/>
      <c r="H109" s="324"/>
      <c r="I109" s="325"/>
      <c r="J109" s="325"/>
      <c r="K109" s="325"/>
      <c r="L109" s="325"/>
      <c r="M109" s="325"/>
      <c r="N109" s="326"/>
      <c r="O109" s="57"/>
      <c r="P109" s="143"/>
      <c r="Q109" s="535"/>
      <c r="R109" s="536"/>
      <c r="S109" s="536"/>
      <c r="T109" s="536"/>
      <c r="U109" s="536"/>
      <c r="V109" s="536"/>
      <c r="W109" s="536"/>
      <c r="X109" s="537"/>
      <c r="Y109" s="57"/>
      <c r="Z109" s="57"/>
      <c r="AA109" s="170" t="b">
        <f t="shared" si="6"/>
        <v>0</v>
      </c>
      <c r="AC109" s="171" t="b">
        <f t="shared" si="4"/>
        <v>0</v>
      </c>
      <c r="AH109" s="172" t="b">
        <f>OR(AA109:AG109)</f>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ht="29.25" customHeight="1" x14ac:dyDescent="0.2">
      <c r="A111" s="132"/>
      <c r="B111" s="138"/>
      <c r="C111" s="138"/>
      <c r="D111" s="208"/>
      <c r="E111" s="138"/>
      <c r="F111" s="138"/>
      <c r="G111" s="6"/>
      <c r="H111" s="454"/>
      <c r="I111" s="515"/>
      <c r="J111" s="515"/>
      <c r="K111" s="145"/>
      <c r="L111" s="560"/>
      <c r="M111" s="561"/>
      <c r="N111" s="561"/>
      <c r="P111" s="41"/>
      <c r="X111" s="55"/>
      <c r="Y111" s="56"/>
      <c r="Z111" s="30"/>
    </row>
    <row r="112" spans="1:34" x14ac:dyDescent="0.2">
      <c r="A112" s="132"/>
      <c r="B112" s="138"/>
      <c r="C112" s="138"/>
      <c r="D112" s="208"/>
      <c r="E112" s="138"/>
      <c r="F112" s="138"/>
      <c r="G112" s="6"/>
      <c r="H112" s="6"/>
      <c r="I112" s="6"/>
      <c r="J112" s="30"/>
      <c r="K112" s="145"/>
      <c r="L112" s="561"/>
      <c r="M112" s="561"/>
      <c r="N112" s="561"/>
      <c r="P112" s="26"/>
      <c r="X112" s="55"/>
      <c r="Y112" s="56"/>
      <c r="Z112" s="30"/>
    </row>
    <row r="113" spans="1:35" ht="15.75" customHeight="1" x14ac:dyDescent="0.2">
      <c r="A113" s="147"/>
      <c r="B113" s="562" t="s">
        <v>215</v>
      </c>
      <c r="C113" s="562"/>
      <c r="D113" s="562"/>
      <c r="E113" s="563"/>
      <c r="F113" s="138"/>
      <c r="G113" s="6"/>
      <c r="H113" s="6"/>
      <c r="I113" s="6"/>
      <c r="J113" s="30"/>
      <c r="K113" s="145"/>
      <c r="L113" s="209"/>
      <c r="M113" s="206"/>
      <c r="N113" s="136"/>
      <c r="P113" s="26"/>
      <c r="X113" s="55"/>
      <c r="Y113" s="56"/>
      <c r="Z113" s="30"/>
      <c r="AA113" s="175"/>
    </row>
    <row r="114" spans="1:35" ht="99" customHeight="1" x14ac:dyDescent="0.2">
      <c r="A114" s="132"/>
      <c r="B114" s="353" t="s">
        <v>605</v>
      </c>
      <c r="C114" s="564"/>
      <c r="D114" s="353" t="s">
        <v>251</v>
      </c>
      <c r="E114" s="541"/>
      <c r="F114" s="353" t="s">
        <v>618</v>
      </c>
      <c r="G114" s="541"/>
      <c r="H114" s="353" t="s">
        <v>134</v>
      </c>
      <c r="I114" s="541"/>
      <c r="J114" s="541"/>
      <c r="K114" s="549"/>
      <c r="L114" s="473" t="str">
        <f>IF(TillDelVal=1,"","Ange poäng-värde
")</f>
        <v xml:space="preserve">Ange poäng-värde
</v>
      </c>
      <c r="M114" s="565"/>
      <c r="N114" s="566"/>
      <c r="P114" s="58" t="s">
        <v>172</v>
      </c>
      <c r="Q114" s="558" t="s">
        <v>75</v>
      </c>
      <c r="R114" s="354"/>
      <c r="S114" s="354"/>
      <c r="T114" s="354"/>
      <c r="U114" s="354"/>
      <c r="V114" s="354"/>
      <c r="W114" s="354"/>
      <c r="X114" s="559"/>
      <c r="Y114" s="82"/>
      <c r="Z114" s="81"/>
    </row>
    <row r="115" spans="1:35" ht="34.5" customHeight="1" x14ac:dyDescent="0.2">
      <c r="A115" s="132" t="str">
        <f t="shared" ref="A115:A124" ca="1" si="7">IFERROR(INDEX(TblMatchKravres,MATCH($B115,TblSpecTjnstr,0)),"")</f>
        <v/>
      </c>
      <c r="B115" s="289" t="s">
        <v>570</v>
      </c>
      <c r="C115" s="290"/>
      <c r="D115" s="289"/>
      <c r="E115" s="288"/>
      <c r="F115" s="287"/>
      <c r="G115" s="288"/>
      <c r="H115" s="532"/>
      <c r="I115" s="533"/>
      <c r="J115" s="533"/>
      <c r="K115" s="557"/>
      <c r="L115" s="538"/>
      <c r="M115" s="539"/>
      <c r="N115" s="540"/>
      <c r="O115" s="57"/>
      <c r="P115" s="143"/>
      <c r="Q115" s="543"/>
      <c r="R115" s="544"/>
      <c r="S115" s="544"/>
      <c r="T115" s="544"/>
      <c r="U115" s="544"/>
      <c r="V115" s="544"/>
      <c r="W115" s="544"/>
      <c r="X115" s="545"/>
      <c r="Y115" s="57"/>
      <c r="Z115" s="57"/>
      <c r="AA115" s="170" t="b">
        <f t="shared" ref="AA115:AA124" si="8">AND(AND(LEFT(B115,4)&lt;&gt;"Välj",B115&lt;&gt;""),P115="")</f>
        <v>0</v>
      </c>
      <c r="AC115" s="171" t="b">
        <f t="shared" ref="AC115:AC124" si="9">NOT(OR(AND(D115="",F115=""),AND(D115&lt;&gt;"",F115&lt;&gt;"")))</f>
        <v>0</v>
      </c>
      <c r="AH115" s="172" t="b">
        <f t="shared" ref="AH115:AH124" si="10">OR(AA115:AG115)</f>
        <v>0</v>
      </c>
    </row>
    <row r="116" spans="1:35" ht="32.25" customHeight="1" x14ac:dyDescent="0.2">
      <c r="A116" s="132" t="str">
        <f t="shared" ca="1" si="7"/>
        <v/>
      </c>
      <c r="B116" s="289" t="s">
        <v>570</v>
      </c>
      <c r="C116" s="290"/>
      <c r="D116" s="289"/>
      <c r="E116" s="288"/>
      <c r="F116" s="287"/>
      <c r="G116" s="288"/>
      <c r="H116" s="532"/>
      <c r="I116" s="533"/>
      <c r="J116" s="533"/>
      <c r="K116" s="557"/>
      <c r="L116" s="538"/>
      <c r="M116" s="539"/>
      <c r="N116" s="540"/>
      <c r="O116" s="57"/>
      <c r="P116" s="143"/>
      <c r="Q116" s="543"/>
      <c r="R116" s="544"/>
      <c r="S116" s="544"/>
      <c r="T116" s="544"/>
      <c r="U116" s="544"/>
      <c r="V116" s="544"/>
      <c r="W116" s="544"/>
      <c r="X116" s="545"/>
      <c r="Y116" s="57"/>
      <c r="Z116" s="57"/>
      <c r="AA116" s="170" t="b">
        <f t="shared" si="8"/>
        <v>0</v>
      </c>
      <c r="AC116" s="171" t="b">
        <f t="shared" si="9"/>
        <v>0</v>
      </c>
      <c r="AH116" s="172" t="b">
        <f t="shared" si="10"/>
        <v>0</v>
      </c>
    </row>
    <row r="117" spans="1:35" ht="32.25" customHeight="1" x14ac:dyDescent="0.2">
      <c r="A117" s="132" t="str">
        <f t="shared" ca="1" si="7"/>
        <v/>
      </c>
      <c r="B117" s="289" t="s">
        <v>570</v>
      </c>
      <c r="C117" s="290"/>
      <c r="D117" s="289"/>
      <c r="E117" s="288"/>
      <c r="F117" s="287"/>
      <c r="G117" s="288"/>
      <c r="H117" s="532"/>
      <c r="I117" s="533"/>
      <c r="J117" s="533"/>
      <c r="K117" s="557"/>
      <c r="L117" s="538"/>
      <c r="M117" s="539"/>
      <c r="N117" s="540"/>
      <c r="O117" s="57"/>
      <c r="P117" s="143"/>
      <c r="Q117" s="543"/>
      <c r="R117" s="544"/>
      <c r="S117" s="544"/>
      <c r="T117" s="544"/>
      <c r="U117" s="544"/>
      <c r="V117" s="544"/>
      <c r="W117" s="544"/>
      <c r="X117" s="545"/>
      <c r="Y117" s="57"/>
      <c r="Z117" s="57"/>
      <c r="AA117" s="170" t="b">
        <f t="shared" si="8"/>
        <v>0</v>
      </c>
      <c r="AC117" s="171" t="b">
        <f t="shared" si="9"/>
        <v>0</v>
      </c>
      <c r="AH117" s="172" t="b">
        <f t="shared" si="10"/>
        <v>0</v>
      </c>
    </row>
    <row r="118" spans="1:35" ht="32.25" customHeight="1" x14ac:dyDescent="0.2">
      <c r="A118" s="132" t="str">
        <f t="shared" ca="1" si="7"/>
        <v/>
      </c>
      <c r="B118" s="289" t="s">
        <v>570</v>
      </c>
      <c r="C118" s="290"/>
      <c r="D118" s="289"/>
      <c r="E118" s="288"/>
      <c r="F118" s="287"/>
      <c r="G118" s="288"/>
      <c r="H118" s="532"/>
      <c r="I118" s="533"/>
      <c r="J118" s="533"/>
      <c r="K118" s="557"/>
      <c r="L118" s="538"/>
      <c r="M118" s="539"/>
      <c r="N118" s="540"/>
      <c r="O118" s="57"/>
      <c r="P118" s="143"/>
      <c r="Q118" s="543"/>
      <c r="R118" s="544"/>
      <c r="S118" s="544"/>
      <c r="T118" s="544"/>
      <c r="U118" s="544"/>
      <c r="V118" s="544"/>
      <c r="W118" s="544"/>
      <c r="X118" s="545"/>
      <c r="Y118" s="57"/>
      <c r="Z118" s="57"/>
      <c r="AA118" s="170" t="b">
        <f t="shared" si="8"/>
        <v>0</v>
      </c>
      <c r="AC118" s="171" t="b">
        <f t="shared" si="9"/>
        <v>0</v>
      </c>
      <c r="AH118" s="172" t="b">
        <f t="shared" si="10"/>
        <v>0</v>
      </c>
    </row>
    <row r="119" spans="1:35" ht="32.25" customHeight="1" x14ac:dyDescent="0.2">
      <c r="A119" s="132" t="str">
        <f t="shared" ca="1" si="7"/>
        <v/>
      </c>
      <c r="B119" s="289" t="s">
        <v>570</v>
      </c>
      <c r="C119" s="290"/>
      <c r="D119" s="289"/>
      <c r="E119" s="288"/>
      <c r="F119" s="287"/>
      <c r="G119" s="288"/>
      <c r="H119" s="532"/>
      <c r="I119" s="533"/>
      <c r="J119" s="533"/>
      <c r="K119" s="557"/>
      <c r="L119" s="538"/>
      <c r="M119" s="539"/>
      <c r="N119" s="540"/>
      <c r="O119" s="57"/>
      <c r="P119" s="143"/>
      <c r="Q119" s="543"/>
      <c r="R119" s="544"/>
      <c r="S119" s="544"/>
      <c r="T119" s="544"/>
      <c r="U119" s="544"/>
      <c r="V119" s="544"/>
      <c r="W119" s="544"/>
      <c r="X119" s="545"/>
      <c r="Y119" s="57"/>
      <c r="Z119" s="57"/>
      <c r="AA119" s="170" t="b">
        <f t="shared" si="8"/>
        <v>0</v>
      </c>
      <c r="AC119" s="171" t="b">
        <f t="shared" si="9"/>
        <v>0</v>
      </c>
      <c r="AG119" s="176"/>
      <c r="AH119" s="172" t="b">
        <f t="shared" si="10"/>
        <v>0</v>
      </c>
      <c r="AI119" s="177"/>
    </row>
    <row r="120" spans="1:35" ht="32.25" customHeight="1" x14ac:dyDescent="0.2">
      <c r="A120" s="132" t="str">
        <f t="shared" ca="1" si="7"/>
        <v/>
      </c>
      <c r="B120" s="289" t="s">
        <v>570</v>
      </c>
      <c r="C120" s="290"/>
      <c r="D120" s="289"/>
      <c r="E120" s="288"/>
      <c r="F120" s="287"/>
      <c r="G120" s="288"/>
      <c r="H120" s="532"/>
      <c r="I120" s="533"/>
      <c r="J120" s="533"/>
      <c r="K120" s="557"/>
      <c r="L120" s="538"/>
      <c r="M120" s="539"/>
      <c r="N120" s="540"/>
      <c r="O120" s="57"/>
      <c r="P120" s="143"/>
      <c r="Q120" s="543"/>
      <c r="R120" s="544"/>
      <c r="S120" s="544"/>
      <c r="T120" s="544"/>
      <c r="U120" s="544"/>
      <c r="V120" s="544"/>
      <c r="W120" s="544"/>
      <c r="X120" s="545"/>
      <c r="Y120" s="57"/>
      <c r="Z120" s="57"/>
      <c r="AA120" s="170" t="b">
        <f t="shared" si="8"/>
        <v>0</v>
      </c>
      <c r="AC120" s="171" t="b">
        <f t="shared" si="9"/>
        <v>0</v>
      </c>
      <c r="AG120" s="176"/>
      <c r="AH120" s="172" t="b">
        <f t="shared" si="10"/>
        <v>0</v>
      </c>
      <c r="AI120" s="177"/>
    </row>
    <row r="121" spans="1:35" ht="32.25" customHeight="1" x14ac:dyDescent="0.2">
      <c r="A121" s="132" t="str">
        <f t="shared" ca="1" si="7"/>
        <v/>
      </c>
      <c r="B121" s="289" t="s">
        <v>570</v>
      </c>
      <c r="C121" s="290"/>
      <c r="D121" s="289"/>
      <c r="E121" s="288"/>
      <c r="F121" s="287"/>
      <c r="G121" s="288"/>
      <c r="H121" s="532"/>
      <c r="I121" s="533"/>
      <c r="J121" s="533"/>
      <c r="K121" s="557"/>
      <c r="L121" s="538"/>
      <c r="M121" s="539"/>
      <c r="N121" s="540"/>
      <c r="O121" s="142"/>
      <c r="P121" s="143"/>
      <c r="Q121" s="543"/>
      <c r="R121" s="544"/>
      <c r="S121" s="544"/>
      <c r="T121" s="544"/>
      <c r="U121" s="544"/>
      <c r="V121" s="544"/>
      <c r="W121" s="544"/>
      <c r="X121" s="545"/>
      <c r="Y121" s="57"/>
      <c r="Z121" s="57"/>
      <c r="AA121" s="170" t="b">
        <f t="shared" si="8"/>
        <v>0</v>
      </c>
      <c r="AC121" s="171" t="b">
        <f t="shared" si="9"/>
        <v>0</v>
      </c>
      <c r="AG121" s="176"/>
      <c r="AH121" s="172" t="b">
        <f t="shared" si="10"/>
        <v>0</v>
      </c>
      <c r="AI121" s="177"/>
    </row>
    <row r="122" spans="1:35" ht="32.25" customHeight="1" x14ac:dyDescent="0.2">
      <c r="A122" s="132" t="str">
        <f t="shared" ca="1" si="7"/>
        <v/>
      </c>
      <c r="B122" s="289" t="s">
        <v>570</v>
      </c>
      <c r="C122" s="290"/>
      <c r="D122" s="289"/>
      <c r="E122" s="288"/>
      <c r="F122" s="287"/>
      <c r="G122" s="288"/>
      <c r="H122" s="532"/>
      <c r="I122" s="533"/>
      <c r="J122" s="533"/>
      <c r="K122" s="557"/>
      <c r="L122" s="538"/>
      <c r="M122" s="539"/>
      <c r="N122" s="540"/>
      <c r="O122" s="57"/>
      <c r="P122" s="143"/>
      <c r="Q122" s="543"/>
      <c r="R122" s="544"/>
      <c r="S122" s="544"/>
      <c r="T122" s="544"/>
      <c r="U122" s="544"/>
      <c r="V122" s="544"/>
      <c r="W122" s="544"/>
      <c r="X122" s="545"/>
      <c r="Y122" s="57"/>
      <c r="Z122" s="57"/>
      <c r="AA122" s="170" t="b">
        <f t="shared" si="8"/>
        <v>0</v>
      </c>
      <c r="AC122" s="171" t="b">
        <f t="shared" si="9"/>
        <v>0</v>
      </c>
      <c r="AG122" s="176"/>
      <c r="AH122" s="172" t="b">
        <f t="shared" si="10"/>
        <v>0</v>
      </c>
      <c r="AI122" s="177"/>
    </row>
    <row r="123" spans="1:35" ht="32.25" customHeight="1" x14ac:dyDescent="0.2">
      <c r="A123" s="132" t="str">
        <f t="shared" ca="1" si="7"/>
        <v/>
      </c>
      <c r="B123" s="289" t="s">
        <v>570</v>
      </c>
      <c r="C123" s="290"/>
      <c r="D123" s="289"/>
      <c r="E123" s="288"/>
      <c r="F123" s="287"/>
      <c r="G123" s="288"/>
      <c r="H123" s="532"/>
      <c r="I123" s="533"/>
      <c r="J123" s="533"/>
      <c r="K123" s="557"/>
      <c r="L123" s="538"/>
      <c r="M123" s="539"/>
      <c r="N123" s="540"/>
      <c r="O123" s="57"/>
      <c r="P123" s="143"/>
      <c r="Q123" s="543"/>
      <c r="R123" s="544"/>
      <c r="S123" s="544"/>
      <c r="T123" s="544"/>
      <c r="U123" s="544"/>
      <c r="V123" s="544"/>
      <c r="W123" s="544"/>
      <c r="X123" s="545"/>
      <c r="Y123" s="57"/>
      <c r="Z123" s="57"/>
      <c r="AA123" s="170" t="b">
        <f t="shared" si="8"/>
        <v>0</v>
      </c>
      <c r="AC123" s="171" t="b">
        <f t="shared" si="9"/>
        <v>0</v>
      </c>
      <c r="AG123" s="176"/>
      <c r="AH123" s="172" t="b">
        <f t="shared" si="10"/>
        <v>0</v>
      </c>
      <c r="AI123" s="177"/>
    </row>
    <row r="124" spans="1:35" ht="32.25" customHeight="1" x14ac:dyDescent="0.2">
      <c r="A124" s="132" t="str">
        <f t="shared" ca="1" si="7"/>
        <v/>
      </c>
      <c r="B124" s="289" t="s">
        <v>570</v>
      </c>
      <c r="C124" s="290"/>
      <c r="D124" s="289"/>
      <c r="E124" s="288"/>
      <c r="F124" s="287"/>
      <c r="G124" s="288"/>
      <c r="H124" s="532"/>
      <c r="I124" s="533"/>
      <c r="J124" s="533"/>
      <c r="K124" s="534"/>
      <c r="L124" s="538"/>
      <c r="M124" s="539"/>
      <c r="N124" s="540"/>
      <c r="O124" s="57"/>
      <c r="P124" s="143"/>
      <c r="Q124" s="543"/>
      <c r="R124" s="544"/>
      <c r="S124" s="544"/>
      <c r="T124" s="544"/>
      <c r="U124" s="544"/>
      <c r="V124" s="544"/>
      <c r="W124" s="544"/>
      <c r="X124" s="545"/>
      <c r="Y124" s="57"/>
      <c r="Z124" s="57"/>
      <c r="AA124" s="170" t="b">
        <f t="shared" si="8"/>
        <v>0</v>
      </c>
      <c r="AC124" s="171" t="b">
        <f t="shared" si="9"/>
        <v>0</v>
      </c>
      <c r="AH124" s="172" t="b">
        <f t="shared" si="10"/>
        <v>0</v>
      </c>
    </row>
    <row r="125" spans="1:35" ht="70.5" customHeight="1" x14ac:dyDescent="0.2">
      <c r="A125" s="132"/>
      <c r="B125" s="546" t="s">
        <v>605</v>
      </c>
      <c r="C125" s="547"/>
      <c r="D125" s="546" t="s">
        <v>519</v>
      </c>
      <c r="E125" s="556"/>
      <c r="F125" s="353" t="s">
        <v>618</v>
      </c>
      <c r="G125" s="541"/>
      <c r="H125" s="546" t="s">
        <v>253</v>
      </c>
      <c r="I125" s="548"/>
      <c r="J125" s="548"/>
      <c r="K125" s="549"/>
      <c r="L125" s="553" t="str">
        <f>IF(TillDelVal=1,"","Ange max poäng-värde
")</f>
        <v xml:space="preserve">Ange max poäng-värde
</v>
      </c>
      <c r="M125" s="554"/>
      <c r="N125" s="555"/>
      <c r="O125" s="57"/>
      <c r="P125" s="158" t="s">
        <v>525</v>
      </c>
      <c r="Q125" s="550" t="s">
        <v>255</v>
      </c>
      <c r="R125" s="551"/>
      <c r="S125" s="552"/>
      <c r="T125" s="353" t="s">
        <v>256</v>
      </c>
      <c r="U125" s="541"/>
      <c r="V125" s="541"/>
      <c r="W125" s="541"/>
      <c r="X125" s="542"/>
      <c r="Z125" s="57"/>
      <c r="AA125" s="178"/>
      <c r="AB125" s="179"/>
      <c r="AG125" s="176"/>
      <c r="AH125" s="177"/>
      <c r="AI125" s="177"/>
    </row>
    <row r="126" spans="1:35" ht="32.25" customHeight="1" x14ac:dyDescent="0.2">
      <c r="A126" s="132" t="str">
        <f t="shared" ref="A126:A135" ca="1" si="11">IFERROR(INDEX(TblMatchKravres,MATCH($B126,TblSpecTjnstr,0)),"")</f>
        <v/>
      </c>
      <c r="B126" s="289" t="s">
        <v>570</v>
      </c>
      <c r="C126" s="290"/>
      <c r="D126" s="289"/>
      <c r="E126" s="288"/>
      <c r="F126" s="287"/>
      <c r="G126" s="288"/>
      <c r="H126" s="532"/>
      <c r="I126" s="533"/>
      <c r="J126" s="533"/>
      <c r="K126" s="534"/>
      <c r="L126" s="538"/>
      <c r="M126" s="539"/>
      <c r="N126" s="540"/>
      <c r="O126" s="57"/>
      <c r="P126" s="159"/>
      <c r="Q126" s="289"/>
      <c r="R126" s="287"/>
      <c r="S126" s="288"/>
      <c r="T126" s="535"/>
      <c r="U126" s="536"/>
      <c r="V126" s="536"/>
      <c r="W126" s="536"/>
      <c r="X126" s="537"/>
      <c r="Y126" s="57"/>
      <c r="Z126" s="57"/>
      <c r="AA126" s="170" t="b">
        <f t="shared" ref="AA126:AA135" si="12">AND(AND(LEFT(B126,4)&lt;&gt;"Välj",B126&lt;&gt;""),P126="")</f>
        <v>0</v>
      </c>
      <c r="AC126" s="171" t="b">
        <f t="shared" ref="AC126:AC135" si="13">NOT(OR(AND(D126="",F126=""),AND(D126&lt;&gt;"",F126&lt;&gt;"")))</f>
        <v>0</v>
      </c>
      <c r="AG126" s="176"/>
      <c r="AH126" s="172" t="b">
        <f t="shared" ref="AH126:AH135" si="14">OR(AA126:AG126)</f>
        <v>0</v>
      </c>
      <c r="AI126" s="177"/>
    </row>
    <row r="127" spans="1:35" ht="32.25" customHeight="1" x14ac:dyDescent="0.2">
      <c r="A127" s="132" t="str">
        <f t="shared" ca="1" si="11"/>
        <v/>
      </c>
      <c r="B127" s="289" t="s">
        <v>570</v>
      </c>
      <c r="C127" s="290"/>
      <c r="D127" s="289"/>
      <c r="E127" s="288"/>
      <c r="F127" s="287"/>
      <c r="G127" s="288"/>
      <c r="H127" s="532"/>
      <c r="I127" s="533"/>
      <c r="J127" s="533"/>
      <c r="K127" s="534"/>
      <c r="L127" s="538"/>
      <c r="M127" s="539"/>
      <c r="N127" s="540"/>
      <c r="O127" s="57"/>
      <c r="P127" s="159"/>
      <c r="Q127" s="289"/>
      <c r="R127" s="287"/>
      <c r="S127" s="288"/>
      <c r="T127" s="535"/>
      <c r="U127" s="536"/>
      <c r="V127" s="536"/>
      <c r="W127" s="536"/>
      <c r="X127" s="537"/>
      <c r="Y127" s="57"/>
      <c r="Z127" s="57"/>
      <c r="AA127" s="170" t="b">
        <f t="shared" si="12"/>
        <v>0</v>
      </c>
      <c r="AC127" s="171" t="b">
        <f t="shared" si="13"/>
        <v>0</v>
      </c>
      <c r="AG127" s="176"/>
      <c r="AH127" s="172" t="b">
        <f t="shared" si="14"/>
        <v>0</v>
      </c>
      <c r="AI127" s="177"/>
    </row>
    <row r="128" spans="1:35" ht="32.25" customHeight="1" x14ac:dyDescent="0.2">
      <c r="A128" s="132" t="str">
        <f t="shared" ca="1" si="11"/>
        <v/>
      </c>
      <c r="B128" s="289" t="s">
        <v>570</v>
      </c>
      <c r="C128" s="290"/>
      <c r="D128" s="289"/>
      <c r="E128" s="288"/>
      <c r="F128" s="287"/>
      <c r="G128" s="288"/>
      <c r="H128" s="532"/>
      <c r="I128" s="533"/>
      <c r="J128" s="533"/>
      <c r="K128" s="534"/>
      <c r="L128" s="538"/>
      <c r="M128" s="539"/>
      <c r="N128" s="540"/>
      <c r="O128" s="57"/>
      <c r="P128" s="159"/>
      <c r="Q128" s="289"/>
      <c r="R128" s="287"/>
      <c r="S128" s="288"/>
      <c r="T128" s="535"/>
      <c r="U128" s="536"/>
      <c r="V128" s="536"/>
      <c r="W128" s="536"/>
      <c r="X128" s="537"/>
      <c r="Y128" s="57"/>
      <c r="Z128" s="57"/>
      <c r="AA128" s="170" t="b">
        <f t="shared" si="12"/>
        <v>0</v>
      </c>
      <c r="AC128" s="171" t="b">
        <f t="shared" si="13"/>
        <v>0</v>
      </c>
      <c r="AG128" s="176"/>
      <c r="AH128" s="172" t="b">
        <f t="shared" si="14"/>
        <v>0</v>
      </c>
      <c r="AI128" s="177"/>
    </row>
    <row r="129" spans="1:35" ht="32.25" customHeight="1" x14ac:dyDescent="0.2">
      <c r="A129" s="132" t="str">
        <f t="shared" ca="1" si="11"/>
        <v/>
      </c>
      <c r="B129" s="289" t="s">
        <v>570</v>
      </c>
      <c r="C129" s="290"/>
      <c r="D129" s="289"/>
      <c r="E129" s="288"/>
      <c r="F129" s="287"/>
      <c r="G129" s="288"/>
      <c r="H129" s="532"/>
      <c r="I129" s="533"/>
      <c r="J129" s="533"/>
      <c r="K129" s="534"/>
      <c r="L129" s="538"/>
      <c r="M129" s="539"/>
      <c r="N129" s="540"/>
      <c r="O129" s="142"/>
      <c r="P129" s="159"/>
      <c r="Q129" s="289"/>
      <c r="R129" s="287"/>
      <c r="S129" s="288"/>
      <c r="T129" s="535"/>
      <c r="U129" s="536"/>
      <c r="V129" s="536"/>
      <c r="W129" s="536"/>
      <c r="X129" s="537"/>
      <c r="Y129" s="57"/>
      <c r="Z129" s="57"/>
      <c r="AA129" s="170" t="b">
        <f t="shared" si="12"/>
        <v>0</v>
      </c>
      <c r="AC129" s="171" t="b">
        <f t="shared" si="13"/>
        <v>0</v>
      </c>
      <c r="AG129" s="176"/>
      <c r="AH129" s="172" t="b">
        <f t="shared" si="14"/>
        <v>0</v>
      </c>
      <c r="AI129" s="177"/>
    </row>
    <row r="130" spans="1:35" ht="32.25" customHeight="1" x14ac:dyDescent="0.2">
      <c r="A130" s="132" t="str">
        <f t="shared" ca="1" si="11"/>
        <v/>
      </c>
      <c r="B130" s="289" t="s">
        <v>570</v>
      </c>
      <c r="C130" s="290"/>
      <c r="D130" s="289"/>
      <c r="E130" s="288"/>
      <c r="F130" s="287"/>
      <c r="G130" s="288"/>
      <c r="H130" s="532"/>
      <c r="I130" s="533"/>
      <c r="J130" s="533"/>
      <c r="K130" s="534"/>
      <c r="L130" s="538"/>
      <c r="M130" s="539"/>
      <c r="N130" s="540"/>
      <c r="O130" s="57"/>
      <c r="P130" s="159"/>
      <c r="Q130" s="289"/>
      <c r="R130" s="287"/>
      <c r="S130" s="288"/>
      <c r="T130" s="535"/>
      <c r="U130" s="536"/>
      <c r="V130" s="536"/>
      <c r="W130" s="536"/>
      <c r="X130" s="537"/>
      <c r="Y130" s="57"/>
      <c r="Z130" s="57"/>
      <c r="AA130" s="170" t="b">
        <f t="shared" si="12"/>
        <v>0</v>
      </c>
      <c r="AC130" s="171" t="b">
        <f t="shared" si="13"/>
        <v>0</v>
      </c>
      <c r="AH130" s="172" t="b">
        <f t="shared" si="14"/>
        <v>0</v>
      </c>
    </row>
    <row r="131" spans="1:35" ht="32.25" customHeight="1" x14ac:dyDescent="0.2">
      <c r="A131" s="132" t="str">
        <f t="shared" ca="1" si="11"/>
        <v/>
      </c>
      <c r="B131" s="289" t="s">
        <v>570</v>
      </c>
      <c r="C131" s="290"/>
      <c r="D131" s="289"/>
      <c r="E131" s="288"/>
      <c r="F131" s="287"/>
      <c r="G131" s="288"/>
      <c r="H131" s="532"/>
      <c r="I131" s="533"/>
      <c r="J131" s="533"/>
      <c r="K131" s="534"/>
      <c r="L131" s="538"/>
      <c r="M131" s="539"/>
      <c r="N131" s="540"/>
      <c r="O131" s="57"/>
      <c r="P131" s="159"/>
      <c r="Q131" s="289"/>
      <c r="R131" s="287"/>
      <c r="S131" s="288"/>
      <c r="T131" s="535"/>
      <c r="U131" s="536"/>
      <c r="V131" s="536"/>
      <c r="W131" s="536"/>
      <c r="X131" s="537"/>
      <c r="Y131" s="57"/>
      <c r="Z131" s="57"/>
      <c r="AA131" s="170" t="b">
        <f t="shared" si="12"/>
        <v>0</v>
      </c>
      <c r="AC131" s="171" t="b">
        <f t="shared" si="13"/>
        <v>0</v>
      </c>
      <c r="AG131" s="176"/>
      <c r="AH131" s="172" t="b">
        <f t="shared" si="14"/>
        <v>0</v>
      </c>
      <c r="AI131" s="177"/>
    </row>
    <row r="132" spans="1:35" ht="32.25" customHeight="1" x14ac:dyDescent="0.2">
      <c r="A132" s="132" t="str">
        <f t="shared" ca="1" si="11"/>
        <v/>
      </c>
      <c r="B132" s="289" t="s">
        <v>570</v>
      </c>
      <c r="C132" s="290"/>
      <c r="D132" s="289"/>
      <c r="E132" s="288"/>
      <c r="F132" s="287"/>
      <c r="G132" s="288"/>
      <c r="H132" s="532"/>
      <c r="I132" s="533"/>
      <c r="J132" s="533"/>
      <c r="K132" s="534"/>
      <c r="L132" s="538"/>
      <c r="M132" s="539"/>
      <c r="N132" s="540"/>
      <c r="O132" s="57"/>
      <c r="P132" s="159"/>
      <c r="Q132" s="289"/>
      <c r="R132" s="287"/>
      <c r="S132" s="288"/>
      <c r="T132" s="535"/>
      <c r="U132" s="536"/>
      <c r="V132" s="536"/>
      <c r="W132" s="536"/>
      <c r="X132" s="537"/>
      <c r="Y132" s="57"/>
      <c r="Z132" s="57"/>
      <c r="AA132" s="170" t="b">
        <f t="shared" si="12"/>
        <v>0</v>
      </c>
      <c r="AC132" s="171" t="b">
        <f t="shared" si="13"/>
        <v>0</v>
      </c>
      <c r="AG132" s="176"/>
      <c r="AH132" s="172" t="b">
        <f t="shared" si="14"/>
        <v>0</v>
      </c>
      <c r="AI132" s="177"/>
    </row>
    <row r="133" spans="1:35" ht="32.25" customHeight="1" x14ac:dyDescent="0.2">
      <c r="A133" s="132" t="str">
        <f t="shared" ca="1" si="11"/>
        <v/>
      </c>
      <c r="B133" s="289" t="s">
        <v>570</v>
      </c>
      <c r="C133" s="290"/>
      <c r="D133" s="289"/>
      <c r="E133" s="288"/>
      <c r="F133" s="287"/>
      <c r="G133" s="288"/>
      <c r="H133" s="532"/>
      <c r="I133" s="533"/>
      <c r="J133" s="533"/>
      <c r="K133" s="534"/>
      <c r="L133" s="538"/>
      <c r="M133" s="539"/>
      <c r="N133" s="540"/>
      <c r="O133" s="57"/>
      <c r="P133" s="159"/>
      <c r="Q133" s="289"/>
      <c r="R133" s="287"/>
      <c r="S133" s="288"/>
      <c r="T133" s="535"/>
      <c r="U133" s="536"/>
      <c r="V133" s="536"/>
      <c r="W133" s="536"/>
      <c r="X133" s="537"/>
      <c r="Y133" s="57"/>
      <c r="Z133" s="57"/>
      <c r="AA133" s="170" t="b">
        <f t="shared" si="12"/>
        <v>0</v>
      </c>
      <c r="AC133" s="171" t="b">
        <f t="shared" si="13"/>
        <v>0</v>
      </c>
      <c r="AG133" s="176"/>
      <c r="AH133" s="172" t="b">
        <f t="shared" si="14"/>
        <v>0</v>
      </c>
      <c r="AI133" s="177"/>
    </row>
    <row r="134" spans="1:35" ht="32.25" customHeight="1" x14ac:dyDescent="0.2">
      <c r="A134" s="132" t="str">
        <f t="shared" ca="1" si="11"/>
        <v/>
      </c>
      <c r="B134" s="289" t="s">
        <v>570</v>
      </c>
      <c r="C134" s="290"/>
      <c r="D134" s="289"/>
      <c r="E134" s="288"/>
      <c r="F134" s="287"/>
      <c r="G134" s="288"/>
      <c r="H134" s="532"/>
      <c r="I134" s="533"/>
      <c r="J134" s="533"/>
      <c r="K134" s="534"/>
      <c r="L134" s="538"/>
      <c r="M134" s="539"/>
      <c r="N134" s="540"/>
      <c r="O134" s="57"/>
      <c r="P134" s="159"/>
      <c r="Q134" s="289"/>
      <c r="R134" s="287"/>
      <c r="S134" s="288"/>
      <c r="T134" s="535"/>
      <c r="U134" s="536"/>
      <c r="V134" s="536"/>
      <c r="W134" s="536"/>
      <c r="X134" s="537"/>
      <c r="Y134" s="57"/>
      <c r="Z134" s="57"/>
      <c r="AA134" s="170" t="b">
        <f t="shared" si="12"/>
        <v>0</v>
      </c>
      <c r="AC134" s="171" t="b">
        <f t="shared" si="13"/>
        <v>0</v>
      </c>
      <c r="AG134" s="176"/>
      <c r="AH134" s="172" t="b">
        <f t="shared" si="14"/>
        <v>0</v>
      </c>
      <c r="AI134" s="177"/>
    </row>
    <row r="135" spans="1:35" ht="32.25" customHeight="1" x14ac:dyDescent="0.2">
      <c r="A135" s="132" t="str">
        <f t="shared" ca="1" si="11"/>
        <v/>
      </c>
      <c r="B135" s="289" t="s">
        <v>570</v>
      </c>
      <c r="C135" s="290"/>
      <c r="D135" s="289"/>
      <c r="E135" s="288"/>
      <c r="F135" s="287"/>
      <c r="G135" s="288"/>
      <c r="H135" s="532"/>
      <c r="I135" s="533"/>
      <c r="J135" s="533"/>
      <c r="K135" s="534"/>
      <c r="L135" s="538"/>
      <c r="M135" s="539"/>
      <c r="N135" s="540"/>
      <c r="O135" s="142"/>
      <c r="P135" s="159"/>
      <c r="Q135" s="289"/>
      <c r="R135" s="287"/>
      <c r="S135" s="288"/>
      <c r="T135" s="535"/>
      <c r="U135" s="536"/>
      <c r="V135" s="536"/>
      <c r="W135" s="536"/>
      <c r="X135" s="537"/>
      <c r="Y135" s="57"/>
      <c r="Z135" s="57"/>
      <c r="AA135" s="170" t="b">
        <f t="shared" si="12"/>
        <v>0</v>
      </c>
      <c r="AC135" s="171" t="b">
        <f t="shared" si="13"/>
        <v>0</v>
      </c>
      <c r="AG135" s="176"/>
      <c r="AH135" s="172" t="b">
        <f t="shared" si="14"/>
        <v>0</v>
      </c>
      <c r="AI135" s="177"/>
    </row>
    <row r="136" spans="1:35" ht="6.75" customHeight="1" x14ac:dyDescent="0.2">
      <c r="A136" s="133">
        <v>1</v>
      </c>
      <c r="AA136" s="178"/>
      <c r="AB136" s="179"/>
      <c r="AG136" s="176"/>
      <c r="AH136" s="177"/>
      <c r="AI136" s="177"/>
    </row>
    <row r="137" spans="1:35" ht="54.75" customHeight="1" x14ac:dyDescent="0.2">
      <c r="A137" s="132">
        <v>1</v>
      </c>
      <c r="B137" s="41"/>
      <c r="D137" s="30"/>
      <c r="E137" s="30"/>
      <c r="F137" s="30"/>
      <c r="G137" s="30"/>
      <c r="H137" s="30"/>
      <c r="I137" s="30"/>
      <c r="J137" s="30"/>
      <c r="L137" s="85" t="str">
        <f>IF(UtvarderingsVal="Alt3","","Max poäng för uppfyllda bör-krav")</f>
        <v>Max poäng för uppfyllda bör-krav</v>
      </c>
      <c r="P137" s="30"/>
      <c r="Q137" s="30"/>
      <c r="R137" s="30"/>
      <c r="S137" s="30"/>
      <c r="T137" s="30"/>
      <c r="U137" s="30"/>
      <c r="V137" s="30"/>
      <c r="W137" s="55"/>
      <c r="X137" s="56"/>
      <c r="Y137" s="30"/>
      <c r="Z137" s="30"/>
      <c r="AA137" s="178"/>
      <c r="AB137" s="179"/>
      <c r="AG137" s="176"/>
      <c r="AH137" s="177"/>
      <c r="AI137" s="177"/>
    </row>
    <row r="138" spans="1:35" ht="27" customHeight="1" x14ac:dyDescent="0.2">
      <c r="A138" s="132">
        <v>1</v>
      </c>
      <c r="B138" s="529"/>
      <c r="C138" s="530"/>
      <c r="F138" s="30"/>
      <c r="G138" s="59"/>
      <c r="H138" s="30"/>
      <c r="I138" s="30"/>
      <c r="J138" s="30"/>
      <c r="K138" s="84"/>
      <c r="L138" s="76">
        <f>SUM(L115:L135)</f>
        <v>0</v>
      </c>
      <c r="P138" s="89" t="str">
        <f>IF(UtvarderingsVal="Alt3","","Total erhållen poängsumma:")</f>
        <v>Total erhållen poängsumma:</v>
      </c>
      <c r="Q138" s="62">
        <f>SUMIF(P115:P124,"Ja",L115:L124)+SUM(P126:P135)</f>
        <v>0</v>
      </c>
      <c r="R138" s="531"/>
      <c r="S138" s="530"/>
      <c r="T138" s="30"/>
      <c r="U138" s="30"/>
      <c r="V138" s="30"/>
      <c r="W138" s="55"/>
      <c r="X138" s="161"/>
      <c r="Y138" s="56"/>
      <c r="Z138" s="57"/>
      <c r="AA138" s="178"/>
      <c r="AB138" s="179"/>
    </row>
    <row r="139" spans="1:35" x14ac:dyDescent="0.2">
      <c r="A139" s="132"/>
      <c r="B139" s="30"/>
      <c r="C139" s="30"/>
      <c r="D139" s="30"/>
      <c r="E139" s="30"/>
      <c r="F139" s="30"/>
      <c r="G139" s="30"/>
      <c r="H139" s="30"/>
      <c r="I139" s="30"/>
      <c r="J139" s="30"/>
      <c r="P139" s="30"/>
      <c r="Q139" s="30"/>
      <c r="R139" s="30"/>
      <c r="S139" s="30"/>
      <c r="T139" s="30"/>
      <c r="U139" s="30"/>
      <c r="V139" s="30"/>
      <c r="W139" s="30"/>
      <c r="X139" s="55"/>
      <c r="Y139" s="56"/>
      <c r="Z139" s="30"/>
      <c r="AA139" s="178"/>
      <c r="AB139" s="179"/>
      <c r="AG139" s="176"/>
      <c r="AH139" s="177"/>
      <c r="AI139" s="177"/>
    </row>
    <row r="140" spans="1:35" ht="21" customHeight="1" x14ac:dyDescent="0.2">
      <c r="C140" s="77"/>
      <c r="D140" s="77"/>
      <c r="E140" s="75"/>
      <c r="F140" s="75"/>
      <c r="G140" s="75"/>
      <c r="H140" s="75"/>
      <c r="I140" s="78"/>
      <c r="J140" s="3"/>
      <c r="P140" s="45"/>
      <c r="R140" s="3"/>
      <c r="S140" s="3"/>
      <c r="T140" s="41"/>
      <c r="U140" s="3"/>
      <c r="V140" s="47"/>
      <c r="W140" s="46"/>
      <c r="X140" s="30"/>
      <c r="Y140" s="30"/>
      <c r="Z140" s="30"/>
      <c r="AA140" s="178"/>
      <c r="AB140" s="179"/>
      <c r="AG140" s="176"/>
      <c r="AH140" s="177"/>
      <c r="AI140" s="177"/>
    </row>
    <row r="141" spans="1:35" ht="7.5" customHeight="1" x14ac:dyDescent="0.2">
      <c r="B141" s="77"/>
      <c r="C141" s="77"/>
      <c r="D141" s="77"/>
      <c r="E141" s="49"/>
      <c r="F141" s="49"/>
      <c r="G141" s="49"/>
      <c r="H141" s="49"/>
      <c r="J141" s="3"/>
      <c r="P141" s="45"/>
      <c r="R141" s="3"/>
      <c r="S141" s="3"/>
      <c r="T141" s="41"/>
      <c r="U141" s="3"/>
      <c r="V141" s="47"/>
      <c r="W141" s="46"/>
      <c r="X141" s="30"/>
      <c r="Y141" s="30"/>
      <c r="Z141" s="30"/>
      <c r="AA141" s="178"/>
      <c r="AB141" s="179"/>
      <c r="AG141" s="176"/>
      <c r="AH141" s="177"/>
      <c r="AI141" s="177"/>
    </row>
    <row r="142" spans="1:35" ht="23.25" customHeight="1" x14ac:dyDescent="0.2">
      <c r="A142" s="133" t="s">
        <v>156</v>
      </c>
      <c r="B142" s="98" t="s">
        <v>229</v>
      </c>
      <c r="C142" s="99"/>
      <c r="D142" s="100"/>
      <c r="E142" s="91"/>
      <c r="F142" s="101"/>
      <c r="G142" s="101"/>
      <c r="H142" s="101"/>
      <c r="I142" s="91"/>
      <c r="J142" s="93"/>
      <c r="K142" s="91"/>
      <c r="L142" s="92"/>
      <c r="M142" s="91"/>
      <c r="N142" s="102"/>
      <c r="P142" s="507" t="s">
        <v>128</v>
      </c>
      <c r="Q142" s="508"/>
      <c r="R142" s="511" t="s">
        <v>118</v>
      </c>
      <c r="S142" s="513" t="s">
        <v>247</v>
      </c>
      <c r="T142" s="514"/>
      <c r="U142" s="514"/>
      <c r="V142" s="514"/>
      <c r="W142" s="514"/>
      <c r="X142" s="508"/>
      <c r="Y142" s="161"/>
      <c r="Z142" s="30"/>
      <c r="AA142" s="178"/>
      <c r="AB142" s="179"/>
      <c r="AG142" s="176"/>
      <c r="AH142" s="177"/>
      <c r="AI142" s="177"/>
    </row>
    <row r="143" spans="1:35" ht="27" customHeight="1" x14ac:dyDescent="0.2">
      <c r="A143" s="133" t="s">
        <v>156</v>
      </c>
      <c r="B143" s="103" t="s">
        <v>132</v>
      </c>
      <c r="J143" s="3"/>
      <c r="N143" s="104"/>
      <c r="P143" s="509"/>
      <c r="Q143" s="510"/>
      <c r="R143" s="512"/>
      <c r="S143" s="509"/>
      <c r="T143" s="515"/>
      <c r="U143" s="515"/>
      <c r="V143" s="515"/>
      <c r="W143" s="515"/>
      <c r="X143" s="510"/>
      <c r="Y143" s="161"/>
      <c r="Z143" s="30"/>
      <c r="AA143" s="178"/>
      <c r="AB143" s="179"/>
      <c r="AG143" s="176"/>
      <c r="AH143" s="177"/>
      <c r="AI143" s="177"/>
    </row>
    <row r="144" spans="1:35" ht="66" customHeight="1" x14ac:dyDescent="0.25">
      <c r="A144" s="133" t="s">
        <v>156</v>
      </c>
      <c r="B144" s="128" t="s">
        <v>76</v>
      </c>
      <c r="J144" s="3"/>
      <c r="N144" s="104"/>
      <c r="P144" s="509"/>
      <c r="Q144" s="510"/>
      <c r="R144" s="512"/>
      <c r="S144" s="509"/>
      <c r="T144" s="515"/>
      <c r="U144" s="515"/>
      <c r="V144" s="515"/>
      <c r="W144" s="515"/>
      <c r="X144" s="510"/>
      <c r="Y144" s="161"/>
      <c r="Z144" s="30"/>
      <c r="AA144" s="178"/>
      <c r="AB144" s="179"/>
    </row>
    <row r="145" spans="1:35" ht="20.25" customHeight="1" x14ac:dyDescent="0.2">
      <c r="A145" s="133" t="s">
        <v>156</v>
      </c>
      <c r="B145" s="103" t="s">
        <v>131</v>
      </c>
      <c r="J145" s="115" t="s">
        <v>111</v>
      </c>
      <c r="N145" s="105"/>
      <c r="P145" s="129"/>
      <c r="Q145" s="516" t="s">
        <v>115</v>
      </c>
      <c r="R145" s="518" t="s">
        <v>112</v>
      </c>
      <c r="S145" s="520" t="s">
        <v>113</v>
      </c>
      <c r="T145" s="521"/>
      <c r="U145" s="520" t="s">
        <v>114</v>
      </c>
      <c r="V145" s="521"/>
      <c r="W145" s="524" t="s">
        <v>154</v>
      </c>
      <c r="X145" s="525"/>
      <c r="Y145" s="29"/>
      <c r="Z145" s="29"/>
      <c r="AA145" s="178"/>
      <c r="AB145" s="179"/>
    </row>
    <row r="146" spans="1:35" ht="21.75" customHeight="1" x14ac:dyDescent="0.2">
      <c r="A146" s="133" t="s">
        <v>156</v>
      </c>
      <c r="B146" s="116" t="s">
        <v>119</v>
      </c>
      <c r="C146" s="117"/>
      <c r="D146" s="118"/>
      <c r="E146" s="119"/>
      <c r="F146" s="120"/>
      <c r="G146" s="120"/>
      <c r="H146" s="121"/>
      <c r="I146" s="122" t="s">
        <v>153</v>
      </c>
      <c r="J146" s="140">
        <v>1</v>
      </c>
      <c r="L146" s="528"/>
      <c r="M146" s="528"/>
      <c r="N146" s="105"/>
      <c r="P146" s="130" t="s">
        <v>127</v>
      </c>
      <c r="Q146" s="517"/>
      <c r="R146" s="519"/>
      <c r="S146" s="522"/>
      <c r="T146" s="523"/>
      <c r="U146" s="522"/>
      <c r="V146" s="523"/>
      <c r="W146" s="526"/>
      <c r="X146" s="527"/>
      <c r="Y146" s="29"/>
      <c r="Z146" s="29"/>
      <c r="AA146" s="178"/>
      <c r="AB146" s="179"/>
    </row>
    <row r="147" spans="1:35" ht="21.75" customHeight="1" x14ac:dyDescent="0.2">
      <c r="A147" s="133" t="s">
        <v>156</v>
      </c>
      <c r="B147" s="116" t="s">
        <v>123</v>
      </c>
      <c r="C147" s="119"/>
      <c r="D147" s="123"/>
      <c r="E147" s="119"/>
      <c r="F147" s="120"/>
      <c r="G147" s="120"/>
      <c r="H147" s="121"/>
      <c r="I147" s="122" t="s">
        <v>175</v>
      </c>
      <c r="J147" s="140">
        <v>0</v>
      </c>
      <c r="L147" s="487"/>
      <c r="M147" s="487"/>
      <c r="N147" s="105"/>
      <c r="P147" s="112">
        <f>X69</f>
        <v>0</v>
      </c>
      <c r="Q147" s="113">
        <f>J146</f>
        <v>1</v>
      </c>
      <c r="R147" s="141"/>
      <c r="S147" s="488">
        <f>IFERROR(R147/P147*100,0)</f>
        <v>0</v>
      </c>
      <c r="T147" s="489"/>
      <c r="U147" s="490">
        <f>IFERROR(S147*Q147,"")</f>
        <v>0</v>
      </c>
      <c r="V147" s="491"/>
      <c r="W147" s="492" t="str">
        <f>IFERROR(SUM(U147+U149),"")</f>
        <v/>
      </c>
      <c r="X147" s="493"/>
      <c r="Y147" s="29"/>
      <c r="Z147" s="29"/>
      <c r="AA147" s="178"/>
      <c r="AB147" s="179"/>
    </row>
    <row r="148" spans="1:35" ht="29.25" customHeight="1" x14ac:dyDescent="0.2">
      <c r="A148" s="133" t="s">
        <v>156</v>
      </c>
      <c r="B148" s="498" t="s">
        <v>48</v>
      </c>
      <c r="C148" s="499"/>
      <c r="D148" s="500"/>
      <c r="E148" s="119"/>
      <c r="F148" s="124"/>
      <c r="G148" s="124"/>
      <c r="H148" s="125"/>
      <c r="I148" s="126" t="s">
        <v>49</v>
      </c>
      <c r="J148" s="127">
        <f>J147+J146</f>
        <v>1</v>
      </c>
      <c r="L148" s="79"/>
      <c r="M148" s="79"/>
      <c r="N148" s="106"/>
      <c r="P148" s="86" t="s">
        <v>120</v>
      </c>
      <c r="Q148" s="87"/>
      <c r="R148" s="88"/>
      <c r="S148" s="501"/>
      <c r="T148" s="502"/>
      <c r="U148" s="503"/>
      <c r="V148" s="504"/>
      <c r="W148" s="494"/>
      <c r="X148" s="495"/>
      <c r="Y148" s="29"/>
      <c r="Z148" s="29"/>
      <c r="AA148" s="178"/>
      <c r="AB148" s="179"/>
      <c r="AG148" s="176"/>
      <c r="AH148" s="177"/>
      <c r="AI148" s="177"/>
    </row>
    <row r="149" spans="1:35" ht="27.75" customHeight="1" x14ac:dyDescent="0.2">
      <c r="A149" s="133" t="s">
        <v>156</v>
      </c>
      <c r="B149" s="107"/>
      <c r="C149" s="108"/>
      <c r="D149" s="108"/>
      <c r="E149" s="108"/>
      <c r="F149" s="108"/>
      <c r="G149" s="108"/>
      <c r="H149" s="108"/>
      <c r="I149" s="108"/>
      <c r="J149" s="109"/>
      <c r="K149" s="110"/>
      <c r="L149" s="110"/>
      <c r="M149" s="110"/>
      <c r="N149" s="111"/>
      <c r="P149" s="114">
        <f>Q138</f>
        <v>0</v>
      </c>
      <c r="Q149" s="113">
        <f>J147</f>
        <v>0</v>
      </c>
      <c r="R149" s="218"/>
      <c r="S149" s="505"/>
      <c r="T149" s="506"/>
      <c r="U149" s="490" t="str">
        <f>IFERROR(((P149/L138)*100)*Q149,"")</f>
        <v/>
      </c>
      <c r="V149" s="491"/>
      <c r="W149" s="496"/>
      <c r="X149" s="497"/>
      <c r="Y149" s="29"/>
      <c r="Z149" s="29"/>
      <c r="AA149" s="178"/>
      <c r="AB149" s="179"/>
      <c r="AG149" s="176"/>
      <c r="AH149" s="177"/>
      <c r="AI149" s="177"/>
    </row>
    <row r="150" spans="1:35" ht="8.25" customHeight="1" x14ac:dyDescent="0.2">
      <c r="A150" s="133" t="s">
        <v>156</v>
      </c>
      <c r="J150" s="3"/>
      <c r="L150" s="67"/>
      <c r="M150" s="67"/>
      <c r="N150" s="67"/>
      <c r="P150" s="219"/>
      <c r="R150" s="219"/>
      <c r="S150" s="454"/>
      <c r="T150" s="454"/>
      <c r="U150" s="454"/>
      <c r="V150" s="454"/>
      <c r="W150" s="29"/>
      <c r="Y150" s="29"/>
      <c r="Z150" s="29"/>
      <c r="AA150" s="178"/>
      <c r="AB150" s="179"/>
      <c r="AG150" s="176"/>
      <c r="AH150" s="177"/>
      <c r="AI150" s="177"/>
    </row>
    <row r="151" spans="1:35" x14ac:dyDescent="0.2">
      <c r="B151" s="74"/>
      <c r="C151" s="74"/>
      <c r="D151" s="74"/>
      <c r="E151" s="74"/>
      <c r="F151" s="74"/>
      <c r="G151" s="74"/>
      <c r="H151" s="74"/>
      <c r="I151" s="74"/>
      <c r="J151" s="3"/>
      <c r="L151" s="68"/>
      <c r="M151" s="68"/>
      <c r="N151" s="68"/>
      <c r="P151" s="210"/>
      <c r="R151" s="6"/>
      <c r="U151" s="29"/>
      <c r="V151" s="29"/>
      <c r="W151" s="3"/>
      <c r="AA151" s="178"/>
      <c r="AB151" s="179"/>
      <c r="AG151" s="176"/>
      <c r="AH151" s="177"/>
      <c r="AI151" s="177"/>
    </row>
    <row r="152" spans="1:35" x14ac:dyDescent="0.2">
      <c r="B152" s="74"/>
      <c r="C152" s="74"/>
      <c r="D152" s="74"/>
      <c r="E152" s="74"/>
      <c r="F152" s="74"/>
      <c r="G152" s="74"/>
      <c r="H152" s="74"/>
      <c r="I152" s="74"/>
      <c r="J152" s="3"/>
      <c r="L152" s="68"/>
      <c r="M152" s="68"/>
      <c r="N152" s="68"/>
      <c r="P152" s="210"/>
      <c r="R152" s="6"/>
      <c r="U152" s="29"/>
      <c r="V152" s="29"/>
      <c r="W152" s="3"/>
      <c r="AA152" s="178"/>
      <c r="AB152" s="179"/>
    </row>
    <row r="153" spans="1:35" ht="18" x14ac:dyDescent="0.2">
      <c r="B153" s="346" t="s">
        <v>213</v>
      </c>
      <c r="C153" s="346"/>
      <c r="D153" s="346"/>
      <c r="E153" s="346"/>
      <c r="F153" s="346"/>
      <c r="H153" s="60"/>
      <c r="I153" s="60"/>
      <c r="J153" s="60"/>
      <c r="S153" s="30"/>
      <c r="T153" s="30"/>
      <c r="U153" s="30"/>
      <c r="W153" s="30"/>
      <c r="AA153" s="178"/>
      <c r="AB153" s="179"/>
    </row>
    <row r="154" spans="1:35" ht="26.25" customHeight="1" x14ac:dyDescent="0.2">
      <c r="B154" s="291" t="s">
        <v>212</v>
      </c>
      <c r="C154" s="292"/>
      <c r="D154" s="292"/>
      <c r="E154" s="292"/>
      <c r="F154" s="292"/>
      <c r="G154" s="292"/>
      <c r="H154" s="292"/>
      <c r="I154" s="292"/>
      <c r="J154" s="60"/>
      <c r="S154" s="30"/>
      <c r="T154" s="30"/>
      <c r="U154" s="30"/>
      <c r="W154" s="30"/>
      <c r="AA154" s="178"/>
      <c r="AB154" s="179"/>
    </row>
    <row r="155" spans="1:35" x14ac:dyDescent="0.2">
      <c r="B155" s="26" t="s">
        <v>121</v>
      </c>
      <c r="H155" s="60"/>
      <c r="I155" s="60"/>
      <c r="J155" s="60"/>
      <c r="K155" s="41"/>
      <c r="P155" s="26"/>
      <c r="U155" s="30"/>
      <c r="V155" s="30"/>
      <c r="W155" s="30"/>
      <c r="AA155" s="178"/>
      <c r="AB155" s="179"/>
    </row>
    <row r="156" spans="1:35" ht="19.5" customHeight="1" x14ac:dyDescent="0.2">
      <c r="B156" s="308" t="s">
        <v>234</v>
      </c>
      <c r="C156" s="384"/>
      <c r="D156" s="384"/>
      <c r="E156" s="384"/>
      <c r="F156" s="384"/>
      <c r="G156" s="384"/>
      <c r="H156" s="384"/>
      <c r="I156" s="444"/>
      <c r="J156" s="60"/>
      <c r="K156" s="41"/>
      <c r="P156" s="449"/>
      <c r="Q156" s="449"/>
      <c r="R156" s="449"/>
      <c r="S156" s="449"/>
      <c r="T156" s="211"/>
      <c r="U156" s="30"/>
      <c r="AA156" s="178"/>
      <c r="AB156" s="179"/>
    </row>
    <row r="157" spans="1:35" ht="19.5" customHeight="1" x14ac:dyDescent="0.2">
      <c r="B157" s="304"/>
      <c r="C157" s="305"/>
      <c r="D157" s="305"/>
      <c r="E157" s="305"/>
      <c r="F157" s="305"/>
      <c r="G157" s="305"/>
      <c r="H157" s="305"/>
      <c r="I157" s="306"/>
      <c r="J157" s="60"/>
      <c r="K157" s="41"/>
      <c r="U157" s="30"/>
      <c r="AA157" s="178"/>
      <c r="AB157" s="179"/>
    </row>
    <row r="158" spans="1:35" ht="19.5" customHeight="1" x14ac:dyDescent="0.2">
      <c r="B158" s="304"/>
      <c r="C158" s="305"/>
      <c r="D158" s="305"/>
      <c r="E158" s="305"/>
      <c r="F158" s="305"/>
      <c r="G158" s="305"/>
      <c r="H158" s="305"/>
      <c r="I158" s="306"/>
      <c r="K158" s="41"/>
      <c r="U158" s="30"/>
      <c r="X158" s="212"/>
      <c r="Y158" s="185"/>
      <c r="Z158" s="185"/>
      <c r="AA158" s="178"/>
      <c r="AB158" s="179"/>
    </row>
    <row r="159" spans="1:35" ht="19.5" customHeight="1" x14ac:dyDescent="0.2">
      <c r="B159" s="307"/>
      <c r="C159" s="307"/>
      <c r="D159" s="307"/>
      <c r="E159" s="307"/>
      <c r="F159" s="307"/>
      <c r="G159" s="307"/>
      <c r="H159" s="307"/>
      <c r="I159" s="307"/>
      <c r="K159" s="41"/>
      <c r="U159" s="30"/>
      <c r="X159" s="212"/>
      <c r="Y159" s="185"/>
      <c r="Z159" s="185"/>
      <c r="AA159" s="178"/>
      <c r="AB159" s="179"/>
    </row>
    <row r="160" spans="1:35" ht="12.75" customHeight="1" x14ac:dyDescent="0.2">
      <c r="J160" s="3"/>
      <c r="P160" s="3"/>
      <c r="Q160" s="3"/>
      <c r="R160" s="3"/>
      <c r="S160" s="3"/>
      <c r="T160" s="3"/>
      <c r="U160" s="30"/>
      <c r="X160" s="212"/>
      <c r="Y160" s="185"/>
      <c r="Z160" s="185"/>
      <c r="AA160" s="178"/>
      <c r="AB160" s="179"/>
    </row>
    <row r="161" spans="2:35" ht="19.5" customHeight="1" x14ac:dyDescent="0.2">
      <c r="B161" s="26" t="s">
        <v>219</v>
      </c>
      <c r="P161" s="26"/>
      <c r="U161" s="30"/>
      <c r="X161" s="212"/>
      <c r="Y161" s="185"/>
      <c r="Z161" s="185"/>
      <c r="AA161" s="178"/>
      <c r="AB161" s="179"/>
    </row>
    <row r="162" spans="2:35" ht="19.5" customHeight="1" x14ac:dyDescent="0.2">
      <c r="B162" s="303" t="s">
        <v>174</v>
      </c>
      <c r="C162" s="303"/>
      <c r="D162" s="303"/>
      <c r="E162" s="303"/>
      <c r="F162" s="303"/>
      <c r="G162" s="303"/>
      <c r="H162" s="303"/>
      <c r="I162" s="303"/>
      <c r="P162" s="449"/>
      <c r="Q162" s="449"/>
      <c r="R162" s="449"/>
      <c r="S162" s="449"/>
      <c r="T162" s="211"/>
      <c r="U162" s="30"/>
      <c r="X162" s="212"/>
      <c r="Y162" s="185"/>
      <c r="Z162" s="185"/>
      <c r="AA162" s="178"/>
      <c r="AB162" s="179"/>
    </row>
    <row r="163" spans="2:35" ht="19.5" customHeight="1" x14ac:dyDescent="0.2">
      <c r="B163" s="307"/>
      <c r="C163" s="307"/>
      <c r="D163" s="307"/>
      <c r="E163" s="307"/>
      <c r="F163" s="307"/>
      <c r="G163" s="307"/>
      <c r="H163" s="307"/>
      <c r="I163" s="307"/>
      <c r="U163" s="30"/>
      <c r="X163" s="212"/>
      <c r="Y163" s="185"/>
      <c r="Z163" s="185"/>
      <c r="AA163" s="178"/>
      <c r="AB163" s="179"/>
    </row>
    <row r="164" spans="2:35" ht="19.5" customHeight="1" x14ac:dyDescent="0.2">
      <c r="B164" s="307"/>
      <c r="C164" s="307"/>
      <c r="D164" s="307"/>
      <c r="E164" s="307"/>
      <c r="F164" s="307"/>
      <c r="G164" s="307"/>
      <c r="H164" s="307"/>
      <c r="I164" s="307"/>
      <c r="U164" s="30"/>
      <c r="X164" s="212"/>
      <c r="Y164" s="185"/>
      <c r="Z164" s="185"/>
      <c r="AA164" s="178"/>
      <c r="AB164" s="179"/>
    </row>
    <row r="165" spans="2:35" ht="19.5" customHeight="1" x14ac:dyDescent="0.2">
      <c r="B165" s="307"/>
      <c r="C165" s="307"/>
      <c r="D165" s="307"/>
      <c r="E165" s="307"/>
      <c r="F165" s="307"/>
      <c r="G165" s="307"/>
      <c r="H165" s="307"/>
      <c r="I165" s="307"/>
      <c r="U165" s="30"/>
      <c r="X165" s="212"/>
      <c r="Y165" s="185"/>
      <c r="Z165" s="185"/>
      <c r="AA165" s="178"/>
      <c r="AB165" s="179"/>
    </row>
    <row r="166" spans="2:35" ht="19.5" customHeight="1" x14ac:dyDescent="0.2">
      <c r="U166" s="30"/>
      <c r="X166" s="212"/>
      <c r="Y166" s="185"/>
      <c r="Z166" s="185"/>
      <c r="AA166" s="178"/>
      <c r="AB166" s="179"/>
    </row>
    <row r="167" spans="2:35" ht="19.5" customHeight="1" x14ac:dyDescent="0.2">
      <c r="B167" s="26" t="s">
        <v>220</v>
      </c>
      <c r="P167" s="26"/>
      <c r="U167" s="30"/>
      <c r="X167" s="212"/>
      <c r="Y167" s="185"/>
      <c r="Z167" s="185"/>
      <c r="AA167" s="178"/>
      <c r="AB167" s="179"/>
    </row>
    <row r="168" spans="2:35" ht="19.5" customHeight="1" x14ac:dyDescent="0.2">
      <c r="B168" s="303" t="s">
        <v>221</v>
      </c>
      <c r="C168" s="303"/>
      <c r="D168" s="303"/>
      <c r="E168" s="303"/>
      <c r="F168" s="303"/>
      <c r="G168" s="303"/>
      <c r="H168" s="303"/>
      <c r="I168" s="303"/>
      <c r="P168" s="454"/>
      <c r="Q168" s="454"/>
      <c r="R168" s="454"/>
      <c r="S168" s="454"/>
      <c r="T168" s="211"/>
      <c r="U168" s="30"/>
      <c r="X168" s="212"/>
      <c r="Y168" s="185"/>
      <c r="Z168" s="185"/>
      <c r="AA168" s="178"/>
      <c r="AB168" s="179"/>
    </row>
    <row r="169" spans="2:35" ht="19.5" customHeight="1" x14ac:dyDescent="0.2">
      <c r="B169" s="307"/>
      <c r="C169" s="307"/>
      <c r="D169" s="307"/>
      <c r="E169" s="307"/>
      <c r="F169" s="307"/>
      <c r="G169" s="307"/>
      <c r="H169" s="307"/>
      <c r="I169" s="307"/>
      <c r="U169" s="30"/>
      <c r="X169" s="212"/>
      <c r="Y169" s="185"/>
      <c r="Z169" s="185"/>
      <c r="AA169" s="178"/>
      <c r="AB169" s="179"/>
    </row>
    <row r="170" spans="2:35" ht="19.5" customHeight="1" x14ac:dyDescent="0.2">
      <c r="B170" s="307"/>
      <c r="C170" s="307"/>
      <c r="D170" s="307"/>
      <c r="E170" s="307"/>
      <c r="F170" s="307"/>
      <c r="G170" s="307"/>
      <c r="H170" s="307"/>
      <c r="I170" s="307"/>
      <c r="U170" s="30"/>
      <c r="X170" s="212"/>
      <c r="Y170" s="185"/>
      <c r="Z170" s="185"/>
      <c r="AA170" s="178"/>
      <c r="AB170" s="179"/>
    </row>
    <row r="171" spans="2:35" ht="19.5" customHeight="1" x14ac:dyDescent="0.2">
      <c r="B171" s="307"/>
      <c r="C171" s="307"/>
      <c r="D171" s="307"/>
      <c r="E171" s="307"/>
      <c r="F171" s="307"/>
      <c r="G171" s="307"/>
      <c r="H171" s="307"/>
      <c r="I171" s="307"/>
      <c r="U171" s="30"/>
      <c r="X171" s="212"/>
      <c r="Y171" s="185"/>
      <c r="Z171" s="185"/>
      <c r="AA171" s="178"/>
      <c r="AB171" s="179"/>
    </row>
    <row r="172" spans="2:35" ht="19.5" customHeight="1" x14ac:dyDescent="0.2">
      <c r="B172" s="307"/>
      <c r="C172" s="307"/>
      <c r="D172" s="307"/>
      <c r="E172" s="307"/>
      <c r="F172" s="307"/>
      <c r="G172" s="307"/>
      <c r="H172" s="307"/>
      <c r="I172" s="307"/>
      <c r="U172" s="30"/>
      <c r="X172" s="212"/>
      <c r="Y172" s="185"/>
      <c r="Z172" s="185"/>
      <c r="AA172" s="178"/>
      <c r="AB172" s="179"/>
    </row>
    <row r="173" spans="2:35" ht="19.5" customHeight="1" x14ac:dyDescent="0.2">
      <c r="B173" s="307"/>
      <c r="C173" s="307"/>
      <c r="D173" s="307"/>
      <c r="E173" s="307"/>
      <c r="F173" s="307"/>
      <c r="G173" s="307"/>
      <c r="H173" s="307"/>
      <c r="I173" s="307"/>
      <c r="U173" s="30"/>
      <c r="X173" s="212"/>
      <c r="Y173" s="185"/>
      <c r="Z173" s="185"/>
      <c r="AA173" s="178"/>
      <c r="AB173" s="179"/>
    </row>
    <row r="174" spans="2:35" ht="17.25" customHeight="1" x14ac:dyDescent="0.2">
      <c r="B174" s="39"/>
      <c r="C174" s="39"/>
      <c r="D174" s="39"/>
      <c r="E174" s="39"/>
      <c r="F174" s="39"/>
      <c r="H174" s="33"/>
      <c r="I174" s="33"/>
      <c r="J174" s="33"/>
      <c r="P174" s="32"/>
      <c r="S174" s="30"/>
      <c r="T174" s="30"/>
      <c r="U174" s="30"/>
      <c r="X174" s="212"/>
      <c r="Y174" s="185"/>
      <c r="Z174" s="185"/>
      <c r="AA174" s="178"/>
      <c r="AB174" s="179"/>
    </row>
    <row r="175" spans="2:35" ht="19.5" customHeight="1" x14ac:dyDescent="0.2">
      <c r="B175" s="26" t="s">
        <v>167</v>
      </c>
      <c r="P175" s="26"/>
      <c r="U175" s="30"/>
      <c r="X175" s="212"/>
      <c r="Y175" s="185"/>
      <c r="Z175" s="185"/>
      <c r="AA175" s="178"/>
      <c r="AB175" s="179"/>
      <c r="AC175" s="180"/>
      <c r="AD175" s="180"/>
      <c r="AE175" s="180"/>
      <c r="AF175" s="180"/>
      <c r="AG175" s="180"/>
      <c r="AH175" s="181"/>
      <c r="AI175" s="181"/>
    </row>
    <row r="176" spans="2:35" ht="19.5" customHeight="1" x14ac:dyDescent="0.2">
      <c r="B176" s="303" t="s">
        <v>197</v>
      </c>
      <c r="C176" s="303"/>
      <c r="D176" s="303"/>
      <c r="E176" s="303"/>
      <c r="F176" s="303"/>
      <c r="G176" s="303"/>
      <c r="H176" s="303"/>
      <c r="I176" s="303"/>
      <c r="K176" s="41"/>
      <c r="P176" s="449"/>
      <c r="Q176" s="449"/>
      <c r="R176" s="449"/>
      <c r="S176" s="449"/>
      <c r="T176" s="211"/>
      <c r="U176" s="30"/>
      <c r="X176" s="212"/>
      <c r="Y176" s="185"/>
      <c r="Z176" s="185"/>
      <c r="AA176" s="178"/>
      <c r="AB176" s="179"/>
      <c r="AC176" s="182"/>
      <c r="AD176" s="182"/>
      <c r="AE176" s="182"/>
      <c r="AF176" s="182"/>
      <c r="AG176" s="182"/>
      <c r="AH176" s="183"/>
      <c r="AI176" s="183"/>
    </row>
    <row r="177" spans="2:35" ht="19.5" customHeight="1" x14ac:dyDescent="0.2">
      <c r="B177" s="307"/>
      <c r="C177" s="307"/>
      <c r="D177" s="307"/>
      <c r="E177" s="307"/>
      <c r="F177" s="307"/>
      <c r="G177" s="307"/>
      <c r="H177" s="307"/>
      <c r="I177" s="307"/>
      <c r="K177" s="41"/>
      <c r="U177" s="30"/>
      <c r="X177" s="212"/>
      <c r="Y177" s="185"/>
      <c r="Z177" s="185"/>
      <c r="AA177" s="178"/>
      <c r="AB177" s="179"/>
    </row>
    <row r="178" spans="2:35" ht="19.5" customHeight="1" x14ac:dyDescent="0.2">
      <c r="B178" s="307"/>
      <c r="C178" s="307"/>
      <c r="D178" s="307"/>
      <c r="E178" s="307"/>
      <c r="F178" s="307"/>
      <c r="G178" s="307"/>
      <c r="H178" s="307"/>
      <c r="I178" s="307"/>
      <c r="K178" s="41"/>
      <c r="U178" s="30"/>
      <c r="X178" s="212"/>
      <c r="Y178" s="185"/>
      <c r="Z178" s="185"/>
      <c r="AA178" s="178"/>
      <c r="AB178" s="179"/>
      <c r="AC178" s="180"/>
      <c r="AD178" s="180"/>
      <c r="AE178" s="180"/>
      <c r="AF178" s="180"/>
      <c r="AG178" s="180"/>
    </row>
    <row r="179" spans="2:35" ht="19.5" customHeight="1" x14ac:dyDescent="0.2">
      <c r="B179" s="307"/>
      <c r="C179" s="307"/>
      <c r="D179" s="307"/>
      <c r="E179" s="307"/>
      <c r="F179" s="307"/>
      <c r="G179" s="307"/>
      <c r="H179" s="307"/>
      <c r="I179" s="307"/>
      <c r="K179" s="41"/>
      <c r="U179" s="30"/>
      <c r="X179" s="212"/>
      <c r="Y179" s="185"/>
      <c r="Z179" s="185"/>
      <c r="AA179" s="178"/>
      <c r="AB179" s="179"/>
      <c r="AC179" s="180"/>
      <c r="AD179" s="180"/>
      <c r="AE179" s="180"/>
      <c r="AF179" s="180"/>
      <c r="AG179" s="180"/>
      <c r="AH179" s="181"/>
      <c r="AI179" s="181"/>
    </row>
    <row r="180" spans="2:35" ht="19.5" customHeight="1" x14ac:dyDescent="0.2">
      <c r="J180" s="3"/>
      <c r="P180" s="3"/>
      <c r="Q180" s="3"/>
      <c r="R180" s="3"/>
      <c r="S180" s="3"/>
      <c r="T180" s="3"/>
      <c r="U180" s="30"/>
      <c r="X180" s="212"/>
      <c r="Y180" s="185"/>
      <c r="Z180" s="185"/>
      <c r="AA180" s="178"/>
      <c r="AB180" s="179"/>
    </row>
    <row r="181" spans="2:35" ht="17.25" customHeight="1" x14ac:dyDescent="0.2">
      <c r="B181" s="26" t="s">
        <v>218</v>
      </c>
      <c r="C181" s="39"/>
      <c r="D181" s="39"/>
      <c r="E181" s="39"/>
      <c r="F181" s="39"/>
      <c r="H181" s="33"/>
      <c r="I181" s="33"/>
      <c r="J181" s="33"/>
      <c r="P181" s="32"/>
      <c r="S181" s="30"/>
      <c r="T181" s="30"/>
      <c r="U181" s="30"/>
      <c r="X181" s="212"/>
      <c r="Y181" s="185"/>
      <c r="Z181" s="185"/>
      <c r="AA181" s="178"/>
      <c r="AB181" s="179"/>
    </row>
    <row r="182" spans="2:35" s="1" customFormat="1" ht="43.9" customHeight="1" x14ac:dyDescent="0.2">
      <c r="B182" s="303" t="s">
        <v>239</v>
      </c>
      <c r="C182" s="303"/>
      <c r="D182" s="303"/>
      <c r="E182" s="303"/>
      <c r="F182" s="303"/>
      <c r="G182" s="303"/>
      <c r="H182" s="303"/>
      <c r="I182" s="303"/>
      <c r="X182" s="212"/>
      <c r="Y182" s="185"/>
      <c r="Z182" s="185"/>
      <c r="AA182" s="178"/>
      <c r="AB182" s="179"/>
      <c r="AC182" s="171"/>
      <c r="AD182" s="171"/>
      <c r="AE182" s="171"/>
      <c r="AF182" s="171"/>
      <c r="AG182" s="171"/>
      <c r="AH182" s="172"/>
      <c r="AI182" s="172"/>
    </row>
    <row r="183" spans="2:35" s="1" customFormat="1" ht="41.25" customHeight="1" x14ac:dyDescent="0.2">
      <c r="B183" s="476"/>
      <c r="C183" s="477"/>
      <c r="D183" s="477"/>
      <c r="E183" s="478"/>
      <c r="F183" s="478"/>
      <c r="G183" s="478"/>
      <c r="H183" s="478"/>
      <c r="I183" s="479"/>
      <c r="X183" s="212"/>
      <c r="Y183" s="185"/>
      <c r="Z183" s="185"/>
      <c r="AA183" s="178"/>
      <c r="AB183" s="179"/>
      <c r="AC183" s="171"/>
      <c r="AD183" s="171"/>
      <c r="AE183" s="171"/>
      <c r="AF183" s="171"/>
      <c r="AG183" s="171"/>
      <c r="AH183" s="172"/>
      <c r="AI183" s="172"/>
    </row>
    <row r="184" spans="2:35" s="1" customFormat="1" ht="41.25" customHeight="1" x14ac:dyDescent="0.2">
      <c r="B184" s="480"/>
      <c r="C184" s="481"/>
      <c r="D184" s="481"/>
      <c r="E184" s="482"/>
      <c r="F184" s="482"/>
      <c r="G184" s="482"/>
      <c r="H184" s="482"/>
      <c r="I184" s="483"/>
      <c r="X184" s="212"/>
      <c r="Y184" s="185"/>
      <c r="Z184" s="185"/>
      <c r="AA184" s="178"/>
      <c r="AB184" s="179"/>
      <c r="AC184" s="171"/>
      <c r="AD184" s="171"/>
      <c r="AE184" s="171"/>
      <c r="AF184" s="171"/>
      <c r="AG184" s="171"/>
      <c r="AH184" s="172"/>
      <c r="AI184" s="172"/>
    </row>
    <row r="185" spans="2:35" s="1" customFormat="1" ht="25.5" customHeight="1" x14ac:dyDescent="0.25">
      <c r="B185" s="484"/>
      <c r="C185" s="485"/>
      <c r="D185" s="485"/>
      <c r="E185" s="485"/>
      <c r="F185" s="485"/>
      <c r="G185" s="485"/>
      <c r="H185" s="485"/>
      <c r="I185" s="486"/>
      <c r="J185" s="18"/>
      <c r="K185" s="18"/>
      <c r="L185" s="18"/>
      <c r="M185" s="18"/>
      <c r="X185" s="212"/>
      <c r="Y185" s="185"/>
      <c r="Z185" s="185"/>
      <c r="AA185" s="178"/>
      <c r="AB185" s="179"/>
      <c r="AC185" s="171"/>
      <c r="AD185" s="171"/>
      <c r="AE185" s="171"/>
      <c r="AF185" s="171"/>
      <c r="AG185" s="171"/>
      <c r="AH185" s="172"/>
      <c r="AI185" s="172"/>
    </row>
    <row r="186" spans="2:35" ht="17.25" customHeight="1" x14ac:dyDescent="0.2">
      <c r="B186" s="39"/>
      <c r="C186" s="39"/>
      <c r="D186" s="39"/>
      <c r="E186" s="39"/>
      <c r="F186" s="39"/>
      <c r="H186" s="33"/>
      <c r="I186" s="33"/>
      <c r="J186" s="6"/>
      <c r="P186" s="32"/>
      <c r="S186" s="30"/>
      <c r="T186" s="30"/>
      <c r="U186" s="30"/>
      <c r="X186" s="212"/>
      <c r="Y186" s="185"/>
      <c r="Z186" s="185"/>
      <c r="AA186" s="178"/>
      <c r="AB186" s="179"/>
    </row>
    <row r="187" spans="2:35" ht="20.25" customHeight="1" x14ac:dyDescent="0.2">
      <c r="B187" s="346" t="s">
        <v>35</v>
      </c>
      <c r="C187" s="346"/>
      <c r="D187" s="346"/>
      <c r="E187" s="346"/>
      <c r="F187" s="346"/>
      <c r="P187" s="32"/>
      <c r="S187" s="30"/>
      <c r="T187" s="30"/>
      <c r="U187" s="30"/>
      <c r="X187" s="212"/>
      <c r="Y187" s="185"/>
      <c r="Z187" s="185"/>
      <c r="AA187" s="178"/>
      <c r="AB187" s="179"/>
    </row>
    <row r="188" spans="2:35" ht="33" customHeight="1" x14ac:dyDescent="0.2">
      <c r="B188" s="308" t="s">
        <v>36</v>
      </c>
      <c r="C188" s="309"/>
      <c r="D188" s="309"/>
      <c r="E188" s="309"/>
      <c r="F188" s="309"/>
      <c r="G188" s="309"/>
      <c r="H188" s="309"/>
      <c r="I188" s="309"/>
      <c r="J188" s="213"/>
      <c r="K188" s="196"/>
      <c r="L188" s="196"/>
      <c r="M188" s="196"/>
      <c r="N188" s="196"/>
      <c r="O188" s="30"/>
      <c r="P188" s="30"/>
      <c r="Q188" s="30"/>
      <c r="R188" s="30"/>
      <c r="S188" s="30"/>
      <c r="T188" s="30"/>
      <c r="U188" s="30"/>
      <c r="X188" s="212"/>
      <c r="Y188" s="185"/>
      <c r="Z188" s="185"/>
      <c r="AA188" s="178"/>
      <c r="AB188" s="179"/>
    </row>
    <row r="189" spans="2:35" ht="17.25" customHeight="1" x14ac:dyDescent="0.2">
      <c r="B189" s="310"/>
      <c r="C189" s="311"/>
      <c r="D189" s="311"/>
      <c r="E189" s="311"/>
      <c r="F189" s="311"/>
      <c r="G189" s="311"/>
      <c r="H189" s="311"/>
      <c r="I189" s="311"/>
      <c r="J189" s="214"/>
      <c r="K189" s="215"/>
      <c r="L189" s="215"/>
      <c r="M189" s="215"/>
      <c r="N189" s="215"/>
      <c r="O189" s="30"/>
      <c r="P189" s="30"/>
      <c r="Q189" s="30"/>
      <c r="R189" s="30"/>
      <c r="S189" s="30"/>
      <c r="T189" s="30"/>
      <c r="U189" s="30"/>
      <c r="X189" s="212"/>
      <c r="Y189" s="185"/>
      <c r="Z189" s="185"/>
      <c r="AA189" s="178"/>
      <c r="AB189" s="179"/>
    </row>
    <row r="190" spans="2:35" ht="12.75" customHeight="1" x14ac:dyDescent="0.2">
      <c r="B190" s="312"/>
      <c r="C190" s="313"/>
      <c r="D190" s="313"/>
      <c r="E190" s="313"/>
      <c r="F190" s="313"/>
      <c r="G190" s="313"/>
      <c r="H190" s="313"/>
      <c r="I190" s="313"/>
      <c r="J190" s="214"/>
      <c r="K190" s="215"/>
      <c r="L190" s="215"/>
      <c r="M190" s="215"/>
      <c r="N190" s="215"/>
      <c r="X190" s="212"/>
      <c r="Y190" s="185"/>
      <c r="Z190" s="185"/>
      <c r="AA190" s="178"/>
      <c r="AB190" s="179"/>
    </row>
    <row r="191" spans="2:35" ht="12.75" customHeight="1" x14ac:dyDescent="0.2">
      <c r="B191" s="312"/>
      <c r="C191" s="313"/>
      <c r="D191" s="313"/>
      <c r="E191" s="313"/>
      <c r="F191" s="313"/>
      <c r="G191" s="313"/>
      <c r="H191" s="313"/>
      <c r="I191" s="313"/>
      <c r="J191" s="214"/>
      <c r="K191" s="215"/>
      <c r="L191" s="215"/>
      <c r="M191" s="215"/>
      <c r="N191" s="215"/>
      <c r="X191" s="212"/>
      <c r="Y191" s="185"/>
      <c r="Z191" s="185"/>
      <c r="AA191" s="178"/>
      <c r="AB191" s="179"/>
    </row>
    <row r="192" spans="2:35" ht="12.75" customHeight="1" x14ac:dyDescent="0.2">
      <c r="B192" s="312"/>
      <c r="C192" s="313"/>
      <c r="D192" s="313"/>
      <c r="E192" s="313"/>
      <c r="F192" s="313"/>
      <c r="G192" s="313"/>
      <c r="H192" s="313"/>
      <c r="I192" s="313"/>
      <c r="J192" s="214"/>
      <c r="K192" s="215"/>
      <c r="L192" s="215"/>
      <c r="M192" s="215"/>
      <c r="N192" s="215"/>
      <c r="X192" s="212"/>
      <c r="Y192" s="185"/>
      <c r="Z192" s="185"/>
      <c r="AA192" s="178"/>
      <c r="AB192" s="179"/>
    </row>
    <row r="193" spans="2:28" ht="12.75" customHeight="1" x14ac:dyDescent="0.2">
      <c r="B193" s="312"/>
      <c r="C193" s="313"/>
      <c r="D193" s="313"/>
      <c r="E193" s="313"/>
      <c r="F193" s="313"/>
      <c r="G193" s="313"/>
      <c r="H193" s="313"/>
      <c r="I193" s="313"/>
      <c r="J193" s="214"/>
      <c r="K193" s="215"/>
      <c r="L193" s="215"/>
      <c r="M193" s="215"/>
      <c r="N193" s="215"/>
      <c r="X193" s="212"/>
      <c r="Y193" s="185"/>
      <c r="Z193" s="185"/>
      <c r="AA193" s="178"/>
      <c r="AB193" s="179"/>
    </row>
    <row r="194" spans="2:28" ht="12.75" customHeight="1" x14ac:dyDescent="0.2">
      <c r="B194" s="312"/>
      <c r="C194" s="313"/>
      <c r="D194" s="313"/>
      <c r="E194" s="313"/>
      <c r="F194" s="313"/>
      <c r="G194" s="313"/>
      <c r="H194" s="313"/>
      <c r="I194" s="313"/>
      <c r="J194" s="214"/>
      <c r="K194" s="215"/>
      <c r="L194" s="215"/>
      <c r="M194" s="215"/>
      <c r="N194" s="215"/>
      <c r="X194" s="212"/>
      <c r="Y194" s="185"/>
      <c r="Z194" s="185"/>
      <c r="AA194" s="178"/>
      <c r="AB194" s="179"/>
    </row>
    <row r="195" spans="2:28" ht="12.75" customHeight="1" x14ac:dyDescent="0.2">
      <c r="B195" s="312"/>
      <c r="C195" s="313"/>
      <c r="D195" s="313"/>
      <c r="E195" s="313"/>
      <c r="F195" s="313"/>
      <c r="G195" s="313"/>
      <c r="H195" s="313"/>
      <c r="I195" s="313"/>
      <c r="J195" s="216"/>
      <c r="K195" s="161"/>
      <c r="L195" s="161"/>
      <c r="M195" s="161"/>
      <c r="N195" s="161"/>
      <c r="X195" s="212"/>
      <c r="Y195" s="185"/>
      <c r="Z195" s="185"/>
      <c r="AA195" s="178"/>
      <c r="AB195" s="179"/>
    </row>
    <row r="196" spans="2:28" ht="12.75" customHeight="1" x14ac:dyDescent="0.2">
      <c r="B196" s="312"/>
      <c r="C196" s="313"/>
      <c r="D196" s="313"/>
      <c r="E196" s="313"/>
      <c r="F196" s="313"/>
      <c r="G196" s="313"/>
      <c r="H196" s="313"/>
      <c r="I196" s="313"/>
      <c r="J196" s="216"/>
      <c r="K196" s="161"/>
      <c r="L196" s="161"/>
      <c r="M196" s="161"/>
      <c r="N196" s="161"/>
      <c r="X196" s="212"/>
      <c r="Y196" s="185"/>
      <c r="Z196" s="185"/>
      <c r="AA196" s="178"/>
      <c r="AB196" s="179"/>
    </row>
    <row r="197" spans="2:28" ht="12.75" customHeight="1" x14ac:dyDescent="0.2">
      <c r="B197" s="312"/>
      <c r="C197" s="313"/>
      <c r="D197" s="313"/>
      <c r="E197" s="313"/>
      <c r="F197" s="313"/>
      <c r="G197" s="313"/>
      <c r="H197" s="313"/>
      <c r="I197" s="313"/>
      <c r="J197" s="216"/>
      <c r="K197" s="161"/>
      <c r="L197" s="161"/>
      <c r="M197" s="161"/>
      <c r="N197" s="161"/>
      <c r="X197" s="212"/>
      <c r="Y197" s="185"/>
      <c r="Z197" s="185"/>
      <c r="AA197" s="178"/>
      <c r="AB197" s="179"/>
    </row>
    <row r="198" spans="2:28" ht="15" customHeight="1" x14ac:dyDescent="0.2">
      <c r="B198" s="314"/>
      <c r="C198" s="315"/>
      <c r="D198" s="315"/>
      <c r="E198" s="315"/>
      <c r="F198" s="315"/>
      <c r="G198" s="315"/>
      <c r="H198" s="315"/>
      <c r="I198" s="315"/>
      <c r="J198" s="216"/>
      <c r="K198" s="161"/>
      <c r="L198" s="161"/>
      <c r="M198" s="161"/>
      <c r="N198" s="161"/>
      <c r="X198" s="185"/>
      <c r="Y198" s="185"/>
      <c r="Z198" s="185"/>
      <c r="AA198" s="178"/>
      <c r="AB198" s="179"/>
    </row>
    <row r="199" spans="2:28" x14ac:dyDescent="0.2">
      <c r="P199" s="41"/>
      <c r="X199" s="185"/>
      <c r="Y199" s="185"/>
      <c r="Z199" s="185"/>
      <c r="AA199" s="178"/>
      <c r="AB199" s="179"/>
    </row>
    <row r="200" spans="2:28" ht="15" customHeight="1" x14ac:dyDescent="0.2">
      <c r="B200" s="26" t="s">
        <v>275</v>
      </c>
      <c r="M200" s="26"/>
      <c r="P200" s="26" t="s">
        <v>136</v>
      </c>
      <c r="X200" s="185"/>
      <c r="Y200" s="185"/>
      <c r="Z200" s="185"/>
      <c r="AA200" s="178"/>
      <c r="AB200" s="179"/>
    </row>
    <row r="201" spans="2:28" ht="19.5" customHeight="1" x14ac:dyDescent="0.2">
      <c r="B201" s="303" t="s">
        <v>138</v>
      </c>
      <c r="C201" s="303"/>
      <c r="D201" s="303"/>
      <c r="E201" s="303"/>
      <c r="F201" s="303"/>
      <c r="G201" s="303"/>
      <c r="H201" s="303"/>
      <c r="I201" s="303"/>
      <c r="P201" s="308" t="s">
        <v>137</v>
      </c>
      <c r="Q201" s="384"/>
      <c r="R201" s="384"/>
      <c r="S201" s="384"/>
      <c r="T201" s="384"/>
      <c r="U201" s="384"/>
      <c r="V201" s="384"/>
      <c r="W201" s="475"/>
      <c r="X201" s="185"/>
      <c r="Y201" s="185"/>
      <c r="Z201" s="185"/>
      <c r="AA201" s="178"/>
      <c r="AB201" s="179"/>
    </row>
    <row r="202" spans="2:28" ht="19.5" customHeight="1" x14ac:dyDescent="0.2">
      <c r="B202" s="307"/>
      <c r="C202" s="307"/>
      <c r="D202" s="307"/>
      <c r="E202" s="307"/>
      <c r="F202" s="307"/>
      <c r="G202" s="307"/>
      <c r="H202" s="307"/>
      <c r="I202" s="307"/>
      <c r="O202" s="47"/>
      <c r="P202" s="441"/>
      <c r="Q202" s="442"/>
      <c r="R202" s="442"/>
      <c r="S202" s="442"/>
      <c r="T202" s="442"/>
      <c r="U202" s="442"/>
      <c r="V202" s="442"/>
      <c r="W202" s="443"/>
      <c r="X202" s="185"/>
      <c r="Y202" s="185"/>
      <c r="Z202" s="185"/>
      <c r="AA202" s="178"/>
      <c r="AB202" s="179"/>
    </row>
    <row r="203" spans="2:28" ht="19.5" customHeight="1" x14ac:dyDescent="0.2">
      <c r="B203" s="307"/>
      <c r="C203" s="307"/>
      <c r="D203" s="307"/>
      <c r="E203" s="307"/>
      <c r="F203" s="307"/>
      <c r="G203" s="307"/>
      <c r="H203" s="307"/>
      <c r="I203" s="307"/>
      <c r="P203" s="441"/>
      <c r="Q203" s="442"/>
      <c r="R203" s="442"/>
      <c r="S203" s="442"/>
      <c r="T203" s="442"/>
      <c r="U203" s="442"/>
      <c r="V203" s="442"/>
      <c r="W203" s="443"/>
      <c r="X203" s="185"/>
      <c r="Y203" s="185"/>
      <c r="Z203" s="185"/>
      <c r="AA203" s="178"/>
      <c r="AB203" s="179"/>
    </row>
    <row r="204" spans="2:28" ht="19.5" customHeight="1" x14ac:dyDescent="0.2">
      <c r="B204" s="304"/>
      <c r="C204" s="305"/>
      <c r="D204" s="305"/>
      <c r="E204" s="305"/>
      <c r="F204" s="305"/>
      <c r="G204" s="305"/>
      <c r="H204" s="305"/>
      <c r="I204" s="306"/>
      <c r="P204" s="441"/>
      <c r="Q204" s="442"/>
      <c r="R204" s="442"/>
      <c r="S204" s="442"/>
      <c r="T204" s="442"/>
      <c r="U204" s="442"/>
      <c r="V204" s="442"/>
      <c r="W204" s="443"/>
      <c r="X204" s="185"/>
      <c r="Y204" s="185"/>
      <c r="Z204" s="185"/>
      <c r="AA204" s="178"/>
      <c r="AB204" s="179"/>
    </row>
    <row r="205" spans="2:28" ht="19.5" customHeight="1" x14ac:dyDescent="0.2">
      <c r="B205" s="26"/>
      <c r="P205" s="34"/>
      <c r="Q205" s="34"/>
      <c r="R205" s="34"/>
      <c r="S205" s="34"/>
      <c r="T205" s="34"/>
      <c r="U205" s="34"/>
      <c r="X205" s="185"/>
      <c r="Y205" s="185"/>
      <c r="Z205" s="185"/>
      <c r="AA205" s="178"/>
      <c r="AB205" s="179"/>
    </row>
    <row r="206" spans="2:28" x14ac:dyDescent="0.2">
      <c r="P206" s="41"/>
      <c r="X206" s="185"/>
      <c r="Y206" s="185"/>
      <c r="Z206" s="185"/>
      <c r="AA206" s="178"/>
      <c r="AB206" s="179"/>
    </row>
    <row r="207" spans="2:28" ht="19.5" customHeight="1" x14ac:dyDescent="0.2">
      <c r="B207" s="26"/>
      <c r="H207" s="26"/>
      <c r="R207" s="31"/>
      <c r="U207" s="64"/>
      <c r="X207" s="185"/>
      <c r="Y207" s="185"/>
      <c r="Z207" s="185"/>
      <c r="AA207" s="178"/>
      <c r="AB207" s="179"/>
    </row>
    <row r="208" spans="2:28" ht="19.5" customHeight="1" x14ac:dyDescent="0.2">
      <c r="B208" s="26"/>
      <c r="H208" s="26"/>
      <c r="P208" s="334" t="s">
        <v>240</v>
      </c>
      <c r="Q208" s="335"/>
      <c r="R208" s="335"/>
      <c r="S208" s="335"/>
      <c r="T208" s="335"/>
      <c r="U208" s="335"/>
      <c r="V208" s="335"/>
      <c r="W208" s="450"/>
      <c r="X208" s="61"/>
      <c r="Y208" s="61"/>
      <c r="Z208" s="61"/>
      <c r="AA208" s="178"/>
      <c r="AB208" s="179"/>
    </row>
    <row r="209" spans="2:45" ht="21" customHeight="1" x14ac:dyDescent="0.2">
      <c r="M209" s="41"/>
      <c r="P209" s="451"/>
      <c r="Q209" s="452"/>
      <c r="R209" s="452"/>
      <c r="S209" s="452"/>
      <c r="T209" s="452"/>
      <c r="U209" s="452"/>
      <c r="V209" s="452"/>
      <c r="W209" s="453"/>
      <c r="X209" s="26"/>
      <c r="Y209" s="26"/>
      <c r="Z209" s="26"/>
      <c r="AJ209" s="26"/>
      <c r="AK209" s="26"/>
      <c r="AL209" s="26"/>
      <c r="AM209" s="26"/>
      <c r="AN209" s="26"/>
      <c r="AO209" s="26"/>
      <c r="AP209" s="26"/>
      <c r="AQ209" s="26"/>
      <c r="AR209" s="26"/>
      <c r="AS209" s="26"/>
    </row>
    <row r="210" spans="2:45" ht="51" customHeight="1" x14ac:dyDescent="0.2">
      <c r="B210" s="300" t="s">
        <v>615</v>
      </c>
      <c r="C210" s="301"/>
      <c r="D210" s="301"/>
      <c r="E210" s="301"/>
      <c r="F210" s="301"/>
      <c r="G210" s="301"/>
      <c r="H210" s="301"/>
      <c r="I210" s="302"/>
      <c r="P210" s="448" t="str">
        <f>"Leverantören intygar att avropssvaret är giltigt minst den tid som avropande organisation angett ovan. "&amp;CHAR(10)&amp;"("&amp;TEXT(D34,"ÅÅÅÅ-MM-DD")&amp;")"</f>
        <v>Leverantören intygar att avropssvaret är giltigt minst den tid som avropande organisation angett ovan. 
(1900-01-00)</v>
      </c>
      <c r="Q210" s="448"/>
      <c r="R210" s="448"/>
      <c r="S210" s="448"/>
      <c r="T210" s="448"/>
      <c r="U210" s="448"/>
      <c r="V210" s="448"/>
      <c r="W210" s="448"/>
      <c r="X210" s="26"/>
      <c r="Y210" s="26"/>
      <c r="Z210" s="26"/>
      <c r="AJ210" s="26"/>
      <c r="AK210" s="26"/>
      <c r="AL210" s="26"/>
      <c r="AM210" s="26"/>
      <c r="AN210" s="26"/>
      <c r="AO210" s="26"/>
      <c r="AP210" s="26"/>
      <c r="AQ210" s="26"/>
      <c r="AR210" s="26"/>
      <c r="AS210" s="26"/>
    </row>
    <row r="211" spans="2:45" ht="21" customHeight="1" x14ac:dyDescent="0.2">
      <c r="B211" s="65"/>
      <c r="P211" s="308" t="s">
        <v>38</v>
      </c>
      <c r="Q211" s="384"/>
      <c r="R211" s="384"/>
      <c r="S211" s="384"/>
      <c r="T211" s="384"/>
      <c r="U211" s="384"/>
      <c r="V211" s="384"/>
      <c r="W211" s="444"/>
      <c r="X211" s="26"/>
      <c r="Y211" s="26"/>
      <c r="Z211" s="26"/>
      <c r="AJ211" s="26"/>
      <c r="AK211" s="26"/>
      <c r="AL211" s="26"/>
      <c r="AM211" s="26"/>
      <c r="AN211" s="26"/>
      <c r="AO211" s="26"/>
      <c r="AP211" s="26"/>
      <c r="AQ211" s="26"/>
      <c r="AR211" s="26"/>
      <c r="AS211" s="26"/>
    </row>
    <row r="212" spans="2:45" ht="21.75" customHeight="1" x14ac:dyDescent="0.2">
      <c r="B212" s="29"/>
      <c r="C212" s="29"/>
      <c r="D212" s="29"/>
      <c r="E212" s="29"/>
      <c r="F212" s="29"/>
      <c r="G212" s="29"/>
      <c r="H212" s="29"/>
      <c r="I212" s="29"/>
      <c r="J212" s="29"/>
      <c r="K212" s="29"/>
      <c r="L212" s="29"/>
      <c r="M212" s="29"/>
      <c r="P212" s="441"/>
      <c r="Q212" s="442"/>
      <c r="R212" s="442"/>
      <c r="S212" s="442"/>
      <c r="T212" s="442"/>
      <c r="U212" s="442"/>
      <c r="V212" s="442"/>
      <c r="W212" s="443"/>
      <c r="X212" s="35"/>
      <c r="Y212" s="35"/>
      <c r="Z212" s="35"/>
      <c r="AA212" s="170" t="b">
        <f>IF(P212=0,TRUE,FALSE)</f>
        <v>1</v>
      </c>
      <c r="AH212" s="172" t="b">
        <f>OR(AA212:AG212)</f>
        <v>1</v>
      </c>
      <c r="AJ212" s="36"/>
    </row>
    <row r="213" spans="2:45" ht="7.5" customHeight="1" x14ac:dyDescent="0.2">
      <c r="B213" s="29"/>
      <c r="C213" s="29"/>
      <c r="D213" s="29"/>
      <c r="E213" s="29"/>
      <c r="F213" s="29"/>
      <c r="G213" s="29"/>
      <c r="H213" s="29"/>
      <c r="I213" s="29"/>
      <c r="J213" s="29"/>
      <c r="K213" s="29"/>
      <c r="L213" s="29"/>
      <c r="M213" s="29"/>
      <c r="P213" s="36"/>
      <c r="Q213" s="36"/>
      <c r="R213" s="36"/>
      <c r="S213" s="36"/>
      <c r="T213" s="36"/>
      <c r="X213" s="37"/>
      <c r="Y213" s="37"/>
      <c r="Z213" s="37"/>
      <c r="AB213" s="180"/>
      <c r="AC213" s="180"/>
      <c r="AD213" s="180"/>
      <c r="AE213" s="180"/>
      <c r="AF213" s="180"/>
      <c r="AG213" s="180"/>
      <c r="AH213" s="181"/>
      <c r="AJ213" s="36"/>
    </row>
    <row r="214" spans="2:45" ht="18" customHeight="1" x14ac:dyDescent="0.2">
      <c r="B214" s="29"/>
      <c r="C214" s="29"/>
      <c r="D214" s="29"/>
      <c r="E214" s="29"/>
      <c r="F214" s="29"/>
      <c r="G214" s="29"/>
      <c r="H214" s="29"/>
      <c r="I214" s="29"/>
      <c r="J214" s="29"/>
      <c r="K214" s="29"/>
      <c r="L214" s="29"/>
      <c r="M214" s="29"/>
      <c r="P214" s="445" t="s">
        <v>39</v>
      </c>
      <c r="Q214" s="446"/>
      <c r="R214" s="446"/>
      <c r="S214" s="446"/>
      <c r="T214" s="446"/>
      <c r="U214" s="446"/>
      <c r="V214" s="446"/>
      <c r="W214" s="447"/>
      <c r="X214" s="36"/>
      <c r="Y214" s="36"/>
      <c r="Z214" s="36"/>
      <c r="AB214" s="182"/>
      <c r="AC214" s="182"/>
      <c r="AD214" s="182"/>
      <c r="AE214" s="182"/>
      <c r="AF214" s="182"/>
      <c r="AG214" s="182"/>
      <c r="AH214" s="183"/>
      <c r="AJ214" s="36"/>
    </row>
    <row r="215" spans="2:45" ht="14.25" customHeight="1" x14ac:dyDescent="0.2">
      <c r="B215" s="42"/>
      <c r="C215" s="42"/>
      <c r="D215" s="42"/>
      <c r="P215" s="435"/>
      <c r="Q215" s="436"/>
      <c r="R215" s="436"/>
      <c r="S215" s="436"/>
      <c r="T215" s="436"/>
      <c r="U215" s="436"/>
      <c r="V215" s="436"/>
      <c r="W215" s="437"/>
      <c r="X215" s="35"/>
      <c r="Y215" s="35"/>
      <c r="Z215" s="35"/>
      <c r="AA215" s="170" t="b">
        <f>IF(P215=0,TRUE,FALSE)</f>
        <v>1</v>
      </c>
      <c r="AH215" s="172" t="b">
        <f>OR(AA215:AG215)</f>
        <v>1</v>
      </c>
      <c r="AJ215" s="36"/>
    </row>
    <row r="216" spans="2:45" ht="26.25" customHeight="1" x14ac:dyDescent="0.2">
      <c r="B216" s="42"/>
      <c r="C216" s="42"/>
      <c r="D216" s="42"/>
      <c r="F216" s="41"/>
      <c r="P216" s="438"/>
      <c r="Q216" s="439"/>
      <c r="R216" s="439"/>
      <c r="S216" s="439"/>
      <c r="T216" s="439"/>
      <c r="U216" s="439"/>
      <c r="V216" s="439"/>
      <c r="W216" s="440"/>
      <c r="X216" s="37"/>
      <c r="Y216" s="37"/>
      <c r="Z216" s="37"/>
      <c r="AJ216" s="36"/>
    </row>
    <row r="217" spans="2:45" ht="42.75" customHeight="1" x14ac:dyDescent="0.2">
      <c r="F217" s="41"/>
      <c r="R217" s="37"/>
      <c r="X217" s="37"/>
      <c r="Y217" s="37"/>
      <c r="Z217" s="37"/>
      <c r="AJ217" s="36"/>
    </row>
    <row r="218" spans="2:45" ht="31.5" customHeight="1" x14ac:dyDescent="0.2">
      <c r="T218" s="412" t="str">
        <f>IF(LarmStatus,"Minst ett av de obligatoriska kraven är inte ifyllda. Fel hittat på rad: "&amp;MATCH(TRUE,$AH:$AH,0),"")</f>
        <v>Minst ett av de obligatoriska kraven är inte ifyllda. Fel hittat på rad: 9</v>
      </c>
      <c r="U218" s="412"/>
      <c r="V218" s="412"/>
      <c r="W218" s="412"/>
      <c r="X218" s="41"/>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Sykoh51EdfcSaNnTUrxDb7VayImyGK3I2bAEqfyzpIE31fBK+QQwyR4ueEGYCqvGpJiVO40m4QTHKkFi1tdwtA==" saltValue="b54GGnRaybqsOBsFiNhRfQ==" spinCount="100000" sheet="1" objects="1" scenarios="1" formatColumns="0" formatRows="0"/>
  <dataConsolidate/>
  <mergeCells count="527">
    <mergeCell ref="Q103:X103"/>
    <mergeCell ref="Q104:X104"/>
    <mergeCell ref="Q105:X105"/>
    <mergeCell ref="Q106:X106"/>
    <mergeCell ref="Q107:X107"/>
    <mergeCell ref="Q108:X108"/>
    <mergeCell ref="Q109:X109"/>
    <mergeCell ref="Q94:X94"/>
    <mergeCell ref="Q95:X95"/>
    <mergeCell ref="Q96:X96"/>
    <mergeCell ref="Q97:X97"/>
    <mergeCell ref="Q98:X98"/>
    <mergeCell ref="Q99:X99"/>
    <mergeCell ref="Q100:X100"/>
    <mergeCell ref="Q101:X101"/>
    <mergeCell ref="Q102:X102"/>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C49:E49"/>
    <mergeCell ref="F49:K49"/>
    <mergeCell ref="P49:U49"/>
    <mergeCell ref="V49:W49"/>
    <mergeCell ref="X49:Y49"/>
    <mergeCell ref="V47:W47"/>
    <mergeCell ref="X47:Y47"/>
    <mergeCell ref="C48:E48"/>
    <mergeCell ref="F48:K48"/>
    <mergeCell ref="P48:U48"/>
    <mergeCell ref="V48:W48"/>
    <mergeCell ref="X48:Y48"/>
    <mergeCell ref="C50:E50"/>
    <mergeCell ref="F50:K50"/>
    <mergeCell ref="P50:U50"/>
    <mergeCell ref="V50:W50"/>
    <mergeCell ref="X50:Y50"/>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B84:J85"/>
    <mergeCell ref="K85:K88"/>
    <mergeCell ref="L85:N87"/>
    <mergeCell ref="B87:F87"/>
    <mergeCell ref="B88:E88"/>
    <mergeCell ref="B89:C89"/>
    <mergeCell ref="H89:N89"/>
    <mergeCell ref="B80:J80"/>
    <mergeCell ref="B81:D81"/>
    <mergeCell ref="B83:J83"/>
    <mergeCell ref="B92:C92"/>
    <mergeCell ref="H92:N92"/>
    <mergeCell ref="B93:C93"/>
    <mergeCell ref="H93:N93"/>
    <mergeCell ref="Q89:X89"/>
    <mergeCell ref="B90:C90"/>
    <mergeCell ref="H90:N90"/>
    <mergeCell ref="B91:C91"/>
    <mergeCell ref="H91:N91"/>
    <mergeCell ref="D89:E89"/>
    <mergeCell ref="D90:E90"/>
    <mergeCell ref="D91:E91"/>
    <mergeCell ref="D92:E92"/>
    <mergeCell ref="D93:E93"/>
    <mergeCell ref="F89:G89"/>
    <mergeCell ref="F90:G90"/>
    <mergeCell ref="F91:G91"/>
    <mergeCell ref="F92:G92"/>
    <mergeCell ref="F93:G93"/>
    <mergeCell ref="Q90:X90"/>
    <mergeCell ref="Q91:X91"/>
    <mergeCell ref="Q92:X92"/>
    <mergeCell ref="Q93:X93"/>
    <mergeCell ref="B96:C96"/>
    <mergeCell ref="H96:N96"/>
    <mergeCell ref="B97:C97"/>
    <mergeCell ref="H97:N97"/>
    <mergeCell ref="B94:C94"/>
    <mergeCell ref="H94:N94"/>
    <mergeCell ref="B95:C95"/>
    <mergeCell ref="H95:N95"/>
    <mergeCell ref="D94:E94"/>
    <mergeCell ref="D95:E95"/>
    <mergeCell ref="D96:E96"/>
    <mergeCell ref="D97:E97"/>
    <mergeCell ref="F94:G94"/>
    <mergeCell ref="F95:G95"/>
    <mergeCell ref="F96:G96"/>
    <mergeCell ref="F97:G97"/>
    <mergeCell ref="B100:C100"/>
    <mergeCell ref="H100:N100"/>
    <mergeCell ref="B101:C101"/>
    <mergeCell ref="H101:N101"/>
    <mergeCell ref="B98:C98"/>
    <mergeCell ref="H98:N98"/>
    <mergeCell ref="B99:C99"/>
    <mergeCell ref="H99:N99"/>
    <mergeCell ref="D98:E98"/>
    <mergeCell ref="D99:E99"/>
    <mergeCell ref="D100:E100"/>
    <mergeCell ref="D101:E101"/>
    <mergeCell ref="F98:G98"/>
    <mergeCell ref="F99:G99"/>
    <mergeCell ref="F100:G100"/>
    <mergeCell ref="F101:G101"/>
    <mergeCell ref="B104:C104"/>
    <mergeCell ref="H104:N104"/>
    <mergeCell ref="B105:C105"/>
    <mergeCell ref="H105:N105"/>
    <mergeCell ref="B102:C102"/>
    <mergeCell ref="H102:N102"/>
    <mergeCell ref="B103:C103"/>
    <mergeCell ref="H103:N103"/>
    <mergeCell ref="D102:E102"/>
    <mergeCell ref="D103:E103"/>
    <mergeCell ref="D104:E104"/>
    <mergeCell ref="D105:E105"/>
    <mergeCell ref="F102:G102"/>
    <mergeCell ref="F103:G103"/>
    <mergeCell ref="F104:G104"/>
    <mergeCell ref="F105:G105"/>
    <mergeCell ref="B108:C108"/>
    <mergeCell ref="H108:N108"/>
    <mergeCell ref="B109:C109"/>
    <mergeCell ref="H109:N109"/>
    <mergeCell ref="B106:C106"/>
    <mergeCell ref="H106:N106"/>
    <mergeCell ref="B107:C107"/>
    <mergeCell ref="H107:N107"/>
    <mergeCell ref="D106:E106"/>
    <mergeCell ref="D107:E107"/>
    <mergeCell ref="D108:E108"/>
    <mergeCell ref="D109:E109"/>
    <mergeCell ref="F106:G106"/>
    <mergeCell ref="F107:G107"/>
    <mergeCell ref="F108:G108"/>
    <mergeCell ref="F109:G109"/>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16:C116"/>
    <mergeCell ref="H116:K116"/>
    <mergeCell ref="Q116:X116"/>
    <mergeCell ref="B117:C117"/>
    <mergeCell ref="H117:K117"/>
    <mergeCell ref="Q117:X117"/>
    <mergeCell ref="L116:N116"/>
    <mergeCell ref="L117:N117"/>
    <mergeCell ref="D116:E116"/>
    <mergeCell ref="F116:G116"/>
    <mergeCell ref="D117:E117"/>
    <mergeCell ref="F117:G117"/>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4:C124"/>
    <mergeCell ref="H124:K124"/>
    <mergeCell ref="Q124:X124"/>
    <mergeCell ref="B125:C125"/>
    <mergeCell ref="H125:K125"/>
    <mergeCell ref="Q125:S125"/>
    <mergeCell ref="L124:N124"/>
    <mergeCell ref="L125:N125"/>
    <mergeCell ref="D124:E124"/>
    <mergeCell ref="F124:G124"/>
    <mergeCell ref="D125:E125"/>
    <mergeCell ref="F125:G125"/>
    <mergeCell ref="B127:C127"/>
    <mergeCell ref="H127:K127"/>
    <mergeCell ref="Q127:S127"/>
    <mergeCell ref="T127:X127"/>
    <mergeCell ref="T125:X125"/>
    <mergeCell ref="B126:C126"/>
    <mergeCell ref="H126:K126"/>
    <mergeCell ref="Q126:S126"/>
    <mergeCell ref="T126:X126"/>
    <mergeCell ref="L126:N126"/>
    <mergeCell ref="L127:N127"/>
    <mergeCell ref="D126:E126"/>
    <mergeCell ref="F126:G126"/>
    <mergeCell ref="D127:E127"/>
    <mergeCell ref="F127:G127"/>
    <mergeCell ref="B129:C129"/>
    <mergeCell ref="H129:K129"/>
    <mergeCell ref="Q129:S129"/>
    <mergeCell ref="T129:X129"/>
    <mergeCell ref="B128:C128"/>
    <mergeCell ref="H128:K128"/>
    <mergeCell ref="Q128:S128"/>
    <mergeCell ref="T128:X128"/>
    <mergeCell ref="L128:N128"/>
    <mergeCell ref="L129:N129"/>
    <mergeCell ref="D128:E128"/>
    <mergeCell ref="F128:G128"/>
    <mergeCell ref="D129:E129"/>
    <mergeCell ref="F129:G129"/>
    <mergeCell ref="B131:C131"/>
    <mergeCell ref="H131:K131"/>
    <mergeCell ref="Q131:S131"/>
    <mergeCell ref="T131:X131"/>
    <mergeCell ref="B130:C130"/>
    <mergeCell ref="H130:K130"/>
    <mergeCell ref="Q130:S130"/>
    <mergeCell ref="T130:X130"/>
    <mergeCell ref="L130:N130"/>
    <mergeCell ref="L131:N131"/>
    <mergeCell ref="D130:E130"/>
    <mergeCell ref="F130:G130"/>
    <mergeCell ref="D131:E131"/>
    <mergeCell ref="F131:G131"/>
    <mergeCell ref="B133:C133"/>
    <mergeCell ref="H133:K133"/>
    <mergeCell ref="Q133:S133"/>
    <mergeCell ref="T133:X133"/>
    <mergeCell ref="B132:C132"/>
    <mergeCell ref="H132:K132"/>
    <mergeCell ref="Q132:S132"/>
    <mergeCell ref="T132:X132"/>
    <mergeCell ref="L132:N132"/>
    <mergeCell ref="L133:N133"/>
    <mergeCell ref="D132:E132"/>
    <mergeCell ref="F132:G132"/>
    <mergeCell ref="D133:E133"/>
    <mergeCell ref="F133:G133"/>
    <mergeCell ref="B138:C138"/>
    <mergeCell ref="R138:S138"/>
    <mergeCell ref="B135:C135"/>
    <mergeCell ref="H135:K135"/>
    <mergeCell ref="Q135:S135"/>
    <mergeCell ref="T135:X135"/>
    <mergeCell ref="B134:C134"/>
    <mergeCell ref="H134:K134"/>
    <mergeCell ref="Q134:S134"/>
    <mergeCell ref="T134:X134"/>
    <mergeCell ref="L134:N134"/>
    <mergeCell ref="L135:N135"/>
    <mergeCell ref="D134:E134"/>
    <mergeCell ref="F134:G134"/>
    <mergeCell ref="D135:E135"/>
    <mergeCell ref="F135:G135"/>
    <mergeCell ref="P142:Q144"/>
    <mergeCell ref="R142:R144"/>
    <mergeCell ref="S142:X144"/>
    <mergeCell ref="Q145:Q146"/>
    <mergeCell ref="R145:R146"/>
    <mergeCell ref="S145:T146"/>
    <mergeCell ref="U145:V146"/>
    <mergeCell ref="W145:X146"/>
    <mergeCell ref="L146:M146"/>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B172:I172"/>
    <mergeCell ref="B173:I173"/>
    <mergeCell ref="B176:I176"/>
    <mergeCell ref="P176:S176"/>
    <mergeCell ref="B177:I177"/>
    <mergeCell ref="B178:I178"/>
    <mergeCell ref="B165:I165"/>
    <mergeCell ref="B168:I168"/>
    <mergeCell ref="P168:S168"/>
    <mergeCell ref="B169:I169"/>
    <mergeCell ref="B170:I170"/>
    <mergeCell ref="B171:I171"/>
    <mergeCell ref="B156:I156"/>
    <mergeCell ref="P156:S156"/>
    <mergeCell ref="B157:I157"/>
    <mergeCell ref="B158:I158"/>
    <mergeCell ref="B159:I159"/>
    <mergeCell ref="B162:I162"/>
    <mergeCell ref="P162:S162"/>
    <mergeCell ref="B163:I163"/>
    <mergeCell ref="B164:I164"/>
    <mergeCell ref="B202:I202"/>
    <mergeCell ref="P202:W202"/>
    <mergeCell ref="B203:I203"/>
    <mergeCell ref="P203:W203"/>
    <mergeCell ref="B179:I179"/>
    <mergeCell ref="B182:I182"/>
    <mergeCell ref="B183:I185"/>
    <mergeCell ref="B187:F187"/>
    <mergeCell ref="B188:I188"/>
    <mergeCell ref="B189:I198"/>
    <mergeCell ref="B201:I201"/>
    <mergeCell ref="P201:W201"/>
    <mergeCell ref="P212:W212"/>
    <mergeCell ref="P214:W214"/>
    <mergeCell ref="P215:W216"/>
    <mergeCell ref="T218:W218"/>
    <mergeCell ref="B204:I204"/>
    <mergeCell ref="P204:W204"/>
    <mergeCell ref="P208:W209"/>
    <mergeCell ref="B210:I210"/>
    <mergeCell ref="P210:W210"/>
    <mergeCell ref="P211:W211"/>
  </mergeCells>
  <conditionalFormatting sqref="A1:AAA89 A90:Q109 Y90:AAA109 A110:AAA999">
    <cfRule type="expression" dxfId="12" priority="1">
      <formula>$A$1=FALSE()</formula>
    </cfRule>
  </conditionalFormatting>
  <conditionalFormatting sqref="P90:Q109">
    <cfRule type="expression" dxfId="11" priority="11">
      <formula>$B90="Välj tjänst"</formula>
    </cfRule>
  </conditionalFormatting>
  <conditionalFormatting sqref="P48:W67">
    <cfRule type="expression" dxfId="10" priority="14">
      <formula>$C48="Välj tjänst"</formula>
    </cfRule>
  </conditionalFormatting>
  <conditionalFormatting sqref="P115:X124 P126:X135">
    <cfRule type="expression" dxfId="9" priority="12">
      <formula>$B115="Välj tjänst"</formula>
    </cfRule>
  </conditionalFormatting>
  <conditionalFormatting sqref="T3 T218">
    <cfRule type="expression" dxfId="8" priority="15">
      <formula>LarmStatus</formula>
    </cfRule>
  </conditionalFormatting>
  <dataValidations count="12">
    <dataValidation type="list" allowBlank="1" showInputMessage="1" showErrorMessage="1" sqref="I33" xr:uid="{D289527E-7B4E-42B8-9476-C229C9A3794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0" xr:uid="{B99664D8-D996-471B-9E2C-3E7FFEBD429D}">
      <formula1>TblDelområde</formula1>
    </dataValidation>
    <dataValidation type="list" allowBlank="1" showInputMessage="1" showErrorMessage="1" sqref="N48:N67" xr:uid="{09278AE4-F353-4A24-B786-D1D52399E393}">
      <formula1>TblEnhet</formula1>
    </dataValidation>
    <dataValidation type="list" allowBlank="1" showInputMessage="1" showErrorMessage="1" sqref="C48:E67" xr:uid="{A6A3A180-A51E-4DF0-BE54-727BB60B4088}">
      <formula1>ResOpt</formula1>
    </dataValidation>
    <dataValidation type="list" allowBlank="1" showInputMessage="1" showErrorMessage="1" sqref="P17 P90:P109 P115:P124" xr:uid="{7D4A977A-AAD5-4A65-A0AE-2A7ACFA3A790}">
      <formula1>"Ja,Nej"</formula1>
    </dataValidation>
    <dataValidation type="list" showInputMessage="1" showErrorMessage="1" sqref="B115:C124 B126:C135 B90:C109" xr:uid="{1633C371-8B26-4C0A-B06C-5D078E6EC462}">
      <formula1>TblSpecTjnstr</formula1>
    </dataValidation>
    <dataValidation type="date" allowBlank="1" showInputMessage="1" showErrorMessage="1" promptTitle="Datum" prompt="Datum i datumformatet ÅÅÅÅ-MM-DD" sqref="B34:E34 B31:E31" xr:uid="{5EF71A17-E2CA-40A7-AE11-CB105A34F2AD}">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043925C9-5569-49B2-9D61-B1B640DAF89A}">
      <formula1>43831</formula1>
      <formula2>73050</formula2>
    </dataValidation>
    <dataValidation type="list" allowBlank="1" showInputMessage="1" showErrorMessage="1" sqref="B43:K43" xr:uid="{93A4FAAD-BFA1-4782-B92A-F459822AF6DC}">
      <formula1>TblGeo</formula1>
    </dataValidation>
    <dataValidation type="list" allowBlank="1" showInputMessage="1" showErrorMessage="1" sqref="F90:G109 F115:G124 F126:G135" xr:uid="{74E8D3E3-9A8B-429C-AF28-94CE6CAFE396}">
      <formula1>OFFSET(Krav,MATCH(D90,Kravlista,0),0)</formula1>
    </dataValidation>
    <dataValidation type="list" allowBlank="1" showInputMessage="1" showErrorMessage="1" sqref="D90:E109 D115:E124 D126:E135" xr:uid="{DBB20EDB-5FE7-4A4F-BB05-08B8E1D403EC}">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25"/>
  <sheetViews>
    <sheetView showGridLines="0" zoomScaleNormal="100" workbookViewId="0">
      <selection activeCell="B20" sqref="B20:I25"/>
    </sheetView>
  </sheetViews>
  <sheetFormatPr defaultColWidth="9.140625" defaultRowHeight="12.75" x14ac:dyDescent="0.2"/>
  <cols>
    <col min="1" max="1" width="4.140625" style="133" customWidth="1"/>
    <col min="2"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3" t="b">
        <f>OR(INDEX(Admin!$S$3:$S$9,MATCH(B1,Admin!$Q$3:$Q$9,0)),AdminMode)</f>
        <v>0</v>
      </c>
      <c r="B1" s="133" t="s">
        <v>278</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09" t="s">
        <v>73</v>
      </c>
      <c r="C3" s="409"/>
      <c r="D3" s="410"/>
      <c r="E3" s="410"/>
      <c r="P3" s="409" t="s">
        <v>74</v>
      </c>
      <c r="Q3" s="411"/>
      <c r="R3" s="410"/>
      <c r="T3" s="412" t="str">
        <f>IF(LarmStatus,"Minst ett av de obligatoriska kraven är inte ifyllda. Fel hittat på rad: "&amp;MATCH(TRUE,$AH:$AH,0),"")</f>
        <v>Minst ett av de obligatoriska kraven är inte ifyllda. Fel hittat på rad: 9</v>
      </c>
      <c r="U3" s="412"/>
      <c r="V3" s="412"/>
      <c r="W3" s="412"/>
      <c r="X3" s="26"/>
      <c r="Y3" s="26"/>
      <c r="Z3" s="26"/>
      <c r="AD3" s="173"/>
    </row>
    <row r="4" spans="1:35" ht="32.25" customHeight="1" x14ac:dyDescent="0.35">
      <c r="B4" s="413" t="s">
        <v>122</v>
      </c>
      <c r="C4" s="414"/>
      <c r="D4" s="414"/>
      <c r="E4" s="414"/>
      <c r="F4" s="414"/>
      <c r="G4" s="414"/>
      <c r="H4" s="414"/>
      <c r="I4" s="414"/>
      <c r="J4" s="426" t="s">
        <v>232</v>
      </c>
      <c r="K4" s="427"/>
      <c r="L4" s="427"/>
      <c r="M4" s="427"/>
      <c r="N4" s="427"/>
      <c r="O4" s="428"/>
      <c r="P4" s="417" t="s">
        <v>259</v>
      </c>
      <c r="Q4" s="417"/>
      <c r="R4" s="417"/>
      <c r="S4" s="417"/>
      <c r="T4" s="417"/>
      <c r="U4" s="417"/>
      <c r="V4" s="417"/>
      <c r="W4" s="418"/>
      <c r="Z4" s="27"/>
    </row>
    <row r="5" spans="1:35" ht="63" customHeight="1" x14ac:dyDescent="0.2">
      <c r="B5" s="415"/>
      <c r="C5" s="416"/>
      <c r="D5" s="416"/>
      <c r="E5" s="416"/>
      <c r="F5" s="416"/>
      <c r="G5" s="416"/>
      <c r="H5" s="416"/>
      <c r="I5" s="416"/>
      <c r="J5" s="429" t="str">
        <f>Ramavtalsområde</f>
        <v>Bemanningstjänster</v>
      </c>
      <c r="K5" s="430"/>
      <c r="L5" s="430"/>
      <c r="M5" s="430"/>
      <c r="N5" s="430"/>
      <c r="O5" s="431"/>
      <c r="P5" s="419"/>
      <c r="Q5" s="419"/>
      <c r="R5" s="419"/>
      <c r="S5" s="419"/>
      <c r="T5" s="419"/>
      <c r="U5" s="419"/>
      <c r="V5" s="419"/>
      <c r="W5" s="420"/>
      <c r="AC5" s="173"/>
      <c r="AD5" s="173"/>
      <c r="AE5" s="173"/>
      <c r="AF5" s="173"/>
    </row>
    <row r="6" spans="1:35" ht="26.25" customHeight="1" x14ac:dyDescent="0.2">
      <c r="B6" s="421" t="s">
        <v>159</v>
      </c>
      <c r="C6" s="421"/>
      <c r="D6" s="421"/>
      <c r="E6" s="421"/>
      <c r="F6" s="421"/>
      <c r="G6" s="421"/>
      <c r="H6" s="421"/>
      <c r="I6" s="421"/>
      <c r="J6" s="423" t="s">
        <v>529</v>
      </c>
      <c r="K6" s="424"/>
      <c r="L6" s="424"/>
      <c r="M6" s="424"/>
      <c r="N6" s="424"/>
      <c r="O6" s="425"/>
      <c r="P6" s="26"/>
      <c r="Q6" s="2"/>
      <c r="R6" s="2"/>
      <c r="S6" s="2"/>
      <c r="T6" s="2"/>
      <c r="U6" s="2"/>
      <c r="V6" s="2"/>
      <c r="W6" s="2"/>
      <c r="AC6" s="173"/>
      <c r="AD6" s="173"/>
      <c r="AE6" s="173"/>
      <c r="AF6" s="173"/>
    </row>
    <row r="7" spans="1:35" ht="18" customHeight="1" x14ac:dyDescent="0.2">
      <c r="B7" s="422" t="s">
        <v>72</v>
      </c>
      <c r="C7" s="422"/>
      <c r="D7" s="422"/>
      <c r="E7" s="422"/>
      <c r="F7" s="422"/>
      <c r="G7" s="422"/>
      <c r="H7" s="422"/>
      <c r="I7" s="422"/>
      <c r="J7" s="423"/>
      <c r="K7" s="424"/>
      <c r="L7" s="424"/>
      <c r="M7" s="424"/>
      <c r="N7" s="424"/>
      <c r="O7" s="425"/>
      <c r="P7" s="28" t="s">
        <v>29</v>
      </c>
      <c r="Q7" s="2"/>
      <c r="R7" s="2"/>
      <c r="S7" s="2"/>
      <c r="T7" s="2"/>
      <c r="U7" s="2"/>
      <c r="V7" s="2"/>
      <c r="W7" s="2"/>
      <c r="AC7" s="173"/>
      <c r="AD7" s="173"/>
      <c r="AE7" s="173"/>
      <c r="AF7" s="173"/>
    </row>
    <row r="8" spans="1:35" ht="27.75" customHeight="1" x14ac:dyDescent="0.2">
      <c r="B8" s="363" t="s">
        <v>6</v>
      </c>
      <c r="C8" s="333"/>
      <c r="D8" s="333"/>
      <c r="E8" s="333"/>
      <c r="F8" s="333"/>
      <c r="G8" s="333"/>
      <c r="H8" s="363" t="s">
        <v>31</v>
      </c>
      <c r="I8" s="364"/>
      <c r="J8" s="432" t="str">
        <f>Ramavtalsnummer</f>
        <v>23.3-14537-2023</v>
      </c>
      <c r="K8" s="433"/>
      <c r="L8" s="433"/>
      <c r="M8" s="433"/>
      <c r="N8" s="433"/>
      <c r="O8" s="434"/>
      <c r="P8" s="383" t="s">
        <v>30</v>
      </c>
      <c r="Q8" s="383"/>
      <c r="R8" s="383"/>
      <c r="S8" s="383"/>
      <c r="T8" s="383"/>
      <c r="U8" s="383"/>
      <c r="V8" s="383" t="s">
        <v>31</v>
      </c>
      <c r="W8" s="383"/>
      <c r="AC8" s="173"/>
      <c r="AD8" s="173"/>
      <c r="AE8" s="173"/>
      <c r="AF8" s="173"/>
    </row>
    <row r="9" spans="1:35" ht="19.5" customHeight="1" x14ac:dyDescent="0.2">
      <c r="B9" s="365"/>
      <c r="C9" s="366"/>
      <c r="D9" s="366"/>
      <c r="E9" s="366"/>
      <c r="F9" s="366"/>
      <c r="G9" s="366"/>
      <c r="H9" s="365"/>
      <c r="I9" s="367"/>
      <c r="J9" s="316" t="s">
        <v>246</v>
      </c>
      <c r="K9" s="317"/>
      <c r="L9" s="317"/>
      <c r="M9" s="317"/>
      <c r="N9" s="317"/>
      <c r="O9" s="318"/>
      <c r="P9" s="401"/>
      <c r="Q9" s="401"/>
      <c r="R9" s="401"/>
      <c r="S9" s="401"/>
      <c r="T9" s="401"/>
      <c r="U9" s="401"/>
      <c r="V9" s="402"/>
      <c r="W9" s="402"/>
      <c r="AA9" s="170" t="b">
        <f>IF(P9="",TRUE,FALSE)</f>
        <v>1</v>
      </c>
      <c r="AB9" s="171" t="b">
        <f>IF(V9="",TRUE,FALSE)</f>
        <v>1</v>
      </c>
      <c r="AC9" s="173"/>
      <c r="AD9" s="173"/>
      <c r="AE9" s="173"/>
      <c r="AF9" s="173"/>
      <c r="AH9" s="172" t="b">
        <f>OR(AA9:AG9)</f>
        <v>1</v>
      </c>
    </row>
    <row r="10" spans="1:35" s="29" customFormat="1" ht="27.75" customHeight="1" x14ac:dyDescent="0.2">
      <c r="A10" s="134"/>
      <c r="B10" s="362" t="s">
        <v>7</v>
      </c>
      <c r="C10" s="362"/>
      <c r="D10" s="362"/>
      <c r="E10" s="362" t="s">
        <v>5</v>
      </c>
      <c r="F10" s="362"/>
      <c r="G10" s="362"/>
      <c r="H10" s="362" t="s">
        <v>56</v>
      </c>
      <c r="I10" s="362"/>
      <c r="J10" s="319" t="str">
        <f>"Version "&amp;CurrentVersion</f>
        <v>Version 1.0</v>
      </c>
      <c r="K10" s="320"/>
      <c r="L10" s="320"/>
      <c r="M10" s="320"/>
      <c r="N10" s="320"/>
      <c r="O10" s="321"/>
      <c r="P10" s="383" t="s">
        <v>1</v>
      </c>
      <c r="Q10" s="383"/>
      <c r="R10" s="383"/>
      <c r="S10" s="383"/>
      <c r="T10" s="383" t="s">
        <v>3</v>
      </c>
      <c r="U10" s="383"/>
      <c r="V10" s="383"/>
      <c r="W10" s="383"/>
      <c r="AA10" s="174"/>
      <c r="AB10" s="171"/>
      <c r="AC10" s="173"/>
      <c r="AD10" s="173"/>
      <c r="AE10" s="173"/>
      <c r="AF10" s="173"/>
      <c r="AG10" s="173"/>
      <c r="AH10" s="172"/>
      <c r="AI10" s="172"/>
    </row>
    <row r="11" spans="1:35" ht="19.5" customHeight="1" x14ac:dyDescent="0.2">
      <c r="B11" s="361"/>
      <c r="C11" s="361"/>
      <c r="D11" s="361"/>
      <c r="E11" s="361"/>
      <c r="F11" s="361"/>
      <c r="G11" s="361"/>
      <c r="H11" s="361"/>
      <c r="I11" s="361"/>
      <c r="P11" s="402"/>
      <c r="Q11" s="402"/>
      <c r="R11" s="402"/>
      <c r="S11" s="402"/>
      <c r="T11" s="402"/>
      <c r="U11" s="402"/>
      <c r="V11" s="402"/>
      <c r="W11" s="402"/>
      <c r="AA11" s="170" t="b">
        <f>IF(P11="",TRUE,FALSE)</f>
        <v>1</v>
      </c>
      <c r="AB11" s="171" t="b">
        <f>IF(T11="",TRUE,FALSE)</f>
        <v>1</v>
      </c>
      <c r="AC11" s="173"/>
      <c r="AD11" s="173"/>
      <c r="AE11" s="173"/>
      <c r="AF11" s="173"/>
      <c r="AH11" s="172" t="b">
        <f>OR(AA11:AG11)</f>
        <v>1</v>
      </c>
    </row>
    <row r="12" spans="1:35" ht="27.75" customHeight="1" x14ac:dyDescent="0.2">
      <c r="B12" s="362" t="s">
        <v>55</v>
      </c>
      <c r="C12" s="362"/>
      <c r="D12" s="362"/>
      <c r="E12" s="362" t="s">
        <v>1</v>
      </c>
      <c r="F12" s="362"/>
      <c r="G12" s="362"/>
      <c r="H12" s="362" t="s">
        <v>2</v>
      </c>
      <c r="I12" s="362"/>
      <c r="P12" s="383" t="s">
        <v>7</v>
      </c>
      <c r="Q12" s="383"/>
      <c r="R12" s="383"/>
      <c r="S12" s="334"/>
      <c r="T12" s="383" t="s">
        <v>5</v>
      </c>
      <c r="U12" s="383"/>
      <c r="V12" s="383" t="s">
        <v>56</v>
      </c>
      <c r="W12" s="383"/>
      <c r="AC12" s="173"/>
      <c r="AD12" s="173"/>
      <c r="AE12" s="173"/>
      <c r="AF12" s="173"/>
    </row>
    <row r="13" spans="1:35" ht="19.5" customHeight="1" x14ac:dyDescent="0.2">
      <c r="B13" s="361"/>
      <c r="C13" s="361"/>
      <c r="D13" s="361"/>
      <c r="E13" s="361"/>
      <c r="F13" s="361"/>
      <c r="G13" s="361"/>
      <c r="H13" s="361"/>
      <c r="I13" s="361"/>
      <c r="P13" s="402"/>
      <c r="Q13" s="402"/>
      <c r="R13" s="402"/>
      <c r="S13" s="406"/>
      <c r="T13" s="402"/>
      <c r="U13" s="402"/>
      <c r="V13" s="402"/>
      <c r="W13" s="402"/>
      <c r="AA13" s="170" t="b">
        <f>IF(P13="",TRUE,FALSE)</f>
        <v>1</v>
      </c>
      <c r="AB13" s="171" t="b">
        <f>IF(T13="",TRUE,FALSE)</f>
        <v>1</v>
      </c>
      <c r="AC13" s="171" t="b">
        <f>IF(V13="",TRUE,FALSE)</f>
        <v>1</v>
      </c>
      <c r="AD13" s="173"/>
      <c r="AE13" s="173"/>
      <c r="AF13" s="173"/>
      <c r="AH13" s="172" t="b">
        <f>OR(AA13:AG13)</f>
        <v>1</v>
      </c>
    </row>
    <row r="14" spans="1:35" ht="27.75" customHeight="1" x14ac:dyDescent="0.2">
      <c r="B14" s="362" t="s">
        <v>135</v>
      </c>
      <c r="C14" s="362"/>
      <c r="D14" s="362"/>
      <c r="E14" s="363" t="s">
        <v>3</v>
      </c>
      <c r="F14" s="333"/>
      <c r="G14" s="333"/>
      <c r="H14" s="333"/>
      <c r="I14" s="364"/>
      <c r="P14" s="334" t="s">
        <v>2</v>
      </c>
      <c r="Q14" s="335"/>
      <c r="R14" s="335"/>
      <c r="S14" s="335"/>
      <c r="T14" s="334" t="s">
        <v>32</v>
      </c>
      <c r="U14" s="335"/>
      <c r="V14" s="335"/>
      <c r="W14" s="336"/>
      <c r="AC14" s="173"/>
      <c r="AD14" s="173"/>
      <c r="AE14" s="173"/>
      <c r="AF14" s="173"/>
    </row>
    <row r="15" spans="1:35" ht="19.5" customHeight="1" x14ac:dyDescent="0.2">
      <c r="B15" s="361"/>
      <c r="C15" s="361"/>
      <c r="D15" s="361"/>
      <c r="E15" s="365" t="s">
        <v>0</v>
      </c>
      <c r="F15" s="366"/>
      <c r="G15" s="366"/>
      <c r="H15" s="366"/>
      <c r="I15" s="367"/>
      <c r="P15" s="388"/>
      <c r="Q15" s="389"/>
      <c r="R15" s="389"/>
      <c r="S15" s="389"/>
      <c r="T15" s="388"/>
      <c r="U15" s="389"/>
      <c r="V15" s="389"/>
      <c r="W15" s="390"/>
      <c r="AA15" s="170" t="b">
        <f>IF(P15="",TRUE,FALSE)</f>
        <v>1</v>
      </c>
      <c r="AB15" s="171" t="b">
        <f>IF(T15="",TRUE,FALSE)</f>
        <v>1</v>
      </c>
      <c r="AC15" s="173"/>
      <c r="AD15" s="173"/>
      <c r="AE15" s="173"/>
      <c r="AF15" s="173"/>
      <c r="AH15" s="172" t="b">
        <f>OR(AA15:AG15)</f>
        <v>1</v>
      </c>
    </row>
    <row r="16" spans="1:35" ht="27.75" customHeight="1" x14ac:dyDescent="0.2">
      <c r="B16" s="333"/>
      <c r="C16" s="333"/>
      <c r="D16" s="333"/>
      <c r="E16" s="333"/>
      <c r="F16" s="333"/>
      <c r="G16" s="333"/>
      <c r="H16" s="333"/>
      <c r="I16" s="333"/>
      <c r="J16" s="41"/>
      <c r="P16" s="334" t="s">
        <v>33</v>
      </c>
      <c r="Q16" s="335"/>
      <c r="R16" s="336"/>
      <c r="S16" s="334" t="s">
        <v>243</v>
      </c>
      <c r="T16" s="335"/>
      <c r="U16" s="335"/>
      <c r="V16" s="335"/>
      <c r="W16" s="336"/>
      <c r="AC16" s="173"/>
      <c r="AD16" s="173"/>
      <c r="AE16" s="173"/>
      <c r="AF16" s="173"/>
    </row>
    <row r="17" spans="2:34" ht="19.5" customHeight="1" x14ac:dyDescent="0.2">
      <c r="B17" s="382"/>
      <c r="C17" s="382"/>
      <c r="D17" s="382"/>
      <c r="E17" s="382" t="s">
        <v>0</v>
      </c>
      <c r="F17" s="382"/>
      <c r="G17" s="382"/>
      <c r="H17" s="382"/>
      <c r="I17" s="382"/>
      <c r="P17" s="406"/>
      <c r="Q17" s="407"/>
      <c r="R17" s="408"/>
      <c r="S17" s="403"/>
      <c r="T17" s="404"/>
      <c r="U17" s="404"/>
      <c r="V17" s="404"/>
      <c r="W17" s="405"/>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372" t="s">
        <v>257</v>
      </c>
      <c r="C20" s="373"/>
      <c r="D20" s="373"/>
      <c r="E20" s="373"/>
      <c r="F20" s="373"/>
      <c r="G20" s="373"/>
      <c r="H20" s="373"/>
      <c r="I20" s="374"/>
      <c r="P20" s="372" t="s">
        <v>258</v>
      </c>
      <c r="Q20" s="373"/>
      <c r="R20" s="373"/>
      <c r="S20" s="373"/>
      <c r="T20" s="373"/>
      <c r="U20" s="373"/>
      <c r="V20" s="373"/>
      <c r="W20" s="374"/>
      <c r="AC20" s="173"/>
      <c r="AD20" s="173"/>
      <c r="AE20" s="173"/>
      <c r="AF20" s="173"/>
    </row>
    <row r="21" spans="2:34" ht="12.75" customHeight="1" x14ac:dyDescent="0.2">
      <c r="B21" s="375"/>
      <c r="C21" s="343"/>
      <c r="D21" s="343"/>
      <c r="E21" s="343"/>
      <c r="F21" s="343"/>
      <c r="G21" s="343"/>
      <c r="H21" s="343"/>
      <c r="I21" s="376"/>
      <c r="P21" s="375"/>
      <c r="Q21" s="343"/>
      <c r="R21" s="343"/>
      <c r="S21" s="343"/>
      <c r="T21" s="343"/>
      <c r="U21" s="343"/>
      <c r="V21" s="343"/>
      <c r="W21" s="376"/>
      <c r="AC21" s="173"/>
      <c r="AD21" s="173"/>
      <c r="AE21" s="173"/>
      <c r="AF21" s="173"/>
    </row>
    <row r="22" spans="2:34" ht="12.75" customHeight="1" x14ac:dyDescent="0.2">
      <c r="B22" s="375"/>
      <c r="C22" s="343"/>
      <c r="D22" s="343"/>
      <c r="E22" s="343"/>
      <c r="F22" s="343"/>
      <c r="G22" s="343"/>
      <c r="H22" s="343"/>
      <c r="I22" s="376"/>
      <c r="P22" s="375"/>
      <c r="Q22" s="343"/>
      <c r="R22" s="343"/>
      <c r="S22" s="343"/>
      <c r="T22" s="343"/>
      <c r="U22" s="343"/>
      <c r="V22" s="343"/>
      <c r="W22" s="376"/>
      <c r="AC22" s="173"/>
      <c r="AD22" s="173"/>
      <c r="AE22" s="173"/>
      <c r="AF22" s="173"/>
    </row>
    <row r="23" spans="2:34" ht="12.75" customHeight="1" x14ac:dyDescent="0.2">
      <c r="B23" s="375"/>
      <c r="C23" s="343"/>
      <c r="D23" s="343"/>
      <c r="E23" s="343"/>
      <c r="F23" s="343"/>
      <c r="G23" s="343"/>
      <c r="H23" s="343"/>
      <c r="I23" s="376"/>
      <c r="P23" s="375"/>
      <c r="Q23" s="343"/>
      <c r="R23" s="343"/>
      <c r="S23" s="343"/>
      <c r="T23" s="343"/>
      <c r="U23" s="343"/>
      <c r="V23" s="343"/>
      <c r="W23" s="376"/>
      <c r="AC23" s="173"/>
      <c r="AD23" s="173"/>
      <c r="AE23" s="173"/>
      <c r="AF23" s="173"/>
    </row>
    <row r="24" spans="2:34" ht="54.4" customHeight="1" x14ac:dyDescent="0.2">
      <c r="B24" s="375"/>
      <c r="C24" s="343"/>
      <c r="D24" s="343"/>
      <c r="E24" s="343"/>
      <c r="F24" s="343"/>
      <c r="G24" s="343"/>
      <c r="H24" s="343"/>
      <c r="I24" s="376"/>
      <c r="P24" s="377"/>
      <c r="Q24" s="378"/>
      <c r="R24" s="378"/>
      <c r="S24" s="378"/>
      <c r="T24" s="378"/>
      <c r="U24" s="378"/>
      <c r="V24" s="378"/>
      <c r="W24" s="379"/>
      <c r="AC24" s="173"/>
      <c r="AD24" s="173"/>
      <c r="AE24" s="173"/>
      <c r="AF24" s="173"/>
    </row>
    <row r="25" spans="2:34" ht="43.15" customHeight="1" x14ac:dyDescent="0.2">
      <c r="B25" s="377"/>
      <c r="C25" s="378"/>
      <c r="D25" s="378"/>
      <c r="E25" s="378"/>
      <c r="F25" s="378"/>
      <c r="G25" s="378"/>
      <c r="H25" s="378"/>
      <c r="I25" s="379"/>
      <c r="AC25" s="173"/>
      <c r="AD25" s="173"/>
      <c r="AE25" s="173"/>
      <c r="AF25" s="173"/>
    </row>
    <row r="26" spans="2:34" ht="17.25" customHeight="1" x14ac:dyDescent="0.2">
      <c r="B26" s="53"/>
      <c r="C26" s="38"/>
      <c r="D26" s="38"/>
      <c r="E26" s="38"/>
      <c r="F26" s="38"/>
      <c r="G26" s="38"/>
      <c r="H26" s="38"/>
      <c r="P26" s="26" t="s">
        <v>244</v>
      </c>
    </row>
    <row r="27" spans="2:34" ht="55.5" customHeight="1" x14ac:dyDescent="0.2">
      <c r="B27" s="44" t="s">
        <v>222</v>
      </c>
      <c r="P27" s="391" t="s">
        <v>245</v>
      </c>
      <c r="Q27" s="392"/>
      <c r="R27" s="392"/>
      <c r="S27" s="392"/>
      <c r="T27" s="392"/>
      <c r="U27" s="392"/>
      <c r="V27" s="392"/>
      <c r="W27" s="393"/>
      <c r="AC27" s="173"/>
      <c r="AD27" s="173"/>
      <c r="AE27" s="173"/>
      <c r="AF27" s="173"/>
    </row>
    <row r="28" spans="2:34" ht="115.5" customHeight="1" x14ac:dyDescent="0.2">
      <c r="B28" s="380"/>
      <c r="C28" s="381"/>
      <c r="D28" s="381"/>
      <c r="E28" s="381"/>
      <c r="F28" s="381"/>
      <c r="G28" s="381"/>
      <c r="H28" s="381"/>
      <c r="I28" s="381"/>
      <c r="P28" s="385"/>
      <c r="Q28" s="386"/>
      <c r="R28" s="386"/>
      <c r="S28" s="386"/>
      <c r="T28" s="386"/>
      <c r="U28" s="386"/>
      <c r="V28" s="386"/>
      <c r="W28" s="387"/>
      <c r="AC28" s="173"/>
      <c r="AD28" s="173"/>
      <c r="AE28" s="173"/>
      <c r="AF28" s="173"/>
    </row>
    <row r="29" spans="2:34" ht="17.25" customHeight="1" x14ac:dyDescent="0.2">
      <c r="B29" s="53"/>
      <c r="C29" s="38"/>
      <c r="D29" s="38"/>
      <c r="E29" s="38"/>
      <c r="F29" s="38"/>
      <c r="G29" s="38"/>
      <c r="H29" s="38"/>
    </row>
    <row r="30" spans="2:34" ht="27.75" customHeight="1" x14ac:dyDescent="0.2">
      <c r="B30" s="368" t="s">
        <v>235</v>
      </c>
      <c r="C30" s="368"/>
      <c r="D30" s="368" t="s">
        <v>236</v>
      </c>
      <c r="E30" s="368"/>
      <c r="G30" s="303" t="s">
        <v>110</v>
      </c>
      <c r="H30" s="303"/>
      <c r="I30" s="303"/>
    </row>
    <row r="31" spans="2:34" ht="19.5" customHeight="1" x14ac:dyDescent="0.2">
      <c r="B31" s="370"/>
      <c r="C31" s="371"/>
      <c r="D31" s="369"/>
      <c r="E31" s="369"/>
      <c r="G31" s="380"/>
      <c r="H31" s="380"/>
      <c r="I31" s="380"/>
    </row>
    <row r="32" spans="2:34" ht="12.75" customHeight="1" x14ac:dyDescent="0.2"/>
    <row r="33" spans="2:43" ht="27.75" customHeight="1" x14ac:dyDescent="0.2">
      <c r="B33" s="368" t="s">
        <v>50</v>
      </c>
      <c r="C33" s="368"/>
      <c r="D33" s="368" t="s">
        <v>51</v>
      </c>
      <c r="E33" s="368"/>
      <c r="G33" s="395" t="s">
        <v>252</v>
      </c>
      <c r="H33" s="396"/>
      <c r="I33" s="399"/>
    </row>
    <row r="34" spans="2:43" ht="19.5" customHeight="1" x14ac:dyDescent="0.2">
      <c r="B34" s="370"/>
      <c r="C34" s="371"/>
      <c r="D34" s="394"/>
      <c r="E34" s="394"/>
      <c r="G34" s="397"/>
      <c r="H34" s="398"/>
      <c r="I34" s="400"/>
      <c r="P34" s="54"/>
      <c r="Q34" s="54"/>
      <c r="R34" s="54"/>
    </row>
    <row r="35" spans="2:43" ht="12.75" customHeight="1" x14ac:dyDescent="0.2">
      <c r="F35" s="41"/>
    </row>
    <row r="36" spans="2:43" ht="27.75" customHeight="1" x14ac:dyDescent="0.2">
      <c r="B36" s="368" t="s">
        <v>237</v>
      </c>
      <c r="C36" s="368"/>
      <c r="D36" s="368" t="s">
        <v>238</v>
      </c>
      <c r="E36" s="368"/>
      <c r="G36" s="368" t="s">
        <v>526</v>
      </c>
      <c r="H36" s="368"/>
    </row>
    <row r="37" spans="2:43" ht="19.5" customHeight="1" x14ac:dyDescent="0.2">
      <c r="B37" s="370"/>
      <c r="C37" s="371"/>
      <c r="D37" s="370"/>
      <c r="E37" s="371"/>
      <c r="G37" s="370"/>
      <c r="H37" s="371"/>
      <c r="P37" s="54"/>
      <c r="Q37" s="54"/>
      <c r="R37" s="54"/>
    </row>
    <row r="38" spans="2:43" ht="12.75" customHeight="1" x14ac:dyDescent="0.2"/>
    <row r="39" spans="2:43" ht="26.25" customHeight="1" x14ac:dyDescent="0.2">
      <c r="B39" s="308" t="s">
        <v>534</v>
      </c>
      <c r="C39" s="384"/>
      <c r="D39" s="384"/>
      <c r="E39" s="384"/>
      <c r="F39" s="384"/>
      <c r="G39" s="384"/>
      <c r="H39" s="384"/>
      <c r="I39" s="384"/>
      <c r="J39" s="384"/>
      <c r="K39" s="384"/>
      <c r="L39" s="198"/>
      <c r="M39" s="199"/>
      <c r="N39" s="199"/>
    </row>
    <row r="40" spans="2:43" ht="26.25" customHeight="1" x14ac:dyDescent="0.2">
      <c r="B40" s="357" t="s">
        <v>531</v>
      </c>
      <c r="C40" s="358"/>
      <c r="D40" s="358"/>
      <c r="E40" s="358"/>
      <c r="F40" s="358"/>
      <c r="G40" s="358"/>
      <c r="H40" s="358"/>
      <c r="I40" s="358"/>
      <c r="J40" s="358"/>
      <c r="K40" s="358"/>
      <c r="L40" s="200"/>
      <c r="M40" s="201"/>
      <c r="N40" s="201"/>
    </row>
    <row r="41" spans="2:43" ht="12.75" customHeight="1" x14ac:dyDescent="0.2">
      <c r="B41" s="35"/>
      <c r="C41" s="35"/>
      <c r="D41" s="35"/>
      <c r="E41" s="35"/>
      <c r="F41" s="35"/>
      <c r="G41" s="35"/>
      <c r="H41" s="35"/>
      <c r="I41" s="35"/>
      <c r="J41" s="35"/>
      <c r="K41" s="67"/>
    </row>
    <row r="42" spans="2:43" ht="27.75" customHeight="1" x14ac:dyDescent="0.2">
      <c r="B42" s="359" t="s">
        <v>535</v>
      </c>
      <c r="C42" s="360"/>
      <c r="D42" s="360"/>
      <c r="E42" s="360"/>
      <c r="F42" s="360"/>
      <c r="G42" s="360"/>
      <c r="H42" s="360"/>
      <c r="I42" s="360"/>
      <c r="J42" s="360"/>
      <c r="K42" s="360"/>
      <c r="L42" s="198"/>
      <c r="M42" s="199"/>
      <c r="N42" s="199"/>
    </row>
    <row r="43" spans="2:43" ht="25.5" customHeight="1" x14ac:dyDescent="0.2">
      <c r="B43" s="357" t="s">
        <v>537</v>
      </c>
      <c r="C43" s="358"/>
      <c r="D43" s="358"/>
      <c r="E43" s="358"/>
      <c r="F43" s="358"/>
      <c r="G43" s="358"/>
      <c r="H43" s="358"/>
      <c r="I43" s="358"/>
      <c r="J43" s="358"/>
      <c r="K43" s="358"/>
      <c r="L43" s="200"/>
      <c r="M43" s="201"/>
      <c r="N43" s="201"/>
      <c r="P43" s="149"/>
      <c r="Q43" s="149"/>
      <c r="R43" s="149"/>
      <c r="V43" s="41"/>
    </row>
    <row r="44" spans="2:43" ht="12.75" customHeight="1" x14ac:dyDescent="0.2">
      <c r="B44" s="151"/>
      <c r="C44" s="151"/>
      <c r="D44" s="152"/>
      <c r="E44" s="152"/>
      <c r="F44" s="152"/>
      <c r="L44" s="29"/>
      <c r="M44" s="29"/>
      <c r="N44" s="29"/>
    </row>
    <row r="45" spans="2:43" ht="21" customHeight="1" x14ac:dyDescent="0.2">
      <c r="B45" s="346" t="s">
        <v>620</v>
      </c>
      <c r="C45" s="346"/>
      <c r="D45" s="346"/>
      <c r="E45" s="346"/>
      <c r="F45" s="346"/>
      <c r="I45" s="41"/>
      <c r="L45" s="29"/>
      <c r="M45" s="29"/>
      <c r="N45" s="29"/>
      <c r="P45" s="356" t="s">
        <v>52</v>
      </c>
      <c r="Q45" s="356"/>
      <c r="X45" s="153"/>
      <c r="Y45" s="30"/>
      <c r="Z45" s="30"/>
    </row>
    <row r="46" spans="2:43" ht="2.25" customHeight="1" x14ac:dyDescent="0.2">
      <c r="B46" s="293"/>
      <c r="C46" s="293"/>
      <c r="D46" s="293"/>
      <c r="E46" s="293"/>
      <c r="F46" s="293"/>
      <c r="G46" s="51"/>
      <c r="I46" s="154" t="s">
        <v>173</v>
      </c>
      <c r="P46" s="293"/>
      <c r="Q46" s="293"/>
      <c r="R46" s="293"/>
      <c r="S46" s="293"/>
      <c r="T46" s="293"/>
    </row>
    <row r="47" spans="2:43" ht="90" customHeight="1" x14ac:dyDescent="0.2">
      <c r="B47" s="202" t="s">
        <v>612</v>
      </c>
      <c r="C47" s="570" t="s">
        <v>616</v>
      </c>
      <c r="D47" s="570"/>
      <c r="E47" s="570"/>
      <c r="F47" s="463" t="s">
        <v>617</v>
      </c>
      <c r="G47" s="464"/>
      <c r="H47" s="464"/>
      <c r="I47" s="464"/>
      <c r="J47" s="464"/>
      <c r="K47" s="464"/>
      <c r="L47" s="203" t="s">
        <v>171</v>
      </c>
      <c r="M47" s="203" t="s">
        <v>610</v>
      </c>
      <c r="N47" s="202" t="s">
        <v>611</v>
      </c>
      <c r="P47" s="359" t="s">
        <v>613</v>
      </c>
      <c r="Q47" s="309"/>
      <c r="R47" s="309"/>
      <c r="S47" s="309"/>
      <c r="T47" s="309"/>
      <c r="U47" s="458"/>
      <c r="V47" s="462" t="s">
        <v>211</v>
      </c>
      <c r="W47" s="458"/>
      <c r="X47" s="359" t="s">
        <v>223</v>
      </c>
      <c r="Y47" s="458"/>
    </row>
    <row r="48" spans="2:43" ht="43.5" customHeight="1" x14ac:dyDescent="0.2">
      <c r="B48" s="160" t="s">
        <v>100</v>
      </c>
      <c r="C48" s="331" t="s">
        <v>570</v>
      </c>
      <c r="D48" s="344"/>
      <c r="E48" s="345"/>
      <c r="F48" s="331"/>
      <c r="G48" s="332"/>
      <c r="H48" s="332"/>
      <c r="I48" s="332"/>
      <c r="J48" s="332"/>
      <c r="K48" s="332"/>
      <c r="L48" s="155"/>
      <c r="M48" s="156"/>
      <c r="N48" s="157"/>
      <c r="P48" s="339"/>
      <c r="Q48" s="340"/>
      <c r="R48" s="340"/>
      <c r="S48" s="340"/>
      <c r="T48" s="340"/>
      <c r="U48" s="341"/>
      <c r="V48" s="327"/>
      <c r="W48" s="328"/>
      <c r="X48" s="322">
        <f>IFERROR(IF(L48="TRUE",V48,V48*M48),"")</f>
        <v>0</v>
      </c>
      <c r="Y48" s="323"/>
      <c r="Z48" s="169"/>
      <c r="AB48" s="171" t="b">
        <f t="shared" ref="AB48:AB67" si="0">AND(AND(LEFT(C48,4)&lt;&gt;"Välj",C48&lt;&gt;""),V48="")</f>
        <v>0</v>
      </c>
      <c r="AH48" s="172" t="b">
        <f t="shared" ref="AH48:AH50" si="1">OR(AA48:AG48)</f>
        <v>0</v>
      </c>
      <c r="AJ48" s="161"/>
      <c r="AK48" s="161"/>
      <c r="AL48" s="161"/>
      <c r="AM48" s="161"/>
      <c r="AN48" s="161"/>
      <c r="AO48" s="161"/>
      <c r="AP48" s="161"/>
      <c r="AQ48" s="161"/>
    </row>
    <row r="49" spans="2:34" ht="42.75" customHeight="1" x14ac:dyDescent="0.2">
      <c r="B49" s="160" t="s">
        <v>101</v>
      </c>
      <c r="C49" s="331" t="s">
        <v>570</v>
      </c>
      <c r="D49" s="344"/>
      <c r="E49" s="345"/>
      <c r="F49" s="331"/>
      <c r="G49" s="332"/>
      <c r="H49" s="332"/>
      <c r="I49" s="332"/>
      <c r="J49" s="332"/>
      <c r="K49" s="332"/>
      <c r="L49" s="155"/>
      <c r="M49" s="156"/>
      <c r="N49" s="157"/>
      <c r="P49" s="339"/>
      <c r="Q49" s="340"/>
      <c r="R49" s="340"/>
      <c r="S49" s="340"/>
      <c r="T49" s="340"/>
      <c r="U49" s="341"/>
      <c r="V49" s="327"/>
      <c r="W49" s="328"/>
      <c r="X49" s="322">
        <f t="shared" ref="X49:X67" si="2">IFERROR(IF(L49="TRUE",V49,V49*M49),"")</f>
        <v>0</v>
      </c>
      <c r="Y49" s="323"/>
      <c r="AB49" s="171" t="b">
        <f t="shared" si="0"/>
        <v>0</v>
      </c>
      <c r="AH49" s="172" t="b">
        <f t="shared" si="1"/>
        <v>0</v>
      </c>
    </row>
    <row r="50" spans="2:34" ht="42.75" customHeight="1" x14ac:dyDescent="0.2">
      <c r="B50" s="160" t="s">
        <v>102</v>
      </c>
      <c r="C50" s="331" t="s">
        <v>570</v>
      </c>
      <c r="D50" s="344"/>
      <c r="E50" s="345"/>
      <c r="F50" s="331"/>
      <c r="G50" s="332"/>
      <c r="H50" s="332"/>
      <c r="I50" s="332"/>
      <c r="J50" s="332"/>
      <c r="K50" s="332"/>
      <c r="L50" s="155"/>
      <c r="M50" s="156"/>
      <c r="N50" s="157"/>
      <c r="P50" s="339"/>
      <c r="Q50" s="340"/>
      <c r="R50" s="340"/>
      <c r="S50" s="340"/>
      <c r="T50" s="340"/>
      <c r="U50" s="341"/>
      <c r="V50" s="327"/>
      <c r="W50" s="328"/>
      <c r="X50" s="322">
        <f t="shared" si="2"/>
        <v>0</v>
      </c>
      <c r="Y50" s="323"/>
      <c r="AB50" s="171" t="b">
        <f t="shared" si="0"/>
        <v>0</v>
      </c>
      <c r="AH50" s="172" t="b">
        <f t="shared" si="1"/>
        <v>0</v>
      </c>
    </row>
    <row r="51" spans="2:34" ht="42.75" customHeight="1" x14ac:dyDescent="0.2">
      <c r="B51" s="160" t="s">
        <v>103</v>
      </c>
      <c r="C51" s="331" t="s">
        <v>570</v>
      </c>
      <c r="D51" s="344"/>
      <c r="E51" s="345"/>
      <c r="F51" s="331"/>
      <c r="G51" s="332"/>
      <c r="H51" s="332"/>
      <c r="I51" s="332"/>
      <c r="J51" s="332"/>
      <c r="K51" s="332"/>
      <c r="L51" s="155"/>
      <c r="M51" s="156"/>
      <c r="N51" s="157"/>
      <c r="P51" s="339"/>
      <c r="Q51" s="340"/>
      <c r="R51" s="340"/>
      <c r="S51" s="340"/>
      <c r="T51" s="340"/>
      <c r="U51" s="341"/>
      <c r="V51" s="327"/>
      <c r="W51" s="328"/>
      <c r="X51" s="322">
        <f t="shared" si="2"/>
        <v>0</v>
      </c>
      <c r="Y51" s="323"/>
      <c r="AB51" s="171" t="b">
        <f t="shared" si="0"/>
        <v>0</v>
      </c>
      <c r="AH51" s="172" t="b">
        <f t="shared" ref="AH51:AH67" si="3">OR(AA51:AG51)</f>
        <v>0</v>
      </c>
    </row>
    <row r="52" spans="2:34" ht="42.75" customHeight="1" x14ac:dyDescent="0.2">
      <c r="B52" s="160" t="s">
        <v>104</v>
      </c>
      <c r="C52" s="331" t="s">
        <v>570</v>
      </c>
      <c r="D52" s="344"/>
      <c r="E52" s="345"/>
      <c r="F52" s="331"/>
      <c r="G52" s="332"/>
      <c r="H52" s="332"/>
      <c r="I52" s="332"/>
      <c r="J52" s="332"/>
      <c r="K52" s="332"/>
      <c r="L52" s="155"/>
      <c r="M52" s="156"/>
      <c r="N52" s="157"/>
      <c r="P52" s="339"/>
      <c r="Q52" s="340"/>
      <c r="R52" s="340"/>
      <c r="S52" s="340"/>
      <c r="T52" s="340"/>
      <c r="U52" s="341"/>
      <c r="V52" s="327"/>
      <c r="W52" s="328"/>
      <c r="X52" s="322">
        <f t="shared" si="2"/>
        <v>0</v>
      </c>
      <c r="Y52" s="323"/>
      <c r="AB52" s="171" t="b">
        <f t="shared" si="0"/>
        <v>0</v>
      </c>
      <c r="AH52" s="172" t="b">
        <f t="shared" si="3"/>
        <v>0</v>
      </c>
    </row>
    <row r="53" spans="2:34" ht="42.75" customHeight="1" x14ac:dyDescent="0.2">
      <c r="B53" s="160" t="s">
        <v>106</v>
      </c>
      <c r="C53" s="331" t="s">
        <v>570</v>
      </c>
      <c r="D53" s="344"/>
      <c r="E53" s="345"/>
      <c r="F53" s="331"/>
      <c r="G53" s="332"/>
      <c r="H53" s="332"/>
      <c r="I53" s="332"/>
      <c r="J53" s="332"/>
      <c r="K53" s="332"/>
      <c r="L53" s="155"/>
      <c r="M53" s="156"/>
      <c r="N53" s="157"/>
      <c r="P53" s="339"/>
      <c r="Q53" s="340"/>
      <c r="R53" s="340"/>
      <c r="S53" s="340"/>
      <c r="T53" s="340"/>
      <c r="U53" s="341"/>
      <c r="V53" s="327"/>
      <c r="W53" s="328"/>
      <c r="X53" s="322">
        <f t="shared" si="2"/>
        <v>0</v>
      </c>
      <c r="Y53" s="323"/>
      <c r="AB53" s="171" t="b">
        <f t="shared" si="0"/>
        <v>0</v>
      </c>
      <c r="AH53" s="172" t="b">
        <f t="shared" si="3"/>
        <v>0</v>
      </c>
    </row>
    <row r="54" spans="2:34" ht="42.75" customHeight="1" x14ac:dyDescent="0.2">
      <c r="B54" s="160" t="s">
        <v>105</v>
      </c>
      <c r="C54" s="331" t="s">
        <v>570</v>
      </c>
      <c r="D54" s="344"/>
      <c r="E54" s="345"/>
      <c r="F54" s="331"/>
      <c r="G54" s="332"/>
      <c r="H54" s="332"/>
      <c r="I54" s="332"/>
      <c r="J54" s="332"/>
      <c r="K54" s="332"/>
      <c r="L54" s="155"/>
      <c r="M54" s="156"/>
      <c r="N54" s="157"/>
      <c r="P54" s="339"/>
      <c r="Q54" s="340"/>
      <c r="R54" s="340"/>
      <c r="S54" s="340"/>
      <c r="T54" s="340"/>
      <c r="U54" s="341"/>
      <c r="V54" s="327"/>
      <c r="W54" s="328"/>
      <c r="X54" s="322">
        <f t="shared" si="2"/>
        <v>0</v>
      </c>
      <c r="Y54" s="323"/>
      <c r="AB54" s="171" t="b">
        <f t="shared" si="0"/>
        <v>0</v>
      </c>
      <c r="AH54" s="172" t="b">
        <f t="shared" si="3"/>
        <v>0</v>
      </c>
    </row>
    <row r="55" spans="2:34" ht="42.75" customHeight="1" x14ac:dyDescent="0.2">
      <c r="B55" s="160" t="s">
        <v>107</v>
      </c>
      <c r="C55" s="331" t="s">
        <v>570</v>
      </c>
      <c r="D55" s="344"/>
      <c r="E55" s="345"/>
      <c r="F55" s="331"/>
      <c r="G55" s="332"/>
      <c r="H55" s="332"/>
      <c r="I55" s="332"/>
      <c r="J55" s="332"/>
      <c r="K55" s="332"/>
      <c r="L55" s="155"/>
      <c r="M55" s="156"/>
      <c r="N55" s="157"/>
      <c r="P55" s="339"/>
      <c r="Q55" s="340"/>
      <c r="R55" s="340"/>
      <c r="S55" s="340"/>
      <c r="T55" s="340"/>
      <c r="U55" s="341"/>
      <c r="V55" s="327"/>
      <c r="W55" s="328"/>
      <c r="X55" s="322">
        <f t="shared" si="2"/>
        <v>0</v>
      </c>
      <c r="Y55" s="323"/>
      <c r="AB55" s="171" t="b">
        <f t="shared" si="0"/>
        <v>0</v>
      </c>
      <c r="AH55" s="172" t="b">
        <f t="shared" si="3"/>
        <v>0</v>
      </c>
    </row>
    <row r="56" spans="2:34" ht="42.75" customHeight="1" x14ac:dyDescent="0.2">
      <c r="B56" s="160" t="s">
        <v>108</v>
      </c>
      <c r="C56" s="331" t="s">
        <v>570</v>
      </c>
      <c r="D56" s="344"/>
      <c r="E56" s="345"/>
      <c r="F56" s="331"/>
      <c r="G56" s="332"/>
      <c r="H56" s="332"/>
      <c r="I56" s="332"/>
      <c r="J56" s="332"/>
      <c r="K56" s="332"/>
      <c r="L56" s="155"/>
      <c r="M56" s="156"/>
      <c r="N56" s="157"/>
      <c r="P56" s="339"/>
      <c r="Q56" s="340"/>
      <c r="R56" s="340"/>
      <c r="S56" s="340"/>
      <c r="T56" s="340"/>
      <c r="U56" s="341"/>
      <c r="V56" s="327"/>
      <c r="W56" s="328"/>
      <c r="X56" s="322">
        <f t="shared" si="2"/>
        <v>0</v>
      </c>
      <c r="Y56" s="323"/>
      <c r="AB56" s="171" t="b">
        <f t="shared" si="0"/>
        <v>0</v>
      </c>
      <c r="AH56" s="172" t="b">
        <f t="shared" si="3"/>
        <v>0</v>
      </c>
    </row>
    <row r="57" spans="2:34" ht="42.75" customHeight="1" x14ac:dyDescent="0.2">
      <c r="B57" s="160" t="s">
        <v>109</v>
      </c>
      <c r="C57" s="331" t="s">
        <v>570</v>
      </c>
      <c r="D57" s="344"/>
      <c r="E57" s="345"/>
      <c r="F57" s="331"/>
      <c r="G57" s="332"/>
      <c r="H57" s="332"/>
      <c r="I57" s="332"/>
      <c r="J57" s="332"/>
      <c r="K57" s="332"/>
      <c r="L57" s="155"/>
      <c r="M57" s="156"/>
      <c r="N57" s="157"/>
      <c r="P57" s="339"/>
      <c r="Q57" s="340"/>
      <c r="R57" s="340"/>
      <c r="S57" s="340"/>
      <c r="T57" s="340"/>
      <c r="U57" s="341"/>
      <c r="V57" s="327"/>
      <c r="W57" s="328"/>
      <c r="X57" s="322">
        <f t="shared" si="2"/>
        <v>0</v>
      </c>
      <c r="Y57" s="323"/>
      <c r="AB57" s="171" t="b">
        <f t="shared" si="0"/>
        <v>0</v>
      </c>
      <c r="AH57" s="172" t="b">
        <f t="shared" si="3"/>
        <v>0</v>
      </c>
    </row>
    <row r="58" spans="2:34" ht="42.75" customHeight="1" x14ac:dyDescent="0.2">
      <c r="B58" s="160" t="s">
        <v>177</v>
      </c>
      <c r="C58" s="331" t="s">
        <v>570</v>
      </c>
      <c r="D58" s="344"/>
      <c r="E58" s="345"/>
      <c r="F58" s="331"/>
      <c r="G58" s="332"/>
      <c r="H58" s="332"/>
      <c r="I58" s="332"/>
      <c r="J58" s="332"/>
      <c r="K58" s="332"/>
      <c r="L58" s="155"/>
      <c r="M58" s="156"/>
      <c r="N58" s="157"/>
      <c r="P58" s="339"/>
      <c r="Q58" s="340"/>
      <c r="R58" s="340"/>
      <c r="S58" s="340"/>
      <c r="T58" s="340"/>
      <c r="U58" s="341"/>
      <c r="V58" s="327"/>
      <c r="W58" s="328"/>
      <c r="X58" s="322">
        <f t="shared" si="2"/>
        <v>0</v>
      </c>
      <c r="Y58" s="323"/>
      <c r="AB58" s="171" t="b">
        <f t="shared" si="0"/>
        <v>0</v>
      </c>
      <c r="AH58" s="172" t="b">
        <f t="shared" si="3"/>
        <v>0</v>
      </c>
    </row>
    <row r="59" spans="2:34" ht="42.75" customHeight="1" x14ac:dyDescent="0.2">
      <c r="B59" s="160" t="s">
        <v>178</v>
      </c>
      <c r="C59" s="331" t="s">
        <v>570</v>
      </c>
      <c r="D59" s="344"/>
      <c r="E59" s="345"/>
      <c r="F59" s="331"/>
      <c r="G59" s="332"/>
      <c r="H59" s="332"/>
      <c r="I59" s="332"/>
      <c r="J59" s="332"/>
      <c r="K59" s="332"/>
      <c r="L59" s="155"/>
      <c r="M59" s="156"/>
      <c r="N59" s="157"/>
      <c r="P59" s="339"/>
      <c r="Q59" s="340"/>
      <c r="R59" s="340"/>
      <c r="S59" s="340"/>
      <c r="T59" s="340"/>
      <c r="U59" s="341"/>
      <c r="V59" s="327"/>
      <c r="W59" s="328"/>
      <c r="X59" s="322">
        <f t="shared" si="2"/>
        <v>0</v>
      </c>
      <c r="Y59" s="323"/>
      <c r="AB59" s="171" t="b">
        <f t="shared" si="0"/>
        <v>0</v>
      </c>
      <c r="AH59" s="172" t="b">
        <f t="shared" si="3"/>
        <v>0</v>
      </c>
    </row>
    <row r="60" spans="2:34" ht="42.75" customHeight="1" x14ac:dyDescent="0.2">
      <c r="B60" s="160" t="s">
        <v>179</v>
      </c>
      <c r="C60" s="331" t="s">
        <v>570</v>
      </c>
      <c r="D60" s="344"/>
      <c r="E60" s="345"/>
      <c r="F60" s="331"/>
      <c r="G60" s="332"/>
      <c r="H60" s="332"/>
      <c r="I60" s="332"/>
      <c r="J60" s="332"/>
      <c r="K60" s="332"/>
      <c r="L60" s="155"/>
      <c r="M60" s="156"/>
      <c r="N60" s="157"/>
      <c r="P60" s="339"/>
      <c r="Q60" s="340"/>
      <c r="R60" s="340"/>
      <c r="S60" s="340"/>
      <c r="T60" s="340"/>
      <c r="U60" s="341"/>
      <c r="V60" s="327"/>
      <c r="W60" s="328"/>
      <c r="X60" s="322">
        <f t="shared" si="2"/>
        <v>0</v>
      </c>
      <c r="Y60" s="323"/>
      <c r="AB60" s="171" t="b">
        <f t="shared" si="0"/>
        <v>0</v>
      </c>
      <c r="AH60" s="172" t="b">
        <f t="shared" si="3"/>
        <v>0</v>
      </c>
    </row>
    <row r="61" spans="2:34" ht="42.75" customHeight="1" x14ac:dyDescent="0.2">
      <c r="B61" s="160" t="s">
        <v>180</v>
      </c>
      <c r="C61" s="331" t="s">
        <v>570</v>
      </c>
      <c r="D61" s="344"/>
      <c r="E61" s="345"/>
      <c r="F61" s="331"/>
      <c r="G61" s="332"/>
      <c r="H61" s="332"/>
      <c r="I61" s="332"/>
      <c r="J61" s="332"/>
      <c r="K61" s="332"/>
      <c r="L61" s="155"/>
      <c r="M61" s="156"/>
      <c r="N61" s="157"/>
      <c r="P61" s="339"/>
      <c r="Q61" s="340"/>
      <c r="R61" s="340"/>
      <c r="S61" s="340"/>
      <c r="T61" s="340"/>
      <c r="U61" s="341"/>
      <c r="V61" s="327"/>
      <c r="W61" s="328"/>
      <c r="X61" s="322">
        <f t="shared" si="2"/>
        <v>0</v>
      </c>
      <c r="Y61" s="323"/>
      <c r="AB61" s="171" t="b">
        <f t="shared" si="0"/>
        <v>0</v>
      </c>
      <c r="AH61" s="172" t="b">
        <f t="shared" si="3"/>
        <v>0</v>
      </c>
    </row>
    <row r="62" spans="2:34" ht="42.75" customHeight="1" x14ac:dyDescent="0.2">
      <c r="B62" s="160" t="s">
        <v>181</v>
      </c>
      <c r="C62" s="331" t="s">
        <v>570</v>
      </c>
      <c r="D62" s="344"/>
      <c r="E62" s="345"/>
      <c r="F62" s="331"/>
      <c r="G62" s="332"/>
      <c r="H62" s="332"/>
      <c r="I62" s="332"/>
      <c r="J62" s="332"/>
      <c r="K62" s="332"/>
      <c r="L62" s="155"/>
      <c r="M62" s="156"/>
      <c r="N62" s="157"/>
      <c r="P62" s="339"/>
      <c r="Q62" s="340"/>
      <c r="R62" s="340"/>
      <c r="S62" s="340"/>
      <c r="T62" s="340"/>
      <c r="U62" s="341"/>
      <c r="V62" s="327"/>
      <c r="W62" s="328"/>
      <c r="X62" s="322">
        <f t="shared" si="2"/>
        <v>0</v>
      </c>
      <c r="Y62" s="323"/>
      <c r="AB62" s="171" t="b">
        <f t="shared" si="0"/>
        <v>0</v>
      </c>
      <c r="AH62" s="172" t="b">
        <f t="shared" si="3"/>
        <v>0</v>
      </c>
    </row>
    <row r="63" spans="2:34" ht="42.75" customHeight="1" x14ac:dyDescent="0.2">
      <c r="B63" s="160" t="s">
        <v>182</v>
      </c>
      <c r="C63" s="331" t="s">
        <v>570</v>
      </c>
      <c r="D63" s="344"/>
      <c r="E63" s="345"/>
      <c r="F63" s="331"/>
      <c r="G63" s="332"/>
      <c r="H63" s="332"/>
      <c r="I63" s="332"/>
      <c r="J63" s="332"/>
      <c r="K63" s="332"/>
      <c r="L63" s="155"/>
      <c r="M63" s="156"/>
      <c r="N63" s="157"/>
      <c r="P63" s="339"/>
      <c r="Q63" s="340"/>
      <c r="R63" s="340"/>
      <c r="S63" s="340"/>
      <c r="T63" s="340"/>
      <c r="U63" s="341"/>
      <c r="V63" s="327"/>
      <c r="W63" s="328"/>
      <c r="X63" s="322">
        <f t="shared" si="2"/>
        <v>0</v>
      </c>
      <c r="Y63" s="323"/>
      <c r="AB63" s="171" t="b">
        <f t="shared" si="0"/>
        <v>0</v>
      </c>
      <c r="AH63" s="172" t="b">
        <f t="shared" si="3"/>
        <v>0</v>
      </c>
    </row>
    <row r="64" spans="2:34" ht="42.75" customHeight="1" x14ac:dyDescent="0.2">
      <c r="B64" s="160" t="s">
        <v>183</v>
      </c>
      <c r="C64" s="331" t="s">
        <v>570</v>
      </c>
      <c r="D64" s="344"/>
      <c r="E64" s="345"/>
      <c r="F64" s="331"/>
      <c r="G64" s="332"/>
      <c r="H64" s="332"/>
      <c r="I64" s="332"/>
      <c r="J64" s="332"/>
      <c r="K64" s="332"/>
      <c r="L64" s="155"/>
      <c r="M64" s="156"/>
      <c r="N64" s="157"/>
      <c r="P64" s="339"/>
      <c r="Q64" s="340"/>
      <c r="R64" s="340"/>
      <c r="S64" s="340"/>
      <c r="T64" s="340"/>
      <c r="U64" s="341"/>
      <c r="V64" s="327"/>
      <c r="W64" s="328"/>
      <c r="X64" s="322">
        <f t="shared" si="2"/>
        <v>0</v>
      </c>
      <c r="Y64" s="323"/>
      <c r="AB64" s="171" t="b">
        <f t="shared" si="0"/>
        <v>0</v>
      </c>
      <c r="AH64" s="172" t="b">
        <f t="shared" si="3"/>
        <v>0</v>
      </c>
    </row>
    <row r="65" spans="1:34" ht="42.75" customHeight="1" x14ac:dyDescent="0.2">
      <c r="B65" s="160" t="s">
        <v>184</v>
      </c>
      <c r="C65" s="331" t="s">
        <v>570</v>
      </c>
      <c r="D65" s="344"/>
      <c r="E65" s="345"/>
      <c r="F65" s="331"/>
      <c r="G65" s="332"/>
      <c r="H65" s="332"/>
      <c r="I65" s="332"/>
      <c r="J65" s="332"/>
      <c r="K65" s="332"/>
      <c r="L65" s="155"/>
      <c r="M65" s="156"/>
      <c r="N65" s="157"/>
      <c r="P65" s="339"/>
      <c r="Q65" s="340"/>
      <c r="R65" s="340"/>
      <c r="S65" s="340"/>
      <c r="T65" s="340"/>
      <c r="U65" s="341"/>
      <c r="V65" s="327"/>
      <c r="W65" s="328"/>
      <c r="X65" s="322">
        <f t="shared" si="2"/>
        <v>0</v>
      </c>
      <c r="Y65" s="323"/>
      <c r="AB65" s="171" t="b">
        <f t="shared" si="0"/>
        <v>0</v>
      </c>
      <c r="AH65" s="172" t="b">
        <f t="shared" si="3"/>
        <v>0</v>
      </c>
    </row>
    <row r="66" spans="1:34" ht="42.75" customHeight="1" x14ac:dyDescent="0.2">
      <c r="B66" s="160" t="s">
        <v>185</v>
      </c>
      <c r="C66" s="331" t="s">
        <v>570</v>
      </c>
      <c r="D66" s="344"/>
      <c r="E66" s="345"/>
      <c r="F66" s="331"/>
      <c r="G66" s="332"/>
      <c r="H66" s="332"/>
      <c r="I66" s="332"/>
      <c r="J66" s="332"/>
      <c r="K66" s="332"/>
      <c r="L66" s="155"/>
      <c r="M66" s="156"/>
      <c r="N66" s="157"/>
      <c r="P66" s="339"/>
      <c r="Q66" s="340"/>
      <c r="R66" s="340"/>
      <c r="S66" s="340"/>
      <c r="T66" s="340"/>
      <c r="U66" s="341"/>
      <c r="V66" s="327"/>
      <c r="W66" s="328"/>
      <c r="X66" s="322">
        <f t="shared" si="2"/>
        <v>0</v>
      </c>
      <c r="Y66" s="323"/>
      <c r="AB66" s="171" t="b">
        <f t="shared" si="0"/>
        <v>0</v>
      </c>
      <c r="AH66" s="172" t="b">
        <f t="shared" si="3"/>
        <v>0</v>
      </c>
    </row>
    <row r="67" spans="1:34" ht="42.75" customHeight="1" x14ac:dyDescent="0.2">
      <c r="B67" s="160" t="s">
        <v>116</v>
      </c>
      <c r="C67" s="331" t="s">
        <v>570</v>
      </c>
      <c r="D67" s="344"/>
      <c r="E67" s="345"/>
      <c r="F67" s="331"/>
      <c r="G67" s="332"/>
      <c r="H67" s="332"/>
      <c r="I67" s="332"/>
      <c r="J67" s="332"/>
      <c r="K67" s="332"/>
      <c r="L67" s="155"/>
      <c r="M67" s="156"/>
      <c r="N67" s="157"/>
      <c r="P67" s="339"/>
      <c r="Q67" s="340"/>
      <c r="R67" s="340"/>
      <c r="S67" s="340"/>
      <c r="T67" s="340"/>
      <c r="U67" s="341"/>
      <c r="V67" s="327"/>
      <c r="W67" s="328"/>
      <c r="X67" s="322">
        <f t="shared" si="2"/>
        <v>0</v>
      </c>
      <c r="Y67" s="323"/>
      <c r="AB67" s="171" t="b">
        <f t="shared" si="0"/>
        <v>0</v>
      </c>
      <c r="AH67" s="172" t="b">
        <f t="shared" si="3"/>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347">
        <f>SUM(X48:Y67)</f>
        <v>0</v>
      </c>
      <c r="Y69" s="348"/>
      <c r="Z69" s="30"/>
    </row>
    <row r="70" spans="1:34" ht="7.5" customHeight="1" x14ac:dyDescent="0.2">
      <c r="C70" s="1"/>
      <c r="H70" s="22"/>
      <c r="P70" s="54"/>
      <c r="Q70" s="54"/>
      <c r="R70" s="54"/>
      <c r="Z70" s="30"/>
    </row>
    <row r="71" spans="1:34" ht="27" customHeight="1" x14ac:dyDescent="0.2">
      <c r="A71" s="132"/>
      <c r="B71" s="346"/>
      <c r="C71" s="346"/>
      <c r="D71" s="346"/>
      <c r="E71" s="346"/>
      <c r="F71" s="346"/>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329"/>
      <c r="V72" s="330"/>
      <c r="W72" s="330"/>
      <c r="X72" s="55"/>
      <c r="Y72" s="56"/>
      <c r="Z72" s="30"/>
      <c r="AA72" s="175"/>
    </row>
    <row r="73" spans="1:34" ht="19.5" customHeight="1" x14ac:dyDescent="0.2">
      <c r="B73" s="45" t="s">
        <v>168</v>
      </c>
      <c r="F73" s="41"/>
      <c r="K73" s="45"/>
      <c r="N73" s="41"/>
      <c r="AA73" s="175"/>
    </row>
    <row r="74" spans="1:34" ht="28.5" customHeight="1" x14ac:dyDescent="0.2">
      <c r="A74" s="132"/>
      <c r="B74" s="293" t="s">
        <v>233</v>
      </c>
      <c r="C74" s="293"/>
      <c r="D74" s="293"/>
      <c r="E74" s="293"/>
      <c r="F74" s="293"/>
      <c r="G74" s="293"/>
      <c r="H74" s="293"/>
      <c r="I74" s="293"/>
      <c r="J74" s="293"/>
      <c r="M74" s="144"/>
      <c r="N74" s="35"/>
      <c r="P74" s="30"/>
      <c r="Q74" s="30"/>
      <c r="R74" s="30"/>
      <c r="S74" s="30"/>
      <c r="T74" s="30"/>
      <c r="U74" s="30"/>
      <c r="V74" s="30"/>
      <c r="W74" s="30"/>
      <c r="X74" s="55"/>
      <c r="Y74" s="56"/>
      <c r="Z74" s="30"/>
      <c r="AA74" s="175"/>
    </row>
    <row r="75" spans="1:34" ht="24.75" hidden="1" customHeight="1" x14ac:dyDescent="0.2">
      <c r="A75" s="135"/>
      <c r="B75" s="466" t="s">
        <v>217</v>
      </c>
      <c r="C75" s="466"/>
      <c r="D75" s="466"/>
      <c r="E75" s="466"/>
      <c r="F75" s="466"/>
      <c r="G75" s="466"/>
      <c r="H75" s="466"/>
      <c r="I75" s="466"/>
      <c r="J75" s="466"/>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465"/>
      <c r="F77" s="465"/>
      <c r="G77" s="465"/>
      <c r="H77" s="465"/>
      <c r="I77" s="465"/>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263</v>
      </c>
      <c r="C79" s="52"/>
      <c r="D79" s="52"/>
      <c r="P79" s="30"/>
      <c r="Q79" s="30"/>
      <c r="R79" s="30"/>
      <c r="S79" s="30"/>
      <c r="T79" s="30"/>
      <c r="U79" s="30"/>
      <c r="V79" s="30"/>
      <c r="W79" s="30"/>
      <c r="X79" s="55"/>
      <c r="Y79" s="56"/>
      <c r="Z79" s="30"/>
      <c r="AA79" s="175"/>
    </row>
    <row r="80" spans="1:34" ht="41.25" customHeight="1" x14ac:dyDescent="0.2">
      <c r="A80" s="132"/>
      <c r="B80" s="568" t="s">
        <v>264</v>
      </c>
      <c r="C80" s="569"/>
      <c r="D80" s="569"/>
      <c r="E80" s="569"/>
      <c r="F80" s="569"/>
      <c r="G80" s="569"/>
      <c r="H80" s="569"/>
      <c r="I80" s="569"/>
      <c r="J80" s="569"/>
      <c r="P80" s="30"/>
      <c r="Q80" s="30"/>
      <c r="R80" s="30"/>
      <c r="S80" s="30"/>
      <c r="T80" s="30"/>
      <c r="U80" s="30"/>
      <c r="V80" s="30"/>
      <c r="W80" s="30"/>
      <c r="X80" s="55"/>
      <c r="Y80" s="56"/>
      <c r="Z80" s="30"/>
      <c r="AA80" s="175"/>
      <c r="AB80" s="176"/>
    </row>
    <row r="81" spans="1:34" ht="17.25" customHeight="1" x14ac:dyDescent="0.2">
      <c r="A81" s="132"/>
      <c r="B81" s="293"/>
      <c r="C81" s="293"/>
      <c r="D81" s="293"/>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132"/>
      <c r="C82" s="132"/>
      <c r="D82" s="132"/>
      <c r="E82" s="132"/>
      <c r="F82" s="132"/>
      <c r="G82" s="132"/>
      <c r="H82" s="132"/>
      <c r="I82" s="132"/>
      <c r="J82" s="132"/>
      <c r="K82" s="132"/>
      <c r="L82" s="49"/>
      <c r="M82" s="49"/>
      <c r="N82" s="49"/>
      <c r="O82" s="83"/>
      <c r="P82" s="41"/>
      <c r="Q82" s="30"/>
      <c r="R82" s="30"/>
      <c r="S82" s="30"/>
      <c r="T82" s="30"/>
      <c r="U82" s="30"/>
      <c r="V82" s="30"/>
      <c r="W82" s="30"/>
      <c r="X82" s="55"/>
      <c r="Y82" s="56"/>
      <c r="Z82" s="30"/>
      <c r="AA82" s="175"/>
    </row>
    <row r="83" spans="1:34" ht="18.75" customHeight="1" x14ac:dyDescent="0.2">
      <c r="A83" s="132"/>
      <c r="B83" s="293" t="s">
        <v>224</v>
      </c>
      <c r="C83" s="294"/>
      <c r="D83" s="294"/>
      <c r="E83" s="294"/>
      <c r="F83" s="294"/>
      <c r="G83" s="294"/>
      <c r="H83" s="294"/>
      <c r="I83" s="294"/>
      <c r="J83" s="294"/>
      <c r="L83" s="49"/>
      <c r="M83" s="49"/>
      <c r="N83" s="49"/>
      <c r="O83" s="83"/>
      <c r="P83" s="83"/>
      <c r="Q83" s="30"/>
      <c r="R83" s="30"/>
      <c r="S83" s="30"/>
      <c r="T83" s="30"/>
      <c r="U83" s="30"/>
      <c r="V83" s="30"/>
      <c r="W83" s="30"/>
      <c r="X83" s="55"/>
      <c r="Y83" s="56"/>
      <c r="Z83" s="30"/>
      <c r="AA83" s="175"/>
    </row>
    <row r="84" spans="1:34" ht="25.5" customHeight="1" x14ac:dyDescent="0.2">
      <c r="A84" s="132"/>
      <c r="B84" s="467" t="s">
        <v>228</v>
      </c>
      <c r="C84" s="468"/>
      <c r="D84" s="468"/>
      <c r="E84" s="468"/>
      <c r="F84" s="468"/>
      <c r="G84" s="468"/>
      <c r="H84" s="468"/>
      <c r="I84" s="468"/>
      <c r="J84" s="469"/>
      <c r="L84" s="49"/>
      <c r="M84" s="49"/>
      <c r="N84" s="49"/>
      <c r="O84" s="83"/>
      <c r="P84" s="83"/>
      <c r="Q84" s="30"/>
      <c r="R84" s="30"/>
      <c r="S84" s="30"/>
      <c r="T84" s="30"/>
      <c r="U84" s="30"/>
      <c r="V84" s="30"/>
      <c r="W84" s="30"/>
      <c r="X84" s="55"/>
      <c r="Y84" s="56"/>
      <c r="Z84" s="30"/>
      <c r="AA84" s="175"/>
    </row>
    <row r="85" spans="1:34" ht="17.25" customHeight="1" x14ac:dyDescent="0.2">
      <c r="A85" s="132"/>
      <c r="B85" s="470"/>
      <c r="C85" s="471"/>
      <c r="D85" s="471"/>
      <c r="E85" s="471"/>
      <c r="F85" s="471"/>
      <c r="G85" s="471"/>
      <c r="H85" s="471"/>
      <c r="I85" s="471"/>
      <c r="J85" s="472"/>
      <c r="K85" s="295"/>
      <c r="L85" s="342"/>
      <c r="M85" s="343"/>
      <c r="N85" s="343"/>
      <c r="P85" s="30"/>
      <c r="Q85" s="30"/>
      <c r="R85" s="30"/>
      <c r="S85" s="30"/>
      <c r="T85" s="30"/>
      <c r="U85" s="30"/>
      <c r="V85" s="30"/>
      <c r="W85" s="30"/>
      <c r="X85" s="55"/>
      <c r="Y85" s="56"/>
      <c r="Z85" s="30"/>
      <c r="AA85" s="175"/>
    </row>
    <row r="86" spans="1:34" ht="17.25" customHeight="1" x14ac:dyDescent="0.2">
      <c r="A86" s="132"/>
      <c r="B86" s="31"/>
      <c r="K86" s="295"/>
      <c r="L86" s="342"/>
      <c r="M86" s="343"/>
      <c r="N86" s="343"/>
      <c r="P86" s="30"/>
      <c r="Q86" s="30"/>
      <c r="R86" s="30"/>
      <c r="S86" s="30"/>
      <c r="T86" s="30"/>
      <c r="U86" s="30"/>
      <c r="V86" s="30"/>
      <c r="W86" s="30"/>
      <c r="X86" s="55"/>
      <c r="Y86" s="56"/>
      <c r="Z86" s="30"/>
      <c r="AA86" s="175"/>
    </row>
    <row r="87" spans="1:34" ht="20.25" customHeight="1" x14ac:dyDescent="0.2">
      <c r="A87" s="132"/>
      <c r="B87" s="346" t="s">
        <v>169</v>
      </c>
      <c r="C87" s="346"/>
      <c r="D87" s="346"/>
      <c r="E87" s="346"/>
      <c r="F87" s="346"/>
      <c r="G87" s="41"/>
      <c r="J87" s="30"/>
      <c r="K87" s="295"/>
      <c r="L87" s="343"/>
      <c r="M87" s="343"/>
      <c r="N87" s="343"/>
      <c r="P87" s="45" t="s">
        <v>34</v>
      </c>
      <c r="X87" s="55"/>
      <c r="Y87" s="56"/>
      <c r="Z87" s="30"/>
      <c r="AA87" s="175"/>
    </row>
    <row r="88" spans="1:34" ht="15.75" customHeight="1" x14ac:dyDescent="0.2">
      <c r="A88" s="132"/>
      <c r="B88" s="351" t="s">
        <v>214</v>
      </c>
      <c r="C88" s="351"/>
      <c r="D88" s="351"/>
      <c r="E88" s="352"/>
      <c r="F88" s="138"/>
      <c r="G88" s="6"/>
      <c r="H88" s="6"/>
      <c r="I88" s="6"/>
      <c r="J88" s="30"/>
      <c r="K88" s="296"/>
      <c r="L88" s="139"/>
      <c r="M88" s="206"/>
      <c r="N88" s="136"/>
      <c r="P88" s="26"/>
      <c r="X88" s="55"/>
      <c r="Y88" s="56"/>
      <c r="Z88" s="30"/>
      <c r="AA88" s="175"/>
    </row>
    <row r="89" spans="1:34" ht="99" customHeight="1" x14ac:dyDescent="0.2">
      <c r="A89" s="132"/>
      <c r="B89" s="473" t="s">
        <v>605</v>
      </c>
      <c r="C89" s="474"/>
      <c r="D89" s="353" t="s">
        <v>250</v>
      </c>
      <c r="E89" s="541"/>
      <c r="F89" s="353" t="s">
        <v>619</v>
      </c>
      <c r="G89" s="541"/>
      <c r="H89" s="353" t="s">
        <v>216</v>
      </c>
      <c r="I89" s="354"/>
      <c r="J89" s="354"/>
      <c r="K89" s="354"/>
      <c r="L89" s="354"/>
      <c r="M89" s="354"/>
      <c r="N89" s="355"/>
      <c r="P89" s="148" t="s">
        <v>249</v>
      </c>
      <c r="Q89" s="455" t="s">
        <v>248</v>
      </c>
      <c r="R89" s="456"/>
      <c r="S89" s="456"/>
      <c r="T89" s="456"/>
      <c r="U89" s="456"/>
      <c r="V89" s="456"/>
      <c r="W89" s="456"/>
      <c r="X89" s="457"/>
      <c r="Y89" s="82"/>
      <c r="Z89" s="81"/>
      <c r="AA89" s="175"/>
    </row>
    <row r="90" spans="1:34" ht="34.5" customHeight="1" x14ac:dyDescent="0.2">
      <c r="A90" s="132" t="str">
        <f t="shared" ref="A90:A109" ca="1" si="4">IFERROR(INDEX(TblMatchKravres,MATCH($B90,TblSpecTjnstr,0)),"")</f>
        <v/>
      </c>
      <c r="B90" s="289" t="s">
        <v>570</v>
      </c>
      <c r="C90" s="290"/>
      <c r="D90" s="289"/>
      <c r="E90" s="288"/>
      <c r="F90" s="287"/>
      <c r="G90" s="288"/>
      <c r="H90" s="324"/>
      <c r="I90" s="325"/>
      <c r="J90" s="325"/>
      <c r="K90" s="325"/>
      <c r="L90" s="325"/>
      <c r="M90" s="325"/>
      <c r="N90" s="326"/>
      <c r="O90" s="57"/>
      <c r="P90" s="187"/>
      <c r="Q90" s="337"/>
      <c r="R90" s="337"/>
      <c r="S90" s="337"/>
      <c r="T90" s="337"/>
      <c r="U90" s="337"/>
      <c r="V90" s="337"/>
      <c r="W90" s="337"/>
      <c r="X90" s="338"/>
      <c r="Y90" s="57"/>
      <c r="Z90" s="57"/>
      <c r="AA90" s="170" t="b">
        <f t="shared" ref="AA90:AA92" si="5">AND(AND(LEFT(B90,4)&lt;&gt;"Välj",B90&lt;&gt;""),P90="")</f>
        <v>0</v>
      </c>
      <c r="AC90" s="171" t="b">
        <f t="shared" ref="AC90:AC109" si="6">NOT(OR(AND(D90="",F90=""),AND(D90&lt;&gt;"",F90&lt;&gt;"")))</f>
        <v>0</v>
      </c>
      <c r="AH90" s="172" t="b">
        <f t="shared" ref="AH90:AH92" si="7">OR(AA90:AG90)</f>
        <v>0</v>
      </c>
    </row>
    <row r="91" spans="1:34" ht="34.5" customHeight="1" x14ac:dyDescent="0.2">
      <c r="A91" s="132" t="str">
        <f t="shared" ca="1" si="4"/>
        <v/>
      </c>
      <c r="B91" s="289" t="s">
        <v>570</v>
      </c>
      <c r="C91" s="290"/>
      <c r="D91" s="289"/>
      <c r="E91" s="288"/>
      <c r="F91" s="287"/>
      <c r="G91" s="288"/>
      <c r="H91" s="324"/>
      <c r="I91" s="325"/>
      <c r="J91" s="325"/>
      <c r="K91" s="325"/>
      <c r="L91" s="325"/>
      <c r="M91" s="325"/>
      <c r="N91" s="326"/>
      <c r="O91" s="57"/>
      <c r="P91" s="187"/>
      <c r="Q91" s="337"/>
      <c r="R91" s="337"/>
      <c r="S91" s="337"/>
      <c r="T91" s="337"/>
      <c r="U91" s="337"/>
      <c r="V91" s="337"/>
      <c r="W91" s="337"/>
      <c r="X91" s="338"/>
      <c r="Y91" s="57"/>
      <c r="Z91" s="57"/>
      <c r="AA91" s="170" t="b">
        <f t="shared" si="5"/>
        <v>0</v>
      </c>
      <c r="AC91" s="171" t="b">
        <f t="shared" si="6"/>
        <v>0</v>
      </c>
      <c r="AH91" s="172" t="b">
        <f t="shared" si="7"/>
        <v>0</v>
      </c>
    </row>
    <row r="92" spans="1:34" ht="34.5" customHeight="1" x14ac:dyDescent="0.2">
      <c r="A92" s="132" t="str">
        <f t="shared" ca="1" si="4"/>
        <v/>
      </c>
      <c r="B92" s="289" t="s">
        <v>570</v>
      </c>
      <c r="C92" s="290"/>
      <c r="D92" s="289"/>
      <c r="E92" s="288"/>
      <c r="F92" s="287"/>
      <c r="G92" s="288"/>
      <c r="H92" s="324"/>
      <c r="I92" s="325"/>
      <c r="J92" s="325"/>
      <c r="K92" s="325"/>
      <c r="L92" s="325"/>
      <c r="M92" s="325"/>
      <c r="N92" s="326"/>
      <c r="O92" s="57"/>
      <c r="P92" s="187"/>
      <c r="Q92" s="337"/>
      <c r="R92" s="337"/>
      <c r="S92" s="337"/>
      <c r="T92" s="337"/>
      <c r="U92" s="337"/>
      <c r="V92" s="337"/>
      <c r="W92" s="337"/>
      <c r="X92" s="338"/>
      <c r="Y92" s="57"/>
      <c r="Z92" s="57"/>
      <c r="AA92" s="170" t="b">
        <f t="shared" si="5"/>
        <v>0</v>
      </c>
      <c r="AC92" s="171" t="b">
        <f t="shared" si="6"/>
        <v>0</v>
      </c>
      <c r="AH92" s="172" t="b">
        <f t="shared" si="7"/>
        <v>0</v>
      </c>
    </row>
    <row r="93" spans="1:34" ht="34.5" customHeight="1" x14ac:dyDescent="0.2">
      <c r="A93" s="132" t="str">
        <f t="shared" ca="1" si="4"/>
        <v/>
      </c>
      <c r="B93" s="289" t="s">
        <v>570</v>
      </c>
      <c r="C93" s="290"/>
      <c r="D93" s="289"/>
      <c r="E93" s="288"/>
      <c r="F93" s="287"/>
      <c r="G93" s="288"/>
      <c r="H93" s="324"/>
      <c r="I93" s="325"/>
      <c r="J93" s="325"/>
      <c r="K93" s="325"/>
      <c r="L93" s="325"/>
      <c r="M93" s="325"/>
      <c r="N93" s="326"/>
      <c r="O93" s="57"/>
      <c r="P93" s="187"/>
      <c r="Q93" s="337"/>
      <c r="R93" s="337"/>
      <c r="S93" s="337"/>
      <c r="T93" s="337"/>
      <c r="U93" s="337"/>
      <c r="V93" s="337"/>
      <c r="W93" s="337"/>
      <c r="X93" s="338"/>
      <c r="Y93" s="57"/>
      <c r="Z93" s="57"/>
      <c r="AA93" s="170" t="b">
        <f>AND(AND(LEFT(B93,4)&lt;&gt;"Välj",B93&lt;&gt;""),P93="")</f>
        <v>0</v>
      </c>
      <c r="AC93" s="171" t="b">
        <f t="shared" si="6"/>
        <v>0</v>
      </c>
      <c r="AH93" s="172" t="b">
        <f t="shared" ref="AH93:AH109" si="8">OR(AA93:AG93)</f>
        <v>0</v>
      </c>
    </row>
    <row r="94" spans="1:34" ht="34.5" customHeight="1" x14ac:dyDescent="0.2">
      <c r="A94" s="132" t="str">
        <f t="shared" ca="1" si="4"/>
        <v/>
      </c>
      <c r="B94" s="289" t="s">
        <v>570</v>
      </c>
      <c r="C94" s="290"/>
      <c r="D94" s="289"/>
      <c r="E94" s="288"/>
      <c r="F94" s="287"/>
      <c r="G94" s="288"/>
      <c r="H94" s="324"/>
      <c r="I94" s="325"/>
      <c r="J94" s="325"/>
      <c r="K94" s="325"/>
      <c r="L94" s="325"/>
      <c r="M94" s="325"/>
      <c r="N94" s="326"/>
      <c r="O94" s="57"/>
      <c r="P94" s="187"/>
      <c r="Q94" s="337"/>
      <c r="R94" s="337"/>
      <c r="S94" s="337"/>
      <c r="T94" s="337"/>
      <c r="U94" s="337"/>
      <c r="V94" s="337"/>
      <c r="W94" s="337"/>
      <c r="X94" s="338"/>
      <c r="Y94" s="57"/>
      <c r="Z94" s="57"/>
      <c r="AA94" s="170" t="b">
        <f t="shared" ref="AA94:AA109" si="9">AND(AND(LEFT(B94,4)&lt;&gt;"Välj",B94&lt;&gt;""),P94="")</f>
        <v>0</v>
      </c>
      <c r="AC94" s="171" t="b">
        <f t="shared" si="6"/>
        <v>0</v>
      </c>
      <c r="AH94" s="172" t="b">
        <f t="shared" si="8"/>
        <v>0</v>
      </c>
    </row>
    <row r="95" spans="1:34" ht="34.5" customHeight="1" x14ac:dyDescent="0.2">
      <c r="A95" s="132" t="str">
        <f t="shared" ca="1" si="4"/>
        <v/>
      </c>
      <c r="B95" s="289" t="s">
        <v>570</v>
      </c>
      <c r="C95" s="290"/>
      <c r="D95" s="289"/>
      <c r="E95" s="288"/>
      <c r="F95" s="287"/>
      <c r="G95" s="288"/>
      <c r="H95" s="324"/>
      <c r="I95" s="325"/>
      <c r="J95" s="325"/>
      <c r="K95" s="325"/>
      <c r="L95" s="325"/>
      <c r="M95" s="325"/>
      <c r="N95" s="326"/>
      <c r="O95" s="142"/>
      <c r="P95" s="187"/>
      <c r="Q95" s="337"/>
      <c r="R95" s="337"/>
      <c r="S95" s="337"/>
      <c r="T95" s="337"/>
      <c r="U95" s="337"/>
      <c r="V95" s="337"/>
      <c r="W95" s="337"/>
      <c r="X95" s="338"/>
      <c r="Y95" s="57"/>
      <c r="Z95" s="57"/>
      <c r="AA95" s="170" t="b">
        <f t="shared" si="9"/>
        <v>0</v>
      </c>
      <c r="AC95" s="171" t="b">
        <f t="shared" si="6"/>
        <v>0</v>
      </c>
      <c r="AH95" s="172" t="b">
        <f t="shared" si="8"/>
        <v>0</v>
      </c>
    </row>
    <row r="96" spans="1:34" ht="34.5" customHeight="1" x14ac:dyDescent="0.2">
      <c r="A96" s="132" t="str">
        <f t="shared" ca="1" si="4"/>
        <v/>
      </c>
      <c r="B96" s="289" t="s">
        <v>570</v>
      </c>
      <c r="C96" s="290"/>
      <c r="D96" s="289"/>
      <c r="E96" s="288"/>
      <c r="F96" s="287"/>
      <c r="G96" s="288"/>
      <c r="H96" s="324"/>
      <c r="I96" s="325"/>
      <c r="J96" s="325"/>
      <c r="K96" s="325"/>
      <c r="L96" s="325"/>
      <c r="M96" s="325"/>
      <c r="N96" s="326"/>
      <c r="O96" s="57"/>
      <c r="P96" s="187"/>
      <c r="Q96" s="337"/>
      <c r="R96" s="337"/>
      <c r="S96" s="337"/>
      <c r="T96" s="337"/>
      <c r="U96" s="337"/>
      <c r="V96" s="337"/>
      <c r="W96" s="337"/>
      <c r="X96" s="338"/>
      <c r="Y96" s="57"/>
      <c r="Z96" s="57"/>
      <c r="AA96" s="170" t="b">
        <f t="shared" si="9"/>
        <v>0</v>
      </c>
      <c r="AC96" s="171" t="b">
        <f t="shared" si="6"/>
        <v>0</v>
      </c>
      <c r="AH96" s="172" t="b">
        <f t="shared" si="8"/>
        <v>0</v>
      </c>
    </row>
    <row r="97" spans="1:34" ht="34.5" customHeight="1" x14ac:dyDescent="0.2">
      <c r="A97" s="132" t="str">
        <f t="shared" ca="1" si="4"/>
        <v/>
      </c>
      <c r="B97" s="289" t="s">
        <v>570</v>
      </c>
      <c r="C97" s="290"/>
      <c r="D97" s="289"/>
      <c r="E97" s="288"/>
      <c r="F97" s="287"/>
      <c r="G97" s="288"/>
      <c r="H97" s="324"/>
      <c r="I97" s="325"/>
      <c r="J97" s="325"/>
      <c r="K97" s="325"/>
      <c r="L97" s="325"/>
      <c r="M97" s="325"/>
      <c r="N97" s="326"/>
      <c r="O97" s="57"/>
      <c r="P97" s="187"/>
      <c r="Q97" s="337"/>
      <c r="R97" s="337"/>
      <c r="S97" s="337"/>
      <c r="T97" s="337"/>
      <c r="U97" s="337"/>
      <c r="V97" s="337"/>
      <c r="W97" s="337"/>
      <c r="X97" s="338"/>
      <c r="Y97" s="57"/>
      <c r="Z97" s="57"/>
      <c r="AA97" s="170" t="b">
        <f t="shared" si="9"/>
        <v>0</v>
      </c>
      <c r="AC97" s="171" t="b">
        <f t="shared" si="6"/>
        <v>0</v>
      </c>
      <c r="AH97" s="172" t="b">
        <f t="shared" si="8"/>
        <v>0</v>
      </c>
    </row>
    <row r="98" spans="1:34" ht="34.5" customHeight="1" x14ac:dyDescent="0.2">
      <c r="A98" s="132" t="str">
        <f t="shared" ca="1" si="4"/>
        <v/>
      </c>
      <c r="B98" s="289" t="s">
        <v>570</v>
      </c>
      <c r="C98" s="290"/>
      <c r="D98" s="289"/>
      <c r="E98" s="288"/>
      <c r="F98" s="287"/>
      <c r="G98" s="288"/>
      <c r="H98" s="324"/>
      <c r="I98" s="325"/>
      <c r="J98" s="325"/>
      <c r="K98" s="325"/>
      <c r="L98" s="325"/>
      <c r="M98" s="325"/>
      <c r="N98" s="326"/>
      <c r="O98" s="57"/>
      <c r="P98" s="187"/>
      <c r="Q98" s="337"/>
      <c r="R98" s="337"/>
      <c r="S98" s="337"/>
      <c r="T98" s="337"/>
      <c r="U98" s="337"/>
      <c r="V98" s="337"/>
      <c r="W98" s="337"/>
      <c r="X98" s="338"/>
      <c r="Y98" s="57"/>
      <c r="Z98" s="57"/>
      <c r="AA98" s="170" t="b">
        <f t="shared" si="9"/>
        <v>0</v>
      </c>
      <c r="AC98" s="171" t="b">
        <f t="shared" si="6"/>
        <v>0</v>
      </c>
      <c r="AH98" s="172" t="b">
        <f t="shared" si="8"/>
        <v>0</v>
      </c>
    </row>
    <row r="99" spans="1:34" ht="34.5" customHeight="1" x14ac:dyDescent="0.2">
      <c r="A99" s="132" t="str">
        <f t="shared" ca="1" si="4"/>
        <v/>
      </c>
      <c r="B99" s="289" t="s">
        <v>570</v>
      </c>
      <c r="C99" s="290"/>
      <c r="D99" s="289"/>
      <c r="E99" s="288"/>
      <c r="F99" s="287"/>
      <c r="G99" s="288"/>
      <c r="H99" s="324"/>
      <c r="I99" s="325"/>
      <c r="J99" s="325"/>
      <c r="K99" s="325"/>
      <c r="L99" s="325"/>
      <c r="M99" s="325"/>
      <c r="N99" s="326"/>
      <c r="O99" s="57"/>
      <c r="P99" s="187"/>
      <c r="Q99" s="337"/>
      <c r="R99" s="337"/>
      <c r="S99" s="337"/>
      <c r="T99" s="337"/>
      <c r="U99" s="337"/>
      <c r="V99" s="337"/>
      <c r="W99" s="337"/>
      <c r="X99" s="338"/>
      <c r="Y99" s="57"/>
      <c r="Z99" s="57"/>
      <c r="AA99" s="170" t="b">
        <f t="shared" si="9"/>
        <v>0</v>
      </c>
      <c r="AC99" s="171" t="b">
        <f t="shared" si="6"/>
        <v>0</v>
      </c>
      <c r="AH99" s="172" t="b">
        <f t="shared" si="8"/>
        <v>0</v>
      </c>
    </row>
    <row r="100" spans="1:34" ht="34.5" customHeight="1" x14ac:dyDescent="0.2">
      <c r="A100" s="132" t="str">
        <f t="shared" ca="1" si="4"/>
        <v/>
      </c>
      <c r="B100" s="289" t="s">
        <v>570</v>
      </c>
      <c r="C100" s="290"/>
      <c r="D100" s="289"/>
      <c r="E100" s="288"/>
      <c r="F100" s="287"/>
      <c r="G100" s="288"/>
      <c r="H100" s="324"/>
      <c r="I100" s="325"/>
      <c r="J100" s="325"/>
      <c r="K100" s="325"/>
      <c r="L100" s="325"/>
      <c r="M100" s="325"/>
      <c r="N100" s="326"/>
      <c r="O100" s="57"/>
      <c r="P100" s="187"/>
      <c r="Q100" s="337"/>
      <c r="R100" s="337"/>
      <c r="S100" s="337"/>
      <c r="T100" s="337"/>
      <c r="U100" s="337"/>
      <c r="V100" s="337"/>
      <c r="W100" s="337"/>
      <c r="X100" s="338"/>
      <c r="Y100" s="57"/>
      <c r="Z100" s="57"/>
      <c r="AA100" s="170" t="b">
        <f t="shared" si="9"/>
        <v>0</v>
      </c>
      <c r="AC100" s="171" t="b">
        <f t="shared" si="6"/>
        <v>0</v>
      </c>
      <c r="AH100" s="172" t="b">
        <f t="shared" si="8"/>
        <v>0</v>
      </c>
    </row>
    <row r="101" spans="1:34" ht="34.5" customHeight="1" x14ac:dyDescent="0.2">
      <c r="A101" s="132" t="str">
        <f t="shared" ca="1" si="4"/>
        <v/>
      </c>
      <c r="B101" s="289" t="s">
        <v>570</v>
      </c>
      <c r="C101" s="290"/>
      <c r="D101" s="289"/>
      <c r="E101" s="288"/>
      <c r="F101" s="287"/>
      <c r="G101" s="288"/>
      <c r="H101" s="324"/>
      <c r="I101" s="325"/>
      <c r="J101" s="325"/>
      <c r="K101" s="325"/>
      <c r="L101" s="325"/>
      <c r="M101" s="325"/>
      <c r="N101" s="326"/>
      <c r="O101" s="57"/>
      <c r="P101" s="187"/>
      <c r="Q101" s="337"/>
      <c r="R101" s="337"/>
      <c r="S101" s="337"/>
      <c r="T101" s="337"/>
      <c r="U101" s="337"/>
      <c r="V101" s="337"/>
      <c r="W101" s="337"/>
      <c r="X101" s="338"/>
      <c r="Y101" s="57"/>
      <c r="Z101" s="57"/>
      <c r="AA101" s="170" t="b">
        <f t="shared" si="9"/>
        <v>0</v>
      </c>
      <c r="AC101" s="171" t="b">
        <f t="shared" si="6"/>
        <v>0</v>
      </c>
      <c r="AH101" s="172" t="b">
        <f t="shared" si="8"/>
        <v>0</v>
      </c>
    </row>
    <row r="102" spans="1:34" ht="34.5" customHeight="1" x14ac:dyDescent="0.2">
      <c r="A102" s="132" t="str">
        <f t="shared" ca="1" si="4"/>
        <v/>
      </c>
      <c r="B102" s="289" t="s">
        <v>570</v>
      </c>
      <c r="C102" s="290"/>
      <c r="D102" s="289"/>
      <c r="E102" s="288"/>
      <c r="F102" s="287"/>
      <c r="G102" s="288"/>
      <c r="H102" s="324"/>
      <c r="I102" s="325"/>
      <c r="J102" s="325"/>
      <c r="K102" s="325"/>
      <c r="L102" s="325"/>
      <c r="M102" s="325"/>
      <c r="N102" s="326"/>
      <c r="O102" s="57"/>
      <c r="P102" s="187"/>
      <c r="Q102" s="337"/>
      <c r="R102" s="337"/>
      <c r="S102" s="337"/>
      <c r="T102" s="337"/>
      <c r="U102" s="337"/>
      <c r="V102" s="337"/>
      <c r="W102" s="337"/>
      <c r="X102" s="338"/>
      <c r="Y102" s="57"/>
      <c r="Z102" s="57"/>
      <c r="AA102" s="170" t="b">
        <f t="shared" si="9"/>
        <v>0</v>
      </c>
      <c r="AC102" s="171" t="b">
        <f t="shared" si="6"/>
        <v>0</v>
      </c>
      <c r="AH102" s="172" t="b">
        <f t="shared" si="8"/>
        <v>0</v>
      </c>
    </row>
    <row r="103" spans="1:34" ht="34.5" customHeight="1" x14ac:dyDescent="0.2">
      <c r="A103" s="132" t="str">
        <f t="shared" ca="1" si="4"/>
        <v/>
      </c>
      <c r="B103" s="289" t="s">
        <v>570</v>
      </c>
      <c r="C103" s="290"/>
      <c r="D103" s="289"/>
      <c r="E103" s="288"/>
      <c r="F103" s="287"/>
      <c r="G103" s="288"/>
      <c r="H103" s="324"/>
      <c r="I103" s="325"/>
      <c r="J103" s="325"/>
      <c r="K103" s="325"/>
      <c r="L103" s="325"/>
      <c r="M103" s="325"/>
      <c r="N103" s="326"/>
      <c r="O103" s="57"/>
      <c r="P103" s="187"/>
      <c r="Q103" s="337"/>
      <c r="R103" s="337"/>
      <c r="S103" s="337"/>
      <c r="T103" s="337"/>
      <c r="U103" s="337"/>
      <c r="V103" s="337"/>
      <c r="W103" s="337"/>
      <c r="X103" s="338"/>
      <c r="Y103" s="57"/>
      <c r="Z103" s="57"/>
      <c r="AA103" s="170" t="b">
        <f t="shared" si="9"/>
        <v>0</v>
      </c>
      <c r="AC103" s="171" t="b">
        <f t="shared" si="6"/>
        <v>0</v>
      </c>
      <c r="AH103" s="172" t="b">
        <f t="shared" si="8"/>
        <v>0</v>
      </c>
    </row>
    <row r="104" spans="1:34" ht="34.5" customHeight="1" x14ac:dyDescent="0.2">
      <c r="A104" s="132" t="str">
        <f t="shared" ca="1" si="4"/>
        <v/>
      </c>
      <c r="B104" s="289" t="s">
        <v>570</v>
      </c>
      <c r="C104" s="290"/>
      <c r="D104" s="289"/>
      <c r="E104" s="288"/>
      <c r="F104" s="287"/>
      <c r="G104" s="288"/>
      <c r="H104" s="324"/>
      <c r="I104" s="325"/>
      <c r="J104" s="325"/>
      <c r="K104" s="325"/>
      <c r="L104" s="325"/>
      <c r="M104" s="325"/>
      <c r="N104" s="326"/>
      <c r="O104" s="142"/>
      <c r="P104" s="187"/>
      <c r="Q104" s="337"/>
      <c r="R104" s="337"/>
      <c r="S104" s="337"/>
      <c r="T104" s="337"/>
      <c r="U104" s="337"/>
      <c r="V104" s="337"/>
      <c r="W104" s="337"/>
      <c r="X104" s="338"/>
      <c r="Y104" s="57"/>
      <c r="Z104" s="57"/>
      <c r="AA104" s="170" t="b">
        <f t="shared" si="9"/>
        <v>0</v>
      </c>
      <c r="AC104" s="171" t="b">
        <f t="shared" si="6"/>
        <v>0</v>
      </c>
      <c r="AH104" s="172" t="b">
        <f t="shared" si="8"/>
        <v>0</v>
      </c>
    </row>
    <row r="105" spans="1:34" ht="34.5" customHeight="1" x14ac:dyDescent="0.2">
      <c r="A105" s="132" t="str">
        <f t="shared" ca="1" si="4"/>
        <v/>
      </c>
      <c r="B105" s="289" t="s">
        <v>570</v>
      </c>
      <c r="C105" s="290"/>
      <c r="D105" s="289"/>
      <c r="E105" s="288"/>
      <c r="F105" s="287"/>
      <c r="G105" s="288"/>
      <c r="H105" s="324"/>
      <c r="I105" s="325"/>
      <c r="J105" s="325"/>
      <c r="K105" s="325"/>
      <c r="L105" s="325"/>
      <c r="M105" s="325"/>
      <c r="N105" s="326"/>
      <c r="O105" s="57"/>
      <c r="P105" s="187"/>
      <c r="Q105" s="337"/>
      <c r="R105" s="337"/>
      <c r="S105" s="337"/>
      <c r="T105" s="337"/>
      <c r="U105" s="337"/>
      <c r="V105" s="337"/>
      <c r="W105" s="337"/>
      <c r="X105" s="338"/>
      <c r="Y105" s="57"/>
      <c r="Z105" s="57"/>
      <c r="AA105" s="170" t="b">
        <f t="shared" si="9"/>
        <v>0</v>
      </c>
      <c r="AC105" s="171" t="b">
        <f t="shared" si="6"/>
        <v>0</v>
      </c>
      <c r="AH105" s="172" t="b">
        <f t="shared" si="8"/>
        <v>0</v>
      </c>
    </row>
    <row r="106" spans="1:34" ht="34.5" customHeight="1" x14ac:dyDescent="0.2">
      <c r="A106" s="132" t="str">
        <f t="shared" ca="1" si="4"/>
        <v/>
      </c>
      <c r="B106" s="289" t="s">
        <v>570</v>
      </c>
      <c r="C106" s="290"/>
      <c r="D106" s="289"/>
      <c r="E106" s="288"/>
      <c r="F106" s="287"/>
      <c r="G106" s="288"/>
      <c r="H106" s="324"/>
      <c r="I106" s="325"/>
      <c r="J106" s="325"/>
      <c r="K106" s="325"/>
      <c r="L106" s="325"/>
      <c r="M106" s="325"/>
      <c r="N106" s="326"/>
      <c r="O106" s="57"/>
      <c r="P106" s="187"/>
      <c r="Q106" s="337"/>
      <c r="R106" s="337"/>
      <c r="S106" s="337"/>
      <c r="T106" s="337"/>
      <c r="U106" s="337"/>
      <c r="V106" s="337"/>
      <c r="W106" s="337"/>
      <c r="X106" s="338"/>
      <c r="Y106" s="57"/>
      <c r="Z106" s="57"/>
      <c r="AA106" s="170" t="b">
        <f t="shared" si="9"/>
        <v>0</v>
      </c>
      <c r="AC106" s="171" t="b">
        <f t="shared" si="6"/>
        <v>0</v>
      </c>
      <c r="AH106" s="172" t="b">
        <f t="shared" si="8"/>
        <v>0</v>
      </c>
    </row>
    <row r="107" spans="1:34" ht="34.5" customHeight="1" x14ac:dyDescent="0.2">
      <c r="A107" s="132" t="str">
        <f t="shared" ca="1" si="4"/>
        <v/>
      </c>
      <c r="B107" s="289" t="s">
        <v>570</v>
      </c>
      <c r="C107" s="290"/>
      <c r="D107" s="289"/>
      <c r="E107" s="288"/>
      <c r="F107" s="287"/>
      <c r="G107" s="288"/>
      <c r="H107" s="324"/>
      <c r="I107" s="325"/>
      <c r="J107" s="325"/>
      <c r="K107" s="325"/>
      <c r="L107" s="325"/>
      <c r="M107" s="325"/>
      <c r="N107" s="326"/>
      <c r="O107" s="57"/>
      <c r="P107" s="187"/>
      <c r="Q107" s="337"/>
      <c r="R107" s="337"/>
      <c r="S107" s="337"/>
      <c r="T107" s="337"/>
      <c r="U107" s="337"/>
      <c r="V107" s="337"/>
      <c r="W107" s="337"/>
      <c r="X107" s="338"/>
      <c r="Y107" s="57"/>
      <c r="Z107" s="57"/>
      <c r="AA107" s="170" t="b">
        <f t="shared" si="9"/>
        <v>0</v>
      </c>
      <c r="AC107" s="171" t="b">
        <f t="shared" si="6"/>
        <v>0</v>
      </c>
      <c r="AH107" s="172" t="b">
        <f t="shared" si="8"/>
        <v>0</v>
      </c>
    </row>
    <row r="108" spans="1:34" ht="34.5" customHeight="1" x14ac:dyDescent="0.2">
      <c r="A108" s="132" t="str">
        <f t="shared" ca="1" si="4"/>
        <v/>
      </c>
      <c r="B108" s="289" t="s">
        <v>570</v>
      </c>
      <c r="C108" s="290"/>
      <c r="D108" s="289"/>
      <c r="E108" s="288"/>
      <c r="F108" s="287"/>
      <c r="G108" s="288"/>
      <c r="H108" s="324"/>
      <c r="I108" s="325"/>
      <c r="J108" s="325"/>
      <c r="K108" s="325"/>
      <c r="L108" s="325"/>
      <c r="M108" s="325"/>
      <c r="N108" s="326"/>
      <c r="O108" s="57"/>
      <c r="P108" s="187"/>
      <c r="Q108" s="337"/>
      <c r="R108" s="337"/>
      <c r="S108" s="337"/>
      <c r="T108" s="337"/>
      <c r="U108" s="337"/>
      <c r="V108" s="337"/>
      <c r="W108" s="337"/>
      <c r="X108" s="338"/>
      <c r="Y108" s="57"/>
      <c r="Z108" s="57"/>
      <c r="AA108" s="170" t="b">
        <f t="shared" si="9"/>
        <v>0</v>
      </c>
      <c r="AC108" s="171" t="b">
        <f t="shared" si="6"/>
        <v>0</v>
      </c>
      <c r="AH108" s="172" t="b">
        <f t="shared" si="8"/>
        <v>0</v>
      </c>
    </row>
    <row r="109" spans="1:34" ht="34.5" customHeight="1" x14ac:dyDescent="0.2">
      <c r="A109" s="132" t="str">
        <f t="shared" ca="1" si="4"/>
        <v/>
      </c>
      <c r="B109" s="289" t="s">
        <v>570</v>
      </c>
      <c r="C109" s="290"/>
      <c r="D109" s="289"/>
      <c r="E109" s="288"/>
      <c r="F109" s="287"/>
      <c r="G109" s="288"/>
      <c r="H109" s="324"/>
      <c r="I109" s="325"/>
      <c r="J109" s="325"/>
      <c r="K109" s="325"/>
      <c r="L109" s="325"/>
      <c r="M109" s="325"/>
      <c r="N109" s="326"/>
      <c r="O109" s="57"/>
      <c r="P109" s="187"/>
      <c r="Q109" s="337"/>
      <c r="R109" s="337"/>
      <c r="S109" s="337"/>
      <c r="T109" s="337"/>
      <c r="U109" s="337"/>
      <c r="V109" s="337"/>
      <c r="W109" s="337"/>
      <c r="X109" s="338"/>
      <c r="Y109" s="57"/>
      <c r="Z109" s="57"/>
      <c r="AA109" s="170" t="b">
        <f t="shared" si="9"/>
        <v>0</v>
      </c>
      <c r="AC109" s="171" t="b">
        <f t="shared" si="6"/>
        <v>0</v>
      </c>
      <c r="AH109" s="172" t="b">
        <f t="shared" si="8"/>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ht="29.25" customHeight="1" x14ac:dyDescent="0.2">
      <c r="A111" s="132"/>
      <c r="B111" s="138"/>
      <c r="C111" s="138"/>
      <c r="D111" s="208"/>
      <c r="E111" s="138"/>
      <c r="F111" s="138"/>
      <c r="G111" s="6"/>
      <c r="H111" s="454"/>
      <c r="I111" s="515"/>
      <c r="J111" s="515"/>
      <c r="K111" s="145"/>
      <c r="L111" s="560"/>
      <c r="M111" s="561"/>
      <c r="N111" s="561"/>
      <c r="P111" s="41"/>
      <c r="X111" s="55"/>
      <c r="Y111" s="56"/>
      <c r="Z111" s="30"/>
    </row>
    <row r="112" spans="1:34" x14ac:dyDescent="0.2">
      <c r="A112" s="132"/>
      <c r="B112" s="138"/>
      <c r="C112" s="138"/>
      <c r="D112" s="208"/>
      <c r="E112" s="138"/>
      <c r="F112" s="138"/>
      <c r="G112" s="6"/>
      <c r="H112" s="6"/>
      <c r="I112" s="6"/>
      <c r="J112" s="30"/>
      <c r="K112" s="145"/>
      <c r="L112" s="561"/>
      <c r="M112" s="561"/>
      <c r="N112" s="561"/>
      <c r="P112" s="26"/>
      <c r="X112" s="55"/>
      <c r="Y112" s="56"/>
      <c r="Z112" s="30"/>
    </row>
    <row r="113" spans="1:35" ht="15.75" customHeight="1" x14ac:dyDescent="0.2">
      <c r="A113" s="147"/>
      <c r="B113" s="562" t="s">
        <v>215</v>
      </c>
      <c r="C113" s="562"/>
      <c r="D113" s="562"/>
      <c r="E113" s="563"/>
      <c r="F113" s="138"/>
      <c r="G113" s="6"/>
      <c r="H113" s="6"/>
      <c r="I113" s="6"/>
      <c r="J113" s="30"/>
      <c r="K113" s="145"/>
      <c r="L113" s="209"/>
      <c r="M113" s="206"/>
      <c r="N113" s="136"/>
      <c r="P113" s="26"/>
      <c r="X113" s="55"/>
      <c r="Y113" s="56"/>
      <c r="Z113" s="30"/>
      <c r="AA113" s="175"/>
    </row>
    <row r="114" spans="1:35" ht="99" customHeight="1" x14ac:dyDescent="0.2">
      <c r="A114" s="132"/>
      <c r="B114" s="353" t="s">
        <v>605</v>
      </c>
      <c r="C114" s="564"/>
      <c r="D114" s="353" t="s">
        <v>251</v>
      </c>
      <c r="E114" s="541"/>
      <c r="F114" s="353" t="s">
        <v>619</v>
      </c>
      <c r="G114" s="541"/>
      <c r="H114" s="353" t="s">
        <v>134</v>
      </c>
      <c r="I114" s="541"/>
      <c r="J114" s="541"/>
      <c r="K114" s="549"/>
      <c r="L114" s="473" t="s">
        <v>522</v>
      </c>
      <c r="M114" s="565"/>
      <c r="N114" s="566"/>
      <c r="P114" s="58" t="s">
        <v>172</v>
      </c>
      <c r="Q114" s="558" t="s">
        <v>75</v>
      </c>
      <c r="R114" s="354"/>
      <c r="S114" s="354"/>
      <c r="T114" s="354"/>
      <c r="U114" s="354"/>
      <c r="V114" s="354"/>
      <c r="W114" s="354"/>
      <c r="X114" s="559"/>
      <c r="Y114" s="82"/>
      <c r="Z114" s="81"/>
    </row>
    <row r="115" spans="1:35" ht="34.5" customHeight="1" x14ac:dyDescent="0.2">
      <c r="A115" s="132" t="str">
        <f t="shared" ref="A115:A124" ca="1" si="10">IFERROR(INDEX(TblMatchKravres,MATCH($B115,TblSpecTjnstr,0)),"")</f>
        <v/>
      </c>
      <c r="B115" s="289" t="s">
        <v>570</v>
      </c>
      <c r="C115" s="290"/>
      <c r="D115" s="289"/>
      <c r="E115" s="288"/>
      <c r="F115" s="287"/>
      <c r="G115" s="288"/>
      <c r="H115" s="532"/>
      <c r="I115" s="533"/>
      <c r="J115" s="533"/>
      <c r="K115" s="557"/>
      <c r="L115" s="588"/>
      <c r="M115" s="589"/>
      <c r="N115" s="590"/>
      <c r="O115" s="57"/>
      <c r="P115" s="143"/>
      <c r="Q115" s="543"/>
      <c r="R115" s="544"/>
      <c r="S115" s="544"/>
      <c r="T115" s="544"/>
      <c r="U115" s="544"/>
      <c r="V115" s="544"/>
      <c r="W115" s="544"/>
      <c r="X115" s="545"/>
      <c r="Y115" s="57"/>
      <c r="Z115" s="57"/>
      <c r="AA115" s="170" t="b">
        <f t="shared" ref="AA115:AA124" si="11">AND(AND(LEFT(B115,4)&lt;&gt;"Välj",B115&lt;&gt;""),P115="")</f>
        <v>0</v>
      </c>
      <c r="AC115" s="171" t="b">
        <f t="shared" ref="AC115:AC124" si="12">NOT(OR(AND(D115="",F115=""),AND(D115&lt;&gt;"",F115&lt;&gt;"")))</f>
        <v>0</v>
      </c>
      <c r="AH115" s="172" t="b">
        <f t="shared" ref="AH115:AH124" si="13">OR(AA115:AG115)</f>
        <v>0</v>
      </c>
    </row>
    <row r="116" spans="1:35" ht="32.25" customHeight="1" x14ac:dyDescent="0.2">
      <c r="A116" s="132" t="str">
        <f t="shared" ca="1" si="10"/>
        <v/>
      </c>
      <c r="B116" s="289" t="s">
        <v>570</v>
      </c>
      <c r="C116" s="290"/>
      <c r="D116" s="289"/>
      <c r="E116" s="288"/>
      <c r="F116" s="287"/>
      <c r="G116" s="288"/>
      <c r="H116" s="532"/>
      <c r="I116" s="533"/>
      <c r="J116" s="533"/>
      <c r="K116" s="557"/>
      <c r="L116" s="588"/>
      <c r="M116" s="589"/>
      <c r="N116" s="590"/>
      <c r="O116" s="57"/>
      <c r="P116" s="143"/>
      <c r="Q116" s="543"/>
      <c r="R116" s="544"/>
      <c r="S116" s="544"/>
      <c r="T116" s="544"/>
      <c r="U116" s="544"/>
      <c r="V116" s="544"/>
      <c r="W116" s="544"/>
      <c r="X116" s="545"/>
      <c r="Y116" s="57"/>
      <c r="Z116" s="57"/>
      <c r="AA116" s="170" t="b">
        <f t="shared" si="11"/>
        <v>0</v>
      </c>
      <c r="AC116" s="171" t="b">
        <f t="shared" si="12"/>
        <v>0</v>
      </c>
      <c r="AH116" s="172" t="b">
        <f t="shared" si="13"/>
        <v>0</v>
      </c>
    </row>
    <row r="117" spans="1:35" ht="32.25" customHeight="1" x14ac:dyDescent="0.2">
      <c r="A117" s="132" t="str">
        <f t="shared" ca="1" si="10"/>
        <v/>
      </c>
      <c r="B117" s="289" t="s">
        <v>570</v>
      </c>
      <c r="C117" s="290"/>
      <c r="D117" s="289"/>
      <c r="E117" s="288"/>
      <c r="F117" s="287"/>
      <c r="G117" s="288"/>
      <c r="H117" s="532"/>
      <c r="I117" s="533"/>
      <c r="J117" s="533"/>
      <c r="K117" s="557"/>
      <c r="L117" s="588"/>
      <c r="M117" s="589"/>
      <c r="N117" s="590"/>
      <c r="O117" s="57"/>
      <c r="P117" s="143"/>
      <c r="Q117" s="543"/>
      <c r="R117" s="544"/>
      <c r="S117" s="544"/>
      <c r="T117" s="544"/>
      <c r="U117" s="544"/>
      <c r="V117" s="544"/>
      <c r="W117" s="544"/>
      <c r="X117" s="545"/>
      <c r="Y117" s="57"/>
      <c r="Z117" s="57"/>
      <c r="AA117" s="170" t="b">
        <f t="shared" si="11"/>
        <v>0</v>
      </c>
      <c r="AC117" s="171" t="b">
        <f t="shared" si="12"/>
        <v>0</v>
      </c>
      <c r="AH117" s="172" t="b">
        <f t="shared" si="13"/>
        <v>0</v>
      </c>
    </row>
    <row r="118" spans="1:35" ht="32.25" customHeight="1" x14ac:dyDescent="0.2">
      <c r="A118" s="132" t="str">
        <f t="shared" ca="1" si="10"/>
        <v/>
      </c>
      <c r="B118" s="289" t="s">
        <v>570</v>
      </c>
      <c r="C118" s="290"/>
      <c r="D118" s="289"/>
      <c r="E118" s="288"/>
      <c r="F118" s="287"/>
      <c r="G118" s="288"/>
      <c r="H118" s="532"/>
      <c r="I118" s="533"/>
      <c r="J118" s="533"/>
      <c r="K118" s="557"/>
      <c r="L118" s="588"/>
      <c r="M118" s="589"/>
      <c r="N118" s="590"/>
      <c r="O118" s="57"/>
      <c r="P118" s="143"/>
      <c r="Q118" s="543"/>
      <c r="R118" s="544"/>
      <c r="S118" s="544"/>
      <c r="T118" s="544"/>
      <c r="U118" s="544"/>
      <c r="V118" s="544"/>
      <c r="W118" s="544"/>
      <c r="X118" s="545"/>
      <c r="Y118" s="57"/>
      <c r="Z118" s="57"/>
      <c r="AA118" s="170" t="b">
        <f t="shared" si="11"/>
        <v>0</v>
      </c>
      <c r="AC118" s="171" t="b">
        <f t="shared" si="12"/>
        <v>0</v>
      </c>
      <c r="AH118" s="172" t="b">
        <f t="shared" si="13"/>
        <v>0</v>
      </c>
    </row>
    <row r="119" spans="1:35" ht="32.25" customHeight="1" x14ac:dyDescent="0.2">
      <c r="A119" s="132" t="str">
        <f t="shared" ca="1" si="10"/>
        <v/>
      </c>
      <c r="B119" s="289" t="s">
        <v>570</v>
      </c>
      <c r="C119" s="290"/>
      <c r="D119" s="289"/>
      <c r="E119" s="288"/>
      <c r="F119" s="287"/>
      <c r="G119" s="288"/>
      <c r="H119" s="532"/>
      <c r="I119" s="533"/>
      <c r="J119" s="533"/>
      <c r="K119" s="557"/>
      <c r="L119" s="588"/>
      <c r="M119" s="589"/>
      <c r="N119" s="590"/>
      <c r="O119" s="57"/>
      <c r="P119" s="143"/>
      <c r="Q119" s="543"/>
      <c r="R119" s="544"/>
      <c r="S119" s="544"/>
      <c r="T119" s="544"/>
      <c r="U119" s="544"/>
      <c r="V119" s="544"/>
      <c r="W119" s="544"/>
      <c r="X119" s="545"/>
      <c r="Y119" s="57"/>
      <c r="Z119" s="57"/>
      <c r="AA119" s="170" t="b">
        <f t="shared" si="11"/>
        <v>0</v>
      </c>
      <c r="AC119" s="171" t="b">
        <f t="shared" si="12"/>
        <v>0</v>
      </c>
      <c r="AG119" s="176"/>
      <c r="AH119" s="172" t="b">
        <f t="shared" si="13"/>
        <v>0</v>
      </c>
      <c r="AI119" s="177"/>
    </row>
    <row r="120" spans="1:35" ht="32.25" customHeight="1" x14ac:dyDescent="0.2">
      <c r="A120" s="132" t="str">
        <f t="shared" ca="1" si="10"/>
        <v/>
      </c>
      <c r="B120" s="289" t="s">
        <v>570</v>
      </c>
      <c r="C120" s="290"/>
      <c r="D120" s="289"/>
      <c r="E120" s="288"/>
      <c r="F120" s="287"/>
      <c r="G120" s="288"/>
      <c r="H120" s="532"/>
      <c r="I120" s="533"/>
      <c r="J120" s="533"/>
      <c r="K120" s="557"/>
      <c r="L120" s="588"/>
      <c r="M120" s="589"/>
      <c r="N120" s="590"/>
      <c r="O120" s="57"/>
      <c r="P120" s="143"/>
      <c r="Q120" s="543"/>
      <c r="R120" s="544"/>
      <c r="S120" s="544"/>
      <c r="T120" s="544"/>
      <c r="U120" s="544"/>
      <c r="V120" s="544"/>
      <c r="W120" s="544"/>
      <c r="X120" s="545"/>
      <c r="Y120" s="57"/>
      <c r="Z120" s="57"/>
      <c r="AA120" s="170" t="b">
        <f t="shared" si="11"/>
        <v>0</v>
      </c>
      <c r="AC120" s="171" t="b">
        <f t="shared" si="12"/>
        <v>0</v>
      </c>
      <c r="AG120" s="176"/>
      <c r="AH120" s="172" t="b">
        <f t="shared" si="13"/>
        <v>0</v>
      </c>
      <c r="AI120" s="177"/>
    </row>
    <row r="121" spans="1:35" ht="32.25" customHeight="1" x14ac:dyDescent="0.2">
      <c r="A121" s="132" t="str">
        <f t="shared" ca="1" si="10"/>
        <v/>
      </c>
      <c r="B121" s="289" t="s">
        <v>570</v>
      </c>
      <c r="C121" s="290"/>
      <c r="D121" s="289"/>
      <c r="E121" s="288"/>
      <c r="F121" s="287"/>
      <c r="G121" s="288"/>
      <c r="H121" s="532"/>
      <c r="I121" s="533"/>
      <c r="J121" s="533"/>
      <c r="K121" s="557"/>
      <c r="L121" s="588"/>
      <c r="M121" s="589"/>
      <c r="N121" s="590"/>
      <c r="O121" s="142"/>
      <c r="P121" s="143"/>
      <c r="Q121" s="543"/>
      <c r="R121" s="544"/>
      <c r="S121" s="544"/>
      <c r="T121" s="544"/>
      <c r="U121" s="544"/>
      <c r="V121" s="544"/>
      <c r="W121" s="544"/>
      <c r="X121" s="545"/>
      <c r="Y121" s="57"/>
      <c r="Z121" s="57"/>
      <c r="AA121" s="170" t="b">
        <f t="shared" si="11"/>
        <v>0</v>
      </c>
      <c r="AC121" s="171" t="b">
        <f t="shared" si="12"/>
        <v>0</v>
      </c>
      <c r="AG121" s="176"/>
      <c r="AH121" s="172" t="b">
        <f t="shared" si="13"/>
        <v>0</v>
      </c>
      <c r="AI121" s="177"/>
    </row>
    <row r="122" spans="1:35" ht="32.25" customHeight="1" x14ac:dyDescent="0.2">
      <c r="A122" s="132" t="str">
        <f t="shared" ca="1" si="10"/>
        <v/>
      </c>
      <c r="B122" s="289" t="s">
        <v>570</v>
      </c>
      <c r="C122" s="290"/>
      <c r="D122" s="289"/>
      <c r="E122" s="288"/>
      <c r="F122" s="287"/>
      <c r="G122" s="288"/>
      <c r="H122" s="532"/>
      <c r="I122" s="533"/>
      <c r="J122" s="533"/>
      <c r="K122" s="557"/>
      <c r="L122" s="588"/>
      <c r="M122" s="589"/>
      <c r="N122" s="590"/>
      <c r="O122" s="57"/>
      <c r="P122" s="143"/>
      <c r="Q122" s="543"/>
      <c r="R122" s="544"/>
      <c r="S122" s="544"/>
      <c r="T122" s="544"/>
      <c r="U122" s="544"/>
      <c r="V122" s="544"/>
      <c r="W122" s="544"/>
      <c r="X122" s="545"/>
      <c r="Y122" s="57"/>
      <c r="Z122" s="57"/>
      <c r="AA122" s="170" t="b">
        <f t="shared" si="11"/>
        <v>0</v>
      </c>
      <c r="AC122" s="171" t="b">
        <f t="shared" si="12"/>
        <v>0</v>
      </c>
      <c r="AG122" s="176"/>
      <c r="AH122" s="172" t="b">
        <f t="shared" si="13"/>
        <v>0</v>
      </c>
      <c r="AI122" s="177"/>
    </row>
    <row r="123" spans="1:35" ht="32.25" customHeight="1" x14ac:dyDescent="0.2">
      <c r="A123" s="132" t="str">
        <f t="shared" ca="1" si="10"/>
        <v/>
      </c>
      <c r="B123" s="289" t="s">
        <v>570</v>
      </c>
      <c r="C123" s="290"/>
      <c r="D123" s="289"/>
      <c r="E123" s="288"/>
      <c r="F123" s="287"/>
      <c r="G123" s="288"/>
      <c r="H123" s="532"/>
      <c r="I123" s="533"/>
      <c r="J123" s="533"/>
      <c r="K123" s="557"/>
      <c r="L123" s="588"/>
      <c r="M123" s="589"/>
      <c r="N123" s="590"/>
      <c r="O123" s="57"/>
      <c r="P123" s="143"/>
      <c r="Q123" s="543"/>
      <c r="R123" s="544"/>
      <c r="S123" s="544"/>
      <c r="T123" s="544"/>
      <c r="U123" s="544"/>
      <c r="V123" s="544"/>
      <c r="W123" s="544"/>
      <c r="X123" s="545"/>
      <c r="Y123" s="57"/>
      <c r="Z123" s="57"/>
      <c r="AA123" s="170" t="b">
        <f t="shared" si="11"/>
        <v>0</v>
      </c>
      <c r="AC123" s="171" t="b">
        <f t="shared" si="12"/>
        <v>0</v>
      </c>
      <c r="AG123" s="176"/>
      <c r="AH123" s="172" t="b">
        <f t="shared" si="13"/>
        <v>0</v>
      </c>
      <c r="AI123" s="177"/>
    </row>
    <row r="124" spans="1:35" ht="32.25" customHeight="1" x14ac:dyDescent="0.2">
      <c r="A124" s="132" t="str">
        <f t="shared" ca="1" si="10"/>
        <v/>
      </c>
      <c r="B124" s="289" t="s">
        <v>570</v>
      </c>
      <c r="C124" s="290"/>
      <c r="D124" s="289"/>
      <c r="E124" s="288"/>
      <c r="F124" s="287"/>
      <c r="G124" s="288"/>
      <c r="H124" s="532"/>
      <c r="I124" s="533"/>
      <c r="J124" s="533"/>
      <c r="K124" s="534"/>
      <c r="L124" s="588"/>
      <c r="M124" s="589"/>
      <c r="N124" s="590"/>
      <c r="O124" s="57"/>
      <c r="P124" s="143"/>
      <c r="Q124" s="543"/>
      <c r="R124" s="544"/>
      <c r="S124" s="544"/>
      <c r="T124" s="544"/>
      <c r="U124" s="544"/>
      <c r="V124" s="544"/>
      <c r="W124" s="544"/>
      <c r="X124" s="545"/>
      <c r="Y124" s="57"/>
      <c r="Z124" s="57"/>
      <c r="AA124" s="170" t="b">
        <f t="shared" si="11"/>
        <v>0</v>
      </c>
      <c r="AC124" s="171" t="b">
        <f t="shared" si="12"/>
        <v>0</v>
      </c>
      <c r="AH124" s="172" t="b">
        <f t="shared" si="13"/>
        <v>0</v>
      </c>
    </row>
    <row r="125" spans="1:35" ht="70.5" customHeight="1" x14ac:dyDescent="0.2">
      <c r="A125" s="132"/>
      <c r="B125" s="546" t="s">
        <v>605</v>
      </c>
      <c r="C125" s="547"/>
      <c r="D125" s="546" t="s">
        <v>519</v>
      </c>
      <c r="E125" s="556"/>
      <c r="F125" s="353" t="s">
        <v>619</v>
      </c>
      <c r="G125" s="541"/>
      <c r="H125" s="546" t="s">
        <v>253</v>
      </c>
      <c r="I125" s="548"/>
      <c r="J125" s="548"/>
      <c r="K125" s="549"/>
      <c r="L125" s="553" t="s">
        <v>523</v>
      </c>
      <c r="M125" s="554"/>
      <c r="N125" s="555"/>
      <c r="O125" s="57"/>
      <c r="P125" s="158" t="s">
        <v>524</v>
      </c>
      <c r="Q125" s="550" t="s">
        <v>255</v>
      </c>
      <c r="R125" s="551"/>
      <c r="S125" s="552"/>
      <c r="T125" s="353" t="s">
        <v>256</v>
      </c>
      <c r="U125" s="541"/>
      <c r="V125" s="541"/>
      <c r="W125" s="541"/>
      <c r="X125" s="542"/>
      <c r="Z125" s="57"/>
      <c r="AA125" s="178"/>
      <c r="AB125" s="179"/>
      <c r="AG125" s="176"/>
      <c r="AH125" s="177"/>
      <c r="AI125" s="177"/>
    </row>
    <row r="126" spans="1:35" ht="32.25" customHeight="1" x14ac:dyDescent="0.2">
      <c r="A126" s="132" t="str">
        <f t="shared" ref="A126:A135" ca="1" si="14">IFERROR(INDEX(TblMatchKravres,MATCH($B126,TblSpecTjnstr,0)),"")</f>
        <v/>
      </c>
      <c r="B126" s="289" t="s">
        <v>570</v>
      </c>
      <c r="C126" s="290"/>
      <c r="D126" s="289"/>
      <c r="E126" s="288"/>
      <c r="F126" s="287"/>
      <c r="G126" s="288"/>
      <c r="H126" s="532"/>
      <c r="I126" s="533"/>
      <c r="J126" s="533"/>
      <c r="K126" s="534"/>
      <c r="L126" s="588"/>
      <c r="M126" s="589"/>
      <c r="N126" s="590"/>
      <c r="O126" s="57"/>
      <c r="P126" s="159"/>
      <c r="Q126" s="289"/>
      <c r="R126" s="287"/>
      <c r="S126" s="288"/>
      <c r="T126" s="535"/>
      <c r="U126" s="536"/>
      <c r="V126" s="536"/>
      <c r="W126" s="536"/>
      <c r="X126" s="537"/>
      <c r="Y126" s="57"/>
      <c r="Z126" s="57"/>
      <c r="AA126" s="170" t="b">
        <f t="shared" ref="AA126:AA135" si="15">AND(AND(LEFT(B126,4)&lt;&gt;"Välj",B126&lt;&gt;""),P126="")</f>
        <v>0</v>
      </c>
      <c r="AC126" s="171" t="b">
        <f t="shared" ref="AC126:AC135" si="16">NOT(OR(AND(D126="",F126=""),AND(D126&lt;&gt;"",F126&lt;&gt;"")))</f>
        <v>0</v>
      </c>
      <c r="AG126" s="176"/>
      <c r="AH126" s="172" t="b">
        <f t="shared" ref="AH126:AH135" si="17">OR(AA126:AG126)</f>
        <v>0</v>
      </c>
      <c r="AI126" s="177"/>
    </row>
    <row r="127" spans="1:35" ht="32.25" customHeight="1" x14ac:dyDescent="0.2">
      <c r="A127" s="132" t="str">
        <f t="shared" ca="1" si="14"/>
        <v/>
      </c>
      <c r="B127" s="289" t="s">
        <v>570</v>
      </c>
      <c r="C127" s="290"/>
      <c r="D127" s="289"/>
      <c r="E127" s="288"/>
      <c r="F127" s="287"/>
      <c r="G127" s="288"/>
      <c r="H127" s="532"/>
      <c r="I127" s="533"/>
      <c r="J127" s="533"/>
      <c r="K127" s="534"/>
      <c r="L127" s="588"/>
      <c r="M127" s="589"/>
      <c r="N127" s="590"/>
      <c r="O127" s="57"/>
      <c r="P127" s="159"/>
      <c r="Q127" s="289"/>
      <c r="R127" s="287"/>
      <c r="S127" s="288"/>
      <c r="T127" s="535"/>
      <c r="U127" s="536"/>
      <c r="V127" s="536"/>
      <c r="W127" s="536"/>
      <c r="X127" s="537"/>
      <c r="Y127" s="57"/>
      <c r="Z127" s="57"/>
      <c r="AA127" s="170" t="b">
        <f t="shared" si="15"/>
        <v>0</v>
      </c>
      <c r="AC127" s="171" t="b">
        <f t="shared" si="16"/>
        <v>0</v>
      </c>
      <c r="AG127" s="176"/>
      <c r="AH127" s="172" t="b">
        <f t="shared" si="17"/>
        <v>0</v>
      </c>
      <c r="AI127" s="177"/>
    </row>
    <row r="128" spans="1:35" ht="32.25" customHeight="1" x14ac:dyDescent="0.2">
      <c r="A128" s="132" t="str">
        <f t="shared" ca="1" si="14"/>
        <v/>
      </c>
      <c r="B128" s="289" t="s">
        <v>570</v>
      </c>
      <c r="C128" s="290"/>
      <c r="D128" s="289"/>
      <c r="E128" s="288"/>
      <c r="F128" s="287"/>
      <c r="G128" s="288"/>
      <c r="H128" s="532"/>
      <c r="I128" s="533"/>
      <c r="J128" s="533"/>
      <c r="K128" s="534"/>
      <c r="L128" s="588"/>
      <c r="M128" s="589"/>
      <c r="N128" s="590"/>
      <c r="O128" s="57"/>
      <c r="P128" s="159"/>
      <c r="Q128" s="289"/>
      <c r="R128" s="287"/>
      <c r="S128" s="288"/>
      <c r="T128" s="535"/>
      <c r="U128" s="536"/>
      <c r="V128" s="536"/>
      <c r="W128" s="536"/>
      <c r="X128" s="537"/>
      <c r="Y128" s="57"/>
      <c r="Z128" s="57"/>
      <c r="AA128" s="170" t="b">
        <f t="shared" si="15"/>
        <v>0</v>
      </c>
      <c r="AC128" s="171" t="b">
        <f t="shared" si="16"/>
        <v>0</v>
      </c>
      <c r="AG128" s="176"/>
      <c r="AH128" s="172" t="b">
        <f t="shared" si="17"/>
        <v>0</v>
      </c>
      <c r="AI128" s="177"/>
    </row>
    <row r="129" spans="1:35" ht="32.25" customHeight="1" x14ac:dyDescent="0.2">
      <c r="A129" s="132" t="str">
        <f t="shared" ca="1" si="14"/>
        <v/>
      </c>
      <c r="B129" s="289" t="s">
        <v>570</v>
      </c>
      <c r="C129" s="290"/>
      <c r="D129" s="289"/>
      <c r="E129" s="288"/>
      <c r="F129" s="287"/>
      <c r="G129" s="288"/>
      <c r="H129" s="532"/>
      <c r="I129" s="533"/>
      <c r="J129" s="533"/>
      <c r="K129" s="534"/>
      <c r="L129" s="588"/>
      <c r="M129" s="589"/>
      <c r="N129" s="590"/>
      <c r="O129" s="142"/>
      <c r="P129" s="159"/>
      <c r="Q129" s="289"/>
      <c r="R129" s="287"/>
      <c r="S129" s="288"/>
      <c r="T129" s="535"/>
      <c r="U129" s="536"/>
      <c r="V129" s="536"/>
      <c r="W129" s="536"/>
      <c r="X129" s="537"/>
      <c r="Y129" s="57"/>
      <c r="Z129" s="57"/>
      <c r="AA129" s="170" t="b">
        <f t="shared" si="15"/>
        <v>0</v>
      </c>
      <c r="AC129" s="171" t="b">
        <f t="shared" si="16"/>
        <v>0</v>
      </c>
      <c r="AG129" s="176"/>
      <c r="AH129" s="172" t="b">
        <f t="shared" si="17"/>
        <v>0</v>
      </c>
      <c r="AI129" s="177"/>
    </row>
    <row r="130" spans="1:35" ht="32.25" customHeight="1" x14ac:dyDescent="0.2">
      <c r="A130" s="132" t="str">
        <f t="shared" ca="1" si="14"/>
        <v/>
      </c>
      <c r="B130" s="289" t="s">
        <v>570</v>
      </c>
      <c r="C130" s="290"/>
      <c r="D130" s="289"/>
      <c r="E130" s="288"/>
      <c r="F130" s="287"/>
      <c r="G130" s="288"/>
      <c r="H130" s="532"/>
      <c r="I130" s="533"/>
      <c r="J130" s="533"/>
      <c r="K130" s="534"/>
      <c r="L130" s="588"/>
      <c r="M130" s="589"/>
      <c r="N130" s="590"/>
      <c r="O130" s="57"/>
      <c r="P130" s="159"/>
      <c r="Q130" s="289"/>
      <c r="R130" s="287"/>
      <c r="S130" s="288"/>
      <c r="T130" s="535"/>
      <c r="U130" s="536"/>
      <c r="V130" s="536"/>
      <c r="W130" s="536"/>
      <c r="X130" s="537"/>
      <c r="Y130" s="57"/>
      <c r="Z130" s="57"/>
      <c r="AA130" s="170" t="b">
        <f t="shared" si="15"/>
        <v>0</v>
      </c>
      <c r="AC130" s="171" t="b">
        <f t="shared" si="16"/>
        <v>0</v>
      </c>
      <c r="AH130" s="172" t="b">
        <f t="shared" si="17"/>
        <v>0</v>
      </c>
    </row>
    <row r="131" spans="1:35" ht="32.25" customHeight="1" x14ac:dyDescent="0.2">
      <c r="A131" s="132" t="str">
        <f t="shared" ca="1" si="14"/>
        <v/>
      </c>
      <c r="B131" s="289" t="s">
        <v>570</v>
      </c>
      <c r="C131" s="290"/>
      <c r="D131" s="289"/>
      <c r="E131" s="288"/>
      <c r="F131" s="287"/>
      <c r="G131" s="288"/>
      <c r="H131" s="532"/>
      <c r="I131" s="533"/>
      <c r="J131" s="533"/>
      <c r="K131" s="534"/>
      <c r="L131" s="588"/>
      <c r="M131" s="589"/>
      <c r="N131" s="590"/>
      <c r="O131" s="57"/>
      <c r="P131" s="159"/>
      <c r="Q131" s="289"/>
      <c r="R131" s="287"/>
      <c r="S131" s="288"/>
      <c r="T131" s="535"/>
      <c r="U131" s="536"/>
      <c r="V131" s="536"/>
      <c r="W131" s="536"/>
      <c r="X131" s="537"/>
      <c r="Y131" s="57"/>
      <c r="Z131" s="57"/>
      <c r="AA131" s="170" t="b">
        <f t="shared" si="15"/>
        <v>0</v>
      </c>
      <c r="AC131" s="171" t="b">
        <f t="shared" si="16"/>
        <v>0</v>
      </c>
      <c r="AG131" s="176"/>
      <c r="AH131" s="172" t="b">
        <f t="shared" si="17"/>
        <v>0</v>
      </c>
      <c r="AI131" s="177"/>
    </row>
    <row r="132" spans="1:35" ht="32.25" customHeight="1" x14ac:dyDescent="0.2">
      <c r="A132" s="132" t="str">
        <f t="shared" ca="1" si="14"/>
        <v/>
      </c>
      <c r="B132" s="289" t="s">
        <v>570</v>
      </c>
      <c r="C132" s="290"/>
      <c r="D132" s="289"/>
      <c r="E132" s="288"/>
      <c r="F132" s="287"/>
      <c r="G132" s="288"/>
      <c r="H132" s="532"/>
      <c r="I132" s="533"/>
      <c r="J132" s="533"/>
      <c r="K132" s="534"/>
      <c r="L132" s="588"/>
      <c r="M132" s="589"/>
      <c r="N132" s="590"/>
      <c r="O132" s="57"/>
      <c r="P132" s="159"/>
      <c r="Q132" s="289"/>
      <c r="R132" s="287"/>
      <c r="S132" s="288"/>
      <c r="T132" s="535"/>
      <c r="U132" s="536"/>
      <c r="V132" s="536"/>
      <c r="W132" s="536"/>
      <c r="X132" s="537"/>
      <c r="Y132" s="57"/>
      <c r="Z132" s="57"/>
      <c r="AA132" s="170" t="b">
        <f t="shared" si="15"/>
        <v>0</v>
      </c>
      <c r="AC132" s="171" t="b">
        <f t="shared" si="16"/>
        <v>0</v>
      </c>
      <c r="AG132" s="176"/>
      <c r="AH132" s="172" t="b">
        <f t="shared" si="17"/>
        <v>0</v>
      </c>
      <c r="AI132" s="177"/>
    </row>
    <row r="133" spans="1:35" ht="32.25" customHeight="1" x14ac:dyDescent="0.2">
      <c r="A133" s="132" t="str">
        <f t="shared" ca="1" si="14"/>
        <v/>
      </c>
      <c r="B133" s="289" t="s">
        <v>570</v>
      </c>
      <c r="C133" s="290"/>
      <c r="D133" s="289"/>
      <c r="E133" s="288"/>
      <c r="F133" s="287"/>
      <c r="G133" s="288"/>
      <c r="H133" s="532"/>
      <c r="I133" s="533"/>
      <c r="J133" s="533"/>
      <c r="K133" s="534"/>
      <c r="L133" s="588"/>
      <c r="M133" s="589"/>
      <c r="N133" s="590"/>
      <c r="O133" s="57"/>
      <c r="P133" s="159"/>
      <c r="Q133" s="289"/>
      <c r="R133" s="287"/>
      <c r="S133" s="288"/>
      <c r="T133" s="535"/>
      <c r="U133" s="536"/>
      <c r="V133" s="536"/>
      <c r="W133" s="536"/>
      <c r="X133" s="537"/>
      <c r="Y133" s="57"/>
      <c r="Z133" s="57"/>
      <c r="AA133" s="170" t="b">
        <f t="shared" si="15"/>
        <v>0</v>
      </c>
      <c r="AC133" s="171" t="b">
        <f t="shared" si="16"/>
        <v>0</v>
      </c>
      <c r="AG133" s="176"/>
      <c r="AH133" s="172" t="b">
        <f t="shared" si="17"/>
        <v>0</v>
      </c>
      <c r="AI133" s="177"/>
    </row>
    <row r="134" spans="1:35" ht="32.25" customHeight="1" x14ac:dyDescent="0.2">
      <c r="A134" s="132" t="str">
        <f t="shared" ca="1" si="14"/>
        <v/>
      </c>
      <c r="B134" s="289" t="s">
        <v>570</v>
      </c>
      <c r="C134" s="290"/>
      <c r="D134" s="289"/>
      <c r="E134" s="288"/>
      <c r="F134" s="287"/>
      <c r="G134" s="288"/>
      <c r="H134" s="532"/>
      <c r="I134" s="533"/>
      <c r="J134" s="533"/>
      <c r="K134" s="534"/>
      <c r="L134" s="588"/>
      <c r="M134" s="589"/>
      <c r="N134" s="590"/>
      <c r="O134" s="57"/>
      <c r="P134" s="159"/>
      <c r="Q134" s="289"/>
      <c r="R134" s="287"/>
      <c r="S134" s="288"/>
      <c r="T134" s="535"/>
      <c r="U134" s="536"/>
      <c r="V134" s="536"/>
      <c r="W134" s="536"/>
      <c r="X134" s="537"/>
      <c r="Y134" s="57"/>
      <c r="Z134" s="57"/>
      <c r="AA134" s="170" t="b">
        <f t="shared" si="15"/>
        <v>0</v>
      </c>
      <c r="AC134" s="171" t="b">
        <f t="shared" si="16"/>
        <v>0</v>
      </c>
      <c r="AG134" s="176"/>
      <c r="AH134" s="172" t="b">
        <f t="shared" si="17"/>
        <v>0</v>
      </c>
      <c r="AI134" s="177"/>
    </row>
    <row r="135" spans="1:35" ht="32.25" customHeight="1" x14ac:dyDescent="0.2">
      <c r="A135" s="132" t="str">
        <f t="shared" ca="1" si="14"/>
        <v/>
      </c>
      <c r="B135" s="289" t="s">
        <v>570</v>
      </c>
      <c r="C135" s="290"/>
      <c r="D135" s="289"/>
      <c r="E135" s="288"/>
      <c r="F135" s="287"/>
      <c r="G135" s="288"/>
      <c r="H135" s="532"/>
      <c r="I135" s="533"/>
      <c r="J135" s="533"/>
      <c r="K135" s="534"/>
      <c r="L135" s="588"/>
      <c r="M135" s="589"/>
      <c r="N135" s="590"/>
      <c r="O135" s="142"/>
      <c r="P135" s="159"/>
      <c r="Q135" s="289"/>
      <c r="R135" s="287"/>
      <c r="S135" s="288"/>
      <c r="T135" s="535"/>
      <c r="U135" s="536"/>
      <c r="V135" s="536"/>
      <c r="W135" s="536"/>
      <c r="X135" s="537"/>
      <c r="Y135" s="57"/>
      <c r="Z135" s="57"/>
      <c r="AA135" s="170" t="b">
        <f t="shared" si="15"/>
        <v>0</v>
      </c>
      <c r="AC135" s="171" t="b">
        <f t="shared" si="16"/>
        <v>0</v>
      </c>
      <c r="AG135" s="176"/>
      <c r="AH135" s="172" t="b">
        <f t="shared" si="17"/>
        <v>0</v>
      </c>
      <c r="AI135" s="177"/>
    </row>
    <row r="136" spans="1:35" ht="6.75" customHeight="1" x14ac:dyDescent="0.2">
      <c r="A136" s="133">
        <v>1</v>
      </c>
      <c r="AA136" s="178"/>
      <c r="AB136" s="179"/>
      <c r="AG136" s="176"/>
      <c r="AH136" s="177"/>
      <c r="AI136" s="177"/>
    </row>
    <row r="137" spans="1:35" ht="54.75" customHeight="1" x14ac:dyDescent="0.2">
      <c r="A137" s="132">
        <v>1</v>
      </c>
      <c r="B137" s="41"/>
      <c r="D137" s="30"/>
      <c r="E137" s="30"/>
      <c r="F137" s="30"/>
      <c r="G137" s="30"/>
      <c r="H137" s="30"/>
      <c r="I137" s="30"/>
      <c r="J137" s="30"/>
      <c r="M137" s="581" t="str">
        <f>IF(UtvarderingsVal="Alt2","","Max prisavdrag för uppfyllda bör-krav")</f>
        <v>Max prisavdrag för uppfyllda bör-krav</v>
      </c>
      <c r="N137" s="582"/>
      <c r="P137" s="30"/>
      <c r="Q137" s="30"/>
      <c r="R137" s="30"/>
      <c r="S137" s="30"/>
      <c r="T137" s="30"/>
      <c r="U137" s="30"/>
      <c r="V137" s="30"/>
      <c r="W137" s="55"/>
      <c r="X137" s="56"/>
      <c r="Y137" s="30"/>
      <c r="Z137" s="30"/>
      <c r="AA137" s="178"/>
      <c r="AB137" s="179"/>
      <c r="AG137" s="176"/>
      <c r="AH137" s="177"/>
      <c r="AI137" s="177"/>
    </row>
    <row r="138" spans="1:35" ht="27" customHeight="1" x14ac:dyDescent="0.2">
      <c r="A138" s="132">
        <v>1</v>
      </c>
      <c r="B138" s="529"/>
      <c r="C138" s="530"/>
      <c r="F138" s="30"/>
      <c r="G138" s="59"/>
      <c r="H138" s="30"/>
      <c r="I138" s="30"/>
      <c r="J138" s="30"/>
      <c r="K138" s="84"/>
      <c r="L138" s="84"/>
      <c r="M138" s="583">
        <f>IF(UtvarderingsVal="Alt2","",SUM(M115:M135))</f>
        <v>0</v>
      </c>
      <c r="N138" s="584"/>
      <c r="P138" s="30"/>
      <c r="Q138" s="30"/>
      <c r="R138" s="529"/>
      <c r="S138" s="530"/>
      <c r="T138" s="293" t="str">
        <f>IF(UtvarderingsVal="Alt2","","Totalt erhållet prisavdrag:")</f>
        <v>Totalt erhållet prisavdrag:</v>
      </c>
      <c r="U138" s="585"/>
      <c r="V138" s="586">
        <f>IFERROR(IF(UtvarderingsVal="Alt2","",SUMIF(P115:P124,"Ja",M115:N124))+SUM(P126:P135),"")</f>
        <v>0</v>
      </c>
      <c r="W138" s="587"/>
      <c r="X138" s="161"/>
      <c r="Y138" s="56"/>
      <c r="Z138" s="57"/>
      <c r="AA138" s="178"/>
      <c r="AB138" s="179"/>
    </row>
    <row r="139" spans="1:35" x14ac:dyDescent="0.2">
      <c r="A139" s="132"/>
      <c r="B139" s="30"/>
      <c r="C139" s="30"/>
      <c r="D139" s="30"/>
      <c r="E139" s="30"/>
      <c r="F139" s="30"/>
      <c r="G139" s="30"/>
      <c r="H139" s="30"/>
      <c r="I139" s="30"/>
      <c r="J139" s="30"/>
      <c r="M139" s="571"/>
      <c r="N139" s="571"/>
      <c r="P139" s="30"/>
      <c r="Q139" s="30"/>
      <c r="R139" s="30"/>
      <c r="S139" s="30"/>
      <c r="T139" s="30"/>
      <c r="U139" s="30"/>
      <c r="V139" s="30"/>
      <c r="W139" s="30"/>
      <c r="X139" s="55"/>
      <c r="Y139" s="56"/>
      <c r="Z139" s="30"/>
      <c r="AA139" s="178"/>
      <c r="AB139" s="179"/>
      <c r="AG139" s="176"/>
      <c r="AH139" s="177"/>
      <c r="AI139" s="177"/>
    </row>
    <row r="140" spans="1:35" ht="7.5" customHeight="1" x14ac:dyDescent="0.2">
      <c r="B140" s="77"/>
      <c r="C140" s="77"/>
      <c r="D140" s="77"/>
      <c r="E140" s="49"/>
      <c r="F140" s="49"/>
      <c r="G140" s="49"/>
      <c r="H140" s="49"/>
      <c r="J140" s="3"/>
      <c r="P140" s="45"/>
      <c r="R140" s="3"/>
      <c r="S140" s="3"/>
      <c r="T140" s="41"/>
      <c r="U140" s="3"/>
      <c r="V140" s="47"/>
      <c r="W140" s="46"/>
      <c r="X140" s="30"/>
      <c r="Y140" s="30"/>
      <c r="Z140" s="30"/>
      <c r="AA140" s="178"/>
      <c r="AB140" s="179"/>
      <c r="AG140" s="176"/>
      <c r="AH140" s="177"/>
      <c r="AI140" s="177"/>
    </row>
    <row r="141" spans="1:35" ht="8.25" customHeight="1" x14ac:dyDescent="0.2">
      <c r="A141" s="133" t="s">
        <v>156</v>
      </c>
      <c r="J141" s="3"/>
      <c r="L141" s="67"/>
      <c r="M141" s="67"/>
      <c r="N141" s="67"/>
      <c r="P141" s="50"/>
      <c r="R141" s="50"/>
      <c r="S141" s="6"/>
      <c r="T141" s="6"/>
      <c r="U141" s="6"/>
      <c r="V141" s="6"/>
      <c r="W141" s="29"/>
      <c r="Y141" s="29"/>
      <c r="Z141" s="29"/>
      <c r="AA141" s="178"/>
      <c r="AB141" s="179"/>
      <c r="AG141" s="176"/>
      <c r="AH141" s="177"/>
      <c r="AI141" s="177"/>
    </row>
    <row r="142" spans="1:35" ht="7.5" customHeight="1" x14ac:dyDescent="0.25">
      <c r="B142" s="63"/>
      <c r="C142" s="63"/>
      <c r="D142" s="63"/>
      <c r="E142" s="63"/>
      <c r="F142" s="63"/>
      <c r="G142" s="63"/>
      <c r="H142" s="63"/>
      <c r="I142" s="63"/>
      <c r="S142" s="30"/>
      <c r="T142" s="30"/>
      <c r="U142" s="30"/>
      <c r="V142" s="66"/>
      <c r="W142" s="66"/>
      <c r="X142" s="66"/>
      <c r="Y142" s="66"/>
      <c r="Z142" s="46"/>
      <c r="AA142" s="178"/>
      <c r="AB142" s="179"/>
      <c r="AG142" s="176"/>
      <c r="AH142" s="177"/>
      <c r="AI142" s="177"/>
    </row>
    <row r="143" spans="1:35" ht="29.25" customHeight="1" x14ac:dyDescent="0.2">
      <c r="A143" s="133" t="s">
        <v>157</v>
      </c>
      <c r="B143" s="90" t="s">
        <v>230</v>
      </c>
      <c r="C143" s="91"/>
      <c r="D143" s="91"/>
      <c r="E143" s="91"/>
      <c r="F143" s="91"/>
      <c r="G143" s="91"/>
      <c r="H143" s="91"/>
      <c r="I143" s="91"/>
      <c r="J143" s="91"/>
      <c r="K143" s="92"/>
      <c r="L143" s="91"/>
      <c r="M143" s="91"/>
      <c r="N143" s="102"/>
      <c r="P143" s="372" t="s">
        <v>130</v>
      </c>
      <c r="Q143" s="508"/>
      <c r="R143" s="372" t="s">
        <v>129</v>
      </c>
      <c r="S143" s="508"/>
      <c r="AA143" s="178"/>
      <c r="AB143" s="179"/>
      <c r="AG143" s="176"/>
      <c r="AH143" s="177"/>
      <c r="AI143" s="177"/>
    </row>
    <row r="144" spans="1:35" customFormat="1" ht="21.75" customHeight="1" x14ac:dyDescent="0.2">
      <c r="A144" s="133" t="s">
        <v>157</v>
      </c>
      <c r="B144" s="572" t="s">
        <v>176</v>
      </c>
      <c r="C144" s="343"/>
      <c r="D144" s="343"/>
      <c r="E144" s="343"/>
      <c r="F144" s="343"/>
      <c r="G144" s="343"/>
      <c r="H144" s="343"/>
      <c r="I144" s="343"/>
      <c r="J144" s="343"/>
      <c r="K144" s="343"/>
      <c r="L144" s="343"/>
      <c r="M144" s="343"/>
      <c r="N144" s="573"/>
      <c r="P144" s="80">
        <f>V138</f>
        <v>0</v>
      </c>
      <c r="Q144" s="69"/>
      <c r="R144" s="80">
        <f>X69-P144</f>
        <v>0</v>
      </c>
      <c r="S144" s="69"/>
      <c r="AA144" s="178"/>
      <c r="AB144" s="179"/>
      <c r="AC144" s="171"/>
      <c r="AD144" s="171"/>
      <c r="AE144" s="171"/>
      <c r="AF144" s="171"/>
      <c r="AG144" s="171"/>
      <c r="AH144" s="172"/>
      <c r="AI144" s="172"/>
    </row>
    <row r="145" spans="1:35" x14ac:dyDescent="0.2">
      <c r="A145" s="133" t="s">
        <v>157</v>
      </c>
      <c r="B145" s="574"/>
      <c r="C145" s="343"/>
      <c r="D145" s="343"/>
      <c r="E145" s="343"/>
      <c r="F145" s="343"/>
      <c r="G145" s="343"/>
      <c r="H145" s="343"/>
      <c r="I145" s="343"/>
      <c r="J145" s="343"/>
      <c r="K145" s="343"/>
      <c r="L145" s="343"/>
      <c r="M145" s="343"/>
      <c r="N145" s="573"/>
      <c r="P145" s="71"/>
      <c r="Q145" s="70"/>
      <c r="R145" s="578" t="s">
        <v>166</v>
      </c>
      <c r="S145" s="510"/>
      <c r="T145" s="30"/>
      <c r="U145" s="30"/>
      <c r="X145" s="30"/>
      <c r="Y145" s="30"/>
      <c r="Z145" s="30"/>
      <c r="AA145" s="178"/>
      <c r="AB145" s="179"/>
    </row>
    <row r="146" spans="1:35" x14ac:dyDescent="0.2">
      <c r="A146" s="133" t="s">
        <v>157</v>
      </c>
      <c r="B146" s="575"/>
      <c r="C146" s="576"/>
      <c r="D146" s="576"/>
      <c r="E146" s="576"/>
      <c r="F146" s="576"/>
      <c r="G146" s="576"/>
      <c r="H146" s="576"/>
      <c r="I146" s="576"/>
      <c r="J146" s="576"/>
      <c r="K146" s="576"/>
      <c r="L146" s="576"/>
      <c r="M146" s="576"/>
      <c r="N146" s="577"/>
      <c r="P146" s="72"/>
      <c r="Q146" s="73"/>
      <c r="R146" s="579"/>
      <c r="S146" s="580"/>
      <c r="T146" s="30"/>
      <c r="U146" s="30"/>
      <c r="V146" s="48"/>
      <c r="Z146" s="186"/>
      <c r="AA146" s="178"/>
      <c r="AB146" s="179"/>
    </row>
    <row r="147" spans="1:35" ht="9" customHeight="1" x14ac:dyDescent="0.2">
      <c r="A147" s="133" t="s">
        <v>157</v>
      </c>
      <c r="J147" s="3"/>
      <c r="L147" s="67"/>
      <c r="M147" s="67"/>
      <c r="N147" s="67"/>
      <c r="P147" s="219"/>
      <c r="R147" s="219"/>
      <c r="S147" s="6"/>
      <c r="T147" s="6"/>
      <c r="U147" s="6"/>
      <c r="V147" s="6"/>
      <c r="W147" s="29"/>
      <c r="Y147" s="29"/>
      <c r="Z147" s="29"/>
      <c r="AA147" s="178"/>
      <c r="AB147" s="179"/>
    </row>
    <row r="148" spans="1:35" x14ac:dyDescent="0.2">
      <c r="B148" s="74"/>
      <c r="C148" s="74"/>
      <c r="D148" s="74"/>
      <c r="E148" s="74"/>
      <c r="F148" s="74"/>
      <c r="G148" s="74"/>
      <c r="H148" s="74"/>
      <c r="I148" s="74"/>
      <c r="J148" s="3"/>
      <c r="L148" s="68"/>
      <c r="M148" s="68"/>
      <c r="N148" s="68"/>
      <c r="P148" s="210"/>
      <c r="R148" s="6"/>
      <c r="U148" s="29"/>
      <c r="V148" s="29"/>
      <c r="W148" s="3"/>
      <c r="AA148" s="178"/>
      <c r="AB148" s="179"/>
      <c r="AG148" s="176"/>
      <c r="AH148" s="177"/>
      <c r="AI148" s="177"/>
    </row>
    <row r="149" spans="1:35" x14ac:dyDescent="0.2">
      <c r="B149" s="74"/>
      <c r="C149" s="74"/>
      <c r="D149" s="74"/>
      <c r="E149" s="74"/>
      <c r="F149" s="74"/>
      <c r="G149" s="74"/>
      <c r="H149" s="74"/>
      <c r="I149" s="74"/>
      <c r="J149" s="3"/>
      <c r="L149" s="68"/>
      <c r="M149" s="68"/>
      <c r="N149" s="68"/>
      <c r="P149" s="210"/>
      <c r="R149" s="6"/>
      <c r="U149" s="29"/>
      <c r="V149" s="29"/>
      <c r="W149" s="3"/>
      <c r="AA149" s="178"/>
      <c r="AB149" s="179"/>
      <c r="AG149" s="176"/>
      <c r="AH149" s="177"/>
      <c r="AI149" s="177"/>
    </row>
    <row r="150" spans="1:35" ht="18" x14ac:dyDescent="0.2">
      <c r="B150" s="346" t="s">
        <v>213</v>
      </c>
      <c r="C150" s="346"/>
      <c r="D150" s="346"/>
      <c r="E150" s="346"/>
      <c r="F150" s="346"/>
      <c r="H150" s="60"/>
      <c r="I150" s="60"/>
      <c r="J150" s="60"/>
      <c r="S150" s="30"/>
      <c r="T150" s="30"/>
      <c r="U150" s="30"/>
      <c r="W150" s="30"/>
      <c r="AA150" s="178"/>
      <c r="AB150" s="179"/>
      <c r="AG150" s="176"/>
      <c r="AH150" s="177"/>
      <c r="AI150" s="177"/>
    </row>
    <row r="151" spans="1:35" ht="26.25" customHeight="1" x14ac:dyDescent="0.2">
      <c r="B151" s="291" t="s">
        <v>212</v>
      </c>
      <c r="C151" s="292"/>
      <c r="D151" s="292"/>
      <c r="E151" s="292"/>
      <c r="F151" s="292"/>
      <c r="G151" s="292"/>
      <c r="H151" s="292"/>
      <c r="I151" s="292"/>
      <c r="J151" s="60"/>
      <c r="S151" s="30"/>
      <c r="T151" s="30"/>
      <c r="U151" s="30"/>
      <c r="W151" s="30"/>
      <c r="AA151" s="178"/>
      <c r="AB151" s="179"/>
      <c r="AG151" s="176"/>
      <c r="AH151" s="177"/>
      <c r="AI151" s="177"/>
    </row>
    <row r="152" spans="1:35" x14ac:dyDescent="0.2">
      <c r="B152" s="26" t="s">
        <v>121</v>
      </c>
      <c r="H152" s="60"/>
      <c r="I152" s="60"/>
      <c r="J152" s="60"/>
      <c r="K152" s="41"/>
      <c r="P152" s="26"/>
      <c r="U152" s="30"/>
      <c r="V152" s="30"/>
      <c r="W152" s="30"/>
      <c r="AA152" s="178"/>
      <c r="AB152" s="179"/>
    </row>
    <row r="153" spans="1:35" ht="19.5" customHeight="1" x14ac:dyDescent="0.2">
      <c r="B153" s="308" t="s">
        <v>234</v>
      </c>
      <c r="C153" s="384"/>
      <c r="D153" s="384"/>
      <c r="E153" s="384"/>
      <c r="F153" s="384"/>
      <c r="G153" s="384"/>
      <c r="H153" s="384"/>
      <c r="I153" s="444"/>
      <c r="J153" s="60"/>
      <c r="K153" s="41"/>
      <c r="P153" s="449"/>
      <c r="Q153" s="449"/>
      <c r="R153" s="449"/>
      <c r="S153" s="449"/>
      <c r="T153" s="211"/>
      <c r="U153" s="30"/>
      <c r="AA153" s="178"/>
      <c r="AB153" s="179"/>
    </row>
    <row r="154" spans="1:35" ht="19.5" customHeight="1" x14ac:dyDescent="0.2">
      <c r="B154" s="304"/>
      <c r="C154" s="305"/>
      <c r="D154" s="305"/>
      <c r="E154" s="305"/>
      <c r="F154" s="305"/>
      <c r="G154" s="305"/>
      <c r="H154" s="305"/>
      <c r="I154" s="306"/>
      <c r="J154" s="60"/>
      <c r="K154" s="41"/>
      <c r="U154" s="30"/>
      <c r="AA154" s="178"/>
      <c r="AB154" s="179"/>
    </row>
    <row r="155" spans="1:35" ht="19.5" customHeight="1" x14ac:dyDescent="0.2">
      <c r="B155" s="304"/>
      <c r="C155" s="305"/>
      <c r="D155" s="305"/>
      <c r="E155" s="305"/>
      <c r="F155" s="305"/>
      <c r="G155" s="305"/>
      <c r="H155" s="305"/>
      <c r="I155" s="306"/>
      <c r="K155" s="41"/>
      <c r="U155" s="30"/>
      <c r="X155" s="212"/>
      <c r="Y155" s="212"/>
      <c r="Z155" s="185"/>
      <c r="AA155" s="178"/>
      <c r="AB155" s="179"/>
    </row>
    <row r="156" spans="1:35" ht="19.5" customHeight="1" x14ac:dyDescent="0.2">
      <c r="B156" s="307"/>
      <c r="C156" s="307"/>
      <c r="D156" s="307"/>
      <c r="E156" s="307"/>
      <c r="F156" s="307"/>
      <c r="G156" s="307"/>
      <c r="H156" s="307"/>
      <c r="I156" s="307"/>
      <c r="K156" s="41"/>
      <c r="U156" s="30"/>
      <c r="X156" s="212"/>
      <c r="Y156" s="212"/>
      <c r="Z156" s="185"/>
      <c r="AA156" s="178"/>
      <c r="AB156" s="179"/>
    </row>
    <row r="157" spans="1:35" ht="12.75" customHeight="1" x14ac:dyDescent="0.2">
      <c r="J157" s="3"/>
      <c r="P157" s="3"/>
      <c r="Q157" s="3"/>
      <c r="R157" s="3"/>
      <c r="S157" s="3"/>
      <c r="T157" s="3"/>
      <c r="U157" s="30"/>
      <c r="X157" s="212"/>
      <c r="Y157" s="212"/>
      <c r="Z157" s="185"/>
      <c r="AA157" s="178"/>
      <c r="AB157" s="179"/>
    </row>
    <row r="158" spans="1:35" ht="19.5" customHeight="1" x14ac:dyDescent="0.2">
      <c r="B158" s="26" t="s">
        <v>219</v>
      </c>
      <c r="P158" s="26"/>
      <c r="U158" s="30"/>
      <c r="X158" s="212"/>
      <c r="Y158" s="212"/>
      <c r="Z158" s="185"/>
      <c r="AA158" s="178"/>
      <c r="AB158" s="179"/>
    </row>
    <row r="159" spans="1:35" ht="19.5" customHeight="1" x14ac:dyDescent="0.2">
      <c r="B159" s="303" t="s">
        <v>174</v>
      </c>
      <c r="C159" s="303"/>
      <c r="D159" s="303"/>
      <c r="E159" s="303"/>
      <c r="F159" s="303"/>
      <c r="G159" s="303"/>
      <c r="H159" s="303"/>
      <c r="I159" s="303"/>
      <c r="P159" s="449"/>
      <c r="Q159" s="449"/>
      <c r="R159" s="449"/>
      <c r="S159" s="449"/>
      <c r="T159" s="211"/>
      <c r="U159" s="30"/>
      <c r="X159" s="212"/>
      <c r="Y159" s="212"/>
      <c r="Z159" s="185"/>
      <c r="AA159" s="178"/>
      <c r="AB159" s="179"/>
    </row>
    <row r="160" spans="1:35" ht="19.5" customHeight="1" x14ac:dyDescent="0.2">
      <c r="B160" s="307"/>
      <c r="C160" s="307"/>
      <c r="D160" s="307"/>
      <c r="E160" s="307"/>
      <c r="F160" s="307"/>
      <c r="G160" s="307"/>
      <c r="H160" s="307"/>
      <c r="I160" s="307"/>
      <c r="U160" s="30"/>
      <c r="X160" s="212"/>
      <c r="Y160" s="212"/>
      <c r="Z160" s="185"/>
      <c r="AA160" s="178"/>
      <c r="AB160" s="179"/>
    </row>
    <row r="161" spans="2:35" ht="19.5" customHeight="1" x14ac:dyDescent="0.2">
      <c r="B161" s="307"/>
      <c r="C161" s="307"/>
      <c r="D161" s="307"/>
      <c r="E161" s="307"/>
      <c r="F161" s="307"/>
      <c r="G161" s="307"/>
      <c r="H161" s="307"/>
      <c r="I161" s="307"/>
      <c r="U161" s="30"/>
      <c r="X161" s="212"/>
      <c r="Y161" s="212"/>
      <c r="Z161" s="185"/>
      <c r="AA161" s="178"/>
      <c r="AB161" s="179"/>
    </row>
    <row r="162" spans="2:35" ht="19.5" customHeight="1" x14ac:dyDescent="0.2">
      <c r="B162" s="307"/>
      <c r="C162" s="307"/>
      <c r="D162" s="307"/>
      <c r="E162" s="307"/>
      <c r="F162" s="307"/>
      <c r="G162" s="307"/>
      <c r="H162" s="307"/>
      <c r="I162" s="307"/>
      <c r="U162" s="30"/>
      <c r="X162" s="212"/>
      <c r="Y162" s="212"/>
      <c r="Z162" s="185"/>
      <c r="AA162" s="178"/>
      <c r="AB162" s="179"/>
    </row>
    <row r="163" spans="2:35" ht="19.5" customHeight="1" x14ac:dyDescent="0.2">
      <c r="U163" s="30"/>
      <c r="X163" s="212"/>
      <c r="Y163" s="212"/>
      <c r="Z163" s="185"/>
      <c r="AA163" s="178"/>
      <c r="AB163" s="179"/>
    </row>
    <row r="164" spans="2:35" ht="19.5" customHeight="1" x14ac:dyDescent="0.2">
      <c r="B164" s="26" t="s">
        <v>220</v>
      </c>
      <c r="P164" s="26"/>
      <c r="U164" s="30"/>
      <c r="X164" s="212"/>
      <c r="Y164" s="212"/>
      <c r="Z164" s="185"/>
      <c r="AA164" s="178"/>
      <c r="AB164" s="179"/>
    </row>
    <row r="165" spans="2:35" ht="19.5" customHeight="1" x14ac:dyDescent="0.2">
      <c r="B165" s="303" t="s">
        <v>221</v>
      </c>
      <c r="C165" s="303"/>
      <c r="D165" s="303"/>
      <c r="E165" s="303"/>
      <c r="F165" s="303"/>
      <c r="G165" s="303"/>
      <c r="H165" s="303"/>
      <c r="I165" s="303"/>
      <c r="P165" s="454"/>
      <c r="Q165" s="454"/>
      <c r="R165" s="454"/>
      <c r="S165" s="454"/>
      <c r="T165" s="211"/>
      <c r="U165" s="30"/>
      <c r="X165" s="212"/>
      <c r="Y165" s="212"/>
      <c r="Z165" s="185"/>
      <c r="AA165" s="178"/>
      <c r="AB165" s="179"/>
    </row>
    <row r="166" spans="2:35" ht="19.5" customHeight="1" x14ac:dyDescent="0.2">
      <c r="B166" s="307"/>
      <c r="C166" s="307"/>
      <c r="D166" s="307"/>
      <c r="E166" s="307"/>
      <c r="F166" s="307"/>
      <c r="G166" s="307"/>
      <c r="H166" s="307"/>
      <c r="I166" s="307"/>
      <c r="U166" s="30"/>
      <c r="X166" s="212"/>
      <c r="Y166" s="212"/>
      <c r="Z166" s="185"/>
      <c r="AA166" s="178"/>
      <c r="AB166" s="179"/>
    </row>
    <row r="167" spans="2:35" ht="19.5" customHeight="1" x14ac:dyDescent="0.2">
      <c r="B167" s="307"/>
      <c r="C167" s="307"/>
      <c r="D167" s="307"/>
      <c r="E167" s="307"/>
      <c r="F167" s="307"/>
      <c r="G167" s="307"/>
      <c r="H167" s="307"/>
      <c r="I167" s="307"/>
      <c r="U167" s="30"/>
      <c r="X167" s="212"/>
      <c r="Y167" s="212"/>
      <c r="Z167" s="212"/>
      <c r="AA167" s="178"/>
      <c r="AB167" s="179"/>
    </row>
    <row r="168" spans="2:35" ht="19.5" customHeight="1" x14ac:dyDescent="0.2">
      <c r="B168" s="307"/>
      <c r="C168" s="307"/>
      <c r="D168" s="307"/>
      <c r="E168" s="307"/>
      <c r="F168" s="307"/>
      <c r="G168" s="307"/>
      <c r="H168" s="307"/>
      <c r="I168" s="307"/>
      <c r="U168" s="30"/>
      <c r="X168" s="212"/>
      <c r="Y168" s="212"/>
      <c r="Z168" s="212"/>
      <c r="AA168" s="178"/>
      <c r="AB168" s="179"/>
    </row>
    <row r="169" spans="2:35" ht="19.5" customHeight="1" x14ac:dyDescent="0.2">
      <c r="B169" s="307"/>
      <c r="C169" s="307"/>
      <c r="D169" s="307"/>
      <c r="E169" s="307"/>
      <c r="F169" s="307"/>
      <c r="G169" s="307"/>
      <c r="H169" s="307"/>
      <c r="I169" s="307"/>
      <c r="U169" s="30"/>
      <c r="X169" s="212"/>
      <c r="Y169" s="212"/>
      <c r="Z169" s="212"/>
      <c r="AA169" s="178"/>
      <c r="AB169" s="179"/>
    </row>
    <row r="170" spans="2:35" ht="19.5" customHeight="1" x14ac:dyDescent="0.2">
      <c r="B170" s="307"/>
      <c r="C170" s="307"/>
      <c r="D170" s="307"/>
      <c r="E170" s="307"/>
      <c r="F170" s="307"/>
      <c r="G170" s="307"/>
      <c r="H170" s="307"/>
      <c r="I170" s="307"/>
      <c r="U170" s="30"/>
      <c r="X170" s="212"/>
      <c r="Y170" s="212"/>
      <c r="Z170" s="212"/>
      <c r="AA170" s="178"/>
      <c r="AB170" s="179"/>
    </row>
    <row r="171" spans="2:35" ht="17.25" customHeight="1" x14ac:dyDescent="0.2">
      <c r="B171" s="39"/>
      <c r="C171" s="39"/>
      <c r="D171" s="39"/>
      <c r="E171" s="39"/>
      <c r="F171" s="39"/>
      <c r="H171" s="33"/>
      <c r="I171" s="33"/>
      <c r="J171" s="33"/>
      <c r="P171" s="32"/>
      <c r="S171" s="30"/>
      <c r="T171" s="30"/>
      <c r="U171" s="30"/>
      <c r="X171" s="212"/>
      <c r="Y171" s="212"/>
      <c r="Z171" s="212"/>
      <c r="AA171" s="178"/>
      <c r="AB171" s="179"/>
    </row>
    <row r="172" spans="2:35" ht="19.5" customHeight="1" x14ac:dyDescent="0.2">
      <c r="B172" s="26" t="s">
        <v>167</v>
      </c>
      <c r="P172" s="26"/>
      <c r="U172" s="30"/>
      <c r="X172" s="212"/>
      <c r="Y172" s="212"/>
      <c r="Z172" s="212"/>
      <c r="AA172" s="178"/>
      <c r="AB172" s="179"/>
    </row>
    <row r="173" spans="2:35" ht="19.5" customHeight="1" x14ac:dyDescent="0.2">
      <c r="B173" s="303" t="s">
        <v>197</v>
      </c>
      <c r="C173" s="303"/>
      <c r="D173" s="303"/>
      <c r="E173" s="303"/>
      <c r="F173" s="303"/>
      <c r="G173" s="303"/>
      <c r="H173" s="303"/>
      <c r="I173" s="303"/>
      <c r="K173" s="41"/>
      <c r="P173" s="449"/>
      <c r="Q173" s="449"/>
      <c r="R173" s="449"/>
      <c r="S173" s="449"/>
      <c r="T173" s="211"/>
      <c r="U173" s="30"/>
      <c r="X173" s="212"/>
      <c r="Y173" s="212"/>
      <c r="Z173" s="212"/>
      <c r="AA173" s="178"/>
      <c r="AB173" s="179"/>
    </row>
    <row r="174" spans="2:35" ht="19.5" customHeight="1" x14ac:dyDescent="0.2">
      <c r="B174" s="307"/>
      <c r="C174" s="307"/>
      <c r="D174" s="307"/>
      <c r="E174" s="307"/>
      <c r="F174" s="307"/>
      <c r="G174" s="307"/>
      <c r="H174" s="307"/>
      <c r="I174" s="307"/>
      <c r="K174" s="41"/>
      <c r="U174" s="30"/>
      <c r="X174" s="212"/>
      <c r="Y174" s="212"/>
      <c r="Z174" s="212"/>
      <c r="AA174" s="178"/>
      <c r="AB174" s="179"/>
    </row>
    <row r="175" spans="2:35" ht="19.5" customHeight="1" x14ac:dyDescent="0.2">
      <c r="B175" s="307"/>
      <c r="C175" s="307"/>
      <c r="D175" s="307"/>
      <c r="E175" s="307"/>
      <c r="F175" s="307"/>
      <c r="G175" s="307"/>
      <c r="H175" s="307"/>
      <c r="I175" s="307"/>
      <c r="K175" s="41"/>
      <c r="U175" s="30"/>
      <c r="X175" s="212"/>
      <c r="Y175" s="212"/>
      <c r="Z175" s="212"/>
      <c r="AA175" s="178"/>
      <c r="AB175" s="179"/>
      <c r="AC175" s="180"/>
      <c r="AD175" s="180"/>
      <c r="AE175" s="180"/>
      <c r="AF175" s="180"/>
      <c r="AG175" s="180"/>
      <c r="AH175" s="181"/>
      <c r="AI175" s="181"/>
    </row>
    <row r="176" spans="2:35" ht="19.5" customHeight="1" x14ac:dyDescent="0.2">
      <c r="B176" s="307"/>
      <c r="C176" s="307"/>
      <c r="D176" s="307"/>
      <c r="E176" s="307"/>
      <c r="F176" s="307"/>
      <c r="G176" s="307"/>
      <c r="H176" s="307"/>
      <c r="I176" s="307"/>
      <c r="K176" s="41"/>
      <c r="U176" s="30"/>
      <c r="X176" s="212"/>
      <c r="Y176" s="212"/>
      <c r="Z176" s="212"/>
      <c r="AA176" s="178"/>
      <c r="AB176" s="179"/>
      <c r="AC176" s="182"/>
      <c r="AD176" s="182"/>
      <c r="AE176" s="182"/>
      <c r="AF176" s="182"/>
      <c r="AG176" s="182"/>
      <c r="AH176" s="183"/>
      <c r="AI176" s="183"/>
    </row>
    <row r="177" spans="2:35" ht="19.5" customHeight="1" x14ac:dyDescent="0.2">
      <c r="J177" s="3"/>
      <c r="P177" s="3"/>
      <c r="Q177" s="3"/>
      <c r="R177" s="3"/>
      <c r="S177" s="3"/>
      <c r="T177" s="3"/>
      <c r="U177" s="30"/>
      <c r="X177" s="212"/>
      <c r="Y177" s="212"/>
      <c r="Z177" s="212"/>
      <c r="AA177" s="178"/>
      <c r="AB177" s="179"/>
    </row>
    <row r="178" spans="2:35" ht="17.25" customHeight="1" x14ac:dyDescent="0.2">
      <c r="B178" s="26" t="s">
        <v>218</v>
      </c>
      <c r="C178" s="39"/>
      <c r="D178" s="39"/>
      <c r="E178" s="39"/>
      <c r="F178" s="39"/>
      <c r="H178" s="33"/>
      <c r="I178" s="33"/>
      <c r="J178" s="33"/>
      <c r="P178" s="32"/>
      <c r="S178" s="30"/>
      <c r="T178" s="30"/>
      <c r="U178" s="30"/>
      <c r="X178" s="212"/>
      <c r="Y178" s="212"/>
      <c r="Z178" s="212"/>
      <c r="AA178" s="178"/>
      <c r="AB178" s="179"/>
      <c r="AC178" s="180"/>
      <c r="AD178" s="180"/>
      <c r="AE178" s="180"/>
      <c r="AF178" s="180"/>
      <c r="AG178" s="180"/>
    </row>
    <row r="179" spans="2:35" s="1" customFormat="1" ht="43.9" customHeight="1" x14ac:dyDescent="0.2">
      <c r="B179" s="303" t="s">
        <v>239</v>
      </c>
      <c r="C179" s="303"/>
      <c r="D179" s="303"/>
      <c r="E179" s="303"/>
      <c r="F179" s="303"/>
      <c r="G179" s="303"/>
      <c r="H179" s="303"/>
      <c r="I179" s="303"/>
      <c r="X179" s="212"/>
      <c r="Y179" s="212"/>
      <c r="Z179" s="212"/>
      <c r="AA179" s="178"/>
      <c r="AB179" s="179"/>
      <c r="AC179" s="180"/>
      <c r="AD179" s="180"/>
      <c r="AE179" s="180"/>
      <c r="AF179" s="180"/>
      <c r="AG179" s="180"/>
      <c r="AH179" s="181"/>
      <c r="AI179" s="181"/>
    </row>
    <row r="180" spans="2:35" s="1" customFormat="1" ht="41.25" customHeight="1" x14ac:dyDescent="0.2">
      <c r="B180" s="476"/>
      <c r="C180" s="477"/>
      <c r="D180" s="477"/>
      <c r="E180" s="478"/>
      <c r="F180" s="478"/>
      <c r="G180" s="478"/>
      <c r="H180" s="478"/>
      <c r="I180" s="479"/>
      <c r="X180" s="212"/>
      <c r="Y180" s="212"/>
      <c r="Z180" s="212"/>
      <c r="AA180" s="178"/>
      <c r="AB180" s="179"/>
      <c r="AC180" s="171"/>
      <c r="AD180" s="171"/>
      <c r="AE180" s="171"/>
      <c r="AF180" s="171"/>
      <c r="AG180" s="171"/>
      <c r="AH180" s="172"/>
      <c r="AI180" s="172"/>
    </row>
    <row r="181" spans="2:35" s="1" customFormat="1" ht="41.25" customHeight="1" x14ac:dyDescent="0.2">
      <c r="B181" s="480"/>
      <c r="C181" s="481"/>
      <c r="D181" s="481"/>
      <c r="E181" s="482"/>
      <c r="F181" s="482"/>
      <c r="G181" s="482"/>
      <c r="H181" s="482"/>
      <c r="I181" s="483"/>
      <c r="X181" s="212"/>
      <c r="Y181" s="212"/>
      <c r="Z181" s="212"/>
      <c r="AA181" s="178"/>
      <c r="AB181" s="179"/>
      <c r="AC181" s="171"/>
      <c r="AD181" s="171"/>
      <c r="AE181" s="171"/>
      <c r="AF181" s="171"/>
      <c r="AG181" s="171"/>
      <c r="AH181" s="172"/>
      <c r="AI181" s="172"/>
    </row>
    <row r="182" spans="2:35" s="1" customFormat="1" ht="25.5" customHeight="1" x14ac:dyDescent="0.25">
      <c r="B182" s="484"/>
      <c r="C182" s="485"/>
      <c r="D182" s="485"/>
      <c r="E182" s="485"/>
      <c r="F182" s="485"/>
      <c r="G182" s="485"/>
      <c r="H182" s="485"/>
      <c r="I182" s="486"/>
      <c r="J182" s="18"/>
      <c r="K182" s="18"/>
      <c r="L182" s="18"/>
      <c r="M182" s="18"/>
      <c r="X182" s="212"/>
      <c r="Y182" s="212"/>
      <c r="Z182" s="212"/>
      <c r="AA182" s="178"/>
      <c r="AB182" s="179"/>
      <c r="AC182" s="171"/>
      <c r="AD182" s="171"/>
      <c r="AE182" s="171"/>
      <c r="AF182" s="171"/>
      <c r="AG182" s="171"/>
      <c r="AH182" s="172"/>
      <c r="AI182" s="172"/>
    </row>
    <row r="183" spans="2:35" ht="17.25" customHeight="1" x14ac:dyDescent="0.2">
      <c r="B183" s="39"/>
      <c r="C183" s="39"/>
      <c r="D183" s="39"/>
      <c r="E183" s="39"/>
      <c r="F183" s="39"/>
      <c r="H183" s="33"/>
      <c r="I183" s="33"/>
      <c r="J183" s="6"/>
      <c r="P183" s="32"/>
      <c r="S183" s="30"/>
      <c r="T183" s="30"/>
      <c r="U183" s="30"/>
      <c r="X183" s="212"/>
      <c r="Y183" s="212"/>
      <c r="Z183" s="212"/>
      <c r="AA183" s="178"/>
      <c r="AB183" s="179"/>
    </row>
    <row r="184" spans="2:35" ht="20.25" customHeight="1" x14ac:dyDescent="0.2">
      <c r="B184" s="346" t="s">
        <v>35</v>
      </c>
      <c r="C184" s="346"/>
      <c r="D184" s="346"/>
      <c r="E184" s="346"/>
      <c r="F184" s="346"/>
      <c r="P184" s="32"/>
      <c r="S184" s="30"/>
      <c r="T184" s="30"/>
      <c r="U184" s="30"/>
      <c r="X184" s="212"/>
      <c r="Y184" s="212"/>
      <c r="Z184" s="212"/>
      <c r="AA184" s="178"/>
      <c r="AB184" s="179"/>
    </row>
    <row r="185" spans="2:35" ht="33" customHeight="1" x14ac:dyDescent="0.2">
      <c r="B185" s="308" t="s">
        <v>36</v>
      </c>
      <c r="C185" s="309"/>
      <c r="D185" s="309"/>
      <c r="E185" s="309"/>
      <c r="F185" s="309"/>
      <c r="G185" s="309"/>
      <c r="H185" s="309"/>
      <c r="I185" s="309"/>
      <c r="J185" s="213"/>
      <c r="K185" s="196"/>
      <c r="L185" s="196"/>
      <c r="M185" s="196"/>
      <c r="N185" s="196"/>
      <c r="O185" s="30"/>
      <c r="P185" s="30"/>
      <c r="Q185" s="30"/>
      <c r="R185" s="30"/>
      <c r="S185" s="30"/>
      <c r="T185" s="30"/>
      <c r="U185" s="30"/>
      <c r="X185" s="212"/>
      <c r="Y185" s="212"/>
      <c r="Z185" s="212"/>
      <c r="AA185" s="178"/>
      <c r="AB185" s="179"/>
    </row>
    <row r="186" spans="2:35" ht="17.25" customHeight="1" x14ac:dyDescent="0.2">
      <c r="B186" s="310"/>
      <c r="C186" s="311"/>
      <c r="D186" s="311"/>
      <c r="E186" s="311"/>
      <c r="F186" s="311"/>
      <c r="G186" s="311"/>
      <c r="H186" s="311"/>
      <c r="I186" s="311"/>
      <c r="J186" s="214"/>
      <c r="K186" s="215"/>
      <c r="L186" s="215"/>
      <c r="M186" s="215"/>
      <c r="N186" s="215"/>
      <c r="O186" s="30"/>
      <c r="P186" s="30"/>
      <c r="Q186" s="30"/>
      <c r="R186" s="30"/>
      <c r="S186" s="30"/>
      <c r="T186" s="30"/>
      <c r="U186" s="30"/>
      <c r="X186" s="212"/>
      <c r="Y186" s="212"/>
      <c r="Z186" s="212"/>
      <c r="AA186" s="178"/>
      <c r="AB186" s="179"/>
    </row>
    <row r="187" spans="2:35" ht="12.75" customHeight="1" x14ac:dyDescent="0.2">
      <c r="B187" s="312"/>
      <c r="C187" s="313"/>
      <c r="D187" s="313"/>
      <c r="E187" s="313"/>
      <c r="F187" s="313"/>
      <c r="G187" s="313"/>
      <c r="H187" s="313"/>
      <c r="I187" s="313"/>
      <c r="J187" s="214"/>
      <c r="K187" s="215"/>
      <c r="L187" s="215"/>
      <c r="M187" s="215"/>
      <c r="N187" s="215"/>
      <c r="X187" s="212"/>
      <c r="Y187" s="212"/>
      <c r="Z187" s="212"/>
      <c r="AA187" s="178"/>
      <c r="AB187" s="179"/>
    </row>
    <row r="188" spans="2:35" ht="12.75" customHeight="1" x14ac:dyDescent="0.2">
      <c r="B188" s="312"/>
      <c r="C188" s="313"/>
      <c r="D188" s="313"/>
      <c r="E188" s="313"/>
      <c r="F188" s="313"/>
      <c r="G188" s="313"/>
      <c r="H188" s="313"/>
      <c r="I188" s="313"/>
      <c r="J188" s="214"/>
      <c r="K188" s="215"/>
      <c r="L188" s="215"/>
      <c r="M188" s="215"/>
      <c r="N188" s="215"/>
      <c r="X188" s="212"/>
      <c r="Y188" s="212"/>
      <c r="Z188" s="212"/>
      <c r="AA188" s="178"/>
      <c r="AB188" s="179"/>
    </row>
    <row r="189" spans="2:35" ht="12.75" customHeight="1" x14ac:dyDescent="0.2">
      <c r="B189" s="312"/>
      <c r="C189" s="313"/>
      <c r="D189" s="313"/>
      <c r="E189" s="313"/>
      <c r="F189" s="313"/>
      <c r="G189" s="313"/>
      <c r="H189" s="313"/>
      <c r="I189" s="313"/>
      <c r="J189" s="214"/>
      <c r="K189" s="215"/>
      <c r="L189" s="215"/>
      <c r="M189" s="215"/>
      <c r="N189" s="215"/>
      <c r="X189" s="212"/>
      <c r="Y189" s="212"/>
      <c r="Z189" s="212"/>
      <c r="AA189" s="178"/>
      <c r="AB189" s="179"/>
    </row>
    <row r="190" spans="2:35" ht="12.75" customHeight="1" x14ac:dyDescent="0.2">
      <c r="B190" s="312"/>
      <c r="C190" s="313"/>
      <c r="D190" s="313"/>
      <c r="E190" s="313"/>
      <c r="F190" s="313"/>
      <c r="G190" s="313"/>
      <c r="H190" s="313"/>
      <c r="I190" s="313"/>
      <c r="J190" s="214"/>
      <c r="K190" s="215"/>
      <c r="L190" s="215"/>
      <c r="M190" s="215"/>
      <c r="N190" s="215"/>
      <c r="X190" s="212"/>
      <c r="Y190" s="212"/>
      <c r="Z190" s="212"/>
      <c r="AA190" s="178"/>
      <c r="AB190" s="179"/>
    </row>
    <row r="191" spans="2:35" ht="12.75" customHeight="1" x14ac:dyDescent="0.2">
      <c r="B191" s="312"/>
      <c r="C191" s="313"/>
      <c r="D191" s="313"/>
      <c r="E191" s="313"/>
      <c r="F191" s="313"/>
      <c r="G191" s="313"/>
      <c r="H191" s="313"/>
      <c r="I191" s="313"/>
      <c r="J191" s="214"/>
      <c r="K191" s="215"/>
      <c r="L191" s="215"/>
      <c r="M191" s="215"/>
      <c r="N191" s="215"/>
      <c r="X191" s="212"/>
      <c r="Y191" s="212"/>
      <c r="Z191" s="212"/>
      <c r="AA191" s="178"/>
      <c r="AB191" s="179"/>
    </row>
    <row r="192" spans="2:35" ht="12.75" customHeight="1" x14ac:dyDescent="0.2">
      <c r="B192" s="312"/>
      <c r="C192" s="313"/>
      <c r="D192" s="313"/>
      <c r="E192" s="313"/>
      <c r="F192" s="313"/>
      <c r="G192" s="313"/>
      <c r="H192" s="313"/>
      <c r="I192" s="313"/>
      <c r="J192" s="216"/>
      <c r="K192" s="161"/>
      <c r="L192" s="161"/>
      <c r="M192" s="161"/>
      <c r="N192" s="161"/>
      <c r="X192" s="212"/>
      <c r="Y192" s="212"/>
      <c r="Z192" s="212"/>
      <c r="AA192" s="178"/>
      <c r="AB192" s="179"/>
    </row>
    <row r="193" spans="2:45" ht="12.75" customHeight="1" x14ac:dyDescent="0.2">
      <c r="B193" s="312"/>
      <c r="C193" s="313"/>
      <c r="D193" s="313"/>
      <c r="E193" s="313"/>
      <c r="F193" s="313"/>
      <c r="G193" s="313"/>
      <c r="H193" s="313"/>
      <c r="I193" s="313"/>
      <c r="J193" s="216"/>
      <c r="K193" s="161"/>
      <c r="L193" s="161"/>
      <c r="M193" s="161"/>
      <c r="N193" s="161"/>
      <c r="X193" s="212"/>
      <c r="Y193" s="212"/>
      <c r="Z193" s="212"/>
      <c r="AA193" s="178"/>
      <c r="AB193" s="179"/>
    </row>
    <row r="194" spans="2:45" ht="12.75" customHeight="1" x14ac:dyDescent="0.2">
      <c r="B194" s="312"/>
      <c r="C194" s="313"/>
      <c r="D194" s="313"/>
      <c r="E194" s="313"/>
      <c r="F194" s="313"/>
      <c r="G194" s="313"/>
      <c r="H194" s="313"/>
      <c r="I194" s="313"/>
      <c r="J194" s="216"/>
      <c r="K194" s="161"/>
      <c r="L194" s="161"/>
      <c r="M194" s="161"/>
      <c r="N194" s="161"/>
      <c r="X194" s="212"/>
      <c r="Y194" s="212"/>
      <c r="Z194" s="212"/>
      <c r="AA194" s="178"/>
      <c r="AB194" s="179"/>
    </row>
    <row r="195" spans="2:45" ht="15" customHeight="1" x14ac:dyDescent="0.2">
      <c r="B195" s="314"/>
      <c r="C195" s="315"/>
      <c r="D195" s="315"/>
      <c r="E195" s="315"/>
      <c r="F195" s="315"/>
      <c r="G195" s="315"/>
      <c r="H195" s="315"/>
      <c r="I195" s="315"/>
      <c r="J195" s="216"/>
      <c r="K195" s="161"/>
      <c r="L195" s="161"/>
      <c r="M195" s="161"/>
      <c r="N195" s="161"/>
      <c r="X195" s="212"/>
      <c r="Y195" s="212"/>
      <c r="Z195" s="212"/>
      <c r="AA195" s="178"/>
      <c r="AB195" s="179"/>
    </row>
    <row r="196" spans="2:45" x14ac:dyDescent="0.2">
      <c r="P196" s="41"/>
      <c r="X196" s="185"/>
      <c r="Y196" s="185"/>
      <c r="Z196" s="185"/>
      <c r="AA196" s="178"/>
      <c r="AB196" s="179"/>
    </row>
    <row r="197" spans="2:45" ht="15" customHeight="1" x14ac:dyDescent="0.2">
      <c r="B197" s="26" t="s">
        <v>275</v>
      </c>
      <c r="M197" s="26"/>
      <c r="P197" s="26" t="s">
        <v>136</v>
      </c>
      <c r="X197" s="185"/>
      <c r="Y197" s="185"/>
      <c r="Z197" s="185"/>
      <c r="AA197" s="178"/>
      <c r="AB197" s="179"/>
    </row>
    <row r="198" spans="2:45" ht="19.5" customHeight="1" x14ac:dyDescent="0.2">
      <c r="B198" s="303" t="s">
        <v>138</v>
      </c>
      <c r="C198" s="303"/>
      <c r="D198" s="303"/>
      <c r="E198" s="303"/>
      <c r="F198" s="303"/>
      <c r="G198" s="303"/>
      <c r="H198" s="303"/>
      <c r="I198" s="303"/>
      <c r="P198" s="308" t="s">
        <v>137</v>
      </c>
      <c r="Q198" s="384"/>
      <c r="R198" s="384"/>
      <c r="S198" s="384"/>
      <c r="T198" s="384"/>
      <c r="U198" s="384"/>
      <c r="V198" s="384"/>
      <c r="W198" s="475"/>
      <c r="X198" s="185"/>
      <c r="Y198" s="185"/>
      <c r="Z198" s="185"/>
      <c r="AA198" s="178"/>
      <c r="AB198" s="179"/>
    </row>
    <row r="199" spans="2:45" ht="19.5" customHeight="1" x14ac:dyDescent="0.2">
      <c r="B199" s="307"/>
      <c r="C199" s="307"/>
      <c r="D199" s="307"/>
      <c r="E199" s="307"/>
      <c r="F199" s="307"/>
      <c r="G199" s="307"/>
      <c r="H199" s="307"/>
      <c r="I199" s="307"/>
      <c r="O199" s="47"/>
      <c r="P199" s="441"/>
      <c r="Q199" s="442"/>
      <c r="R199" s="442"/>
      <c r="S199" s="442"/>
      <c r="T199" s="442"/>
      <c r="U199" s="442"/>
      <c r="V199" s="442"/>
      <c r="W199" s="443"/>
      <c r="X199" s="185"/>
      <c r="Y199" s="185"/>
      <c r="Z199" s="185"/>
      <c r="AA199" s="178"/>
      <c r="AB199" s="179"/>
    </row>
    <row r="200" spans="2:45" ht="19.5" customHeight="1" x14ac:dyDescent="0.2">
      <c r="B200" s="307"/>
      <c r="C200" s="307"/>
      <c r="D200" s="307"/>
      <c r="E200" s="307"/>
      <c r="F200" s="307"/>
      <c r="G200" s="307"/>
      <c r="H200" s="307"/>
      <c r="I200" s="307"/>
      <c r="P200" s="441"/>
      <c r="Q200" s="442"/>
      <c r="R200" s="442"/>
      <c r="S200" s="442"/>
      <c r="T200" s="442"/>
      <c r="U200" s="442"/>
      <c r="V200" s="442"/>
      <c r="W200" s="443"/>
      <c r="X200" s="185"/>
      <c r="Y200" s="185"/>
      <c r="Z200" s="185"/>
      <c r="AA200" s="178"/>
      <c r="AB200" s="179"/>
    </row>
    <row r="201" spans="2:45" ht="19.5" customHeight="1" x14ac:dyDescent="0.2">
      <c r="B201" s="304"/>
      <c r="C201" s="305"/>
      <c r="D201" s="305"/>
      <c r="E201" s="305"/>
      <c r="F201" s="305"/>
      <c r="G201" s="305"/>
      <c r="H201" s="305"/>
      <c r="I201" s="306"/>
      <c r="P201" s="441"/>
      <c r="Q201" s="442"/>
      <c r="R201" s="442"/>
      <c r="S201" s="442"/>
      <c r="T201" s="442"/>
      <c r="U201" s="442"/>
      <c r="V201" s="442"/>
      <c r="W201" s="443"/>
      <c r="X201" s="185"/>
      <c r="Y201" s="185"/>
      <c r="Z201" s="185"/>
      <c r="AA201" s="178"/>
      <c r="AB201" s="179"/>
    </row>
    <row r="202" spans="2:45" ht="19.5" customHeight="1" x14ac:dyDescent="0.2">
      <c r="B202" s="26"/>
      <c r="P202" s="34"/>
      <c r="Q202" s="34"/>
      <c r="R202" s="34"/>
      <c r="S202" s="34"/>
      <c r="T202" s="34"/>
      <c r="U202" s="34"/>
      <c r="X202" s="185"/>
      <c r="Y202" s="185"/>
      <c r="Z202" s="185"/>
      <c r="AA202" s="178"/>
      <c r="AB202" s="179"/>
    </row>
    <row r="203" spans="2:45" x14ac:dyDescent="0.2">
      <c r="P203" s="41"/>
      <c r="X203" s="185"/>
      <c r="Y203" s="185"/>
      <c r="Z203" s="185"/>
      <c r="AA203" s="178"/>
      <c r="AB203" s="179"/>
    </row>
    <row r="204" spans="2:45" ht="19.5" customHeight="1" x14ac:dyDescent="0.2">
      <c r="B204" s="26"/>
      <c r="H204" s="26"/>
      <c r="R204" s="31"/>
      <c r="U204" s="64"/>
      <c r="X204" s="185"/>
      <c r="Y204" s="185"/>
      <c r="Z204" s="185"/>
      <c r="AA204" s="178"/>
      <c r="AB204" s="179"/>
    </row>
    <row r="205" spans="2:45" ht="19.5" customHeight="1" x14ac:dyDescent="0.2">
      <c r="B205" s="26"/>
      <c r="H205" s="26"/>
      <c r="P205" s="334" t="s">
        <v>240</v>
      </c>
      <c r="Q205" s="335"/>
      <c r="R205" s="335"/>
      <c r="S205" s="335"/>
      <c r="T205" s="335"/>
      <c r="U205" s="335"/>
      <c r="V205" s="335"/>
      <c r="W205" s="450"/>
      <c r="X205" s="61"/>
      <c r="Y205" s="61"/>
      <c r="Z205" s="61"/>
    </row>
    <row r="206" spans="2:45" ht="21" customHeight="1" x14ac:dyDescent="0.2">
      <c r="M206" s="41"/>
      <c r="P206" s="451"/>
      <c r="Q206" s="452"/>
      <c r="R206" s="452"/>
      <c r="S206" s="452"/>
      <c r="T206" s="452"/>
      <c r="U206" s="452"/>
      <c r="V206" s="452"/>
      <c r="W206" s="453"/>
      <c r="X206" s="26"/>
      <c r="Y206" s="26"/>
      <c r="Z206" s="26"/>
      <c r="AJ206" s="26"/>
      <c r="AK206" s="26"/>
      <c r="AL206" s="26"/>
      <c r="AM206" s="26"/>
      <c r="AN206" s="26"/>
      <c r="AO206" s="26"/>
      <c r="AP206" s="26"/>
      <c r="AQ206" s="26"/>
      <c r="AR206" s="26"/>
      <c r="AS206" s="26"/>
    </row>
    <row r="207" spans="2:45" ht="51" customHeight="1" x14ac:dyDescent="0.2">
      <c r="B207" s="300" t="s">
        <v>615</v>
      </c>
      <c r="C207" s="301"/>
      <c r="D207" s="301"/>
      <c r="E207" s="301"/>
      <c r="F207" s="301"/>
      <c r="G207" s="301"/>
      <c r="H207" s="301"/>
      <c r="I207" s="302"/>
      <c r="P207" s="448" t="str">
        <f>"Leverantören intygar att avropssvaret är giltigt minst den tid som avropande organisation angett ovan. "&amp;CHAR(10)&amp;"("&amp;TEXT(D34,"ÅÅÅÅ-MM-DD")&amp;")"</f>
        <v>Leverantören intygar att avropssvaret är giltigt minst den tid som avropande organisation angett ovan. 
(1900-01-00)</v>
      </c>
      <c r="Q207" s="448"/>
      <c r="R207" s="448"/>
      <c r="S207" s="448"/>
      <c r="T207" s="448"/>
      <c r="U207" s="448"/>
      <c r="V207" s="448"/>
      <c r="W207" s="448"/>
      <c r="X207" s="26"/>
      <c r="Y207" s="26"/>
      <c r="Z207" s="26"/>
      <c r="AJ207" s="26"/>
      <c r="AK207" s="26"/>
      <c r="AL207" s="26"/>
      <c r="AM207" s="26"/>
      <c r="AN207" s="26"/>
      <c r="AO207" s="26"/>
      <c r="AP207" s="26"/>
      <c r="AQ207" s="26"/>
      <c r="AR207" s="26"/>
      <c r="AS207" s="26"/>
    </row>
    <row r="208" spans="2:45" ht="21" customHeight="1" x14ac:dyDescent="0.2">
      <c r="B208" s="65"/>
      <c r="P208" s="308" t="s">
        <v>38</v>
      </c>
      <c r="Q208" s="384"/>
      <c r="R208" s="384"/>
      <c r="S208" s="384"/>
      <c r="T208" s="384"/>
      <c r="U208" s="384"/>
      <c r="V208" s="384"/>
      <c r="W208" s="444"/>
      <c r="X208" s="26"/>
      <c r="Y208" s="26"/>
      <c r="Z208" s="26"/>
      <c r="AJ208" s="26"/>
      <c r="AK208" s="26"/>
      <c r="AL208" s="26"/>
      <c r="AM208" s="26"/>
      <c r="AN208" s="26"/>
      <c r="AO208" s="26"/>
      <c r="AP208" s="26"/>
      <c r="AQ208" s="26"/>
      <c r="AR208" s="26"/>
      <c r="AS208" s="26"/>
    </row>
    <row r="209" spans="2:36" ht="21.75" customHeight="1" x14ac:dyDescent="0.2">
      <c r="B209" s="29"/>
      <c r="C209" s="29"/>
      <c r="D209" s="29"/>
      <c r="E209" s="29"/>
      <c r="F209" s="29"/>
      <c r="G209" s="29"/>
      <c r="H209" s="29"/>
      <c r="I209" s="29"/>
      <c r="J209" s="29"/>
      <c r="K209" s="29"/>
      <c r="L209" s="29"/>
      <c r="M209" s="29"/>
      <c r="P209" s="441"/>
      <c r="Q209" s="442"/>
      <c r="R209" s="442"/>
      <c r="S209" s="442"/>
      <c r="T209" s="442"/>
      <c r="U209" s="442"/>
      <c r="V209" s="442"/>
      <c r="W209" s="443"/>
      <c r="X209" s="35"/>
      <c r="Y209" s="35"/>
      <c r="Z209" s="35"/>
      <c r="AA209" s="170" t="b">
        <f>IF(P209=0,TRUE,FALSE)</f>
        <v>1</v>
      </c>
      <c r="AH209" s="172" t="b">
        <f>OR(AA209:AG209)</f>
        <v>1</v>
      </c>
      <c r="AJ209" s="36"/>
    </row>
    <row r="210" spans="2:36" ht="7.5" customHeight="1" x14ac:dyDescent="0.2">
      <c r="B210" s="29"/>
      <c r="C210" s="29"/>
      <c r="D210" s="29"/>
      <c r="E210" s="29"/>
      <c r="F210" s="29"/>
      <c r="G210" s="29"/>
      <c r="H210" s="29"/>
      <c r="I210" s="29"/>
      <c r="J210" s="29"/>
      <c r="K210" s="29"/>
      <c r="L210" s="29"/>
      <c r="M210" s="29"/>
      <c r="P210" s="36"/>
      <c r="Q210" s="36"/>
      <c r="R210" s="36"/>
      <c r="S210" s="36"/>
      <c r="T210" s="36"/>
      <c r="X210" s="37"/>
      <c r="Y210" s="37"/>
      <c r="Z210" s="37"/>
      <c r="AB210" s="180"/>
      <c r="AC210" s="180"/>
      <c r="AD210" s="180"/>
      <c r="AE210" s="180"/>
      <c r="AF210" s="180"/>
      <c r="AG210" s="180"/>
      <c r="AH210" s="181"/>
      <c r="AJ210" s="36"/>
    </row>
    <row r="211" spans="2:36" ht="18" customHeight="1" x14ac:dyDescent="0.2">
      <c r="B211" s="29"/>
      <c r="C211" s="29"/>
      <c r="D211" s="29"/>
      <c r="E211" s="29"/>
      <c r="F211" s="29"/>
      <c r="G211" s="29"/>
      <c r="H211" s="29"/>
      <c r="I211" s="29"/>
      <c r="J211" s="29"/>
      <c r="K211" s="29"/>
      <c r="L211" s="29"/>
      <c r="M211" s="29"/>
      <c r="P211" s="445" t="s">
        <v>39</v>
      </c>
      <c r="Q211" s="446"/>
      <c r="R211" s="446"/>
      <c r="S211" s="446"/>
      <c r="T211" s="446"/>
      <c r="U211" s="446"/>
      <c r="V211" s="446"/>
      <c r="W211" s="447"/>
      <c r="X211" s="36"/>
      <c r="Y211" s="36"/>
      <c r="Z211" s="36"/>
      <c r="AB211" s="182"/>
      <c r="AC211" s="182"/>
      <c r="AD211" s="182"/>
      <c r="AE211" s="182"/>
      <c r="AF211" s="182"/>
      <c r="AG211" s="182"/>
      <c r="AH211" s="183"/>
      <c r="AJ211" s="36"/>
    </row>
    <row r="212" spans="2:36" ht="14.25" customHeight="1" x14ac:dyDescent="0.2">
      <c r="B212" s="42"/>
      <c r="C212" s="42"/>
      <c r="D212" s="42"/>
      <c r="P212" s="435"/>
      <c r="Q212" s="436"/>
      <c r="R212" s="436"/>
      <c r="S212" s="436"/>
      <c r="T212" s="436"/>
      <c r="U212" s="436"/>
      <c r="V212" s="436"/>
      <c r="W212" s="437"/>
      <c r="X212" s="35"/>
      <c r="Y212" s="35"/>
      <c r="Z212" s="35"/>
      <c r="AA212" s="170" t="b">
        <f>IF(P212=0,TRUE,FALSE)</f>
        <v>1</v>
      </c>
      <c r="AH212" s="172" t="b">
        <f>OR(AA212:AG212)</f>
        <v>1</v>
      </c>
      <c r="AJ212" s="36"/>
    </row>
    <row r="213" spans="2:36" ht="26.25" customHeight="1" x14ac:dyDescent="0.2">
      <c r="B213" s="42"/>
      <c r="C213" s="42"/>
      <c r="D213" s="42"/>
      <c r="F213" s="41"/>
      <c r="P213" s="438"/>
      <c r="Q213" s="439"/>
      <c r="R213" s="439"/>
      <c r="S213" s="439"/>
      <c r="T213" s="439"/>
      <c r="U213" s="439"/>
      <c r="V213" s="439"/>
      <c r="W213" s="440"/>
      <c r="X213" s="37"/>
      <c r="Y213" s="37"/>
      <c r="Z213" s="37"/>
      <c r="AJ213" s="36"/>
    </row>
    <row r="214" spans="2:36" ht="42.75" customHeight="1" x14ac:dyDescent="0.2">
      <c r="F214" s="41"/>
      <c r="R214" s="37"/>
      <c r="X214" s="37"/>
      <c r="Y214" s="37"/>
      <c r="Z214" s="37"/>
      <c r="AJ214" s="36"/>
    </row>
    <row r="215" spans="2:36" ht="31.5" customHeight="1" x14ac:dyDescent="0.2">
      <c r="T215" s="412" t="str">
        <f>IF(LarmStatus,"Minst ett av de obligatoriska kraven är inte ifyllda. Fel hittat på rad: "&amp;MATCH(TRUE,$AH:$AH,0),"")</f>
        <v>Minst ett av de obligatoriska kraven är inte ifyllda. Fel hittat på rad: 9</v>
      </c>
      <c r="U215" s="412"/>
      <c r="V215" s="412"/>
      <c r="W215" s="412"/>
      <c r="X215" s="41"/>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1+4NliGHa6uxRUuSkC2J8maR70mVhZGepvHZNtbyimoTdj2x9cXW0qBl6cd25J6qxYQjLGd3DTDb8RTPxpA9Yg==" saltValue="tUbx4bOXlB3zyGa0sIWD7g==" spinCount="100000" sheet="1" objects="1" scenarios="1" formatColumns="0" formatRows="0"/>
  <dataConsolidate/>
  <mergeCells count="516">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C49:E49"/>
    <mergeCell ref="F49:K49"/>
    <mergeCell ref="P49:U49"/>
    <mergeCell ref="V49:W49"/>
    <mergeCell ref="X49:Y49"/>
    <mergeCell ref="V47:W47"/>
    <mergeCell ref="X47:Y47"/>
    <mergeCell ref="C48:E48"/>
    <mergeCell ref="F48:K48"/>
    <mergeCell ref="P48:U48"/>
    <mergeCell ref="V48:W48"/>
    <mergeCell ref="X48:Y48"/>
    <mergeCell ref="C50:E50"/>
    <mergeCell ref="F50:K50"/>
    <mergeCell ref="P50:U50"/>
    <mergeCell ref="V50:W50"/>
    <mergeCell ref="X50:Y50"/>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B84:J85"/>
    <mergeCell ref="K85:K88"/>
    <mergeCell ref="L85:N87"/>
    <mergeCell ref="B87:F87"/>
    <mergeCell ref="B88:E88"/>
    <mergeCell ref="B89:C89"/>
    <mergeCell ref="H89:N89"/>
    <mergeCell ref="B80:J80"/>
    <mergeCell ref="B81:D81"/>
    <mergeCell ref="B83:J83"/>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16:C116"/>
    <mergeCell ref="H116:K116"/>
    <mergeCell ref="Q116:X116"/>
    <mergeCell ref="B117:C117"/>
    <mergeCell ref="H117:K117"/>
    <mergeCell ref="Q117:X117"/>
    <mergeCell ref="L116:N116"/>
    <mergeCell ref="L117:N117"/>
    <mergeCell ref="D116:E116"/>
    <mergeCell ref="F116:G116"/>
    <mergeCell ref="D117:E117"/>
    <mergeCell ref="F117:G117"/>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22:C122"/>
    <mergeCell ref="H122:K122"/>
    <mergeCell ref="Q122:X122"/>
    <mergeCell ref="B123:C123"/>
    <mergeCell ref="H123:K123"/>
    <mergeCell ref="Q123:X123"/>
    <mergeCell ref="L122:N122"/>
    <mergeCell ref="L123:N123"/>
    <mergeCell ref="D122:E122"/>
    <mergeCell ref="F122:G122"/>
    <mergeCell ref="D123:E123"/>
    <mergeCell ref="F123:G123"/>
    <mergeCell ref="T125:X125"/>
    <mergeCell ref="B126:C126"/>
    <mergeCell ref="H126:K126"/>
    <mergeCell ref="Q126:S126"/>
    <mergeCell ref="T126:X126"/>
    <mergeCell ref="B124:C124"/>
    <mergeCell ref="H124:K124"/>
    <mergeCell ref="Q124:X124"/>
    <mergeCell ref="B125:C125"/>
    <mergeCell ref="H125:K125"/>
    <mergeCell ref="Q125:S125"/>
    <mergeCell ref="L124:N124"/>
    <mergeCell ref="L125:N125"/>
    <mergeCell ref="L126:N126"/>
    <mergeCell ref="D124:E124"/>
    <mergeCell ref="F124:G124"/>
    <mergeCell ref="D125:E125"/>
    <mergeCell ref="F125:G125"/>
    <mergeCell ref="D126:E126"/>
    <mergeCell ref="F126:G126"/>
    <mergeCell ref="B128:C128"/>
    <mergeCell ref="H128:K128"/>
    <mergeCell ref="Q128:S128"/>
    <mergeCell ref="T128:X128"/>
    <mergeCell ref="B127:C127"/>
    <mergeCell ref="H127:K127"/>
    <mergeCell ref="Q127:S127"/>
    <mergeCell ref="T127:X127"/>
    <mergeCell ref="L127:N127"/>
    <mergeCell ref="L128:N128"/>
    <mergeCell ref="D127:E127"/>
    <mergeCell ref="F127:G127"/>
    <mergeCell ref="D128:E128"/>
    <mergeCell ref="F128:G128"/>
    <mergeCell ref="B130:C130"/>
    <mergeCell ref="H130:K130"/>
    <mergeCell ref="Q130:S130"/>
    <mergeCell ref="T130:X130"/>
    <mergeCell ref="B129:C129"/>
    <mergeCell ref="H129:K129"/>
    <mergeCell ref="Q129:S129"/>
    <mergeCell ref="T129:X129"/>
    <mergeCell ref="L129:N129"/>
    <mergeCell ref="L130:N130"/>
    <mergeCell ref="D129:E129"/>
    <mergeCell ref="F129:G129"/>
    <mergeCell ref="D130:E130"/>
    <mergeCell ref="F130:G130"/>
    <mergeCell ref="B132:C132"/>
    <mergeCell ref="H132:K132"/>
    <mergeCell ref="Q132:S132"/>
    <mergeCell ref="T132:X132"/>
    <mergeCell ref="B131:C131"/>
    <mergeCell ref="H131:K131"/>
    <mergeCell ref="Q131:S131"/>
    <mergeCell ref="T131:X131"/>
    <mergeCell ref="L131:N131"/>
    <mergeCell ref="L132:N132"/>
    <mergeCell ref="D131:E131"/>
    <mergeCell ref="F131:G131"/>
    <mergeCell ref="D132:E132"/>
    <mergeCell ref="F132:G132"/>
    <mergeCell ref="B134:C134"/>
    <mergeCell ref="H134:K134"/>
    <mergeCell ref="Q134:S134"/>
    <mergeCell ref="T134:X134"/>
    <mergeCell ref="B133:C133"/>
    <mergeCell ref="H133:K133"/>
    <mergeCell ref="Q133:S133"/>
    <mergeCell ref="T133:X133"/>
    <mergeCell ref="L133:N133"/>
    <mergeCell ref="L134:N134"/>
    <mergeCell ref="D133:E133"/>
    <mergeCell ref="F133:G133"/>
    <mergeCell ref="D134:E134"/>
    <mergeCell ref="F134:G134"/>
    <mergeCell ref="M137:N137"/>
    <mergeCell ref="B138:C138"/>
    <mergeCell ref="M138:N138"/>
    <mergeCell ref="R138:S138"/>
    <mergeCell ref="T138:U138"/>
    <mergeCell ref="V138:W138"/>
    <mergeCell ref="B135:C135"/>
    <mergeCell ref="H135:K135"/>
    <mergeCell ref="Q135:S135"/>
    <mergeCell ref="T135:X135"/>
    <mergeCell ref="L135:N135"/>
    <mergeCell ref="D135:E135"/>
    <mergeCell ref="F135:G135"/>
    <mergeCell ref="M139:N139"/>
    <mergeCell ref="P143:Q143"/>
    <mergeCell ref="R143:S143"/>
    <mergeCell ref="B144:N146"/>
    <mergeCell ref="R145:S146"/>
    <mergeCell ref="B150:F150"/>
    <mergeCell ref="B151:I151"/>
    <mergeCell ref="B153:I153"/>
    <mergeCell ref="P153:S153"/>
    <mergeCell ref="B173:I173"/>
    <mergeCell ref="P173:S173"/>
    <mergeCell ref="B174:I174"/>
    <mergeCell ref="B175:I175"/>
    <mergeCell ref="B162:I162"/>
    <mergeCell ref="B165:I165"/>
    <mergeCell ref="P165:S165"/>
    <mergeCell ref="B166:I166"/>
    <mergeCell ref="B167:I167"/>
    <mergeCell ref="B168:I168"/>
    <mergeCell ref="B154:I154"/>
    <mergeCell ref="B155:I155"/>
    <mergeCell ref="B156:I156"/>
    <mergeCell ref="B159:I159"/>
    <mergeCell ref="P159:S159"/>
    <mergeCell ref="B160:I160"/>
    <mergeCell ref="B161:I161"/>
    <mergeCell ref="B169:I169"/>
    <mergeCell ref="B170:I170"/>
    <mergeCell ref="B200:I200"/>
    <mergeCell ref="P200:W200"/>
    <mergeCell ref="B176:I176"/>
    <mergeCell ref="B179:I179"/>
    <mergeCell ref="B180:I182"/>
    <mergeCell ref="B184:F184"/>
    <mergeCell ref="B185:I185"/>
    <mergeCell ref="B186:I195"/>
    <mergeCell ref="P209:W209"/>
    <mergeCell ref="B198:I198"/>
    <mergeCell ref="P198:W198"/>
    <mergeCell ref="B199:I199"/>
    <mergeCell ref="P199:W199"/>
    <mergeCell ref="P211:W211"/>
    <mergeCell ref="P212:W213"/>
    <mergeCell ref="T215:W215"/>
    <mergeCell ref="B201:I201"/>
    <mergeCell ref="P201:W201"/>
    <mergeCell ref="P205:W206"/>
    <mergeCell ref="B207:I207"/>
    <mergeCell ref="P207:W207"/>
    <mergeCell ref="P208:W208"/>
  </mergeCells>
  <conditionalFormatting sqref="A1:AAA999">
    <cfRule type="expression" dxfId="7" priority="1">
      <formula>$A$1=FALSE()</formula>
    </cfRule>
  </conditionalFormatting>
  <conditionalFormatting sqref="P48:W67">
    <cfRule type="expression" dxfId="6" priority="14">
      <formula>$C48="Välj tjänst"</formula>
    </cfRule>
  </conditionalFormatting>
  <conditionalFormatting sqref="P90:X135">
    <cfRule type="expression" dxfId="5" priority="2">
      <formula>$B90="Välj tjänst"</formula>
    </cfRule>
  </conditionalFormatting>
  <conditionalFormatting sqref="T3 T215">
    <cfRule type="expression" dxfId="4" priority="15">
      <formula>LarmStatus</formula>
    </cfRule>
  </conditionalFormatting>
  <dataValidations count="12">
    <dataValidation type="list" allowBlank="1" showInputMessage="1" showErrorMessage="1" sqref="P90:P109 P17 P115:P124" xr:uid="{73ADF9BA-C399-4658-B591-575D66625B1C}">
      <formula1>"Ja,Nej"</formula1>
    </dataValidation>
    <dataValidation type="list" allowBlank="1" showInputMessage="1" showErrorMessage="1" sqref="C48:E67" xr:uid="{E39C2305-9869-4B26-A30C-F0AC472C51A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TblSpecTjnstr</formula1>
    </dataValidation>
    <dataValidation type="list" allowBlank="1" showInputMessage="1" showErrorMessage="1" sqref="B40" xr:uid="{DCDC4055-CA12-4B6A-84CA-CC89249162EC}">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3" xr:uid="{4B6C6C4E-F5CE-4382-B691-E5D22884B2D1}">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xr:uid="{10C05BFF-6BC2-46B0-99E4-940C45A0F476}">
      <formula1>43831</formula1>
      <formula2>73050</formula2>
    </dataValidation>
    <dataValidation type="date" allowBlank="1" showInputMessage="1" showErrorMessage="1" promptTitle="Datum" prompt="Datum i datumformatet ÅÅÅÅ-MM-DD" sqref="B34:E34 B31:E31" xr:uid="{B0780AFA-2537-41EE-B890-E8A7668CA8AD}">
      <formula1>43831</formula1>
      <formula2>73050</formula2>
    </dataValidation>
    <dataValidation type="list" allowBlank="1" showInputMessage="1" showErrorMessage="1" sqref="B43:K43" xr:uid="{DB77E3FA-96A5-485A-B07F-185E68B6D1BE}">
      <formula1>TblGeo</formula1>
    </dataValidation>
    <dataValidation type="list" allowBlank="1" showInputMessage="1" showErrorMessage="1" sqref="F90:G109 F115:G124 F126:G135" xr:uid="{C09D0374-26E0-4E4F-AC39-E73F9D3B4244}">
      <formula1>OFFSET(Krav,MATCH(D90,Kravlista,0),0)</formula1>
    </dataValidation>
    <dataValidation type="list" allowBlank="1" showInputMessage="1" showErrorMessage="1" sqref="D90:E109 D115:E124 D126:E135" xr:uid="{9609E76B-D419-42CF-9063-7126045CC1E5}">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26"/>
  <sheetViews>
    <sheetView showGridLines="0" zoomScaleNormal="100" workbookViewId="0">
      <selection activeCell="N24" sqref="N24"/>
    </sheetView>
  </sheetViews>
  <sheetFormatPr defaultColWidth="9.140625" defaultRowHeight="12.75" x14ac:dyDescent="0.2"/>
  <cols>
    <col min="1" max="1" width="4.140625" style="133" customWidth="1"/>
    <col min="2"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3" t="b">
        <f>OR(INDEX(Admin!$S$3:$S$9,MATCH(B1,Admin!$Q$3:$Q$9,0)),AdminMode)</f>
        <v>0</v>
      </c>
      <c r="B1" s="133" t="s">
        <v>279</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09" t="s">
        <v>73</v>
      </c>
      <c r="C3" s="409"/>
      <c r="D3" s="410"/>
      <c r="E3" s="410"/>
      <c r="P3" s="409" t="s">
        <v>74</v>
      </c>
      <c r="Q3" s="411"/>
      <c r="R3" s="410"/>
      <c r="T3" s="412" t="str">
        <f>IF(LarmStatus,"Minst ett av de obligatoriska kraven är inte ifyllda. Fel hittat på rad: "&amp;MATCH(TRUE,$AH:$AH,0),"")</f>
        <v>Minst ett av de obligatoriska kraven är inte ifyllda. Fel hittat på rad: 9</v>
      </c>
      <c r="U3" s="412"/>
      <c r="V3" s="412"/>
      <c r="W3" s="412"/>
      <c r="X3" s="26"/>
      <c r="Y3" s="26"/>
      <c r="Z3" s="26"/>
      <c r="AD3" s="173"/>
    </row>
    <row r="4" spans="1:35" ht="32.25" customHeight="1" x14ac:dyDescent="0.35">
      <c r="B4" s="413" t="s">
        <v>122</v>
      </c>
      <c r="C4" s="414"/>
      <c r="D4" s="414"/>
      <c r="E4" s="414"/>
      <c r="F4" s="414"/>
      <c r="G4" s="414"/>
      <c r="H4" s="414"/>
      <c r="I4" s="414"/>
      <c r="J4" s="426" t="s">
        <v>232</v>
      </c>
      <c r="K4" s="427"/>
      <c r="L4" s="427"/>
      <c r="M4" s="427"/>
      <c r="N4" s="427"/>
      <c r="O4" s="428"/>
      <c r="P4" s="417" t="s">
        <v>259</v>
      </c>
      <c r="Q4" s="417"/>
      <c r="R4" s="417"/>
      <c r="S4" s="417"/>
      <c r="T4" s="417"/>
      <c r="U4" s="417"/>
      <c r="V4" s="417"/>
      <c r="W4" s="418"/>
      <c r="Z4" s="27"/>
    </row>
    <row r="5" spans="1:35" ht="63" customHeight="1" x14ac:dyDescent="0.2">
      <c r="B5" s="415"/>
      <c r="C5" s="416"/>
      <c r="D5" s="416"/>
      <c r="E5" s="416"/>
      <c r="F5" s="416"/>
      <c r="G5" s="416"/>
      <c r="H5" s="416"/>
      <c r="I5" s="416"/>
      <c r="J5" s="429" t="str">
        <f>Ramavtalsområde</f>
        <v>Bemanningstjänster</v>
      </c>
      <c r="K5" s="430"/>
      <c r="L5" s="430"/>
      <c r="M5" s="430"/>
      <c r="N5" s="430"/>
      <c r="O5" s="431"/>
      <c r="P5" s="419"/>
      <c r="Q5" s="419"/>
      <c r="R5" s="419"/>
      <c r="S5" s="419"/>
      <c r="T5" s="419"/>
      <c r="U5" s="419"/>
      <c r="V5" s="419"/>
      <c r="W5" s="420"/>
      <c r="AC5" s="173"/>
      <c r="AD5" s="173"/>
      <c r="AE5" s="173"/>
      <c r="AF5" s="173"/>
    </row>
    <row r="6" spans="1:35" ht="26.25" customHeight="1" x14ac:dyDescent="0.2">
      <c r="B6" s="421" t="s">
        <v>159</v>
      </c>
      <c r="C6" s="421"/>
      <c r="D6" s="421"/>
      <c r="E6" s="421"/>
      <c r="F6" s="421"/>
      <c r="G6" s="421"/>
      <c r="H6" s="421"/>
      <c r="I6" s="421"/>
      <c r="J6" s="423" t="s">
        <v>529</v>
      </c>
      <c r="K6" s="424"/>
      <c r="L6" s="424"/>
      <c r="M6" s="424"/>
      <c r="N6" s="424"/>
      <c r="O6" s="425"/>
      <c r="P6" s="26"/>
      <c r="Q6" s="2"/>
      <c r="R6" s="2"/>
      <c r="S6" s="2"/>
      <c r="T6" s="2"/>
      <c r="U6" s="2"/>
      <c r="V6" s="2"/>
      <c r="W6" s="2"/>
      <c r="AC6" s="173"/>
      <c r="AD6" s="173"/>
      <c r="AE6" s="173"/>
      <c r="AF6" s="173"/>
    </row>
    <row r="7" spans="1:35" ht="18" customHeight="1" x14ac:dyDescent="0.2">
      <c r="B7" s="422" t="s">
        <v>72</v>
      </c>
      <c r="C7" s="422"/>
      <c r="D7" s="422"/>
      <c r="E7" s="422"/>
      <c r="F7" s="422"/>
      <c r="G7" s="422"/>
      <c r="H7" s="422"/>
      <c r="I7" s="422"/>
      <c r="J7" s="423"/>
      <c r="K7" s="424"/>
      <c r="L7" s="424"/>
      <c r="M7" s="424"/>
      <c r="N7" s="424"/>
      <c r="O7" s="425"/>
      <c r="P7" s="28" t="s">
        <v>29</v>
      </c>
      <c r="Q7" s="2"/>
      <c r="R7" s="2"/>
      <c r="S7" s="2"/>
      <c r="T7" s="2"/>
      <c r="U7" s="2"/>
      <c r="V7" s="2"/>
      <c r="W7" s="2"/>
      <c r="AC7" s="173"/>
      <c r="AD7" s="173"/>
      <c r="AE7" s="173"/>
      <c r="AF7" s="173"/>
    </row>
    <row r="8" spans="1:35" ht="27.75" customHeight="1" x14ac:dyDescent="0.2">
      <c r="B8" s="363" t="s">
        <v>6</v>
      </c>
      <c r="C8" s="333"/>
      <c r="D8" s="333"/>
      <c r="E8" s="333"/>
      <c r="F8" s="333"/>
      <c r="G8" s="333"/>
      <c r="H8" s="363" t="s">
        <v>31</v>
      </c>
      <c r="I8" s="364"/>
      <c r="J8" s="432" t="str">
        <f>Ramavtalsnummer</f>
        <v>23.3-14537-2023</v>
      </c>
      <c r="K8" s="433"/>
      <c r="L8" s="433"/>
      <c r="M8" s="433"/>
      <c r="N8" s="433"/>
      <c r="O8" s="434"/>
      <c r="P8" s="383" t="s">
        <v>30</v>
      </c>
      <c r="Q8" s="383"/>
      <c r="R8" s="383"/>
      <c r="S8" s="383"/>
      <c r="T8" s="383"/>
      <c r="U8" s="383"/>
      <c r="V8" s="383" t="s">
        <v>31</v>
      </c>
      <c r="W8" s="383"/>
      <c r="AC8" s="173"/>
      <c r="AD8" s="173"/>
      <c r="AE8" s="173"/>
      <c r="AF8" s="173"/>
    </row>
    <row r="9" spans="1:35" ht="19.5" customHeight="1" x14ac:dyDescent="0.2">
      <c r="B9" s="365"/>
      <c r="C9" s="366"/>
      <c r="D9" s="366"/>
      <c r="E9" s="366"/>
      <c r="F9" s="366"/>
      <c r="G9" s="366"/>
      <c r="H9" s="365"/>
      <c r="I9" s="367"/>
      <c r="J9" s="316" t="s">
        <v>246</v>
      </c>
      <c r="K9" s="317"/>
      <c r="L9" s="317"/>
      <c r="M9" s="317"/>
      <c r="N9" s="317"/>
      <c r="O9" s="318"/>
      <c r="P9" s="401"/>
      <c r="Q9" s="401"/>
      <c r="R9" s="401"/>
      <c r="S9" s="401"/>
      <c r="T9" s="401"/>
      <c r="U9" s="401"/>
      <c r="V9" s="402"/>
      <c r="W9" s="402"/>
      <c r="AA9" s="170" t="b">
        <f>IF(P9="",TRUE,FALSE)</f>
        <v>1</v>
      </c>
      <c r="AB9" s="171" t="b">
        <f>IF(V9="",TRUE,FALSE)</f>
        <v>1</v>
      </c>
      <c r="AC9" s="173"/>
      <c r="AD9" s="173"/>
      <c r="AE9" s="173"/>
      <c r="AF9" s="173"/>
      <c r="AH9" s="172" t="b">
        <f>OR(AA9:AG9)</f>
        <v>1</v>
      </c>
    </row>
    <row r="10" spans="1:35" s="29" customFormat="1" ht="27.75" customHeight="1" x14ac:dyDescent="0.2">
      <c r="A10" s="134"/>
      <c r="B10" s="362" t="s">
        <v>7</v>
      </c>
      <c r="C10" s="362"/>
      <c r="D10" s="362"/>
      <c r="E10" s="362" t="s">
        <v>5</v>
      </c>
      <c r="F10" s="362"/>
      <c r="G10" s="362"/>
      <c r="H10" s="362" t="s">
        <v>56</v>
      </c>
      <c r="I10" s="362"/>
      <c r="J10" s="319" t="str">
        <f>"Version "&amp;CurrentVersion</f>
        <v>Version 1.0</v>
      </c>
      <c r="K10" s="320"/>
      <c r="L10" s="320"/>
      <c r="M10" s="320"/>
      <c r="N10" s="320"/>
      <c r="O10" s="321"/>
      <c r="P10" s="383" t="s">
        <v>1</v>
      </c>
      <c r="Q10" s="383"/>
      <c r="R10" s="383"/>
      <c r="S10" s="383"/>
      <c r="T10" s="383" t="s">
        <v>3</v>
      </c>
      <c r="U10" s="383"/>
      <c r="V10" s="383"/>
      <c r="W10" s="383"/>
      <c r="AA10" s="174"/>
      <c r="AB10" s="171"/>
      <c r="AC10" s="173"/>
      <c r="AD10" s="173"/>
      <c r="AE10" s="173"/>
      <c r="AF10" s="173"/>
      <c r="AG10" s="173"/>
      <c r="AH10" s="172"/>
      <c r="AI10" s="172"/>
    </row>
    <row r="11" spans="1:35" ht="19.5" customHeight="1" x14ac:dyDescent="0.2">
      <c r="B11" s="361"/>
      <c r="C11" s="361"/>
      <c r="D11" s="361"/>
      <c r="E11" s="361"/>
      <c r="F11" s="361"/>
      <c r="G11" s="361"/>
      <c r="H11" s="361"/>
      <c r="I11" s="361"/>
      <c r="P11" s="402"/>
      <c r="Q11" s="402"/>
      <c r="R11" s="402"/>
      <c r="S11" s="402"/>
      <c r="T11" s="402"/>
      <c r="U11" s="402"/>
      <c r="V11" s="402"/>
      <c r="W11" s="402"/>
      <c r="AA11" s="170" t="b">
        <f>IF(P11="",TRUE,FALSE)</f>
        <v>1</v>
      </c>
      <c r="AB11" s="171" t="b">
        <f>IF(T11="",TRUE,FALSE)</f>
        <v>1</v>
      </c>
      <c r="AC11" s="173"/>
      <c r="AD11" s="173"/>
      <c r="AE11" s="173"/>
      <c r="AF11" s="173"/>
      <c r="AH11" s="172" t="b">
        <f>OR(AA11:AG11)</f>
        <v>1</v>
      </c>
    </row>
    <row r="12" spans="1:35" ht="27.75" customHeight="1" x14ac:dyDescent="0.2">
      <c r="B12" s="362" t="s">
        <v>55</v>
      </c>
      <c r="C12" s="362"/>
      <c r="D12" s="362"/>
      <c r="E12" s="362" t="s">
        <v>1</v>
      </c>
      <c r="F12" s="362"/>
      <c r="G12" s="362"/>
      <c r="H12" s="362" t="s">
        <v>2</v>
      </c>
      <c r="I12" s="362"/>
      <c r="P12" s="383" t="s">
        <v>7</v>
      </c>
      <c r="Q12" s="383"/>
      <c r="R12" s="383"/>
      <c r="S12" s="334"/>
      <c r="T12" s="383" t="s">
        <v>5</v>
      </c>
      <c r="U12" s="383"/>
      <c r="V12" s="383" t="s">
        <v>56</v>
      </c>
      <c r="W12" s="383"/>
      <c r="AC12" s="173"/>
      <c r="AD12" s="173"/>
      <c r="AE12" s="173"/>
      <c r="AF12" s="173"/>
    </row>
    <row r="13" spans="1:35" ht="19.5" customHeight="1" x14ac:dyDescent="0.2">
      <c r="B13" s="361"/>
      <c r="C13" s="361"/>
      <c r="D13" s="361"/>
      <c r="E13" s="361"/>
      <c r="F13" s="361"/>
      <c r="G13" s="361"/>
      <c r="H13" s="361"/>
      <c r="I13" s="361"/>
      <c r="P13" s="402"/>
      <c r="Q13" s="402"/>
      <c r="R13" s="402"/>
      <c r="S13" s="406"/>
      <c r="T13" s="402"/>
      <c r="U13" s="402"/>
      <c r="V13" s="402"/>
      <c r="W13" s="402"/>
      <c r="AA13" s="170" t="b">
        <f>IF(P13="",TRUE,FALSE)</f>
        <v>1</v>
      </c>
      <c r="AB13" s="171" t="b">
        <f>IF(T13="",TRUE,FALSE)</f>
        <v>1</v>
      </c>
      <c r="AC13" s="171" t="b">
        <f>IF(V13="",TRUE,FALSE)</f>
        <v>1</v>
      </c>
      <c r="AD13" s="173"/>
      <c r="AE13" s="173"/>
      <c r="AF13" s="173"/>
      <c r="AH13" s="172" t="b">
        <f>OR(AA13:AG13)</f>
        <v>1</v>
      </c>
    </row>
    <row r="14" spans="1:35" ht="27.75" customHeight="1" x14ac:dyDescent="0.2">
      <c r="B14" s="362" t="s">
        <v>135</v>
      </c>
      <c r="C14" s="362"/>
      <c r="D14" s="362"/>
      <c r="E14" s="363" t="s">
        <v>3</v>
      </c>
      <c r="F14" s="333"/>
      <c r="G14" s="333"/>
      <c r="H14" s="333"/>
      <c r="I14" s="364"/>
      <c r="P14" s="334" t="s">
        <v>2</v>
      </c>
      <c r="Q14" s="335"/>
      <c r="R14" s="335"/>
      <c r="S14" s="335"/>
      <c r="T14" s="334" t="s">
        <v>32</v>
      </c>
      <c r="U14" s="335"/>
      <c r="V14" s="335"/>
      <c r="W14" s="336"/>
      <c r="AC14" s="173"/>
      <c r="AD14" s="173"/>
      <c r="AE14" s="173"/>
      <c r="AF14" s="173"/>
    </row>
    <row r="15" spans="1:35" ht="19.5" customHeight="1" x14ac:dyDescent="0.2">
      <c r="B15" s="361"/>
      <c r="C15" s="361"/>
      <c r="D15" s="361"/>
      <c r="E15" s="365" t="s">
        <v>0</v>
      </c>
      <c r="F15" s="366"/>
      <c r="G15" s="366"/>
      <c r="H15" s="366"/>
      <c r="I15" s="367"/>
      <c r="P15" s="388"/>
      <c r="Q15" s="389"/>
      <c r="R15" s="389"/>
      <c r="S15" s="389"/>
      <c r="T15" s="388"/>
      <c r="U15" s="389"/>
      <c r="V15" s="389"/>
      <c r="W15" s="390"/>
      <c r="AA15" s="170" t="b">
        <f>IF(P15="",TRUE,FALSE)</f>
        <v>1</v>
      </c>
      <c r="AB15" s="171" t="b">
        <f>IF(T15="",TRUE,FALSE)</f>
        <v>1</v>
      </c>
      <c r="AC15" s="173"/>
      <c r="AD15" s="173"/>
      <c r="AE15" s="173"/>
      <c r="AF15" s="173"/>
      <c r="AH15" s="172" t="b">
        <f>OR(AA15:AG15)</f>
        <v>1</v>
      </c>
    </row>
    <row r="16" spans="1:35" ht="27.75" customHeight="1" x14ac:dyDescent="0.2">
      <c r="B16" s="333"/>
      <c r="C16" s="333"/>
      <c r="D16" s="333"/>
      <c r="E16" s="333"/>
      <c r="F16" s="333"/>
      <c r="G16" s="333"/>
      <c r="H16" s="333"/>
      <c r="I16" s="333"/>
      <c r="J16" s="41"/>
      <c r="P16" s="334" t="s">
        <v>33</v>
      </c>
      <c r="Q16" s="335"/>
      <c r="R16" s="336"/>
      <c r="S16" s="334" t="s">
        <v>243</v>
      </c>
      <c r="T16" s="335"/>
      <c r="U16" s="335"/>
      <c r="V16" s="335"/>
      <c r="W16" s="336"/>
      <c r="AC16" s="173"/>
      <c r="AD16" s="173"/>
      <c r="AE16" s="173"/>
      <c r="AF16" s="173"/>
    </row>
    <row r="17" spans="2:34" ht="19.5" customHeight="1" x14ac:dyDescent="0.2">
      <c r="B17" s="382"/>
      <c r="C17" s="382"/>
      <c r="D17" s="382"/>
      <c r="E17" s="382" t="s">
        <v>0</v>
      </c>
      <c r="F17" s="382"/>
      <c r="G17" s="382"/>
      <c r="H17" s="382"/>
      <c r="I17" s="382"/>
      <c r="P17" s="406"/>
      <c r="Q17" s="407"/>
      <c r="R17" s="408"/>
      <c r="S17" s="403"/>
      <c r="T17" s="404"/>
      <c r="U17" s="404"/>
      <c r="V17" s="404"/>
      <c r="W17" s="405"/>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372" t="s">
        <v>257</v>
      </c>
      <c r="C20" s="373"/>
      <c r="D20" s="373"/>
      <c r="E20" s="373"/>
      <c r="F20" s="373"/>
      <c r="G20" s="373"/>
      <c r="H20" s="373"/>
      <c r="I20" s="374"/>
      <c r="P20" s="372" t="s">
        <v>258</v>
      </c>
      <c r="Q20" s="373"/>
      <c r="R20" s="373"/>
      <c r="S20" s="373"/>
      <c r="T20" s="373"/>
      <c r="U20" s="373"/>
      <c r="V20" s="373"/>
      <c r="W20" s="374"/>
      <c r="AC20" s="173"/>
      <c r="AD20" s="173"/>
      <c r="AE20" s="173"/>
      <c r="AF20" s="173"/>
    </row>
    <row r="21" spans="2:34" ht="12.75" customHeight="1" x14ac:dyDescent="0.2">
      <c r="B21" s="375"/>
      <c r="C21" s="343"/>
      <c r="D21" s="343"/>
      <c r="E21" s="343"/>
      <c r="F21" s="343"/>
      <c r="G21" s="343"/>
      <c r="H21" s="343"/>
      <c r="I21" s="376"/>
      <c r="P21" s="375"/>
      <c r="Q21" s="343"/>
      <c r="R21" s="343"/>
      <c r="S21" s="343"/>
      <c r="T21" s="343"/>
      <c r="U21" s="343"/>
      <c r="V21" s="343"/>
      <c r="W21" s="376"/>
      <c r="AC21" s="173"/>
      <c r="AD21" s="173"/>
      <c r="AE21" s="173"/>
      <c r="AF21" s="173"/>
    </row>
    <row r="22" spans="2:34" ht="12.75" customHeight="1" x14ac:dyDescent="0.2">
      <c r="B22" s="375"/>
      <c r="C22" s="343"/>
      <c r="D22" s="343"/>
      <c r="E22" s="343"/>
      <c r="F22" s="343"/>
      <c r="G22" s="343"/>
      <c r="H22" s="343"/>
      <c r="I22" s="376"/>
      <c r="P22" s="375"/>
      <c r="Q22" s="343"/>
      <c r="R22" s="343"/>
      <c r="S22" s="343"/>
      <c r="T22" s="343"/>
      <c r="U22" s="343"/>
      <c r="V22" s="343"/>
      <c r="W22" s="376"/>
      <c r="AC22" s="173"/>
      <c r="AD22" s="173"/>
      <c r="AE22" s="173"/>
      <c r="AF22" s="173"/>
    </row>
    <row r="23" spans="2:34" ht="12.75" customHeight="1" x14ac:dyDescent="0.2">
      <c r="B23" s="375"/>
      <c r="C23" s="343"/>
      <c r="D23" s="343"/>
      <c r="E23" s="343"/>
      <c r="F23" s="343"/>
      <c r="G23" s="343"/>
      <c r="H23" s="343"/>
      <c r="I23" s="376"/>
      <c r="P23" s="375"/>
      <c r="Q23" s="343"/>
      <c r="R23" s="343"/>
      <c r="S23" s="343"/>
      <c r="T23" s="343"/>
      <c r="U23" s="343"/>
      <c r="V23" s="343"/>
      <c r="W23" s="376"/>
      <c r="AC23" s="173"/>
      <c r="AD23" s="173"/>
      <c r="AE23" s="173"/>
      <c r="AF23" s="173"/>
    </row>
    <row r="24" spans="2:34" ht="54.4" customHeight="1" x14ac:dyDescent="0.2">
      <c r="B24" s="375"/>
      <c r="C24" s="343"/>
      <c r="D24" s="343"/>
      <c r="E24" s="343"/>
      <c r="F24" s="343"/>
      <c r="G24" s="343"/>
      <c r="H24" s="343"/>
      <c r="I24" s="376"/>
      <c r="P24" s="377"/>
      <c r="Q24" s="378"/>
      <c r="R24" s="378"/>
      <c r="S24" s="378"/>
      <c r="T24" s="378"/>
      <c r="U24" s="378"/>
      <c r="V24" s="378"/>
      <c r="W24" s="379"/>
      <c r="AC24" s="173"/>
      <c r="AD24" s="173"/>
      <c r="AE24" s="173"/>
      <c r="AF24" s="173"/>
    </row>
    <row r="25" spans="2:34" ht="43.15" customHeight="1" x14ac:dyDescent="0.2">
      <c r="B25" s="377"/>
      <c r="C25" s="378"/>
      <c r="D25" s="378"/>
      <c r="E25" s="378"/>
      <c r="F25" s="378"/>
      <c r="G25" s="378"/>
      <c r="H25" s="378"/>
      <c r="I25" s="379"/>
      <c r="AC25" s="173"/>
      <c r="AD25" s="173"/>
      <c r="AE25" s="173"/>
      <c r="AF25" s="173"/>
    </row>
    <row r="26" spans="2:34" ht="17.25" customHeight="1" x14ac:dyDescent="0.2">
      <c r="B26" s="29"/>
      <c r="C26" s="17"/>
      <c r="D26" s="17"/>
      <c r="E26" s="17"/>
      <c r="F26" s="17"/>
      <c r="G26" s="17"/>
      <c r="H26" s="17"/>
      <c r="P26" s="26" t="s">
        <v>244</v>
      </c>
    </row>
    <row r="27" spans="2:34" ht="55.5" customHeight="1" x14ac:dyDescent="0.2">
      <c r="B27" s="44" t="s">
        <v>222</v>
      </c>
      <c r="P27" s="391" t="s">
        <v>245</v>
      </c>
      <c r="Q27" s="392"/>
      <c r="R27" s="392"/>
      <c r="S27" s="392"/>
      <c r="T27" s="392"/>
      <c r="U27" s="392"/>
      <c r="V27" s="392"/>
      <c r="W27" s="393"/>
      <c r="AC27" s="173"/>
      <c r="AD27" s="173"/>
      <c r="AE27" s="173"/>
      <c r="AF27" s="173"/>
    </row>
    <row r="28" spans="2:34" ht="115.5" customHeight="1" x14ac:dyDescent="0.2">
      <c r="B28" s="380"/>
      <c r="C28" s="381"/>
      <c r="D28" s="381"/>
      <c r="E28" s="381"/>
      <c r="F28" s="381"/>
      <c r="G28" s="381"/>
      <c r="H28" s="381"/>
      <c r="I28" s="381"/>
      <c r="P28" s="385"/>
      <c r="Q28" s="386"/>
      <c r="R28" s="386"/>
      <c r="S28" s="386"/>
      <c r="T28" s="386"/>
      <c r="U28" s="386"/>
      <c r="V28" s="386"/>
      <c r="W28" s="387"/>
      <c r="AC28" s="173"/>
      <c r="AD28" s="173"/>
      <c r="AE28" s="173"/>
      <c r="AF28" s="173"/>
    </row>
    <row r="29" spans="2:34" ht="17.25" customHeight="1" x14ac:dyDescent="0.2">
      <c r="B29" s="53"/>
      <c r="C29" s="38"/>
      <c r="D29" s="38"/>
      <c r="E29" s="38"/>
      <c r="F29" s="38"/>
      <c r="G29" s="38"/>
      <c r="H29" s="38"/>
    </row>
    <row r="30" spans="2:34" ht="27.75" customHeight="1" x14ac:dyDescent="0.2">
      <c r="B30" s="368" t="s">
        <v>235</v>
      </c>
      <c r="C30" s="368"/>
      <c r="D30" s="368" t="s">
        <v>236</v>
      </c>
      <c r="E30" s="368"/>
      <c r="G30" s="303" t="s">
        <v>110</v>
      </c>
      <c r="H30" s="303"/>
      <c r="I30" s="303"/>
    </row>
    <row r="31" spans="2:34" ht="19.5" customHeight="1" x14ac:dyDescent="0.2">
      <c r="B31" s="370"/>
      <c r="C31" s="371"/>
      <c r="D31" s="369"/>
      <c r="E31" s="369"/>
      <c r="G31" s="380"/>
      <c r="H31" s="380"/>
      <c r="I31" s="380"/>
    </row>
    <row r="32" spans="2:34" ht="12.75" customHeight="1" x14ac:dyDescent="0.2"/>
    <row r="33" spans="2:43" ht="27.75" customHeight="1" x14ac:dyDescent="0.2">
      <c r="B33" s="368" t="s">
        <v>50</v>
      </c>
      <c r="C33" s="368"/>
      <c r="D33" s="368" t="s">
        <v>51</v>
      </c>
      <c r="E33" s="368"/>
      <c r="G33" s="395" t="s">
        <v>252</v>
      </c>
      <c r="H33" s="396"/>
      <c r="I33" s="399"/>
    </row>
    <row r="34" spans="2:43" ht="19.5" customHeight="1" x14ac:dyDescent="0.2">
      <c r="B34" s="370"/>
      <c r="C34" s="371"/>
      <c r="D34" s="394"/>
      <c r="E34" s="394"/>
      <c r="G34" s="397"/>
      <c r="H34" s="398"/>
      <c r="I34" s="400"/>
      <c r="P34" s="54"/>
      <c r="Q34" s="54"/>
      <c r="R34" s="54"/>
    </row>
    <row r="35" spans="2:43" ht="12.75" customHeight="1" x14ac:dyDescent="0.2">
      <c r="F35" s="41"/>
    </row>
    <row r="36" spans="2:43" ht="27.75" customHeight="1" x14ac:dyDescent="0.2">
      <c r="B36" s="368" t="s">
        <v>237</v>
      </c>
      <c r="C36" s="368"/>
      <c r="D36" s="368" t="s">
        <v>238</v>
      </c>
      <c r="E36" s="368"/>
      <c r="G36" s="368" t="s">
        <v>526</v>
      </c>
      <c r="H36" s="368"/>
    </row>
    <row r="37" spans="2:43" ht="19.5" customHeight="1" x14ac:dyDescent="0.2">
      <c r="B37" s="370"/>
      <c r="C37" s="371"/>
      <c r="D37" s="370"/>
      <c r="E37" s="371"/>
      <c r="G37" s="370"/>
      <c r="H37" s="371"/>
      <c r="P37" s="54"/>
      <c r="Q37" s="54"/>
      <c r="R37" s="54"/>
    </row>
    <row r="38" spans="2:43" ht="12.75" customHeight="1" x14ac:dyDescent="0.2"/>
    <row r="39" spans="2:43" ht="26.25" customHeight="1" x14ac:dyDescent="0.2">
      <c r="B39" s="308" t="s">
        <v>534</v>
      </c>
      <c r="C39" s="384"/>
      <c r="D39" s="384"/>
      <c r="E39" s="384"/>
      <c r="F39" s="384"/>
      <c r="G39" s="384"/>
      <c r="H39" s="384"/>
      <c r="I39" s="384"/>
      <c r="J39" s="384"/>
      <c r="K39" s="384"/>
      <c r="L39" s="198"/>
      <c r="M39" s="199"/>
      <c r="N39" s="199"/>
      <c r="AJ39" s="25" t="s">
        <v>521</v>
      </c>
    </row>
    <row r="40" spans="2:43" ht="26.25" customHeight="1" x14ac:dyDescent="0.2">
      <c r="B40" s="357" t="s">
        <v>531</v>
      </c>
      <c r="C40" s="358"/>
      <c r="D40" s="358"/>
      <c r="E40" s="358"/>
      <c r="F40" s="358"/>
      <c r="G40" s="358"/>
      <c r="H40" s="358"/>
      <c r="I40" s="358"/>
      <c r="J40" s="358"/>
      <c r="K40" s="358"/>
      <c r="L40" s="200"/>
      <c r="M40" s="201"/>
      <c r="N40" s="201"/>
      <c r="AJ40" s="25" t="s">
        <v>521</v>
      </c>
    </row>
    <row r="41" spans="2:43" ht="12.75" customHeight="1" x14ac:dyDescent="0.2">
      <c r="B41" s="35"/>
      <c r="C41" s="35"/>
      <c r="D41" s="35"/>
      <c r="E41" s="35"/>
      <c r="F41" s="35"/>
      <c r="G41" s="35"/>
      <c r="H41" s="35"/>
      <c r="I41" s="35"/>
      <c r="J41" s="35"/>
      <c r="K41" s="67"/>
    </row>
    <row r="42" spans="2:43" ht="27.75" customHeight="1" x14ac:dyDescent="0.2">
      <c r="B42" s="359" t="s">
        <v>535</v>
      </c>
      <c r="C42" s="360"/>
      <c r="D42" s="360"/>
      <c r="E42" s="360"/>
      <c r="F42" s="360"/>
      <c r="G42" s="360"/>
      <c r="H42" s="360"/>
      <c r="I42" s="360"/>
      <c r="J42" s="360"/>
      <c r="K42" s="360"/>
      <c r="L42" s="198"/>
      <c r="M42" s="199"/>
      <c r="N42" s="199"/>
      <c r="AJ42" s="25" t="s">
        <v>521</v>
      </c>
    </row>
    <row r="43" spans="2:43" ht="25.5" customHeight="1" x14ac:dyDescent="0.2">
      <c r="B43" s="357" t="s">
        <v>537</v>
      </c>
      <c r="C43" s="358"/>
      <c r="D43" s="358"/>
      <c r="E43" s="358"/>
      <c r="F43" s="358"/>
      <c r="G43" s="358"/>
      <c r="H43" s="358"/>
      <c r="I43" s="358"/>
      <c r="J43" s="358"/>
      <c r="K43" s="358"/>
      <c r="L43" s="200"/>
      <c r="M43" s="201"/>
      <c r="N43" s="201"/>
      <c r="P43" s="149"/>
      <c r="Q43" s="149"/>
      <c r="R43" s="149"/>
      <c r="V43" s="41"/>
      <c r="AJ43" s="25" t="s">
        <v>521</v>
      </c>
    </row>
    <row r="44" spans="2:43" ht="12.75" customHeight="1" x14ac:dyDescent="0.2">
      <c r="B44" s="151"/>
      <c r="C44" s="151"/>
      <c r="D44" s="152"/>
      <c r="E44" s="152"/>
      <c r="F44" s="152"/>
      <c r="L44" s="29"/>
      <c r="M44" s="29"/>
      <c r="N44" s="29"/>
    </row>
    <row r="45" spans="2:43" ht="21" customHeight="1" x14ac:dyDescent="0.2">
      <c r="B45" s="346" t="s">
        <v>620</v>
      </c>
      <c r="C45" s="346"/>
      <c r="D45" s="346"/>
      <c r="E45" s="346"/>
      <c r="F45" s="346"/>
      <c r="I45" s="41"/>
      <c r="L45" s="29"/>
      <c r="M45" s="29"/>
      <c r="N45" s="29"/>
      <c r="P45" s="356" t="s">
        <v>52</v>
      </c>
      <c r="Q45" s="356"/>
      <c r="X45" s="153"/>
      <c r="Y45" s="30"/>
      <c r="Z45" s="30"/>
    </row>
    <row r="46" spans="2:43" ht="2.25" customHeight="1" x14ac:dyDescent="0.2">
      <c r="B46" s="293"/>
      <c r="C46" s="293"/>
      <c r="D46" s="293"/>
      <c r="E46" s="293"/>
      <c r="F46" s="293"/>
      <c r="G46" s="51"/>
      <c r="I46" s="154" t="s">
        <v>173</v>
      </c>
      <c r="P46" s="293"/>
      <c r="Q46" s="293"/>
      <c r="R46" s="293"/>
      <c r="S46" s="293"/>
      <c r="T46" s="293"/>
    </row>
    <row r="47" spans="2:43" ht="90" customHeight="1" x14ac:dyDescent="0.2">
      <c r="B47" s="202" t="s">
        <v>612</v>
      </c>
      <c r="C47" s="570" t="s">
        <v>616</v>
      </c>
      <c r="D47" s="570"/>
      <c r="E47" s="570"/>
      <c r="F47" s="463" t="s">
        <v>617</v>
      </c>
      <c r="G47" s="464"/>
      <c r="H47" s="464"/>
      <c r="I47" s="464"/>
      <c r="J47" s="464"/>
      <c r="K47" s="464"/>
      <c r="L47" s="203" t="s">
        <v>171</v>
      </c>
      <c r="M47" s="203" t="s">
        <v>610</v>
      </c>
      <c r="N47" s="202" t="s">
        <v>611</v>
      </c>
      <c r="P47" s="359" t="s">
        <v>613</v>
      </c>
      <c r="Q47" s="309"/>
      <c r="R47" s="309"/>
      <c r="S47" s="309"/>
      <c r="T47" s="309"/>
      <c r="U47" s="458"/>
      <c r="V47" s="462" t="s">
        <v>211</v>
      </c>
      <c r="W47" s="458"/>
      <c r="X47" s="359" t="s">
        <v>223</v>
      </c>
      <c r="Y47" s="458"/>
    </row>
    <row r="48" spans="2:43" ht="43.5" customHeight="1" x14ac:dyDescent="0.2">
      <c r="B48" s="160" t="s">
        <v>100</v>
      </c>
      <c r="C48" s="331" t="s">
        <v>570</v>
      </c>
      <c r="D48" s="344"/>
      <c r="E48" s="345"/>
      <c r="F48" s="331"/>
      <c r="G48" s="332"/>
      <c r="H48" s="332"/>
      <c r="I48" s="332"/>
      <c r="J48" s="332"/>
      <c r="K48" s="332"/>
      <c r="L48" s="155"/>
      <c r="M48" s="156"/>
      <c r="N48" s="157"/>
      <c r="P48" s="339"/>
      <c r="Q48" s="340"/>
      <c r="R48" s="340"/>
      <c r="S48" s="340"/>
      <c r="T48" s="340"/>
      <c r="U48" s="341"/>
      <c r="V48" s="327"/>
      <c r="W48" s="328"/>
      <c r="X48" s="322">
        <f>IFERROR(IF(L48="TRUE",V48,V48*M48),"")</f>
        <v>0</v>
      </c>
      <c r="Y48" s="323"/>
      <c r="Z48" s="169"/>
      <c r="AB48" s="171" t="b">
        <f t="shared" ref="AB48:AB67" si="0">AND(AND(LEFT(C48,4)&lt;&gt;"Välj",C48&lt;&gt;""),V48="")</f>
        <v>0</v>
      </c>
      <c r="AH48" s="172" t="b">
        <f t="shared" ref="AH48:AH50" si="1">OR(AA48:AG48)</f>
        <v>0</v>
      </c>
      <c r="AJ48" s="161"/>
      <c r="AK48" s="161"/>
      <c r="AL48" s="161"/>
      <c r="AM48" s="161"/>
      <c r="AN48" s="161"/>
      <c r="AO48" s="161"/>
      <c r="AP48" s="161"/>
      <c r="AQ48" s="161"/>
    </row>
    <row r="49" spans="2:34" ht="42.75" customHeight="1" x14ac:dyDescent="0.2">
      <c r="B49" s="160" t="s">
        <v>101</v>
      </c>
      <c r="C49" s="331" t="s">
        <v>570</v>
      </c>
      <c r="D49" s="344"/>
      <c r="E49" s="345"/>
      <c r="F49" s="331"/>
      <c r="G49" s="332"/>
      <c r="H49" s="332"/>
      <c r="I49" s="332"/>
      <c r="J49" s="332"/>
      <c r="K49" s="332"/>
      <c r="L49" s="155"/>
      <c r="M49" s="156"/>
      <c r="N49" s="157"/>
      <c r="P49" s="339"/>
      <c r="Q49" s="340"/>
      <c r="R49" s="340"/>
      <c r="S49" s="340"/>
      <c r="T49" s="340"/>
      <c r="U49" s="341"/>
      <c r="V49" s="327"/>
      <c r="W49" s="328"/>
      <c r="X49" s="322">
        <f t="shared" ref="X49:X67" si="2">IFERROR(IF(L49="TRUE",V49,V49*M49),"")</f>
        <v>0</v>
      </c>
      <c r="Y49" s="323"/>
      <c r="AB49" s="171" t="b">
        <f t="shared" si="0"/>
        <v>0</v>
      </c>
      <c r="AH49" s="172" t="b">
        <f t="shared" si="1"/>
        <v>0</v>
      </c>
    </row>
    <row r="50" spans="2:34" ht="42.75" customHeight="1" x14ac:dyDescent="0.2">
      <c r="B50" s="160" t="s">
        <v>102</v>
      </c>
      <c r="C50" s="331" t="s">
        <v>570</v>
      </c>
      <c r="D50" s="344"/>
      <c r="E50" s="345"/>
      <c r="F50" s="331"/>
      <c r="G50" s="332"/>
      <c r="H50" s="332"/>
      <c r="I50" s="332"/>
      <c r="J50" s="332"/>
      <c r="K50" s="332"/>
      <c r="L50" s="155"/>
      <c r="M50" s="156"/>
      <c r="N50" s="157"/>
      <c r="P50" s="339"/>
      <c r="Q50" s="340"/>
      <c r="R50" s="340"/>
      <c r="S50" s="340"/>
      <c r="T50" s="340"/>
      <c r="U50" s="341"/>
      <c r="V50" s="327"/>
      <c r="W50" s="328"/>
      <c r="X50" s="322">
        <f t="shared" si="2"/>
        <v>0</v>
      </c>
      <c r="Y50" s="323"/>
      <c r="AB50" s="171" t="b">
        <f t="shared" si="0"/>
        <v>0</v>
      </c>
      <c r="AH50" s="172" t="b">
        <f t="shared" si="1"/>
        <v>0</v>
      </c>
    </row>
    <row r="51" spans="2:34" ht="42.75" customHeight="1" x14ac:dyDescent="0.2">
      <c r="B51" s="160" t="s">
        <v>103</v>
      </c>
      <c r="C51" s="331" t="s">
        <v>570</v>
      </c>
      <c r="D51" s="344"/>
      <c r="E51" s="345"/>
      <c r="F51" s="331"/>
      <c r="G51" s="332"/>
      <c r="H51" s="332"/>
      <c r="I51" s="332"/>
      <c r="J51" s="332"/>
      <c r="K51" s="332"/>
      <c r="L51" s="155"/>
      <c r="M51" s="156"/>
      <c r="N51" s="157"/>
      <c r="P51" s="339"/>
      <c r="Q51" s="340"/>
      <c r="R51" s="340"/>
      <c r="S51" s="340"/>
      <c r="T51" s="340"/>
      <c r="U51" s="341"/>
      <c r="V51" s="327"/>
      <c r="W51" s="328"/>
      <c r="X51" s="322">
        <f t="shared" si="2"/>
        <v>0</v>
      </c>
      <c r="Y51" s="323"/>
      <c r="AB51" s="171" t="b">
        <f t="shared" si="0"/>
        <v>0</v>
      </c>
      <c r="AH51" s="172" t="b">
        <f t="shared" ref="AH51:AH67" si="3">OR(AA51:AG51)</f>
        <v>0</v>
      </c>
    </row>
    <row r="52" spans="2:34" ht="42.75" customHeight="1" x14ac:dyDescent="0.2">
      <c r="B52" s="160" t="s">
        <v>104</v>
      </c>
      <c r="C52" s="331" t="s">
        <v>570</v>
      </c>
      <c r="D52" s="344"/>
      <c r="E52" s="345"/>
      <c r="F52" s="331"/>
      <c r="G52" s="332"/>
      <c r="H52" s="332"/>
      <c r="I52" s="332"/>
      <c r="J52" s="332"/>
      <c r="K52" s="332"/>
      <c r="L52" s="155"/>
      <c r="M52" s="156"/>
      <c r="N52" s="157"/>
      <c r="P52" s="339"/>
      <c r="Q52" s="340"/>
      <c r="R52" s="340"/>
      <c r="S52" s="340"/>
      <c r="T52" s="340"/>
      <c r="U52" s="341"/>
      <c r="V52" s="327"/>
      <c r="W52" s="328"/>
      <c r="X52" s="322">
        <f t="shared" si="2"/>
        <v>0</v>
      </c>
      <c r="Y52" s="323"/>
      <c r="AB52" s="171" t="b">
        <f t="shared" si="0"/>
        <v>0</v>
      </c>
      <c r="AH52" s="172" t="b">
        <f t="shared" si="3"/>
        <v>0</v>
      </c>
    </row>
    <row r="53" spans="2:34" ht="42.75" customHeight="1" x14ac:dyDescent="0.2">
      <c r="B53" s="160" t="s">
        <v>106</v>
      </c>
      <c r="C53" s="331" t="s">
        <v>570</v>
      </c>
      <c r="D53" s="344"/>
      <c r="E53" s="345"/>
      <c r="F53" s="331"/>
      <c r="G53" s="332"/>
      <c r="H53" s="332"/>
      <c r="I53" s="332"/>
      <c r="J53" s="332"/>
      <c r="K53" s="332"/>
      <c r="L53" s="155"/>
      <c r="M53" s="156"/>
      <c r="N53" s="157"/>
      <c r="P53" s="339"/>
      <c r="Q53" s="340"/>
      <c r="R53" s="340"/>
      <c r="S53" s="340"/>
      <c r="T53" s="340"/>
      <c r="U53" s="341"/>
      <c r="V53" s="327"/>
      <c r="W53" s="328"/>
      <c r="X53" s="322">
        <f t="shared" si="2"/>
        <v>0</v>
      </c>
      <c r="Y53" s="323"/>
      <c r="AB53" s="171" t="b">
        <f t="shared" si="0"/>
        <v>0</v>
      </c>
      <c r="AH53" s="172" t="b">
        <f t="shared" si="3"/>
        <v>0</v>
      </c>
    </row>
    <row r="54" spans="2:34" ht="42.75" customHeight="1" x14ac:dyDescent="0.2">
      <c r="B54" s="160" t="s">
        <v>105</v>
      </c>
      <c r="C54" s="331" t="s">
        <v>570</v>
      </c>
      <c r="D54" s="344"/>
      <c r="E54" s="345"/>
      <c r="F54" s="331"/>
      <c r="G54" s="332"/>
      <c r="H54" s="332"/>
      <c r="I54" s="332"/>
      <c r="J54" s="332"/>
      <c r="K54" s="332"/>
      <c r="L54" s="155"/>
      <c r="M54" s="156"/>
      <c r="N54" s="157"/>
      <c r="P54" s="339"/>
      <c r="Q54" s="340"/>
      <c r="R54" s="340"/>
      <c r="S54" s="340"/>
      <c r="T54" s="340"/>
      <c r="U54" s="341"/>
      <c r="V54" s="327"/>
      <c r="W54" s="328"/>
      <c r="X54" s="322">
        <f t="shared" si="2"/>
        <v>0</v>
      </c>
      <c r="Y54" s="323"/>
      <c r="AB54" s="171" t="b">
        <f t="shared" si="0"/>
        <v>0</v>
      </c>
      <c r="AH54" s="172" t="b">
        <f t="shared" si="3"/>
        <v>0</v>
      </c>
    </row>
    <row r="55" spans="2:34" ht="42.75" customHeight="1" x14ac:dyDescent="0.2">
      <c r="B55" s="160" t="s">
        <v>107</v>
      </c>
      <c r="C55" s="331" t="s">
        <v>570</v>
      </c>
      <c r="D55" s="344"/>
      <c r="E55" s="345"/>
      <c r="F55" s="331"/>
      <c r="G55" s="332"/>
      <c r="H55" s="332"/>
      <c r="I55" s="332"/>
      <c r="J55" s="332"/>
      <c r="K55" s="332"/>
      <c r="L55" s="155"/>
      <c r="M55" s="156"/>
      <c r="N55" s="157"/>
      <c r="P55" s="339"/>
      <c r="Q55" s="340"/>
      <c r="R55" s="340"/>
      <c r="S55" s="340"/>
      <c r="T55" s="340"/>
      <c r="U55" s="341"/>
      <c r="V55" s="327"/>
      <c r="W55" s="328"/>
      <c r="X55" s="322">
        <f t="shared" si="2"/>
        <v>0</v>
      </c>
      <c r="Y55" s="323"/>
      <c r="AB55" s="171" t="b">
        <f t="shared" si="0"/>
        <v>0</v>
      </c>
      <c r="AH55" s="172" t="b">
        <f t="shared" si="3"/>
        <v>0</v>
      </c>
    </row>
    <row r="56" spans="2:34" ht="42.75" customHeight="1" x14ac:dyDescent="0.2">
      <c r="B56" s="160" t="s">
        <v>108</v>
      </c>
      <c r="C56" s="331" t="s">
        <v>570</v>
      </c>
      <c r="D56" s="344"/>
      <c r="E56" s="345"/>
      <c r="F56" s="331"/>
      <c r="G56" s="332"/>
      <c r="H56" s="332"/>
      <c r="I56" s="332"/>
      <c r="J56" s="332"/>
      <c r="K56" s="332"/>
      <c r="L56" s="155"/>
      <c r="M56" s="156"/>
      <c r="N56" s="157"/>
      <c r="P56" s="339"/>
      <c r="Q56" s="340"/>
      <c r="R56" s="340"/>
      <c r="S56" s="340"/>
      <c r="T56" s="340"/>
      <c r="U56" s="341"/>
      <c r="V56" s="327"/>
      <c r="W56" s="328"/>
      <c r="X56" s="322">
        <f t="shared" si="2"/>
        <v>0</v>
      </c>
      <c r="Y56" s="323"/>
      <c r="AB56" s="171" t="b">
        <f t="shared" si="0"/>
        <v>0</v>
      </c>
      <c r="AH56" s="172" t="b">
        <f t="shared" si="3"/>
        <v>0</v>
      </c>
    </row>
    <row r="57" spans="2:34" ht="42.75" customHeight="1" x14ac:dyDescent="0.2">
      <c r="B57" s="160" t="s">
        <v>109</v>
      </c>
      <c r="C57" s="331" t="s">
        <v>570</v>
      </c>
      <c r="D57" s="344"/>
      <c r="E57" s="345"/>
      <c r="F57" s="331"/>
      <c r="G57" s="332"/>
      <c r="H57" s="332"/>
      <c r="I57" s="332"/>
      <c r="J57" s="332"/>
      <c r="K57" s="332"/>
      <c r="L57" s="155"/>
      <c r="M57" s="156"/>
      <c r="N57" s="157"/>
      <c r="P57" s="339"/>
      <c r="Q57" s="340"/>
      <c r="R57" s="340"/>
      <c r="S57" s="340"/>
      <c r="T57" s="340"/>
      <c r="U57" s="341"/>
      <c r="V57" s="327"/>
      <c r="W57" s="328"/>
      <c r="X57" s="322">
        <f t="shared" si="2"/>
        <v>0</v>
      </c>
      <c r="Y57" s="323"/>
      <c r="AB57" s="171" t="b">
        <f t="shared" si="0"/>
        <v>0</v>
      </c>
      <c r="AH57" s="172" t="b">
        <f t="shared" si="3"/>
        <v>0</v>
      </c>
    </row>
    <row r="58" spans="2:34" ht="42.75" customHeight="1" x14ac:dyDescent="0.2">
      <c r="B58" s="160" t="s">
        <v>177</v>
      </c>
      <c r="C58" s="331" t="s">
        <v>570</v>
      </c>
      <c r="D58" s="344"/>
      <c r="E58" s="345"/>
      <c r="F58" s="331"/>
      <c r="G58" s="332"/>
      <c r="H58" s="332"/>
      <c r="I58" s="332"/>
      <c r="J58" s="332"/>
      <c r="K58" s="332"/>
      <c r="L58" s="155"/>
      <c r="M58" s="156"/>
      <c r="N58" s="157"/>
      <c r="P58" s="339"/>
      <c r="Q58" s="340"/>
      <c r="R58" s="340"/>
      <c r="S58" s="340"/>
      <c r="T58" s="340"/>
      <c r="U58" s="341"/>
      <c r="V58" s="327"/>
      <c r="W58" s="328"/>
      <c r="X58" s="322">
        <f t="shared" si="2"/>
        <v>0</v>
      </c>
      <c r="Y58" s="323"/>
      <c r="AB58" s="171" t="b">
        <f t="shared" si="0"/>
        <v>0</v>
      </c>
      <c r="AH58" s="172" t="b">
        <f t="shared" si="3"/>
        <v>0</v>
      </c>
    </row>
    <row r="59" spans="2:34" ht="42.75" customHeight="1" x14ac:dyDescent="0.2">
      <c r="B59" s="160" t="s">
        <v>178</v>
      </c>
      <c r="C59" s="331" t="s">
        <v>570</v>
      </c>
      <c r="D59" s="344"/>
      <c r="E59" s="345"/>
      <c r="F59" s="331"/>
      <c r="G59" s="332"/>
      <c r="H59" s="332"/>
      <c r="I59" s="332"/>
      <c r="J59" s="332"/>
      <c r="K59" s="332"/>
      <c r="L59" s="155"/>
      <c r="M59" s="156"/>
      <c r="N59" s="157"/>
      <c r="P59" s="339"/>
      <c r="Q59" s="340"/>
      <c r="R59" s="340"/>
      <c r="S59" s="340"/>
      <c r="T59" s="340"/>
      <c r="U59" s="341"/>
      <c r="V59" s="327"/>
      <c r="W59" s="328"/>
      <c r="X59" s="322">
        <f t="shared" si="2"/>
        <v>0</v>
      </c>
      <c r="Y59" s="323"/>
      <c r="AB59" s="171" t="b">
        <f t="shared" si="0"/>
        <v>0</v>
      </c>
      <c r="AH59" s="172" t="b">
        <f t="shared" si="3"/>
        <v>0</v>
      </c>
    </row>
    <row r="60" spans="2:34" ht="42.75" customHeight="1" x14ac:dyDescent="0.2">
      <c r="B60" s="160" t="s">
        <v>179</v>
      </c>
      <c r="C60" s="331" t="s">
        <v>570</v>
      </c>
      <c r="D60" s="344"/>
      <c r="E60" s="345"/>
      <c r="F60" s="331"/>
      <c r="G60" s="332"/>
      <c r="H60" s="332"/>
      <c r="I60" s="332"/>
      <c r="J60" s="332"/>
      <c r="K60" s="332"/>
      <c r="L60" s="155"/>
      <c r="M60" s="156"/>
      <c r="N60" s="157"/>
      <c r="P60" s="339"/>
      <c r="Q60" s="340"/>
      <c r="R60" s="340"/>
      <c r="S60" s="340"/>
      <c r="T60" s="340"/>
      <c r="U60" s="341"/>
      <c r="V60" s="327"/>
      <c r="W60" s="328"/>
      <c r="X60" s="322">
        <f t="shared" si="2"/>
        <v>0</v>
      </c>
      <c r="Y60" s="323"/>
      <c r="AB60" s="171" t="b">
        <f t="shared" si="0"/>
        <v>0</v>
      </c>
      <c r="AH60" s="172" t="b">
        <f t="shared" si="3"/>
        <v>0</v>
      </c>
    </row>
    <row r="61" spans="2:34" ht="42.75" customHeight="1" x14ac:dyDescent="0.2">
      <c r="B61" s="160" t="s">
        <v>180</v>
      </c>
      <c r="C61" s="331" t="s">
        <v>570</v>
      </c>
      <c r="D61" s="344"/>
      <c r="E61" s="345"/>
      <c r="F61" s="331"/>
      <c r="G61" s="332"/>
      <c r="H61" s="332"/>
      <c r="I61" s="332"/>
      <c r="J61" s="332"/>
      <c r="K61" s="332"/>
      <c r="L61" s="155"/>
      <c r="M61" s="156"/>
      <c r="N61" s="157"/>
      <c r="P61" s="339"/>
      <c r="Q61" s="340"/>
      <c r="R61" s="340"/>
      <c r="S61" s="340"/>
      <c r="T61" s="340"/>
      <c r="U61" s="341"/>
      <c r="V61" s="327"/>
      <c r="W61" s="328"/>
      <c r="X61" s="322">
        <f t="shared" si="2"/>
        <v>0</v>
      </c>
      <c r="Y61" s="323"/>
      <c r="AB61" s="171" t="b">
        <f t="shared" si="0"/>
        <v>0</v>
      </c>
      <c r="AH61" s="172" t="b">
        <f t="shared" si="3"/>
        <v>0</v>
      </c>
    </row>
    <row r="62" spans="2:34" ht="42.75" customHeight="1" x14ac:dyDescent="0.2">
      <c r="B62" s="160" t="s">
        <v>181</v>
      </c>
      <c r="C62" s="331" t="s">
        <v>570</v>
      </c>
      <c r="D62" s="344"/>
      <c r="E62" s="345"/>
      <c r="F62" s="331"/>
      <c r="G62" s="332"/>
      <c r="H62" s="332"/>
      <c r="I62" s="332"/>
      <c r="J62" s="332"/>
      <c r="K62" s="332"/>
      <c r="L62" s="155"/>
      <c r="M62" s="156"/>
      <c r="N62" s="157"/>
      <c r="P62" s="339"/>
      <c r="Q62" s="340"/>
      <c r="R62" s="340"/>
      <c r="S62" s="340"/>
      <c r="T62" s="340"/>
      <c r="U62" s="341"/>
      <c r="V62" s="327"/>
      <c r="W62" s="328"/>
      <c r="X62" s="322">
        <f t="shared" si="2"/>
        <v>0</v>
      </c>
      <c r="Y62" s="323"/>
      <c r="AB62" s="171" t="b">
        <f t="shared" si="0"/>
        <v>0</v>
      </c>
      <c r="AH62" s="172" t="b">
        <f t="shared" si="3"/>
        <v>0</v>
      </c>
    </row>
    <row r="63" spans="2:34" ht="42.75" customHeight="1" x14ac:dyDescent="0.2">
      <c r="B63" s="160" t="s">
        <v>182</v>
      </c>
      <c r="C63" s="331" t="s">
        <v>570</v>
      </c>
      <c r="D63" s="344"/>
      <c r="E63" s="345"/>
      <c r="F63" s="331"/>
      <c r="G63" s="332"/>
      <c r="H63" s="332"/>
      <c r="I63" s="332"/>
      <c r="J63" s="332"/>
      <c r="K63" s="332"/>
      <c r="L63" s="155"/>
      <c r="M63" s="156"/>
      <c r="N63" s="157"/>
      <c r="P63" s="339"/>
      <c r="Q63" s="340"/>
      <c r="R63" s="340"/>
      <c r="S63" s="340"/>
      <c r="T63" s="340"/>
      <c r="U63" s="341"/>
      <c r="V63" s="327"/>
      <c r="W63" s="328"/>
      <c r="X63" s="322">
        <f t="shared" si="2"/>
        <v>0</v>
      </c>
      <c r="Y63" s="323"/>
      <c r="AB63" s="171" t="b">
        <f t="shared" si="0"/>
        <v>0</v>
      </c>
      <c r="AH63" s="172" t="b">
        <f t="shared" si="3"/>
        <v>0</v>
      </c>
    </row>
    <row r="64" spans="2:34" ht="42.75" customHeight="1" x14ac:dyDescent="0.2">
      <c r="B64" s="160" t="s">
        <v>183</v>
      </c>
      <c r="C64" s="331" t="s">
        <v>570</v>
      </c>
      <c r="D64" s="344"/>
      <c r="E64" s="345"/>
      <c r="F64" s="331"/>
      <c r="G64" s="332"/>
      <c r="H64" s="332"/>
      <c r="I64" s="332"/>
      <c r="J64" s="332"/>
      <c r="K64" s="332"/>
      <c r="L64" s="155"/>
      <c r="M64" s="156"/>
      <c r="N64" s="157"/>
      <c r="P64" s="339"/>
      <c r="Q64" s="340"/>
      <c r="R64" s="340"/>
      <c r="S64" s="340"/>
      <c r="T64" s="340"/>
      <c r="U64" s="341"/>
      <c r="V64" s="327"/>
      <c r="W64" s="328"/>
      <c r="X64" s="322">
        <f t="shared" si="2"/>
        <v>0</v>
      </c>
      <c r="Y64" s="323"/>
      <c r="AB64" s="171" t="b">
        <f t="shared" si="0"/>
        <v>0</v>
      </c>
      <c r="AH64" s="172" t="b">
        <f t="shared" si="3"/>
        <v>0</v>
      </c>
    </row>
    <row r="65" spans="1:34" ht="42.75" customHeight="1" x14ac:dyDescent="0.2">
      <c r="B65" s="160" t="s">
        <v>184</v>
      </c>
      <c r="C65" s="331" t="s">
        <v>570</v>
      </c>
      <c r="D65" s="344"/>
      <c r="E65" s="345"/>
      <c r="F65" s="331"/>
      <c r="G65" s="332"/>
      <c r="H65" s="332"/>
      <c r="I65" s="332"/>
      <c r="J65" s="332"/>
      <c r="K65" s="332"/>
      <c r="L65" s="155"/>
      <c r="M65" s="156"/>
      <c r="N65" s="157"/>
      <c r="P65" s="339"/>
      <c r="Q65" s="340"/>
      <c r="R65" s="340"/>
      <c r="S65" s="340"/>
      <c r="T65" s="340"/>
      <c r="U65" s="341"/>
      <c r="V65" s="327"/>
      <c r="W65" s="328"/>
      <c r="X65" s="322">
        <f t="shared" si="2"/>
        <v>0</v>
      </c>
      <c r="Y65" s="323"/>
      <c r="AB65" s="171" t="b">
        <f t="shared" si="0"/>
        <v>0</v>
      </c>
      <c r="AH65" s="172" t="b">
        <f t="shared" si="3"/>
        <v>0</v>
      </c>
    </row>
    <row r="66" spans="1:34" ht="42.75" customHeight="1" x14ac:dyDescent="0.2">
      <c r="B66" s="160" t="s">
        <v>185</v>
      </c>
      <c r="C66" s="331" t="s">
        <v>570</v>
      </c>
      <c r="D66" s="344"/>
      <c r="E66" s="345"/>
      <c r="F66" s="331"/>
      <c r="G66" s="332"/>
      <c r="H66" s="332"/>
      <c r="I66" s="332"/>
      <c r="J66" s="332"/>
      <c r="K66" s="332"/>
      <c r="L66" s="155"/>
      <c r="M66" s="156"/>
      <c r="N66" s="157"/>
      <c r="P66" s="339"/>
      <c r="Q66" s="340"/>
      <c r="R66" s="340"/>
      <c r="S66" s="340"/>
      <c r="T66" s="340"/>
      <c r="U66" s="341"/>
      <c r="V66" s="327"/>
      <c r="W66" s="328"/>
      <c r="X66" s="322">
        <f t="shared" si="2"/>
        <v>0</v>
      </c>
      <c r="Y66" s="323"/>
      <c r="AB66" s="171" t="b">
        <f t="shared" si="0"/>
        <v>0</v>
      </c>
      <c r="AH66" s="172" t="b">
        <f t="shared" si="3"/>
        <v>0</v>
      </c>
    </row>
    <row r="67" spans="1:34" ht="42.75" customHeight="1" x14ac:dyDescent="0.2">
      <c r="B67" s="160" t="s">
        <v>116</v>
      </c>
      <c r="C67" s="331" t="s">
        <v>570</v>
      </c>
      <c r="D67" s="344"/>
      <c r="E67" s="345"/>
      <c r="F67" s="331"/>
      <c r="G67" s="332"/>
      <c r="H67" s="332"/>
      <c r="I67" s="332"/>
      <c r="J67" s="332"/>
      <c r="K67" s="332"/>
      <c r="L67" s="155"/>
      <c r="M67" s="156"/>
      <c r="N67" s="157"/>
      <c r="P67" s="339"/>
      <c r="Q67" s="340"/>
      <c r="R67" s="340"/>
      <c r="S67" s="340"/>
      <c r="T67" s="340"/>
      <c r="U67" s="341"/>
      <c r="V67" s="327"/>
      <c r="W67" s="328"/>
      <c r="X67" s="322">
        <f t="shared" si="2"/>
        <v>0</v>
      </c>
      <c r="Y67" s="323"/>
      <c r="AB67" s="171" t="b">
        <f t="shared" si="0"/>
        <v>0</v>
      </c>
      <c r="AH67" s="172" t="b">
        <f t="shared" si="3"/>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347">
        <f>SUM(X48:Y67)</f>
        <v>0</v>
      </c>
      <c r="Y69" s="348"/>
      <c r="Z69" s="30"/>
    </row>
    <row r="70" spans="1:34" ht="7.5" customHeight="1" x14ac:dyDescent="0.2">
      <c r="C70" s="1"/>
      <c r="H70" s="22"/>
      <c r="P70" s="54"/>
      <c r="Q70" s="54"/>
      <c r="R70" s="54"/>
      <c r="Z70" s="30"/>
    </row>
    <row r="71" spans="1:34" ht="27" customHeight="1" x14ac:dyDescent="0.2">
      <c r="A71" s="132"/>
      <c r="B71" s="346"/>
      <c r="C71" s="346"/>
      <c r="D71" s="346"/>
      <c r="E71" s="346"/>
      <c r="F71" s="346"/>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329"/>
      <c r="V72" s="330"/>
      <c r="W72" s="330"/>
      <c r="X72" s="55"/>
      <c r="Y72" s="56"/>
      <c r="Z72" s="30"/>
      <c r="AA72" s="175"/>
    </row>
    <row r="73" spans="1:34" ht="19.5" customHeight="1" x14ac:dyDescent="0.2">
      <c r="B73" s="45" t="s">
        <v>168</v>
      </c>
      <c r="F73" s="41"/>
      <c r="K73" s="45"/>
      <c r="N73" s="41"/>
      <c r="AA73" s="175"/>
    </row>
    <row r="74" spans="1:34" ht="28.5" customHeight="1" x14ac:dyDescent="0.2">
      <c r="A74" s="132"/>
      <c r="B74" s="293" t="s">
        <v>233</v>
      </c>
      <c r="C74" s="293"/>
      <c r="D74" s="293"/>
      <c r="E74" s="293"/>
      <c r="F74" s="293"/>
      <c r="G74" s="293"/>
      <c r="H74" s="293"/>
      <c r="I74" s="293"/>
      <c r="J74" s="293"/>
      <c r="M74" s="144"/>
      <c r="N74" s="35"/>
      <c r="P74" s="30"/>
      <c r="Q74" s="30"/>
      <c r="R74" s="30"/>
      <c r="S74" s="30"/>
      <c r="T74" s="30"/>
      <c r="U74" s="30"/>
      <c r="V74" s="30"/>
      <c r="W74" s="30"/>
      <c r="X74" s="55"/>
      <c r="Y74" s="56"/>
      <c r="Z74" s="30"/>
      <c r="AA74" s="175"/>
    </row>
    <row r="75" spans="1:34" ht="24.75" hidden="1" customHeight="1" x14ac:dyDescent="0.2">
      <c r="A75" s="135"/>
      <c r="B75" s="466" t="s">
        <v>217</v>
      </c>
      <c r="C75" s="466"/>
      <c r="D75" s="466"/>
      <c r="E75" s="466"/>
      <c r="F75" s="466"/>
      <c r="G75" s="466"/>
      <c r="H75" s="466"/>
      <c r="I75" s="466"/>
      <c r="J75" s="466"/>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465"/>
      <c r="F77" s="465"/>
      <c r="G77" s="465"/>
      <c r="H77" s="465"/>
      <c r="I77" s="465"/>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265</v>
      </c>
      <c r="C79" s="52"/>
      <c r="D79" s="52"/>
      <c r="P79" s="30"/>
      <c r="Q79" s="30"/>
      <c r="R79" s="30"/>
      <c r="S79" s="30"/>
      <c r="T79" s="30"/>
      <c r="U79" s="30"/>
      <c r="V79" s="30"/>
      <c r="W79" s="30"/>
      <c r="X79" s="55"/>
      <c r="Y79" s="56"/>
      <c r="Z79" s="30"/>
      <c r="AA79" s="175"/>
    </row>
    <row r="80" spans="1:34" ht="41.25" customHeight="1" x14ac:dyDescent="0.2">
      <c r="A80" s="132"/>
      <c r="B80" s="568" t="s">
        <v>266</v>
      </c>
      <c r="C80" s="569"/>
      <c r="D80" s="569"/>
      <c r="E80" s="569"/>
      <c r="F80" s="569"/>
      <c r="G80" s="569"/>
      <c r="H80" s="569"/>
      <c r="I80" s="569"/>
      <c r="J80" s="569"/>
      <c r="P80" s="30"/>
      <c r="Q80" s="30"/>
      <c r="R80" s="30"/>
      <c r="S80" s="30"/>
      <c r="T80" s="30"/>
      <c r="U80" s="30"/>
      <c r="V80" s="30"/>
      <c r="W80" s="30"/>
      <c r="X80" s="55"/>
      <c r="Y80" s="56"/>
      <c r="Z80" s="30"/>
      <c r="AA80" s="175"/>
      <c r="AB80" s="176"/>
    </row>
    <row r="81" spans="1:34" ht="17.25" customHeight="1" x14ac:dyDescent="0.2">
      <c r="A81" s="132"/>
      <c r="B81" s="293"/>
      <c r="C81" s="293"/>
      <c r="D81" s="293"/>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132"/>
      <c r="C82" s="132"/>
      <c r="D82" s="132"/>
      <c r="E82" s="132"/>
      <c r="F82" s="132"/>
      <c r="G82" s="132"/>
      <c r="H82" s="132"/>
      <c r="I82" s="132"/>
      <c r="J82" s="132"/>
      <c r="K82" s="132"/>
      <c r="L82" s="49"/>
      <c r="M82" s="49"/>
      <c r="N82" s="49"/>
      <c r="O82" s="83"/>
      <c r="P82" s="41"/>
      <c r="Q82" s="30"/>
      <c r="R82" s="30"/>
      <c r="S82" s="30"/>
      <c r="T82" s="30"/>
      <c r="U82" s="30"/>
      <c r="V82" s="30"/>
      <c r="W82" s="30"/>
      <c r="X82" s="55"/>
      <c r="Y82" s="56"/>
      <c r="Z82" s="30"/>
      <c r="AA82" s="175"/>
    </row>
    <row r="83" spans="1:34" ht="18.75" customHeight="1" x14ac:dyDescent="0.2">
      <c r="A83" s="132"/>
      <c r="B83" s="293" t="s">
        <v>224</v>
      </c>
      <c r="C83" s="294"/>
      <c r="D83" s="294"/>
      <c r="E83" s="294"/>
      <c r="F83" s="294"/>
      <c r="G83" s="294"/>
      <c r="H83" s="294"/>
      <c r="I83" s="294"/>
      <c r="J83" s="294"/>
      <c r="L83" s="49"/>
      <c r="M83" s="49"/>
      <c r="N83" s="49"/>
      <c r="O83" s="83"/>
      <c r="P83" s="83"/>
      <c r="Q83" s="30"/>
      <c r="R83" s="30"/>
      <c r="S83" s="30"/>
      <c r="T83" s="30"/>
      <c r="U83" s="30"/>
      <c r="V83" s="30"/>
      <c r="W83" s="30"/>
      <c r="X83" s="55"/>
      <c r="Y83" s="56"/>
      <c r="Z83" s="30"/>
      <c r="AA83" s="175"/>
    </row>
    <row r="84" spans="1:34" ht="25.5" customHeight="1" x14ac:dyDescent="0.2">
      <c r="A84" s="132"/>
      <c r="B84" s="467" t="s">
        <v>228</v>
      </c>
      <c r="C84" s="468"/>
      <c r="D84" s="468"/>
      <c r="E84" s="468"/>
      <c r="F84" s="468"/>
      <c r="G84" s="468"/>
      <c r="H84" s="468"/>
      <c r="I84" s="468"/>
      <c r="J84" s="469"/>
      <c r="L84" s="49"/>
      <c r="M84" s="49"/>
      <c r="N84" s="49"/>
      <c r="O84" s="83"/>
      <c r="P84" s="83"/>
      <c r="Q84" s="30"/>
      <c r="R84" s="30"/>
      <c r="S84" s="30"/>
      <c r="T84" s="30"/>
      <c r="U84" s="30"/>
      <c r="V84" s="30"/>
      <c r="W84" s="30"/>
      <c r="X84" s="55"/>
      <c r="Y84" s="56"/>
      <c r="Z84" s="30"/>
      <c r="AA84" s="175"/>
    </row>
    <row r="85" spans="1:34" ht="17.25" customHeight="1" x14ac:dyDescent="0.2">
      <c r="A85" s="132"/>
      <c r="B85" s="470"/>
      <c r="C85" s="471"/>
      <c r="D85" s="471"/>
      <c r="E85" s="471"/>
      <c r="F85" s="471"/>
      <c r="G85" s="471"/>
      <c r="H85" s="471"/>
      <c r="I85" s="471"/>
      <c r="J85" s="472"/>
      <c r="K85" s="146"/>
      <c r="L85" s="145"/>
      <c r="M85" s="29"/>
      <c r="N85" s="29"/>
      <c r="P85" s="30"/>
      <c r="Q85" s="30"/>
      <c r="R85" s="30"/>
      <c r="S85" s="30"/>
      <c r="T85" s="30"/>
      <c r="U85" s="30"/>
      <c r="V85" s="30"/>
      <c r="W85" s="30"/>
      <c r="X85" s="55"/>
      <c r="Y85" s="56"/>
      <c r="Z85" s="30"/>
      <c r="AA85" s="175"/>
    </row>
    <row r="86" spans="1:34" ht="17.25" customHeight="1" x14ac:dyDescent="0.2">
      <c r="A86" s="132"/>
      <c r="B86" s="31"/>
      <c r="K86" s="146"/>
      <c r="L86" s="145"/>
      <c r="M86" s="29"/>
      <c r="N86" s="29"/>
      <c r="P86" s="30"/>
      <c r="Q86" s="30"/>
      <c r="R86" s="30"/>
      <c r="S86" s="30"/>
      <c r="T86" s="30"/>
      <c r="U86" s="30"/>
      <c r="V86" s="30"/>
      <c r="W86" s="30"/>
      <c r="X86" s="55"/>
      <c r="Y86" s="56"/>
      <c r="Z86" s="30"/>
      <c r="AA86" s="175"/>
    </row>
    <row r="87" spans="1:34" ht="20.25" customHeight="1" x14ac:dyDescent="0.2">
      <c r="A87" s="132"/>
      <c r="B87" s="346" t="s">
        <v>169</v>
      </c>
      <c r="C87" s="346"/>
      <c r="D87" s="346"/>
      <c r="E87" s="346"/>
      <c r="F87" s="346"/>
      <c r="G87" s="41"/>
      <c r="J87" s="30"/>
      <c r="K87" s="146"/>
      <c r="L87" s="29"/>
      <c r="M87" s="29"/>
      <c r="N87" s="29"/>
      <c r="P87" s="45" t="s">
        <v>34</v>
      </c>
      <c r="X87" s="55"/>
      <c r="Y87" s="56"/>
      <c r="Z87" s="30"/>
      <c r="AA87" s="175"/>
    </row>
    <row r="88" spans="1:34" ht="15.75" customHeight="1" x14ac:dyDescent="0.2">
      <c r="A88" s="132"/>
      <c r="B88" s="351" t="s">
        <v>214</v>
      </c>
      <c r="C88" s="351"/>
      <c r="D88" s="351"/>
      <c r="E88" s="352"/>
      <c r="F88" s="138"/>
      <c r="G88" s="6"/>
      <c r="H88" s="6"/>
      <c r="I88" s="6"/>
      <c r="J88" s="30"/>
      <c r="K88" s="189"/>
      <c r="L88" s="139"/>
      <c r="M88" s="206"/>
      <c r="N88" s="136"/>
      <c r="P88" s="26"/>
      <c r="X88" s="55"/>
      <c r="Y88" s="56"/>
      <c r="Z88" s="30"/>
      <c r="AA88" s="175"/>
    </row>
    <row r="89" spans="1:34" ht="99" customHeight="1" x14ac:dyDescent="0.2">
      <c r="A89" s="132"/>
      <c r="B89" s="473" t="s">
        <v>605</v>
      </c>
      <c r="C89" s="474"/>
      <c r="D89" s="353" t="s">
        <v>250</v>
      </c>
      <c r="E89" s="541"/>
      <c r="F89" s="353" t="s">
        <v>619</v>
      </c>
      <c r="G89" s="541"/>
      <c r="H89" s="353" t="s">
        <v>216</v>
      </c>
      <c r="I89" s="354"/>
      <c r="J89" s="354"/>
      <c r="K89" s="354"/>
      <c r="L89" s="354"/>
      <c r="M89" s="354"/>
      <c r="N89" s="355"/>
      <c r="P89" s="148" t="s">
        <v>249</v>
      </c>
      <c r="Q89" s="455" t="s">
        <v>248</v>
      </c>
      <c r="R89" s="456"/>
      <c r="S89" s="456"/>
      <c r="T89" s="456"/>
      <c r="U89" s="456"/>
      <c r="V89" s="456"/>
      <c r="W89" s="456"/>
      <c r="X89" s="457"/>
      <c r="Y89" s="82"/>
      <c r="Z89" s="81"/>
      <c r="AA89" s="175"/>
    </row>
    <row r="90" spans="1:34" ht="34.5" customHeight="1" x14ac:dyDescent="0.2">
      <c r="A90" s="132" t="str">
        <f t="shared" ref="A90:A109" ca="1" si="4">IFERROR(INDEX(TblMatchKravres,MATCH($B90,TblSpecTjnstr,0)),"")</f>
        <v/>
      </c>
      <c r="B90" s="289" t="s">
        <v>570</v>
      </c>
      <c r="C90" s="288"/>
      <c r="D90" s="289"/>
      <c r="E90" s="288"/>
      <c r="F90" s="287"/>
      <c r="G90" s="288"/>
      <c r="H90" s="324"/>
      <c r="I90" s="325"/>
      <c r="J90" s="325"/>
      <c r="K90" s="325"/>
      <c r="L90" s="325"/>
      <c r="M90" s="325"/>
      <c r="N90" s="326"/>
      <c r="O90" s="57"/>
      <c r="P90" s="187"/>
      <c r="Q90" s="337"/>
      <c r="R90" s="337"/>
      <c r="S90" s="337"/>
      <c r="T90" s="337"/>
      <c r="U90" s="337"/>
      <c r="V90" s="337"/>
      <c r="W90" s="337"/>
      <c r="X90" s="338"/>
      <c r="Y90" s="57"/>
      <c r="Z90" s="57"/>
      <c r="AA90" s="170" t="b">
        <f t="shared" ref="AA90:AA92" si="5">AND(AND(LEFT(B90,4)&lt;&gt;"Välj",B90&lt;&gt;""),P90="")</f>
        <v>0</v>
      </c>
      <c r="AC90" s="171" t="b">
        <f t="shared" ref="AC90:AC109" si="6">NOT(OR(AND(D90="",F90=""),AND(D90&lt;&gt;"",F90&lt;&gt;"")))</f>
        <v>0</v>
      </c>
      <c r="AH90" s="172" t="b">
        <f t="shared" ref="AH90:AH92" si="7">OR(AA90:AG90)</f>
        <v>0</v>
      </c>
    </row>
    <row r="91" spans="1:34" ht="34.5" customHeight="1" x14ac:dyDescent="0.2">
      <c r="A91" s="132" t="str">
        <f t="shared" ca="1" si="4"/>
        <v/>
      </c>
      <c r="B91" s="289" t="s">
        <v>570</v>
      </c>
      <c r="C91" s="290"/>
      <c r="D91" s="289"/>
      <c r="E91" s="288"/>
      <c r="F91" s="287"/>
      <c r="G91" s="288"/>
      <c r="H91" s="324"/>
      <c r="I91" s="325"/>
      <c r="J91" s="325"/>
      <c r="K91" s="325"/>
      <c r="L91" s="325"/>
      <c r="M91" s="325"/>
      <c r="N91" s="326"/>
      <c r="O91" s="57"/>
      <c r="P91" s="187"/>
      <c r="Q91" s="337"/>
      <c r="R91" s="337"/>
      <c r="S91" s="337"/>
      <c r="T91" s="337"/>
      <c r="U91" s="337"/>
      <c r="V91" s="337"/>
      <c r="W91" s="337"/>
      <c r="X91" s="338"/>
      <c r="Y91" s="57"/>
      <c r="Z91" s="57"/>
      <c r="AA91" s="170" t="b">
        <f t="shared" si="5"/>
        <v>0</v>
      </c>
      <c r="AC91" s="171" t="b">
        <f t="shared" si="6"/>
        <v>0</v>
      </c>
      <c r="AH91" s="172" t="b">
        <f t="shared" si="7"/>
        <v>0</v>
      </c>
    </row>
    <row r="92" spans="1:34" ht="34.5" customHeight="1" x14ac:dyDescent="0.2">
      <c r="A92" s="132" t="str">
        <f t="shared" ca="1" si="4"/>
        <v/>
      </c>
      <c r="B92" s="289" t="s">
        <v>570</v>
      </c>
      <c r="C92" s="290"/>
      <c r="D92" s="289"/>
      <c r="E92" s="288"/>
      <c r="F92" s="287"/>
      <c r="G92" s="288"/>
      <c r="H92" s="324"/>
      <c r="I92" s="325"/>
      <c r="J92" s="325"/>
      <c r="K92" s="325"/>
      <c r="L92" s="325"/>
      <c r="M92" s="325"/>
      <c r="N92" s="326"/>
      <c r="O92" s="57"/>
      <c r="P92" s="187"/>
      <c r="Q92" s="337"/>
      <c r="R92" s="337"/>
      <c r="S92" s="337"/>
      <c r="T92" s="337"/>
      <c r="U92" s="337"/>
      <c r="V92" s="337"/>
      <c r="W92" s="337"/>
      <c r="X92" s="338"/>
      <c r="Y92" s="57"/>
      <c r="Z92" s="57"/>
      <c r="AA92" s="170" t="b">
        <f t="shared" si="5"/>
        <v>0</v>
      </c>
      <c r="AC92" s="171" t="b">
        <f t="shared" si="6"/>
        <v>0</v>
      </c>
      <c r="AH92" s="172" t="b">
        <f t="shared" si="7"/>
        <v>0</v>
      </c>
    </row>
    <row r="93" spans="1:34" ht="34.5" customHeight="1" x14ac:dyDescent="0.2">
      <c r="A93" s="132" t="str">
        <f t="shared" ca="1" si="4"/>
        <v/>
      </c>
      <c r="B93" s="289" t="s">
        <v>570</v>
      </c>
      <c r="C93" s="290"/>
      <c r="D93" s="289"/>
      <c r="E93" s="288"/>
      <c r="F93" s="287"/>
      <c r="G93" s="288"/>
      <c r="H93" s="324"/>
      <c r="I93" s="325"/>
      <c r="J93" s="325"/>
      <c r="K93" s="325"/>
      <c r="L93" s="325"/>
      <c r="M93" s="325"/>
      <c r="N93" s="326"/>
      <c r="O93" s="57"/>
      <c r="P93" s="187"/>
      <c r="Q93" s="337"/>
      <c r="R93" s="337"/>
      <c r="S93" s="337"/>
      <c r="T93" s="337"/>
      <c r="U93" s="337"/>
      <c r="V93" s="337"/>
      <c r="W93" s="337"/>
      <c r="X93" s="338"/>
      <c r="Y93" s="57"/>
      <c r="Z93" s="57"/>
      <c r="AA93" s="170" t="b">
        <f>AND(AND(LEFT(B93,4)&lt;&gt;"Välj",B93&lt;&gt;""),P93="")</f>
        <v>0</v>
      </c>
      <c r="AC93" s="171" t="b">
        <f t="shared" si="6"/>
        <v>0</v>
      </c>
      <c r="AH93" s="172" t="b">
        <f t="shared" ref="AH93:AH109" si="8">OR(AA93:AG93)</f>
        <v>0</v>
      </c>
    </row>
    <row r="94" spans="1:34" ht="34.5" customHeight="1" x14ac:dyDescent="0.2">
      <c r="A94" s="132" t="str">
        <f t="shared" ca="1" si="4"/>
        <v/>
      </c>
      <c r="B94" s="289" t="s">
        <v>570</v>
      </c>
      <c r="C94" s="290"/>
      <c r="D94" s="289"/>
      <c r="E94" s="288"/>
      <c r="F94" s="287"/>
      <c r="G94" s="288"/>
      <c r="H94" s="324"/>
      <c r="I94" s="325"/>
      <c r="J94" s="325"/>
      <c r="K94" s="325"/>
      <c r="L94" s="325"/>
      <c r="M94" s="325"/>
      <c r="N94" s="326"/>
      <c r="O94" s="57"/>
      <c r="P94" s="187"/>
      <c r="Q94" s="337"/>
      <c r="R94" s="337"/>
      <c r="S94" s="337"/>
      <c r="T94" s="337"/>
      <c r="U94" s="337"/>
      <c r="V94" s="337"/>
      <c r="W94" s="337"/>
      <c r="X94" s="338"/>
      <c r="Y94" s="57"/>
      <c r="Z94" s="57"/>
      <c r="AA94" s="170" t="b">
        <f t="shared" ref="AA94:AA109" si="9">AND(AND(LEFT(B94,4)&lt;&gt;"Välj",B94&lt;&gt;""),P94="")</f>
        <v>0</v>
      </c>
      <c r="AC94" s="171" t="b">
        <f t="shared" si="6"/>
        <v>0</v>
      </c>
      <c r="AH94" s="172" t="b">
        <f t="shared" si="8"/>
        <v>0</v>
      </c>
    </row>
    <row r="95" spans="1:34" ht="34.5" customHeight="1" x14ac:dyDescent="0.2">
      <c r="A95" s="132" t="str">
        <f t="shared" ca="1" si="4"/>
        <v/>
      </c>
      <c r="B95" s="289" t="s">
        <v>570</v>
      </c>
      <c r="C95" s="290"/>
      <c r="D95" s="289"/>
      <c r="E95" s="288"/>
      <c r="F95" s="287"/>
      <c r="G95" s="288"/>
      <c r="H95" s="324"/>
      <c r="I95" s="325"/>
      <c r="J95" s="325"/>
      <c r="K95" s="325"/>
      <c r="L95" s="325"/>
      <c r="M95" s="325"/>
      <c r="N95" s="326"/>
      <c r="O95" s="142"/>
      <c r="P95" s="187"/>
      <c r="Q95" s="337"/>
      <c r="R95" s="337"/>
      <c r="S95" s="337"/>
      <c r="T95" s="337"/>
      <c r="U95" s="337"/>
      <c r="V95" s="337"/>
      <c r="W95" s="337"/>
      <c r="X95" s="338"/>
      <c r="Y95" s="57"/>
      <c r="Z95" s="57"/>
      <c r="AA95" s="170" t="b">
        <f t="shared" si="9"/>
        <v>0</v>
      </c>
      <c r="AC95" s="171" t="b">
        <f t="shared" si="6"/>
        <v>0</v>
      </c>
      <c r="AH95" s="172" t="b">
        <f t="shared" si="8"/>
        <v>0</v>
      </c>
    </row>
    <row r="96" spans="1:34" ht="34.5" customHeight="1" x14ac:dyDescent="0.2">
      <c r="A96" s="132" t="str">
        <f t="shared" ca="1" si="4"/>
        <v/>
      </c>
      <c r="B96" s="289" t="s">
        <v>570</v>
      </c>
      <c r="C96" s="290"/>
      <c r="D96" s="289"/>
      <c r="E96" s="288"/>
      <c r="F96" s="287"/>
      <c r="G96" s="288"/>
      <c r="H96" s="324"/>
      <c r="I96" s="325"/>
      <c r="J96" s="325"/>
      <c r="K96" s="325"/>
      <c r="L96" s="325"/>
      <c r="M96" s="325"/>
      <c r="N96" s="326"/>
      <c r="O96" s="57"/>
      <c r="P96" s="187"/>
      <c r="Q96" s="337"/>
      <c r="R96" s="337"/>
      <c r="S96" s="337"/>
      <c r="T96" s="337"/>
      <c r="U96" s="337"/>
      <c r="V96" s="337"/>
      <c r="W96" s="337"/>
      <c r="X96" s="338"/>
      <c r="Y96" s="57"/>
      <c r="Z96" s="57"/>
      <c r="AA96" s="170" t="b">
        <f t="shared" si="9"/>
        <v>0</v>
      </c>
      <c r="AC96" s="171" t="b">
        <f t="shared" si="6"/>
        <v>0</v>
      </c>
      <c r="AH96" s="172" t="b">
        <f t="shared" si="8"/>
        <v>0</v>
      </c>
    </row>
    <row r="97" spans="1:34" ht="34.5" customHeight="1" x14ac:dyDescent="0.2">
      <c r="A97" s="132" t="str">
        <f t="shared" ca="1" si="4"/>
        <v/>
      </c>
      <c r="B97" s="289" t="s">
        <v>570</v>
      </c>
      <c r="C97" s="290"/>
      <c r="D97" s="289"/>
      <c r="E97" s="288"/>
      <c r="F97" s="287"/>
      <c r="G97" s="288"/>
      <c r="H97" s="324"/>
      <c r="I97" s="325"/>
      <c r="J97" s="325"/>
      <c r="K97" s="325"/>
      <c r="L97" s="325"/>
      <c r="M97" s="325"/>
      <c r="N97" s="326"/>
      <c r="O97" s="57"/>
      <c r="P97" s="187"/>
      <c r="Q97" s="337"/>
      <c r="R97" s="337"/>
      <c r="S97" s="337"/>
      <c r="T97" s="337"/>
      <c r="U97" s="337"/>
      <c r="V97" s="337"/>
      <c r="W97" s="337"/>
      <c r="X97" s="338"/>
      <c r="Y97" s="57"/>
      <c r="Z97" s="57"/>
      <c r="AA97" s="170" t="b">
        <f t="shared" si="9"/>
        <v>0</v>
      </c>
      <c r="AC97" s="171" t="b">
        <f t="shared" si="6"/>
        <v>0</v>
      </c>
      <c r="AH97" s="172" t="b">
        <f t="shared" si="8"/>
        <v>0</v>
      </c>
    </row>
    <row r="98" spans="1:34" ht="34.5" customHeight="1" x14ac:dyDescent="0.2">
      <c r="A98" s="132" t="str">
        <f t="shared" ca="1" si="4"/>
        <v/>
      </c>
      <c r="B98" s="289" t="s">
        <v>570</v>
      </c>
      <c r="C98" s="290"/>
      <c r="D98" s="289"/>
      <c r="E98" s="288"/>
      <c r="F98" s="287"/>
      <c r="G98" s="288"/>
      <c r="H98" s="324"/>
      <c r="I98" s="325"/>
      <c r="J98" s="325"/>
      <c r="K98" s="325"/>
      <c r="L98" s="325"/>
      <c r="M98" s="325"/>
      <c r="N98" s="326"/>
      <c r="O98" s="57"/>
      <c r="P98" s="187"/>
      <c r="Q98" s="337"/>
      <c r="R98" s="337"/>
      <c r="S98" s="337"/>
      <c r="T98" s="337"/>
      <c r="U98" s="337"/>
      <c r="V98" s="337"/>
      <c r="W98" s="337"/>
      <c r="X98" s="338"/>
      <c r="Y98" s="57"/>
      <c r="Z98" s="57"/>
      <c r="AA98" s="170" t="b">
        <f t="shared" si="9"/>
        <v>0</v>
      </c>
      <c r="AC98" s="171" t="b">
        <f t="shared" si="6"/>
        <v>0</v>
      </c>
      <c r="AH98" s="172" t="b">
        <f t="shared" si="8"/>
        <v>0</v>
      </c>
    </row>
    <row r="99" spans="1:34" ht="34.5" customHeight="1" x14ac:dyDescent="0.2">
      <c r="A99" s="132" t="str">
        <f t="shared" ca="1" si="4"/>
        <v/>
      </c>
      <c r="B99" s="289" t="s">
        <v>570</v>
      </c>
      <c r="C99" s="290"/>
      <c r="D99" s="289"/>
      <c r="E99" s="288"/>
      <c r="F99" s="287"/>
      <c r="G99" s="288"/>
      <c r="H99" s="324"/>
      <c r="I99" s="325"/>
      <c r="J99" s="325"/>
      <c r="K99" s="325"/>
      <c r="L99" s="325"/>
      <c r="M99" s="325"/>
      <c r="N99" s="326"/>
      <c r="O99" s="57"/>
      <c r="P99" s="187"/>
      <c r="Q99" s="337"/>
      <c r="R99" s="337"/>
      <c r="S99" s="337"/>
      <c r="T99" s="337"/>
      <c r="U99" s="337"/>
      <c r="V99" s="337"/>
      <c r="W99" s="337"/>
      <c r="X99" s="338"/>
      <c r="Y99" s="57"/>
      <c r="Z99" s="57"/>
      <c r="AA99" s="170" t="b">
        <f t="shared" si="9"/>
        <v>0</v>
      </c>
      <c r="AC99" s="171" t="b">
        <f t="shared" si="6"/>
        <v>0</v>
      </c>
      <c r="AH99" s="172" t="b">
        <f t="shared" si="8"/>
        <v>0</v>
      </c>
    </row>
    <row r="100" spans="1:34" ht="34.5" customHeight="1" x14ac:dyDescent="0.2">
      <c r="A100" s="132" t="str">
        <f t="shared" ca="1" si="4"/>
        <v/>
      </c>
      <c r="B100" s="289" t="s">
        <v>570</v>
      </c>
      <c r="C100" s="290"/>
      <c r="D100" s="289"/>
      <c r="E100" s="288"/>
      <c r="F100" s="287"/>
      <c r="G100" s="288"/>
      <c r="H100" s="324"/>
      <c r="I100" s="325"/>
      <c r="J100" s="325"/>
      <c r="K100" s="325"/>
      <c r="L100" s="325"/>
      <c r="M100" s="325"/>
      <c r="N100" s="326"/>
      <c r="O100" s="57"/>
      <c r="P100" s="187"/>
      <c r="Q100" s="337"/>
      <c r="R100" s="337"/>
      <c r="S100" s="337"/>
      <c r="T100" s="337"/>
      <c r="U100" s="337"/>
      <c r="V100" s="337"/>
      <c r="W100" s="337"/>
      <c r="X100" s="338"/>
      <c r="Y100" s="57"/>
      <c r="Z100" s="57"/>
      <c r="AA100" s="170" t="b">
        <f t="shared" si="9"/>
        <v>0</v>
      </c>
      <c r="AC100" s="171" t="b">
        <f t="shared" si="6"/>
        <v>0</v>
      </c>
      <c r="AH100" s="172" t="b">
        <f t="shared" si="8"/>
        <v>0</v>
      </c>
    </row>
    <row r="101" spans="1:34" ht="34.5" customHeight="1" x14ac:dyDescent="0.2">
      <c r="A101" s="132" t="str">
        <f t="shared" ca="1" si="4"/>
        <v/>
      </c>
      <c r="B101" s="289" t="s">
        <v>570</v>
      </c>
      <c r="C101" s="290"/>
      <c r="D101" s="289"/>
      <c r="E101" s="288"/>
      <c r="F101" s="287"/>
      <c r="G101" s="288"/>
      <c r="H101" s="324"/>
      <c r="I101" s="325"/>
      <c r="J101" s="325"/>
      <c r="K101" s="325"/>
      <c r="L101" s="325"/>
      <c r="M101" s="325"/>
      <c r="N101" s="326"/>
      <c r="O101" s="57"/>
      <c r="P101" s="187"/>
      <c r="Q101" s="337"/>
      <c r="R101" s="337"/>
      <c r="S101" s="337"/>
      <c r="T101" s="337"/>
      <c r="U101" s="337"/>
      <c r="V101" s="337"/>
      <c r="W101" s="337"/>
      <c r="X101" s="338"/>
      <c r="Y101" s="57"/>
      <c r="Z101" s="57"/>
      <c r="AA101" s="170" t="b">
        <f t="shared" si="9"/>
        <v>0</v>
      </c>
      <c r="AC101" s="171" t="b">
        <f t="shared" si="6"/>
        <v>0</v>
      </c>
      <c r="AH101" s="172" t="b">
        <f t="shared" si="8"/>
        <v>0</v>
      </c>
    </row>
    <row r="102" spans="1:34" ht="34.5" customHeight="1" x14ac:dyDescent="0.2">
      <c r="A102" s="132" t="str">
        <f t="shared" ca="1" si="4"/>
        <v/>
      </c>
      <c r="B102" s="289" t="s">
        <v>570</v>
      </c>
      <c r="C102" s="290"/>
      <c r="D102" s="289"/>
      <c r="E102" s="288"/>
      <c r="F102" s="287"/>
      <c r="G102" s="288"/>
      <c r="H102" s="324"/>
      <c r="I102" s="325"/>
      <c r="J102" s="325"/>
      <c r="K102" s="325"/>
      <c r="L102" s="325"/>
      <c r="M102" s="325"/>
      <c r="N102" s="326"/>
      <c r="O102" s="57"/>
      <c r="P102" s="187"/>
      <c r="Q102" s="337"/>
      <c r="R102" s="337"/>
      <c r="S102" s="337"/>
      <c r="T102" s="337"/>
      <c r="U102" s="337"/>
      <c r="V102" s="337"/>
      <c r="W102" s="337"/>
      <c r="X102" s="338"/>
      <c r="Y102" s="57"/>
      <c r="Z102" s="57"/>
      <c r="AA102" s="170" t="b">
        <f t="shared" si="9"/>
        <v>0</v>
      </c>
      <c r="AC102" s="171" t="b">
        <f t="shared" si="6"/>
        <v>0</v>
      </c>
      <c r="AH102" s="172" t="b">
        <f t="shared" si="8"/>
        <v>0</v>
      </c>
    </row>
    <row r="103" spans="1:34" ht="34.5" customHeight="1" x14ac:dyDescent="0.2">
      <c r="A103" s="132" t="str">
        <f t="shared" ca="1" si="4"/>
        <v/>
      </c>
      <c r="B103" s="289" t="s">
        <v>570</v>
      </c>
      <c r="C103" s="290"/>
      <c r="D103" s="289"/>
      <c r="E103" s="288"/>
      <c r="F103" s="287"/>
      <c r="G103" s="288"/>
      <c r="H103" s="324"/>
      <c r="I103" s="325"/>
      <c r="J103" s="325"/>
      <c r="K103" s="325"/>
      <c r="L103" s="325"/>
      <c r="M103" s="325"/>
      <c r="N103" s="326"/>
      <c r="O103" s="57"/>
      <c r="P103" s="187"/>
      <c r="Q103" s="337"/>
      <c r="R103" s="337"/>
      <c r="S103" s="337"/>
      <c r="T103" s="337"/>
      <c r="U103" s="337"/>
      <c r="V103" s="337"/>
      <c r="W103" s="337"/>
      <c r="X103" s="338"/>
      <c r="Y103" s="57"/>
      <c r="Z103" s="57"/>
      <c r="AA103" s="170" t="b">
        <f t="shared" si="9"/>
        <v>0</v>
      </c>
      <c r="AC103" s="171" t="b">
        <f t="shared" si="6"/>
        <v>0</v>
      </c>
      <c r="AH103" s="172" t="b">
        <f t="shared" si="8"/>
        <v>0</v>
      </c>
    </row>
    <row r="104" spans="1:34" ht="34.5" customHeight="1" x14ac:dyDescent="0.2">
      <c r="A104" s="132" t="str">
        <f t="shared" ca="1" si="4"/>
        <v/>
      </c>
      <c r="B104" s="289" t="s">
        <v>570</v>
      </c>
      <c r="C104" s="290"/>
      <c r="D104" s="289"/>
      <c r="E104" s="288"/>
      <c r="F104" s="287"/>
      <c r="G104" s="288"/>
      <c r="H104" s="324"/>
      <c r="I104" s="325"/>
      <c r="J104" s="325"/>
      <c r="K104" s="325"/>
      <c r="L104" s="325"/>
      <c r="M104" s="325"/>
      <c r="N104" s="326"/>
      <c r="O104" s="142"/>
      <c r="P104" s="187"/>
      <c r="Q104" s="337"/>
      <c r="R104" s="337"/>
      <c r="S104" s="337"/>
      <c r="T104" s="337"/>
      <c r="U104" s="337"/>
      <c r="V104" s="337"/>
      <c r="W104" s="337"/>
      <c r="X104" s="338"/>
      <c r="Y104" s="57"/>
      <c r="Z104" s="57"/>
      <c r="AA104" s="170" t="b">
        <f t="shared" si="9"/>
        <v>0</v>
      </c>
      <c r="AC104" s="171" t="b">
        <f t="shared" si="6"/>
        <v>0</v>
      </c>
      <c r="AH104" s="172" t="b">
        <f t="shared" si="8"/>
        <v>0</v>
      </c>
    </row>
    <row r="105" spans="1:34" ht="34.5" customHeight="1" x14ac:dyDescent="0.2">
      <c r="A105" s="132" t="str">
        <f t="shared" ca="1" si="4"/>
        <v/>
      </c>
      <c r="B105" s="289" t="s">
        <v>570</v>
      </c>
      <c r="C105" s="290"/>
      <c r="D105" s="289"/>
      <c r="E105" s="288"/>
      <c r="F105" s="287"/>
      <c r="G105" s="288"/>
      <c r="H105" s="324"/>
      <c r="I105" s="325"/>
      <c r="J105" s="325"/>
      <c r="K105" s="325"/>
      <c r="L105" s="325"/>
      <c r="M105" s="325"/>
      <c r="N105" s="326"/>
      <c r="O105" s="57"/>
      <c r="P105" s="187"/>
      <c r="Q105" s="337"/>
      <c r="R105" s="337"/>
      <c r="S105" s="337"/>
      <c r="T105" s="337"/>
      <c r="U105" s="337"/>
      <c r="V105" s="337"/>
      <c r="W105" s="337"/>
      <c r="X105" s="338"/>
      <c r="Y105" s="57"/>
      <c r="Z105" s="57"/>
      <c r="AA105" s="170" t="b">
        <f t="shared" si="9"/>
        <v>0</v>
      </c>
      <c r="AC105" s="171" t="b">
        <f t="shared" si="6"/>
        <v>0</v>
      </c>
      <c r="AH105" s="172" t="b">
        <f t="shared" si="8"/>
        <v>0</v>
      </c>
    </row>
    <row r="106" spans="1:34" ht="34.5" customHeight="1" x14ac:dyDescent="0.2">
      <c r="A106" s="132" t="str">
        <f t="shared" ca="1" si="4"/>
        <v/>
      </c>
      <c r="B106" s="289" t="s">
        <v>570</v>
      </c>
      <c r="C106" s="290"/>
      <c r="D106" s="289"/>
      <c r="E106" s="288"/>
      <c r="F106" s="287"/>
      <c r="G106" s="288"/>
      <c r="H106" s="324"/>
      <c r="I106" s="325"/>
      <c r="J106" s="325"/>
      <c r="K106" s="325"/>
      <c r="L106" s="325"/>
      <c r="M106" s="325"/>
      <c r="N106" s="326"/>
      <c r="O106" s="57"/>
      <c r="P106" s="187"/>
      <c r="Q106" s="337"/>
      <c r="R106" s="337"/>
      <c r="S106" s="337"/>
      <c r="T106" s="337"/>
      <c r="U106" s="337"/>
      <c r="V106" s="337"/>
      <c r="W106" s="337"/>
      <c r="X106" s="338"/>
      <c r="Y106" s="57"/>
      <c r="Z106" s="57"/>
      <c r="AA106" s="170" t="b">
        <f t="shared" si="9"/>
        <v>0</v>
      </c>
      <c r="AC106" s="171" t="b">
        <f t="shared" si="6"/>
        <v>0</v>
      </c>
      <c r="AH106" s="172" t="b">
        <f t="shared" si="8"/>
        <v>0</v>
      </c>
    </row>
    <row r="107" spans="1:34" ht="34.5" customHeight="1" x14ac:dyDescent="0.2">
      <c r="A107" s="132" t="str">
        <f t="shared" ca="1" si="4"/>
        <v/>
      </c>
      <c r="B107" s="289" t="s">
        <v>570</v>
      </c>
      <c r="C107" s="290"/>
      <c r="D107" s="289"/>
      <c r="E107" s="288"/>
      <c r="F107" s="287"/>
      <c r="G107" s="288"/>
      <c r="H107" s="324"/>
      <c r="I107" s="325"/>
      <c r="J107" s="325"/>
      <c r="K107" s="325"/>
      <c r="L107" s="325"/>
      <c r="M107" s="325"/>
      <c r="N107" s="326"/>
      <c r="O107" s="57"/>
      <c r="P107" s="187"/>
      <c r="Q107" s="337"/>
      <c r="R107" s="337"/>
      <c r="S107" s="337"/>
      <c r="T107" s="337"/>
      <c r="U107" s="337"/>
      <c r="V107" s="337"/>
      <c r="W107" s="337"/>
      <c r="X107" s="338"/>
      <c r="Y107" s="57"/>
      <c r="Z107" s="57"/>
      <c r="AA107" s="170" t="b">
        <f t="shared" si="9"/>
        <v>0</v>
      </c>
      <c r="AC107" s="171" t="b">
        <f t="shared" si="6"/>
        <v>0</v>
      </c>
      <c r="AH107" s="172" t="b">
        <f t="shared" si="8"/>
        <v>0</v>
      </c>
    </row>
    <row r="108" spans="1:34" ht="34.5" customHeight="1" x14ac:dyDescent="0.2">
      <c r="A108" s="132" t="str">
        <f t="shared" ca="1" si="4"/>
        <v/>
      </c>
      <c r="B108" s="289" t="s">
        <v>570</v>
      </c>
      <c r="C108" s="290"/>
      <c r="D108" s="289"/>
      <c r="E108" s="288"/>
      <c r="F108" s="287"/>
      <c r="G108" s="288"/>
      <c r="H108" s="324"/>
      <c r="I108" s="325"/>
      <c r="J108" s="325"/>
      <c r="K108" s="325"/>
      <c r="L108" s="325"/>
      <c r="M108" s="325"/>
      <c r="N108" s="326"/>
      <c r="O108" s="57"/>
      <c r="P108" s="187"/>
      <c r="Q108" s="337"/>
      <c r="R108" s="337"/>
      <c r="S108" s="337"/>
      <c r="T108" s="337"/>
      <c r="U108" s="337"/>
      <c r="V108" s="337"/>
      <c r="W108" s="337"/>
      <c r="X108" s="338"/>
      <c r="Y108" s="57"/>
      <c r="Z108" s="57"/>
      <c r="AA108" s="170" t="b">
        <f t="shared" si="9"/>
        <v>0</v>
      </c>
      <c r="AC108" s="171" t="b">
        <f t="shared" si="6"/>
        <v>0</v>
      </c>
      <c r="AH108" s="172" t="b">
        <f t="shared" si="8"/>
        <v>0</v>
      </c>
    </row>
    <row r="109" spans="1:34" ht="34.5" customHeight="1" x14ac:dyDescent="0.2">
      <c r="A109" s="132" t="str">
        <f t="shared" ca="1" si="4"/>
        <v/>
      </c>
      <c r="B109" s="289" t="s">
        <v>570</v>
      </c>
      <c r="C109" s="290"/>
      <c r="D109" s="289"/>
      <c r="E109" s="288"/>
      <c r="F109" s="287"/>
      <c r="G109" s="288"/>
      <c r="H109" s="324"/>
      <c r="I109" s="325"/>
      <c r="J109" s="325"/>
      <c r="K109" s="325"/>
      <c r="L109" s="325"/>
      <c r="M109" s="325"/>
      <c r="N109" s="326"/>
      <c r="O109" s="57"/>
      <c r="P109" s="187"/>
      <c r="Q109" s="337"/>
      <c r="R109" s="337"/>
      <c r="S109" s="337"/>
      <c r="T109" s="337"/>
      <c r="U109" s="337"/>
      <c r="V109" s="337"/>
      <c r="W109" s="337"/>
      <c r="X109" s="338"/>
      <c r="Y109" s="57"/>
      <c r="Z109" s="57"/>
      <c r="AA109" s="170" t="b">
        <f t="shared" si="9"/>
        <v>0</v>
      </c>
      <c r="AC109" s="171" t="b">
        <f t="shared" si="6"/>
        <v>0</v>
      </c>
      <c r="AH109" s="172" t="b">
        <f t="shared" si="8"/>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ht="29.25" customHeight="1" x14ac:dyDescent="0.2">
      <c r="A111" s="132"/>
      <c r="B111" s="138"/>
      <c r="C111" s="138"/>
      <c r="D111" s="208"/>
      <c r="E111" s="138"/>
      <c r="F111" s="138"/>
      <c r="G111" s="6"/>
      <c r="H111" s="454"/>
      <c r="I111" s="515"/>
      <c r="J111" s="515"/>
      <c r="K111" s="145"/>
      <c r="L111" s="270"/>
      <c r="M111" s="270"/>
      <c r="N111" s="270"/>
      <c r="P111" s="41"/>
      <c r="X111" s="55"/>
      <c r="Y111" s="56"/>
      <c r="Z111" s="30"/>
    </row>
    <row r="112" spans="1:34" x14ac:dyDescent="0.2">
      <c r="A112" s="132"/>
      <c r="B112" s="138"/>
      <c r="C112" s="138"/>
      <c r="D112" s="208"/>
      <c r="E112" s="138"/>
      <c r="F112" s="138"/>
      <c r="G112" s="6"/>
      <c r="H112" s="6"/>
      <c r="I112" s="6"/>
      <c r="J112" s="30"/>
      <c r="K112" s="145"/>
      <c r="L112" s="270"/>
      <c r="M112" s="270"/>
      <c r="N112" s="270"/>
      <c r="P112" s="26"/>
      <c r="X112" s="55"/>
      <c r="Y112" s="56"/>
      <c r="Z112" s="30"/>
    </row>
    <row r="113" spans="1:35" ht="15.75" customHeight="1" x14ac:dyDescent="0.2">
      <c r="A113" s="147"/>
      <c r="B113" s="562" t="s">
        <v>215</v>
      </c>
      <c r="C113" s="562"/>
      <c r="D113" s="562"/>
      <c r="E113" s="563"/>
      <c r="F113" s="138"/>
      <c r="G113" s="6"/>
      <c r="H113" s="6"/>
      <c r="I113" s="6"/>
      <c r="J113" s="30"/>
      <c r="K113" s="145"/>
      <c r="L113" s="270"/>
      <c r="M113" s="270"/>
      <c r="N113" s="270"/>
      <c r="P113" s="26"/>
      <c r="X113" s="55"/>
      <c r="Y113" s="56"/>
      <c r="Z113" s="30"/>
      <c r="AA113" s="175"/>
    </row>
    <row r="114" spans="1:35" ht="99" customHeight="1" x14ac:dyDescent="0.2">
      <c r="A114" s="132"/>
      <c r="B114" s="353" t="s">
        <v>605</v>
      </c>
      <c r="C114" s="564"/>
      <c r="D114" s="353" t="s">
        <v>251</v>
      </c>
      <c r="E114" s="541"/>
      <c r="F114" s="353" t="s">
        <v>619</v>
      </c>
      <c r="G114" s="541"/>
      <c r="H114" s="353" t="s">
        <v>134</v>
      </c>
      <c r="I114" s="541"/>
      <c r="J114" s="541"/>
      <c r="K114" s="549"/>
      <c r="L114" s="270"/>
      <c r="M114" s="270"/>
      <c r="N114" s="270"/>
      <c r="P114" s="58" t="s">
        <v>172</v>
      </c>
      <c r="Q114" s="558" t="s">
        <v>75</v>
      </c>
      <c r="R114" s="354"/>
      <c r="S114" s="354"/>
      <c r="T114" s="354"/>
      <c r="U114" s="354"/>
      <c r="V114" s="354"/>
      <c r="W114" s="354"/>
      <c r="X114" s="559"/>
      <c r="Y114" s="82"/>
      <c r="Z114" s="81"/>
    </row>
    <row r="115" spans="1:35" ht="34.5" customHeight="1" x14ac:dyDescent="0.2">
      <c r="A115" s="132" t="str">
        <f t="shared" ref="A115:A124" ca="1" si="10">IFERROR(INDEX(TblMatchKravres,MATCH($B115,TblSpecTjnstr,0)),"")</f>
        <v/>
      </c>
      <c r="B115" s="289" t="s">
        <v>570</v>
      </c>
      <c r="C115" s="290"/>
      <c r="D115" s="289"/>
      <c r="E115" s="288"/>
      <c r="F115" s="287"/>
      <c r="G115" s="288"/>
      <c r="H115" s="532"/>
      <c r="I115" s="533"/>
      <c r="J115" s="533"/>
      <c r="K115" s="557"/>
      <c r="L115" s="270"/>
      <c r="M115" s="270"/>
      <c r="N115" s="270"/>
      <c r="O115" s="57"/>
      <c r="P115" s="143"/>
      <c r="Q115" s="543"/>
      <c r="R115" s="544"/>
      <c r="S115" s="544"/>
      <c r="T115" s="544"/>
      <c r="U115" s="544"/>
      <c r="V115" s="544"/>
      <c r="W115" s="544"/>
      <c r="X115" s="545"/>
      <c r="Y115" s="57"/>
      <c r="Z115" s="57"/>
      <c r="AA115" s="170" t="b">
        <f t="shared" ref="AA115:AA124" si="11">AND(AND(LEFT(B115,4)&lt;&gt;"Välj",B115&lt;&gt;""),P115="")</f>
        <v>0</v>
      </c>
      <c r="AC115" s="171" t="b">
        <f t="shared" ref="AC115:AC124" si="12">NOT(OR(AND(D115="",F115=""),AND(D115&lt;&gt;"",F115&lt;&gt;"")))</f>
        <v>0</v>
      </c>
      <c r="AH115" s="172" t="b">
        <f t="shared" ref="AH115:AH124" si="13">OR(AA115:AG115)</f>
        <v>0</v>
      </c>
    </row>
    <row r="116" spans="1:35" ht="32.25" customHeight="1" x14ac:dyDescent="0.2">
      <c r="A116" s="132" t="str">
        <f t="shared" ca="1" si="10"/>
        <v/>
      </c>
      <c r="B116" s="289" t="s">
        <v>570</v>
      </c>
      <c r="C116" s="290"/>
      <c r="D116" s="289"/>
      <c r="E116" s="288"/>
      <c r="F116" s="287"/>
      <c r="G116" s="288"/>
      <c r="H116" s="532"/>
      <c r="I116" s="533"/>
      <c r="J116" s="533"/>
      <c r="K116" s="557"/>
      <c r="L116" s="270"/>
      <c r="M116" s="270"/>
      <c r="N116" s="270"/>
      <c r="O116" s="57"/>
      <c r="P116" s="143"/>
      <c r="Q116" s="543"/>
      <c r="R116" s="544"/>
      <c r="S116" s="544"/>
      <c r="T116" s="544"/>
      <c r="U116" s="544"/>
      <c r="V116" s="544"/>
      <c r="W116" s="544"/>
      <c r="X116" s="545"/>
      <c r="Y116" s="57"/>
      <c r="Z116" s="57"/>
      <c r="AA116" s="170" t="b">
        <f t="shared" si="11"/>
        <v>0</v>
      </c>
      <c r="AC116" s="171" t="b">
        <f t="shared" si="12"/>
        <v>0</v>
      </c>
      <c r="AH116" s="172" t="b">
        <f t="shared" si="13"/>
        <v>0</v>
      </c>
    </row>
    <row r="117" spans="1:35" ht="32.25" customHeight="1" x14ac:dyDescent="0.2">
      <c r="A117" s="132" t="str">
        <f t="shared" ca="1" si="10"/>
        <v/>
      </c>
      <c r="B117" s="289" t="s">
        <v>570</v>
      </c>
      <c r="C117" s="290"/>
      <c r="D117" s="289"/>
      <c r="E117" s="288"/>
      <c r="F117" s="287"/>
      <c r="G117" s="288"/>
      <c r="H117" s="532"/>
      <c r="I117" s="533"/>
      <c r="J117" s="533"/>
      <c r="K117" s="557"/>
      <c r="L117" s="270"/>
      <c r="M117" s="270"/>
      <c r="N117" s="270"/>
      <c r="O117" s="57"/>
      <c r="P117" s="143"/>
      <c r="Q117" s="543"/>
      <c r="R117" s="544"/>
      <c r="S117" s="544"/>
      <c r="T117" s="544"/>
      <c r="U117" s="544"/>
      <c r="V117" s="544"/>
      <c r="W117" s="544"/>
      <c r="X117" s="545"/>
      <c r="Y117" s="57"/>
      <c r="Z117" s="57"/>
      <c r="AA117" s="170" t="b">
        <f t="shared" si="11"/>
        <v>0</v>
      </c>
      <c r="AC117" s="171" t="b">
        <f t="shared" si="12"/>
        <v>0</v>
      </c>
      <c r="AH117" s="172" t="b">
        <f t="shared" si="13"/>
        <v>0</v>
      </c>
    </row>
    <row r="118" spans="1:35" ht="32.25" customHeight="1" x14ac:dyDescent="0.2">
      <c r="A118" s="132" t="str">
        <f t="shared" ca="1" si="10"/>
        <v/>
      </c>
      <c r="B118" s="289" t="s">
        <v>570</v>
      </c>
      <c r="C118" s="290"/>
      <c r="D118" s="289"/>
      <c r="E118" s="288"/>
      <c r="F118" s="287"/>
      <c r="G118" s="288"/>
      <c r="H118" s="532"/>
      <c r="I118" s="533"/>
      <c r="J118" s="533"/>
      <c r="K118" s="557"/>
      <c r="L118" s="270"/>
      <c r="M118" s="270"/>
      <c r="N118" s="270"/>
      <c r="O118" s="57"/>
      <c r="P118" s="143"/>
      <c r="Q118" s="543"/>
      <c r="R118" s="544"/>
      <c r="S118" s="544"/>
      <c r="T118" s="544"/>
      <c r="U118" s="544"/>
      <c r="V118" s="544"/>
      <c r="W118" s="544"/>
      <c r="X118" s="545"/>
      <c r="Y118" s="57"/>
      <c r="Z118" s="57"/>
      <c r="AA118" s="170" t="b">
        <f t="shared" si="11"/>
        <v>0</v>
      </c>
      <c r="AC118" s="171" t="b">
        <f t="shared" si="12"/>
        <v>0</v>
      </c>
      <c r="AH118" s="172" t="b">
        <f t="shared" si="13"/>
        <v>0</v>
      </c>
    </row>
    <row r="119" spans="1:35" ht="32.25" customHeight="1" x14ac:dyDescent="0.2">
      <c r="A119" s="132" t="str">
        <f t="shared" ca="1" si="10"/>
        <v/>
      </c>
      <c r="B119" s="289" t="s">
        <v>570</v>
      </c>
      <c r="C119" s="290"/>
      <c r="D119" s="289"/>
      <c r="E119" s="288"/>
      <c r="F119" s="287"/>
      <c r="G119" s="288"/>
      <c r="H119" s="532"/>
      <c r="I119" s="533"/>
      <c r="J119" s="533"/>
      <c r="K119" s="557"/>
      <c r="L119" s="270"/>
      <c r="M119" s="270"/>
      <c r="N119" s="270"/>
      <c r="O119" s="57"/>
      <c r="P119" s="143"/>
      <c r="Q119" s="543"/>
      <c r="R119" s="544"/>
      <c r="S119" s="544"/>
      <c r="T119" s="544"/>
      <c r="U119" s="544"/>
      <c r="V119" s="544"/>
      <c r="W119" s="544"/>
      <c r="X119" s="545"/>
      <c r="Y119" s="57"/>
      <c r="Z119" s="57"/>
      <c r="AA119" s="170" t="b">
        <f t="shared" si="11"/>
        <v>0</v>
      </c>
      <c r="AC119" s="171" t="b">
        <f t="shared" si="12"/>
        <v>0</v>
      </c>
      <c r="AG119" s="176"/>
      <c r="AH119" s="172" t="b">
        <f t="shared" si="13"/>
        <v>0</v>
      </c>
      <c r="AI119" s="177"/>
    </row>
    <row r="120" spans="1:35" ht="32.25" customHeight="1" x14ac:dyDescent="0.2">
      <c r="A120" s="132" t="str">
        <f t="shared" ca="1" si="10"/>
        <v/>
      </c>
      <c r="B120" s="289" t="s">
        <v>570</v>
      </c>
      <c r="C120" s="290"/>
      <c r="D120" s="289"/>
      <c r="E120" s="288"/>
      <c r="F120" s="287"/>
      <c r="G120" s="288"/>
      <c r="H120" s="532"/>
      <c r="I120" s="533"/>
      <c r="J120" s="533"/>
      <c r="K120" s="557"/>
      <c r="L120" s="270"/>
      <c r="M120" s="270"/>
      <c r="N120" s="270"/>
      <c r="O120" s="57"/>
      <c r="P120" s="143"/>
      <c r="Q120" s="543"/>
      <c r="R120" s="544"/>
      <c r="S120" s="544"/>
      <c r="T120" s="544"/>
      <c r="U120" s="544"/>
      <c r="V120" s="544"/>
      <c r="W120" s="544"/>
      <c r="X120" s="545"/>
      <c r="Y120" s="57"/>
      <c r="Z120" s="57"/>
      <c r="AA120" s="170" t="b">
        <f t="shared" si="11"/>
        <v>0</v>
      </c>
      <c r="AC120" s="171" t="b">
        <f t="shared" si="12"/>
        <v>0</v>
      </c>
      <c r="AG120" s="176"/>
      <c r="AH120" s="172" t="b">
        <f t="shared" si="13"/>
        <v>0</v>
      </c>
      <c r="AI120" s="177"/>
    </row>
    <row r="121" spans="1:35" ht="32.25" customHeight="1" x14ac:dyDescent="0.2">
      <c r="A121" s="132" t="str">
        <f t="shared" ca="1" si="10"/>
        <v/>
      </c>
      <c r="B121" s="289" t="s">
        <v>570</v>
      </c>
      <c r="C121" s="290"/>
      <c r="D121" s="289"/>
      <c r="E121" s="288"/>
      <c r="F121" s="287"/>
      <c r="G121" s="288"/>
      <c r="H121" s="532"/>
      <c r="I121" s="533"/>
      <c r="J121" s="533"/>
      <c r="K121" s="557"/>
      <c r="L121" s="270"/>
      <c r="M121" s="270"/>
      <c r="N121" s="270"/>
      <c r="O121" s="272"/>
      <c r="P121" s="143"/>
      <c r="Q121" s="543"/>
      <c r="R121" s="544"/>
      <c r="S121" s="544"/>
      <c r="T121" s="544"/>
      <c r="U121" s="544"/>
      <c r="V121" s="544"/>
      <c r="W121" s="544"/>
      <c r="X121" s="545"/>
      <c r="Y121" s="57"/>
      <c r="Z121" s="57"/>
      <c r="AA121" s="170" t="b">
        <f t="shared" si="11"/>
        <v>0</v>
      </c>
      <c r="AC121" s="171" t="b">
        <f t="shared" si="12"/>
        <v>0</v>
      </c>
      <c r="AG121" s="176"/>
      <c r="AH121" s="172" t="b">
        <f t="shared" si="13"/>
        <v>0</v>
      </c>
      <c r="AI121" s="177"/>
    </row>
    <row r="122" spans="1:35" ht="32.25" customHeight="1" x14ac:dyDescent="0.2">
      <c r="A122" s="132" t="str">
        <f t="shared" ca="1" si="10"/>
        <v/>
      </c>
      <c r="B122" s="289" t="s">
        <v>570</v>
      </c>
      <c r="C122" s="290"/>
      <c r="D122" s="289"/>
      <c r="E122" s="288"/>
      <c r="F122" s="287"/>
      <c r="G122" s="288"/>
      <c r="H122" s="532"/>
      <c r="I122" s="533"/>
      <c r="J122" s="533"/>
      <c r="K122" s="557"/>
      <c r="L122" s="270"/>
      <c r="M122" s="270"/>
      <c r="N122" s="270"/>
      <c r="O122" s="57"/>
      <c r="P122" s="143"/>
      <c r="Q122" s="543"/>
      <c r="R122" s="544"/>
      <c r="S122" s="544"/>
      <c r="T122" s="544"/>
      <c r="U122" s="544"/>
      <c r="V122" s="544"/>
      <c r="W122" s="544"/>
      <c r="X122" s="545"/>
      <c r="Y122" s="57"/>
      <c r="Z122" s="57"/>
      <c r="AA122" s="170" t="b">
        <f t="shared" si="11"/>
        <v>0</v>
      </c>
      <c r="AC122" s="171" t="b">
        <f t="shared" si="12"/>
        <v>0</v>
      </c>
      <c r="AG122" s="176"/>
      <c r="AH122" s="172" t="b">
        <f t="shared" si="13"/>
        <v>0</v>
      </c>
      <c r="AI122" s="177"/>
    </row>
    <row r="123" spans="1:35" ht="32.25" customHeight="1" x14ac:dyDescent="0.2">
      <c r="A123" s="132" t="str">
        <f t="shared" ca="1" si="10"/>
        <v/>
      </c>
      <c r="B123" s="289" t="s">
        <v>570</v>
      </c>
      <c r="C123" s="290"/>
      <c r="D123" s="289"/>
      <c r="E123" s="288"/>
      <c r="F123" s="287"/>
      <c r="G123" s="288"/>
      <c r="H123" s="532"/>
      <c r="I123" s="533"/>
      <c r="J123" s="533"/>
      <c r="K123" s="557"/>
      <c r="L123" s="270"/>
      <c r="M123" s="270"/>
      <c r="N123" s="270"/>
      <c r="O123" s="57"/>
      <c r="P123" s="143"/>
      <c r="Q123" s="543"/>
      <c r="R123" s="544"/>
      <c r="S123" s="544"/>
      <c r="T123" s="544"/>
      <c r="U123" s="544"/>
      <c r="V123" s="544"/>
      <c r="W123" s="544"/>
      <c r="X123" s="545"/>
      <c r="Y123" s="57"/>
      <c r="Z123" s="57"/>
      <c r="AA123" s="170" t="b">
        <f t="shared" si="11"/>
        <v>0</v>
      </c>
      <c r="AC123" s="171" t="b">
        <f t="shared" si="12"/>
        <v>0</v>
      </c>
      <c r="AG123" s="176"/>
      <c r="AH123" s="172" t="b">
        <f t="shared" si="13"/>
        <v>0</v>
      </c>
      <c r="AI123" s="177"/>
    </row>
    <row r="124" spans="1:35" ht="32.25" customHeight="1" x14ac:dyDescent="0.2">
      <c r="A124" s="132" t="str">
        <f t="shared" ca="1" si="10"/>
        <v/>
      </c>
      <c r="B124" s="289" t="s">
        <v>570</v>
      </c>
      <c r="C124" s="290"/>
      <c r="D124" s="289"/>
      <c r="E124" s="288"/>
      <c r="F124" s="287"/>
      <c r="G124" s="288"/>
      <c r="H124" s="532"/>
      <c r="I124" s="533"/>
      <c r="J124" s="533"/>
      <c r="K124" s="534"/>
      <c r="L124" s="270"/>
      <c r="M124" s="270"/>
      <c r="N124" s="270"/>
      <c r="O124" s="57"/>
      <c r="P124" s="143"/>
      <c r="Q124" s="543"/>
      <c r="R124" s="544"/>
      <c r="S124" s="544"/>
      <c r="T124" s="544"/>
      <c r="U124" s="544"/>
      <c r="V124" s="544"/>
      <c r="W124" s="544"/>
      <c r="X124" s="545"/>
      <c r="Y124" s="57"/>
      <c r="Z124" s="57"/>
      <c r="AA124" s="170" t="b">
        <f t="shared" si="11"/>
        <v>0</v>
      </c>
      <c r="AC124" s="171" t="b">
        <f t="shared" si="12"/>
        <v>0</v>
      </c>
      <c r="AH124" s="172" t="b">
        <f t="shared" si="13"/>
        <v>0</v>
      </c>
    </row>
    <row r="125" spans="1:35" ht="70.5" customHeight="1" x14ac:dyDescent="0.2">
      <c r="A125" s="132"/>
      <c r="B125" s="546" t="s">
        <v>605</v>
      </c>
      <c r="C125" s="547"/>
      <c r="D125" s="546" t="s">
        <v>519</v>
      </c>
      <c r="E125" s="556"/>
      <c r="F125" s="353" t="s">
        <v>619</v>
      </c>
      <c r="G125" s="541"/>
      <c r="H125" s="546" t="s">
        <v>253</v>
      </c>
      <c r="I125" s="548"/>
      <c r="J125" s="548"/>
      <c r="K125" s="549"/>
      <c r="L125" s="270"/>
      <c r="M125" s="270"/>
      <c r="N125" s="270"/>
      <c r="O125" s="57"/>
      <c r="P125" s="158" t="s">
        <v>254</v>
      </c>
      <c r="Q125" s="550" t="s">
        <v>255</v>
      </c>
      <c r="R125" s="551"/>
      <c r="S125" s="552"/>
      <c r="T125" s="353" t="s">
        <v>256</v>
      </c>
      <c r="U125" s="541"/>
      <c r="V125" s="541"/>
      <c r="W125" s="541"/>
      <c r="X125" s="542"/>
      <c r="Z125" s="57"/>
      <c r="AA125" s="178"/>
      <c r="AB125" s="179"/>
      <c r="AG125" s="176"/>
      <c r="AH125" s="177"/>
      <c r="AI125" s="177"/>
    </row>
    <row r="126" spans="1:35" ht="32.25" customHeight="1" x14ac:dyDescent="0.2">
      <c r="A126" s="132" t="str">
        <f t="shared" ref="A126:A135" ca="1" si="14">IFERROR(INDEX(TblMatchKravres,MATCH($B126,TblSpecTjnstr,0)),"")</f>
        <v/>
      </c>
      <c r="B126" s="289" t="s">
        <v>570</v>
      </c>
      <c r="C126" s="290"/>
      <c r="D126" s="289"/>
      <c r="E126" s="288"/>
      <c r="F126" s="287"/>
      <c r="G126" s="288"/>
      <c r="H126" s="532"/>
      <c r="I126" s="533"/>
      <c r="J126" s="533"/>
      <c r="K126" s="534"/>
      <c r="L126" s="270"/>
      <c r="M126" s="270"/>
      <c r="N126" s="270"/>
      <c r="O126" s="57"/>
      <c r="P126" s="159"/>
      <c r="Q126" s="289"/>
      <c r="R126" s="287"/>
      <c r="S126" s="288"/>
      <c r="T126" s="535"/>
      <c r="U126" s="536"/>
      <c r="V126" s="536"/>
      <c r="W126" s="536"/>
      <c r="X126" s="537"/>
      <c r="Y126" s="57"/>
      <c r="Z126" s="57"/>
      <c r="AA126" s="170" t="b">
        <f t="shared" ref="AA126:AA135" si="15">AND(AND(LEFT(B126,4)&lt;&gt;"Välj",B126&lt;&gt;""),P126="")</f>
        <v>0</v>
      </c>
      <c r="AC126" s="171" t="b">
        <f t="shared" ref="AC126:AC135" si="16">NOT(OR(AND(D126="",F126=""),AND(D126&lt;&gt;"",F126&lt;&gt;"")))</f>
        <v>0</v>
      </c>
      <c r="AG126" s="176"/>
      <c r="AH126" s="172" t="b">
        <f t="shared" ref="AH126:AH135" si="17">OR(AA126:AG126)</f>
        <v>0</v>
      </c>
      <c r="AI126" s="177"/>
    </row>
    <row r="127" spans="1:35" ht="32.25" customHeight="1" x14ac:dyDescent="0.2">
      <c r="A127" s="132" t="str">
        <f t="shared" ca="1" si="14"/>
        <v/>
      </c>
      <c r="B127" s="289" t="s">
        <v>570</v>
      </c>
      <c r="C127" s="290"/>
      <c r="D127" s="289"/>
      <c r="E127" s="288"/>
      <c r="F127" s="287"/>
      <c r="G127" s="288"/>
      <c r="H127" s="532"/>
      <c r="I127" s="533"/>
      <c r="J127" s="533"/>
      <c r="K127" s="534"/>
      <c r="L127" s="270"/>
      <c r="M127" s="270"/>
      <c r="N127" s="270"/>
      <c r="O127" s="57"/>
      <c r="P127" s="159"/>
      <c r="Q127" s="289"/>
      <c r="R127" s="287"/>
      <c r="S127" s="288"/>
      <c r="T127" s="535"/>
      <c r="U127" s="536"/>
      <c r="V127" s="536"/>
      <c r="W127" s="536"/>
      <c r="X127" s="537"/>
      <c r="Y127" s="57"/>
      <c r="Z127" s="57"/>
      <c r="AA127" s="170" t="b">
        <f t="shared" si="15"/>
        <v>0</v>
      </c>
      <c r="AC127" s="171" t="b">
        <f t="shared" si="16"/>
        <v>0</v>
      </c>
      <c r="AG127" s="176"/>
      <c r="AH127" s="172" t="b">
        <f t="shared" si="17"/>
        <v>0</v>
      </c>
      <c r="AI127" s="177"/>
    </row>
    <row r="128" spans="1:35" ht="32.25" customHeight="1" x14ac:dyDescent="0.2">
      <c r="A128" s="132" t="str">
        <f t="shared" ca="1" si="14"/>
        <v/>
      </c>
      <c r="B128" s="289" t="s">
        <v>570</v>
      </c>
      <c r="C128" s="290"/>
      <c r="D128" s="289"/>
      <c r="E128" s="288"/>
      <c r="F128" s="287"/>
      <c r="G128" s="288"/>
      <c r="H128" s="532"/>
      <c r="I128" s="533"/>
      <c r="J128" s="533"/>
      <c r="K128" s="534"/>
      <c r="L128" s="270"/>
      <c r="M128" s="270"/>
      <c r="N128" s="270"/>
      <c r="O128" s="57"/>
      <c r="P128" s="159"/>
      <c r="Q128" s="289"/>
      <c r="R128" s="287"/>
      <c r="S128" s="288"/>
      <c r="T128" s="535"/>
      <c r="U128" s="536"/>
      <c r="V128" s="536"/>
      <c r="W128" s="536"/>
      <c r="X128" s="537"/>
      <c r="Y128" s="57"/>
      <c r="Z128" s="57"/>
      <c r="AA128" s="170" t="b">
        <f t="shared" si="15"/>
        <v>0</v>
      </c>
      <c r="AC128" s="171" t="b">
        <f t="shared" si="16"/>
        <v>0</v>
      </c>
      <c r="AG128" s="176"/>
      <c r="AH128" s="172" t="b">
        <f t="shared" si="17"/>
        <v>0</v>
      </c>
      <c r="AI128" s="177"/>
    </row>
    <row r="129" spans="1:35" ht="32.25" customHeight="1" x14ac:dyDescent="0.2">
      <c r="A129" s="132" t="str">
        <f t="shared" ca="1" si="14"/>
        <v/>
      </c>
      <c r="B129" s="289" t="s">
        <v>570</v>
      </c>
      <c r="C129" s="290"/>
      <c r="D129" s="289"/>
      <c r="E129" s="288"/>
      <c r="F129" s="287"/>
      <c r="G129" s="288"/>
      <c r="H129" s="532"/>
      <c r="I129" s="533"/>
      <c r="J129" s="533"/>
      <c r="K129" s="534"/>
      <c r="L129" s="270"/>
      <c r="M129" s="270"/>
      <c r="N129" s="270"/>
      <c r="O129" s="272"/>
      <c r="P129" s="159"/>
      <c r="Q129" s="289"/>
      <c r="R129" s="287"/>
      <c r="S129" s="288"/>
      <c r="T129" s="535"/>
      <c r="U129" s="536"/>
      <c r="V129" s="536"/>
      <c r="W129" s="536"/>
      <c r="X129" s="537"/>
      <c r="Y129" s="57"/>
      <c r="Z129" s="57"/>
      <c r="AA129" s="170" t="b">
        <f t="shared" si="15"/>
        <v>0</v>
      </c>
      <c r="AC129" s="171" t="b">
        <f t="shared" si="16"/>
        <v>0</v>
      </c>
      <c r="AG129" s="176"/>
      <c r="AH129" s="172" t="b">
        <f t="shared" si="17"/>
        <v>0</v>
      </c>
      <c r="AI129" s="177"/>
    </row>
    <row r="130" spans="1:35" ht="32.25" customHeight="1" x14ac:dyDescent="0.2">
      <c r="A130" s="132" t="str">
        <f t="shared" ca="1" si="14"/>
        <v/>
      </c>
      <c r="B130" s="289" t="s">
        <v>570</v>
      </c>
      <c r="C130" s="290"/>
      <c r="D130" s="289"/>
      <c r="E130" s="288"/>
      <c r="F130" s="287"/>
      <c r="G130" s="288"/>
      <c r="H130" s="532"/>
      <c r="I130" s="533"/>
      <c r="J130" s="533"/>
      <c r="K130" s="534"/>
      <c r="L130" s="270"/>
      <c r="M130" s="270"/>
      <c r="N130" s="270"/>
      <c r="O130" s="57"/>
      <c r="P130" s="159"/>
      <c r="Q130" s="289"/>
      <c r="R130" s="287"/>
      <c r="S130" s="288"/>
      <c r="T130" s="535"/>
      <c r="U130" s="536"/>
      <c r="V130" s="536"/>
      <c r="W130" s="536"/>
      <c r="X130" s="537"/>
      <c r="Y130" s="57"/>
      <c r="Z130" s="57"/>
      <c r="AA130" s="170" t="b">
        <f t="shared" si="15"/>
        <v>0</v>
      </c>
      <c r="AC130" s="171" t="b">
        <f t="shared" si="16"/>
        <v>0</v>
      </c>
      <c r="AH130" s="172" t="b">
        <f t="shared" si="17"/>
        <v>0</v>
      </c>
    </row>
    <row r="131" spans="1:35" ht="32.25" customHeight="1" x14ac:dyDescent="0.2">
      <c r="A131" s="132" t="str">
        <f t="shared" ca="1" si="14"/>
        <v/>
      </c>
      <c r="B131" s="289" t="s">
        <v>570</v>
      </c>
      <c r="C131" s="290"/>
      <c r="D131" s="289"/>
      <c r="E131" s="288"/>
      <c r="F131" s="287"/>
      <c r="G131" s="288"/>
      <c r="H131" s="532"/>
      <c r="I131" s="533"/>
      <c r="J131" s="533"/>
      <c r="K131" s="534"/>
      <c r="L131" s="270"/>
      <c r="M131" s="270"/>
      <c r="N131" s="270"/>
      <c r="O131" s="57"/>
      <c r="P131" s="159"/>
      <c r="Q131" s="289"/>
      <c r="R131" s="287"/>
      <c r="S131" s="288"/>
      <c r="T131" s="535"/>
      <c r="U131" s="536"/>
      <c r="V131" s="536"/>
      <c r="W131" s="536"/>
      <c r="X131" s="537"/>
      <c r="Y131" s="57"/>
      <c r="Z131" s="57"/>
      <c r="AA131" s="170" t="b">
        <f t="shared" si="15"/>
        <v>0</v>
      </c>
      <c r="AC131" s="171" t="b">
        <f t="shared" si="16"/>
        <v>0</v>
      </c>
      <c r="AG131" s="176"/>
      <c r="AH131" s="172" t="b">
        <f t="shared" si="17"/>
        <v>0</v>
      </c>
      <c r="AI131" s="177"/>
    </row>
    <row r="132" spans="1:35" ht="32.25" customHeight="1" x14ac:dyDescent="0.2">
      <c r="A132" s="132" t="str">
        <f t="shared" ca="1" si="14"/>
        <v/>
      </c>
      <c r="B132" s="289" t="s">
        <v>570</v>
      </c>
      <c r="C132" s="290"/>
      <c r="D132" s="289"/>
      <c r="E132" s="288"/>
      <c r="F132" s="287"/>
      <c r="G132" s="288"/>
      <c r="H132" s="532"/>
      <c r="I132" s="533"/>
      <c r="J132" s="533"/>
      <c r="K132" s="534"/>
      <c r="L132" s="270"/>
      <c r="M132" s="270"/>
      <c r="N132" s="270"/>
      <c r="O132" s="57"/>
      <c r="P132" s="159"/>
      <c r="Q132" s="289"/>
      <c r="R132" s="287"/>
      <c r="S132" s="288"/>
      <c r="T132" s="535"/>
      <c r="U132" s="536"/>
      <c r="V132" s="536"/>
      <c r="W132" s="536"/>
      <c r="X132" s="537"/>
      <c r="Y132" s="57"/>
      <c r="Z132" s="57"/>
      <c r="AA132" s="170" t="b">
        <f t="shared" si="15"/>
        <v>0</v>
      </c>
      <c r="AC132" s="171" t="b">
        <f t="shared" si="16"/>
        <v>0</v>
      </c>
      <c r="AG132" s="176"/>
      <c r="AH132" s="172" t="b">
        <f t="shared" si="17"/>
        <v>0</v>
      </c>
      <c r="AI132" s="177"/>
    </row>
    <row r="133" spans="1:35" ht="32.25" customHeight="1" x14ac:dyDescent="0.2">
      <c r="A133" s="132" t="str">
        <f t="shared" ca="1" si="14"/>
        <v/>
      </c>
      <c r="B133" s="289" t="s">
        <v>570</v>
      </c>
      <c r="C133" s="290"/>
      <c r="D133" s="289"/>
      <c r="E133" s="288"/>
      <c r="F133" s="287"/>
      <c r="G133" s="288"/>
      <c r="H133" s="532"/>
      <c r="I133" s="533"/>
      <c r="J133" s="533"/>
      <c r="K133" s="534"/>
      <c r="L133" s="270"/>
      <c r="M133" s="270"/>
      <c r="N133" s="270"/>
      <c r="O133" s="57"/>
      <c r="P133" s="159"/>
      <c r="Q133" s="289"/>
      <c r="R133" s="287"/>
      <c r="S133" s="288"/>
      <c r="T133" s="535"/>
      <c r="U133" s="536"/>
      <c r="V133" s="536"/>
      <c r="W133" s="536"/>
      <c r="X133" s="537"/>
      <c r="Y133" s="57"/>
      <c r="Z133" s="57"/>
      <c r="AA133" s="170" t="b">
        <f t="shared" si="15"/>
        <v>0</v>
      </c>
      <c r="AC133" s="171" t="b">
        <f t="shared" si="16"/>
        <v>0</v>
      </c>
      <c r="AG133" s="176"/>
      <c r="AH133" s="172" t="b">
        <f t="shared" si="17"/>
        <v>0</v>
      </c>
      <c r="AI133" s="177"/>
    </row>
    <row r="134" spans="1:35" ht="32.25" customHeight="1" x14ac:dyDescent="0.2">
      <c r="A134" s="132" t="str">
        <f t="shared" ca="1" si="14"/>
        <v/>
      </c>
      <c r="B134" s="289" t="s">
        <v>570</v>
      </c>
      <c r="C134" s="290"/>
      <c r="D134" s="289"/>
      <c r="E134" s="288"/>
      <c r="F134" s="287"/>
      <c r="G134" s="288"/>
      <c r="H134" s="532"/>
      <c r="I134" s="533"/>
      <c r="J134" s="533"/>
      <c r="K134" s="534"/>
      <c r="L134" s="270"/>
      <c r="M134" s="270"/>
      <c r="N134" s="270"/>
      <c r="O134" s="57"/>
      <c r="P134" s="159"/>
      <c r="Q134" s="289"/>
      <c r="R134" s="287"/>
      <c r="S134" s="288"/>
      <c r="T134" s="535"/>
      <c r="U134" s="536"/>
      <c r="V134" s="536"/>
      <c r="W134" s="536"/>
      <c r="X134" s="537"/>
      <c r="Y134" s="57"/>
      <c r="Z134" s="57"/>
      <c r="AA134" s="170" t="b">
        <f t="shared" si="15"/>
        <v>0</v>
      </c>
      <c r="AC134" s="171" t="b">
        <f t="shared" si="16"/>
        <v>0</v>
      </c>
      <c r="AG134" s="176"/>
      <c r="AH134" s="172" t="b">
        <f t="shared" si="17"/>
        <v>0</v>
      </c>
      <c r="AI134" s="177"/>
    </row>
    <row r="135" spans="1:35" ht="32.25" customHeight="1" x14ac:dyDescent="0.2">
      <c r="A135" s="132" t="str">
        <f t="shared" ca="1" si="14"/>
        <v/>
      </c>
      <c r="B135" s="289" t="s">
        <v>570</v>
      </c>
      <c r="C135" s="290"/>
      <c r="D135" s="289"/>
      <c r="E135" s="288"/>
      <c r="F135" s="287"/>
      <c r="G135" s="288"/>
      <c r="H135" s="532"/>
      <c r="I135" s="533"/>
      <c r="J135" s="533"/>
      <c r="K135" s="534"/>
      <c r="L135" s="270"/>
      <c r="M135" s="270"/>
      <c r="N135" s="270"/>
      <c r="O135" s="272"/>
      <c r="P135" s="159"/>
      <c r="Q135" s="289"/>
      <c r="R135" s="287"/>
      <c r="S135" s="288"/>
      <c r="T135" s="535"/>
      <c r="U135" s="536"/>
      <c r="V135" s="536"/>
      <c r="W135" s="536"/>
      <c r="X135" s="537"/>
      <c r="Y135" s="57"/>
      <c r="Z135" s="57"/>
      <c r="AA135" s="170" t="b">
        <f t="shared" si="15"/>
        <v>0</v>
      </c>
      <c r="AC135" s="171" t="b">
        <f t="shared" si="16"/>
        <v>0</v>
      </c>
      <c r="AG135" s="176"/>
      <c r="AH135" s="172" t="b">
        <f t="shared" si="17"/>
        <v>0</v>
      </c>
      <c r="AI135" s="177"/>
    </row>
    <row r="136" spans="1:35" ht="6.75" customHeight="1" x14ac:dyDescent="0.2">
      <c r="A136" s="133">
        <v>1</v>
      </c>
      <c r="AA136" s="178"/>
      <c r="AB136" s="179"/>
      <c r="AG136" s="176"/>
      <c r="AH136" s="177"/>
      <c r="AI136" s="177"/>
    </row>
    <row r="137" spans="1:35" x14ac:dyDescent="0.2">
      <c r="A137" s="132"/>
      <c r="B137" s="30"/>
      <c r="C137" s="30"/>
      <c r="D137" s="30"/>
      <c r="E137" s="30"/>
      <c r="F137" s="30"/>
      <c r="G137" s="30"/>
      <c r="H137" s="30"/>
      <c r="I137" s="30"/>
      <c r="J137" s="30"/>
      <c r="M137" s="571"/>
      <c r="N137" s="571"/>
      <c r="P137" s="30"/>
      <c r="Q137" s="30"/>
      <c r="R137" s="30"/>
      <c r="S137" s="30"/>
      <c r="T137" s="30"/>
      <c r="U137" s="30"/>
      <c r="V137" s="30"/>
      <c r="W137" s="30"/>
      <c r="X137" s="55"/>
      <c r="Y137" s="56"/>
      <c r="Z137" s="30"/>
      <c r="AA137" s="178"/>
      <c r="AB137" s="179"/>
      <c r="AG137" s="176"/>
      <c r="AH137" s="177"/>
      <c r="AI137" s="177"/>
    </row>
    <row r="138" spans="1:35" ht="9" customHeight="1" x14ac:dyDescent="0.2">
      <c r="J138" s="3"/>
      <c r="L138" s="67"/>
      <c r="M138" s="67"/>
      <c r="N138" s="67"/>
      <c r="P138" s="219"/>
      <c r="R138" s="219"/>
      <c r="S138" s="6"/>
      <c r="T138" s="6"/>
      <c r="U138" s="6"/>
      <c r="V138" s="6"/>
      <c r="W138" s="29"/>
      <c r="Y138" s="29"/>
      <c r="Z138" s="29"/>
      <c r="AA138" s="178"/>
      <c r="AB138" s="179"/>
    </row>
    <row r="139" spans="1:35" ht="23.25" customHeight="1" collapsed="1" x14ac:dyDescent="0.2">
      <c r="A139" s="133" t="s">
        <v>158</v>
      </c>
      <c r="B139" s="90" t="s">
        <v>231</v>
      </c>
      <c r="C139" s="91"/>
      <c r="D139" s="91"/>
      <c r="E139" s="91"/>
      <c r="F139" s="92"/>
      <c r="G139" s="91"/>
      <c r="H139" s="91"/>
      <c r="I139" s="91"/>
      <c r="J139" s="93"/>
      <c r="K139" s="91"/>
      <c r="L139" s="94"/>
      <c r="M139" s="94"/>
      <c r="N139" s="95"/>
      <c r="P139" s="219"/>
      <c r="R139" s="219"/>
      <c r="S139" s="6"/>
      <c r="T139" s="6"/>
      <c r="U139" s="6"/>
      <c r="V139" s="6"/>
      <c r="W139" s="29"/>
      <c r="Y139" s="29"/>
      <c r="Z139" s="29"/>
      <c r="AA139" s="178"/>
      <c r="AB139" s="179"/>
      <c r="AG139" s="176"/>
      <c r="AH139" s="177"/>
      <c r="AI139" s="177"/>
    </row>
    <row r="140" spans="1:35" ht="9.75" customHeight="1" x14ac:dyDescent="0.2">
      <c r="A140" s="133" t="s">
        <v>158</v>
      </c>
      <c r="B140" s="96"/>
      <c r="J140" s="3"/>
      <c r="L140" s="67"/>
      <c r="M140" s="67"/>
      <c r="N140" s="97"/>
      <c r="P140" s="219"/>
      <c r="R140" s="219"/>
      <c r="S140" s="6"/>
      <c r="T140" s="6"/>
      <c r="U140" s="6"/>
      <c r="V140" s="6"/>
      <c r="W140" s="29"/>
      <c r="Y140" s="29"/>
      <c r="Z140" s="29"/>
      <c r="AA140" s="178"/>
      <c r="AB140" s="179"/>
      <c r="AG140" s="176"/>
      <c r="AH140" s="177"/>
      <c r="AI140" s="177"/>
    </row>
    <row r="141" spans="1:35" ht="20.25" customHeight="1" x14ac:dyDescent="0.2">
      <c r="A141" s="133" t="s">
        <v>158</v>
      </c>
      <c r="B141" s="575" t="s">
        <v>133</v>
      </c>
      <c r="C141" s="576"/>
      <c r="D141" s="576"/>
      <c r="E141" s="576"/>
      <c r="F141" s="576"/>
      <c r="G141" s="576"/>
      <c r="H141" s="576"/>
      <c r="I141" s="576"/>
      <c r="J141" s="576"/>
      <c r="K141" s="576"/>
      <c r="L141" s="576"/>
      <c r="M141" s="576"/>
      <c r="N141" s="577"/>
      <c r="P141" s="220"/>
      <c r="Q141" s="221"/>
      <c r="R141" s="222"/>
      <c r="S141" s="591"/>
      <c r="T141" s="591"/>
      <c r="U141" s="591"/>
      <c r="V141" s="591"/>
      <c r="W141" s="29"/>
      <c r="AA141" s="178"/>
      <c r="AB141" s="179"/>
      <c r="AG141" s="176"/>
      <c r="AH141" s="177"/>
      <c r="AI141" s="177"/>
    </row>
    <row r="142" spans="1:35" ht="19.5" customHeight="1" x14ac:dyDescent="0.2">
      <c r="A142" s="133" t="s">
        <v>158</v>
      </c>
      <c r="B142" s="592"/>
      <c r="C142" s="482"/>
      <c r="D142" s="482"/>
      <c r="E142" s="482"/>
      <c r="F142" s="482"/>
      <c r="G142" s="482"/>
      <c r="H142" s="482"/>
      <c r="I142" s="482"/>
      <c r="J142" s="482"/>
      <c r="K142" s="482"/>
      <c r="L142" s="482"/>
      <c r="M142" s="482"/>
      <c r="N142" s="593"/>
      <c r="P142" s="219"/>
      <c r="U142" s="343"/>
      <c r="V142" s="343"/>
      <c r="W142" s="29"/>
      <c r="AA142" s="178"/>
      <c r="AB142" s="179"/>
      <c r="AG142" s="176"/>
      <c r="AH142" s="177"/>
      <c r="AI142" s="177"/>
    </row>
    <row r="143" spans="1:35" ht="18" customHeight="1" x14ac:dyDescent="0.2">
      <c r="A143" s="133" t="s">
        <v>158</v>
      </c>
      <c r="B143" s="594"/>
      <c r="C143" s="482"/>
      <c r="D143" s="482"/>
      <c r="E143" s="482"/>
      <c r="F143" s="482"/>
      <c r="G143" s="482"/>
      <c r="H143" s="482"/>
      <c r="I143" s="482"/>
      <c r="J143" s="482"/>
      <c r="K143" s="482"/>
      <c r="L143" s="482"/>
      <c r="M143" s="482"/>
      <c r="N143" s="593"/>
      <c r="P143" s="220"/>
      <c r="Q143" s="221"/>
      <c r="R143" s="222"/>
      <c r="S143" s="591"/>
      <c r="T143" s="591"/>
      <c r="U143" s="591"/>
      <c r="V143" s="591"/>
      <c r="W143" s="6"/>
      <c r="AA143" s="178"/>
      <c r="AB143" s="179"/>
      <c r="AG143" s="176"/>
      <c r="AH143" s="177"/>
      <c r="AI143" s="177"/>
    </row>
    <row r="144" spans="1:35" ht="19.5" customHeight="1" x14ac:dyDescent="0.2">
      <c r="A144" s="133" t="s">
        <v>158</v>
      </c>
      <c r="B144" s="594"/>
      <c r="C144" s="482"/>
      <c r="D144" s="482"/>
      <c r="E144" s="482"/>
      <c r="F144" s="482"/>
      <c r="G144" s="482"/>
      <c r="H144" s="482"/>
      <c r="I144" s="482"/>
      <c r="J144" s="482"/>
      <c r="K144" s="482"/>
      <c r="L144" s="482"/>
      <c r="M144" s="482"/>
      <c r="N144" s="593"/>
      <c r="P144" s="219"/>
      <c r="R144" s="219"/>
      <c r="S144" s="454"/>
      <c r="T144" s="454"/>
      <c r="U144" s="454"/>
      <c r="V144" s="454"/>
      <c r="W144" s="49"/>
      <c r="AA144" s="178"/>
      <c r="AB144" s="179"/>
    </row>
    <row r="145" spans="1:35" ht="12.75" customHeight="1" x14ac:dyDescent="0.2">
      <c r="A145" s="133" t="s">
        <v>158</v>
      </c>
      <c r="B145" s="594"/>
      <c r="C145" s="482"/>
      <c r="D145" s="482"/>
      <c r="E145" s="482"/>
      <c r="F145" s="482"/>
      <c r="G145" s="482"/>
      <c r="H145" s="482"/>
      <c r="I145" s="482"/>
      <c r="J145" s="482"/>
      <c r="K145" s="482"/>
      <c r="L145" s="482"/>
      <c r="M145" s="482"/>
      <c r="N145" s="593"/>
      <c r="P145" s="220"/>
      <c r="Q145" s="221"/>
      <c r="R145" s="598"/>
      <c r="S145" s="598"/>
      <c r="T145" s="598"/>
      <c r="AA145" s="178"/>
      <c r="AB145" s="179"/>
    </row>
    <row r="146" spans="1:35" ht="15.75" customHeight="1" x14ac:dyDescent="0.2">
      <c r="A146" s="133" t="s">
        <v>158</v>
      </c>
      <c r="B146" s="594"/>
      <c r="C146" s="482"/>
      <c r="D146" s="482"/>
      <c r="E146" s="482"/>
      <c r="F146" s="482"/>
      <c r="G146" s="482"/>
      <c r="H146" s="482"/>
      <c r="I146" s="482"/>
      <c r="J146" s="482"/>
      <c r="K146" s="482"/>
      <c r="L146" s="482"/>
      <c r="M146" s="482"/>
      <c r="N146" s="593"/>
      <c r="P146" s="219"/>
      <c r="R146" s="598"/>
      <c r="S146" s="598"/>
      <c r="T146" s="598"/>
      <c r="AA146" s="178"/>
      <c r="AB146" s="179"/>
    </row>
    <row r="147" spans="1:35" ht="18" customHeight="1" x14ac:dyDescent="0.2">
      <c r="A147" s="133" t="s">
        <v>158</v>
      </c>
      <c r="B147" s="594"/>
      <c r="C147" s="482"/>
      <c r="D147" s="482"/>
      <c r="E147" s="482"/>
      <c r="F147" s="482"/>
      <c r="G147" s="482"/>
      <c r="H147" s="482"/>
      <c r="I147" s="482"/>
      <c r="J147" s="482"/>
      <c r="K147" s="482"/>
      <c r="L147" s="482"/>
      <c r="M147" s="482"/>
      <c r="N147" s="593"/>
      <c r="P147" s="220"/>
      <c r="Q147" s="221"/>
      <c r="R147" s="222"/>
      <c r="S147" s="591"/>
      <c r="T147" s="591"/>
      <c r="U147" s="591"/>
      <c r="V147" s="591"/>
      <c r="AA147" s="178"/>
      <c r="AB147" s="179"/>
    </row>
    <row r="148" spans="1:35" x14ac:dyDescent="0.2">
      <c r="A148" s="133" t="s">
        <v>158</v>
      </c>
      <c r="B148" s="595"/>
      <c r="C148" s="596"/>
      <c r="D148" s="596"/>
      <c r="E148" s="596"/>
      <c r="F148" s="596"/>
      <c r="G148" s="596"/>
      <c r="H148" s="596"/>
      <c r="I148" s="596"/>
      <c r="J148" s="596"/>
      <c r="K148" s="596"/>
      <c r="L148" s="596"/>
      <c r="M148" s="596"/>
      <c r="N148" s="597"/>
      <c r="P148" s="210"/>
      <c r="R148" s="6"/>
      <c r="U148" s="343"/>
      <c r="V148" s="343"/>
      <c r="W148" s="3"/>
      <c r="AA148" s="178"/>
      <c r="AB148" s="179"/>
      <c r="AG148" s="176"/>
      <c r="AH148" s="177"/>
      <c r="AI148" s="177"/>
    </row>
    <row r="149" spans="1:35" x14ac:dyDescent="0.2">
      <c r="B149" s="74"/>
      <c r="C149" s="74"/>
      <c r="D149" s="74"/>
      <c r="E149" s="74"/>
      <c r="F149" s="74"/>
      <c r="G149" s="74"/>
      <c r="H149" s="74"/>
      <c r="I149" s="74"/>
      <c r="J149" s="3"/>
      <c r="L149" s="68"/>
      <c r="M149" s="68"/>
      <c r="N149" s="68"/>
      <c r="P149" s="210"/>
      <c r="R149" s="6"/>
      <c r="U149" s="29"/>
      <c r="V149" s="29"/>
      <c r="W149" s="3"/>
      <c r="AA149" s="178"/>
      <c r="AB149" s="179"/>
      <c r="AG149" s="176"/>
      <c r="AH149" s="177"/>
      <c r="AI149" s="177"/>
    </row>
    <row r="150" spans="1:35" x14ac:dyDescent="0.2">
      <c r="B150" s="74"/>
      <c r="C150" s="74"/>
      <c r="D150" s="74"/>
      <c r="E150" s="74"/>
      <c r="F150" s="74"/>
      <c r="G150" s="74"/>
      <c r="H150" s="74"/>
      <c r="I150" s="74"/>
      <c r="J150" s="3"/>
      <c r="L150" s="68"/>
      <c r="M150" s="68"/>
      <c r="N150" s="68"/>
      <c r="P150" s="210"/>
      <c r="R150" s="6"/>
      <c r="U150" s="29"/>
      <c r="V150" s="29"/>
      <c r="W150" s="3"/>
      <c r="AA150" s="178"/>
      <c r="AB150" s="179"/>
      <c r="AG150" s="176"/>
      <c r="AH150" s="177"/>
      <c r="AI150" s="177"/>
    </row>
    <row r="151" spans="1:35" ht="18" x14ac:dyDescent="0.2">
      <c r="B151" s="346" t="s">
        <v>213</v>
      </c>
      <c r="C151" s="346"/>
      <c r="D151" s="346"/>
      <c r="E151" s="346"/>
      <c r="F151" s="346"/>
      <c r="H151" s="60"/>
      <c r="I151" s="60"/>
      <c r="J151" s="60"/>
      <c r="S151" s="30"/>
      <c r="T151" s="30"/>
      <c r="U151" s="30"/>
      <c r="W151" s="30"/>
      <c r="AA151" s="178"/>
      <c r="AB151" s="179"/>
      <c r="AG151" s="176"/>
      <c r="AH151" s="177"/>
      <c r="AI151" s="177"/>
    </row>
    <row r="152" spans="1:35" ht="26.25" customHeight="1" x14ac:dyDescent="0.2">
      <c r="B152" s="291" t="s">
        <v>212</v>
      </c>
      <c r="C152" s="292"/>
      <c r="D152" s="292"/>
      <c r="E152" s="292"/>
      <c r="F152" s="292"/>
      <c r="G152" s="292"/>
      <c r="H152" s="292"/>
      <c r="I152" s="292"/>
      <c r="J152" s="60"/>
      <c r="S152" s="30"/>
      <c r="T152" s="30"/>
      <c r="U152" s="30"/>
      <c r="W152" s="30"/>
      <c r="AA152" s="178"/>
      <c r="AB152" s="179"/>
    </row>
    <row r="153" spans="1:35" x14ac:dyDescent="0.2">
      <c r="B153" s="26" t="s">
        <v>121</v>
      </c>
      <c r="H153" s="60"/>
      <c r="I153" s="60"/>
      <c r="J153" s="60"/>
      <c r="K153" s="41"/>
      <c r="P153" s="26"/>
      <c r="U153" s="30"/>
      <c r="V153" s="30"/>
      <c r="W153" s="30"/>
      <c r="AA153" s="178"/>
      <c r="AB153" s="179"/>
    </row>
    <row r="154" spans="1:35" ht="19.5" customHeight="1" x14ac:dyDescent="0.2">
      <c r="B154" s="308" t="s">
        <v>234</v>
      </c>
      <c r="C154" s="384"/>
      <c r="D154" s="384"/>
      <c r="E154" s="384"/>
      <c r="F154" s="384"/>
      <c r="G154" s="384"/>
      <c r="H154" s="384"/>
      <c r="I154" s="444"/>
      <c r="J154" s="60"/>
      <c r="K154" s="41"/>
      <c r="P154" s="449"/>
      <c r="Q154" s="449"/>
      <c r="R154" s="449"/>
      <c r="S154" s="449"/>
      <c r="T154" s="211"/>
      <c r="U154" s="30"/>
      <c r="AA154" s="178"/>
      <c r="AB154" s="179"/>
    </row>
    <row r="155" spans="1:35" ht="19.5" customHeight="1" x14ac:dyDescent="0.2">
      <c r="B155" s="304"/>
      <c r="C155" s="305"/>
      <c r="D155" s="305"/>
      <c r="E155" s="305"/>
      <c r="F155" s="305"/>
      <c r="G155" s="305"/>
      <c r="H155" s="305"/>
      <c r="I155" s="306"/>
      <c r="J155" s="60"/>
      <c r="K155" s="41"/>
      <c r="U155" s="30"/>
      <c r="AA155" s="178"/>
      <c r="AB155" s="179"/>
    </row>
    <row r="156" spans="1:35" ht="19.5" customHeight="1" x14ac:dyDescent="0.2">
      <c r="B156" s="304"/>
      <c r="C156" s="305"/>
      <c r="D156" s="305"/>
      <c r="E156" s="305"/>
      <c r="F156" s="305"/>
      <c r="G156" s="305"/>
      <c r="H156" s="305"/>
      <c r="I156" s="306"/>
      <c r="K156" s="41"/>
      <c r="U156" s="30"/>
      <c r="X156" s="212"/>
      <c r="Y156" s="185"/>
      <c r="Z156" s="185"/>
      <c r="AA156" s="178"/>
      <c r="AB156" s="179"/>
    </row>
    <row r="157" spans="1:35" ht="19.5" customHeight="1" x14ac:dyDescent="0.2">
      <c r="B157" s="307"/>
      <c r="C157" s="307"/>
      <c r="D157" s="307"/>
      <c r="E157" s="307"/>
      <c r="F157" s="307"/>
      <c r="G157" s="307"/>
      <c r="H157" s="307"/>
      <c r="I157" s="307"/>
      <c r="K157" s="41"/>
      <c r="U157" s="30"/>
      <c r="X157" s="212"/>
      <c r="Y157" s="185"/>
      <c r="Z157" s="185"/>
      <c r="AA157" s="178"/>
      <c r="AB157" s="179"/>
    </row>
    <row r="158" spans="1:35" ht="12.75" customHeight="1" x14ac:dyDescent="0.2">
      <c r="J158" s="3"/>
      <c r="P158" s="3"/>
      <c r="Q158" s="3"/>
      <c r="R158" s="3"/>
      <c r="S158" s="3"/>
      <c r="T158" s="3"/>
      <c r="U158" s="30"/>
      <c r="X158" s="212"/>
      <c r="Y158" s="185"/>
      <c r="Z158" s="185"/>
      <c r="AA158" s="178"/>
      <c r="AB158" s="179"/>
    </row>
    <row r="159" spans="1:35" ht="19.5" customHeight="1" x14ac:dyDescent="0.2">
      <c r="B159" s="26" t="s">
        <v>219</v>
      </c>
      <c r="P159" s="26"/>
      <c r="U159" s="30"/>
      <c r="X159" s="212"/>
      <c r="Y159" s="185"/>
      <c r="Z159" s="185"/>
      <c r="AA159" s="178"/>
      <c r="AB159" s="179"/>
    </row>
    <row r="160" spans="1:35" ht="19.5" customHeight="1" x14ac:dyDescent="0.2">
      <c r="B160" s="303" t="s">
        <v>174</v>
      </c>
      <c r="C160" s="303"/>
      <c r="D160" s="303"/>
      <c r="E160" s="303"/>
      <c r="F160" s="303"/>
      <c r="G160" s="303"/>
      <c r="H160" s="303"/>
      <c r="I160" s="303"/>
      <c r="P160" s="449"/>
      <c r="Q160" s="449"/>
      <c r="R160" s="449"/>
      <c r="S160" s="449"/>
      <c r="T160" s="211"/>
      <c r="U160" s="30"/>
      <c r="X160" s="212"/>
      <c r="Y160" s="185"/>
      <c r="Z160" s="185"/>
      <c r="AA160" s="178"/>
      <c r="AB160" s="179"/>
    </row>
    <row r="161" spans="2:35" ht="19.5" customHeight="1" x14ac:dyDescent="0.2">
      <c r="B161" s="307"/>
      <c r="C161" s="307"/>
      <c r="D161" s="307"/>
      <c r="E161" s="307"/>
      <c r="F161" s="307"/>
      <c r="G161" s="307"/>
      <c r="H161" s="307"/>
      <c r="I161" s="307"/>
      <c r="U161" s="30"/>
      <c r="X161" s="212"/>
      <c r="Y161" s="185"/>
      <c r="Z161" s="185"/>
      <c r="AA161" s="178"/>
      <c r="AB161" s="179"/>
    </row>
    <row r="162" spans="2:35" ht="19.5" customHeight="1" x14ac:dyDescent="0.2">
      <c r="B162" s="307"/>
      <c r="C162" s="307"/>
      <c r="D162" s="307"/>
      <c r="E162" s="307"/>
      <c r="F162" s="307"/>
      <c r="G162" s="307"/>
      <c r="H162" s="307"/>
      <c r="I162" s="307"/>
      <c r="U162" s="30"/>
      <c r="X162" s="185"/>
      <c r="Y162" s="185"/>
      <c r="Z162" s="185"/>
      <c r="AA162" s="178"/>
      <c r="AB162" s="179"/>
    </row>
    <row r="163" spans="2:35" ht="19.5" customHeight="1" x14ac:dyDescent="0.2">
      <c r="B163" s="307"/>
      <c r="C163" s="307"/>
      <c r="D163" s="307"/>
      <c r="E163" s="307"/>
      <c r="F163" s="307"/>
      <c r="G163" s="307"/>
      <c r="H163" s="307"/>
      <c r="I163" s="307"/>
      <c r="U163" s="30"/>
      <c r="X163" s="185"/>
      <c r="Y163" s="185"/>
      <c r="Z163" s="185"/>
      <c r="AA163" s="178"/>
      <c r="AB163" s="179"/>
    </row>
    <row r="164" spans="2:35" ht="19.5" customHeight="1" x14ac:dyDescent="0.2">
      <c r="U164" s="30"/>
      <c r="X164" s="185"/>
      <c r="Y164" s="185"/>
      <c r="Z164" s="185"/>
      <c r="AA164" s="178"/>
      <c r="AB164" s="179"/>
    </row>
    <row r="165" spans="2:35" ht="19.5" customHeight="1" x14ac:dyDescent="0.2">
      <c r="B165" s="26" t="s">
        <v>220</v>
      </c>
      <c r="P165" s="26"/>
      <c r="U165" s="30"/>
      <c r="X165" s="185"/>
      <c r="Y165" s="185"/>
      <c r="Z165" s="185"/>
      <c r="AA165" s="178"/>
      <c r="AB165" s="179"/>
    </row>
    <row r="166" spans="2:35" ht="19.5" customHeight="1" x14ac:dyDescent="0.2">
      <c r="B166" s="303" t="s">
        <v>221</v>
      </c>
      <c r="C166" s="303"/>
      <c r="D166" s="303"/>
      <c r="E166" s="303"/>
      <c r="F166" s="303"/>
      <c r="G166" s="303"/>
      <c r="H166" s="303"/>
      <c r="I166" s="303"/>
      <c r="P166" s="454"/>
      <c r="Q166" s="454"/>
      <c r="R166" s="454"/>
      <c r="S166" s="454"/>
      <c r="T166" s="211"/>
      <c r="U166" s="30"/>
      <c r="X166" s="185"/>
      <c r="Y166" s="185"/>
      <c r="Z166" s="185"/>
      <c r="AA166" s="178"/>
      <c r="AB166" s="179"/>
    </row>
    <row r="167" spans="2:35" ht="19.5" customHeight="1" x14ac:dyDescent="0.2">
      <c r="B167" s="307"/>
      <c r="C167" s="307"/>
      <c r="D167" s="307"/>
      <c r="E167" s="307"/>
      <c r="F167" s="307"/>
      <c r="G167" s="307"/>
      <c r="H167" s="307"/>
      <c r="I167" s="307"/>
      <c r="U167" s="30"/>
      <c r="X167" s="185"/>
      <c r="Y167" s="185"/>
      <c r="Z167" s="185"/>
      <c r="AA167" s="178"/>
      <c r="AB167" s="179"/>
    </row>
    <row r="168" spans="2:35" ht="19.5" customHeight="1" x14ac:dyDescent="0.2">
      <c r="B168" s="307"/>
      <c r="C168" s="307"/>
      <c r="D168" s="307"/>
      <c r="E168" s="307"/>
      <c r="F168" s="307"/>
      <c r="G168" s="307"/>
      <c r="H168" s="307"/>
      <c r="I168" s="307"/>
      <c r="U168" s="30"/>
      <c r="X168" s="185"/>
      <c r="Y168" s="185"/>
      <c r="Z168" s="185"/>
      <c r="AA168" s="178"/>
      <c r="AB168" s="179"/>
    </row>
    <row r="169" spans="2:35" ht="19.5" customHeight="1" x14ac:dyDescent="0.2">
      <c r="B169" s="307"/>
      <c r="C169" s="307"/>
      <c r="D169" s="307"/>
      <c r="E169" s="307"/>
      <c r="F169" s="307"/>
      <c r="G169" s="307"/>
      <c r="H169" s="307"/>
      <c r="I169" s="307"/>
      <c r="U169" s="30"/>
      <c r="X169" s="185"/>
      <c r="Y169" s="185"/>
      <c r="Z169" s="185"/>
      <c r="AA169" s="178"/>
      <c r="AB169" s="179"/>
    </row>
    <row r="170" spans="2:35" ht="19.5" customHeight="1" x14ac:dyDescent="0.2">
      <c r="B170" s="307"/>
      <c r="C170" s="307"/>
      <c r="D170" s="307"/>
      <c r="E170" s="307"/>
      <c r="F170" s="307"/>
      <c r="G170" s="307"/>
      <c r="H170" s="307"/>
      <c r="I170" s="307"/>
      <c r="U170" s="30"/>
      <c r="X170" s="185"/>
      <c r="Y170" s="185"/>
      <c r="Z170" s="185"/>
      <c r="AA170" s="178"/>
      <c r="AB170" s="179"/>
    </row>
    <row r="171" spans="2:35" ht="19.5" customHeight="1" x14ac:dyDescent="0.2">
      <c r="B171" s="307"/>
      <c r="C171" s="307"/>
      <c r="D171" s="307"/>
      <c r="E171" s="307"/>
      <c r="F171" s="307"/>
      <c r="G171" s="307"/>
      <c r="H171" s="307"/>
      <c r="I171" s="307"/>
      <c r="U171" s="30"/>
      <c r="X171" s="185"/>
      <c r="Y171" s="185"/>
      <c r="Z171" s="185"/>
      <c r="AA171" s="178"/>
      <c r="AB171" s="179"/>
    </row>
    <row r="172" spans="2:35" ht="17.25" customHeight="1" x14ac:dyDescent="0.2">
      <c r="B172" s="39"/>
      <c r="C172" s="39"/>
      <c r="D172" s="39"/>
      <c r="E172" s="39"/>
      <c r="F172" s="39"/>
      <c r="H172" s="33"/>
      <c r="I172" s="33"/>
      <c r="J172" s="33"/>
      <c r="P172" s="32"/>
      <c r="S172" s="30"/>
      <c r="T172" s="30"/>
      <c r="U172" s="30"/>
      <c r="X172" s="185"/>
      <c r="Y172" s="185"/>
      <c r="Z172" s="185"/>
      <c r="AA172" s="178"/>
      <c r="AB172" s="179"/>
    </row>
    <row r="173" spans="2:35" ht="19.5" customHeight="1" x14ac:dyDescent="0.2">
      <c r="B173" s="26" t="s">
        <v>167</v>
      </c>
      <c r="P173" s="26"/>
      <c r="U173" s="30"/>
      <c r="X173" s="185"/>
      <c r="Y173" s="185"/>
      <c r="Z173" s="185"/>
      <c r="AA173" s="178"/>
      <c r="AB173" s="179"/>
    </row>
    <row r="174" spans="2:35" ht="19.5" customHeight="1" x14ac:dyDescent="0.2">
      <c r="B174" s="303" t="s">
        <v>197</v>
      </c>
      <c r="C174" s="303"/>
      <c r="D174" s="303"/>
      <c r="E174" s="303"/>
      <c r="F174" s="303"/>
      <c r="G174" s="303"/>
      <c r="H174" s="303"/>
      <c r="I174" s="303"/>
      <c r="K174" s="41"/>
      <c r="P174" s="449"/>
      <c r="Q174" s="449"/>
      <c r="R174" s="449"/>
      <c r="S174" s="449"/>
      <c r="T174" s="211"/>
      <c r="U174" s="30"/>
      <c r="X174" s="185"/>
      <c r="Y174" s="185"/>
      <c r="Z174" s="185"/>
      <c r="AA174" s="178"/>
      <c r="AB174" s="179"/>
    </row>
    <row r="175" spans="2:35" ht="19.5" customHeight="1" x14ac:dyDescent="0.2">
      <c r="B175" s="307"/>
      <c r="C175" s="307"/>
      <c r="D175" s="307"/>
      <c r="E175" s="307"/>
      <c r="F175" s="307"/>
      <c r="G175" s="307"/>
      <c r="H175" s="307"/>
      <c r="I175" s="307"/>
      <c r="K175" s="41"/>
      <c r="U175" s="30"/>
      <c r="X175" s="185"/>
      <c r="Y175" s="185"/>
      <c r="Z175" s="185"/>
      <c r="AA175" s="178"/>
      <c r="AB175" s="179"/>
      <c r="AC175" s="180"/>
      <c r="AD175" s="180"/>
      <c r="AE175" s="180"/>
      <c r="AF175" s="180"/>
      <c r="AG175" s="180"/>
      <c r="AH175" s="181"/>
      <c r="AI175" s="181"/>
    </row>
    <row r="176" spans="2:35" ht="19.5" customHeight="1" x14ac:dyDescent="0.2">
      <c r="B176" s="307"/>
      <c r="C176" s="307"/>
      <c r="D176" s="307"/>
      <c r="E176" s="307"/>
      <c r="F176" s="307"/>
      <c r="G176" s="307"/>
      <c r="H176" s="307"/>
      <c r="I176" s="307"/>
      <c r="K176" s="41"/>
      <c r="U176" s="30"/>
      <c r="X176" s="185"/>
      <c r="Y176" s="185"/>
      <c r="Z176" s="185"/>
      <c r="AA176" s="178"/>
      <c r="AB176" s="179"/>
      <c r="AC176" s="182"/>
      <c r="AD176" s="182"/>
      <c r="AE176" s="182"/>
      <c r="AF176" s="182"/>
      <c r="AG176" s="182"/>
      <c r="AH176" s="183"/>
      <c r="AI176" s="183"/>
    </row>
    <row r="177" spans="2:35" ht="19.5" customHeight="1" x14ac:dyDescent="0.2">
      <c r="B177" s="307"/>
      <c r="C177" s="307"/>
      <c r="D177" s="307"/>
      <c r="E177" s="307"/>
      <c r="F177" s="307"/>
      <c r="G177" s="307"/>
      <c r="H177" s="307"/>
      <c r="I177" s="307"/>
      <c r="K177" s="41"/>
      <c r="U177" s="30"/>
      <c r="X177" s="185"/>
      <c r="Y177" s="185"/>
      <c r="Z177" s="185"/>
      <c r="AA177" s="178"/>
      <c r="AB177" s="179"/>
    </row>
    <row r="178" spans="2:35" ht="19.5" customHeight="1" x14ac:dyDescent="0.2">
      <c r="J178" s="3"/>
      <c r="P178" s="3"/>
      <c r="Q178" s="3"/>
      <c r="R178" s="3"/>
      <c r="S178" s="3"/>
      <c r="T178" s="3"/>
      <c r="U178" s="30"/>
      <c r="X178" s="185"/>
      <c r="Y178" s="185"/>
      <c r="Z178" s="185"/>
      <c r="AA178" s="178"/>
      <c r="AB178" s="179"/>
      <c r="AC178" s="180"/>
      <c r="AD178" s="180"/>
      <c r="AE178" s="180"/>
      <c r="AF178" s="180"/>
      <c r="AG178" s="180"/>
    </row>
    <row r="179" spans="2:35" ht="17.25" customHeight="1" x14ac:dyDescent="0.2">
      <c r="B179" s="26" t="s">
        <v>218</v>
      </c>
      <c r="C179" s="39"/>
      <c r="D179" s="39"/>
      <c r="E179" s="39"/>
      <c r="F179" s="39"/>
      <c r="H179" s="33"/>
      <c r="I179" s="33"/>
      <c r="J179" s="6"/>
      <c r="P179" s="32"/>
      <c r="S179" s="30"/>
      <c r="T179" s="30"/>
      <c r="U179" s="30"/>
      <c r="X179" s="185"/>
      <c r="Y179" s="185"/>
      <c r="Z179" s="185"/>
      <c r="AA179" s="178"/>
      <c r="AB179" s="179"/>
      <c r="AC179" s="180"/>
      <c r="AD179" s="180"/>
      <c r="AE179" s="180"/>
      <c r="AF179" s="180"/>
      <c r="AG179" s="180"/>
      <c r="AH179" s="181"/>
      <c r="AI179" s="181"/>
    </row>
    <row r="180" spans="2:35" s="1" customFormat="1" ht="43.9" customHeight="1" x14ac:dyDescent="0.2">
      <c r="B180" s="303" t="s">
        <v>239</v>
      </c>
      <c r="C180" s="303"/>
      <c r="D180" s="303"/>
      <c r="E180" s="303"/>
      <c r="F180" s="303"/>
      <c r="G180" s="303"/>
      <c r="H180" s="303"/>
      <c r="I180" s="303"/>
      <c r="X180" s="185"/>
      <c r="Y180" s="185"/>
      <c r="Z180" s="185"/>
      <c r="AA180" s="178"/>
      <c r="AB180" s="179"/>
      <c r="AC180" s="171"/>
      <c r="AD180" s="171"/>
      <c r="AE180" s="171"/>
      <c r="AF180" s="171"/>
      <c r="AG180" s="171"/>
      <c r="AH180" s="172"/>
      <c r="AI180" s="172"/>
    </row>
    <row r="181" spans="2:35" s="1" customFormat="1" ht="41.25" customHeight="1" x14ac:dyDescent="0.2">
      <c r="B181" s="476"/>
      <c r="C181" s="477"/>
      <c r="D181" s="477"/>
      <c r="E181" s="478"/>
      <c r="F181" s="478"/>
      <c r="G181" s="478"/>
      <c r="H181" s="478"/>
      <c r="I181" s="479"/>
      <c r="X181" s="185"/>
      <c r="Y181" s="185"/>
      <c r="Z181" s="185"/>
      <c r="AA181" s="178"/>
      <c r="AB181" s="179"/>
      <c r="AC181" s="171"/>
      <c r="AD181" s="171"/>
      <c r="AE181" s="171"/>
      <c r="AF181" s="171"/>
      <c r="AG181" s="171"/>
      <c r="AH181" s="172"/>
      <c r="AI181" s="172"/>
    </row>
    <row r="182" spans="2:35" s="1" customFormat="1" ht="41.25" customHeight="1" x14ac:dyDescent="0.2">
      <c r="B182" s="480"/>
      <c r="C182" s="481"/>
      <c r="D182" s="481"/>
      <c r="E182" s="482"/>
      <c r="F182" s="482"/>
      <c r="G182" s="482"/>
      <c r="H182" s="482"/>
      <c r="I182" s="483"/>
      <c r="X182" s="185"/>
      <c r="Y182" s="185"/>
      <c r="Z182" s="185"/>
      <c r="AA182" s="178"/>
      <c r="AB182" s="179"/>
      <c r="AC182" s="171"/>
      <c r="AD182" s="171"/>
      <c r="AE182" s="171"/>
      <c r="AF182" s="171"/>
      <c r="AG182" s="171"/>
      <c r="AH182" s="172"/>
      <c r="AI182" s="172"/>
    </row>
    <row r="183" spans="2:35" s="1" customFormat="1" ht="25.5" customHeight="1" x14ac:dyDescent="0.25">
      <c r="B183" s="484"/>
      <c r="C183" s="485"/>
      <c r="D183" s="485"/>
      <c r="E183" s="485"/>
      <c r="F183" s="485"/>
      <c r="G183" s="485"/>
      <c r="H183" s="485"/>
      <c r="I183" s="486"/>
      <c r="J183" s="18"/>
      <c r="K183" s="18"/>
      <c r="L183" s="18"/>
      <c r="M183" s="18"/>
      <c r="X183" s="185"/>
      <c r="Y183" s="185"/>
      <c r="Z183" s="185"/>
      <c r="AA183" s="178"/>
      <c r="AB183" s="179"/>
      <c r="AC183" s="171"/>
      <c r="AD183" s="171"/>
      <c r="AE183" s="171"/>
      <c r="AF183" s="171"/>
      <c r="AG183" s="171"/>
      <c r="AH183" s="172"/>
      <c r="AI183" s="172"/>
    </row>
    <row r="184" spans="2:35" ht="17.25" customHeight="1" x14ac:dyDescent="0.2">
      <c r="B184" s="39"/>
      <c r="C184" s="39"/>
      <c r="D184" s="39"/>
      <c r="E184" s="39"/>
      <c r="F184" s="39"/>
      <c r="H184" s="33"/>
      <c r="I184" s="33"/>
      <c r="J184" s="6"/>
      <c r="P184" s="32"/>
      <c r="S184" s="30"/>
      <c r="T184" s="30"/>
      <c r="U184" s="30"/>
      <c r="X184" s="185"/>
      <c r="Y184" s="185"/>
      <c r="Z184" s="185"/>
      <c r="AA184" s="178"/>
      <c r="AB184" s="179"/>
    </row>
    <row r="185" spans="2:35" ht="20.25" customHeight="1" x14ac:dyDescent="0.2">
      <c r="B185" s="346" t="s">
        <v>35</v>
      </c>
      <c r="C185" s="346"/>
      <c r="D185" s="346"/>
      <c r="E185" s="346"/>
      <c r="F185" s="346"/>
      <c r="P185" s="32"/>
      <c r="S185" s="30"/>
      <c r="T185" s="30"/>
      <c r="U185" s="30"/>
      <c r="X185" s="185"/>
      <c r="Y185" s="185"/>
      <c r="Z185" s="185"/>
      <c r="AA185" s="178"/>
      <c r="AB185" s="179"/>
    </row>
    <row r="186" spans="2:35" ht="33" customHeight="1" x14ac:dyDescent="0.2">
      <c r="B186" s="308" t="s">
        <v>36</v>
      </c>
      <c r="C186" s="309"/>
      <c r="D186" s="309"/>
      <c r="E186" s="309"/>
      <c r="F186" s="309"/>
      <c r="G186" s="309"/>
      <c r="H186" s="309"/>
      <c r="I186" s="309"/>
      <c r="J186" s="213"/>
      <c r="K186" s="196"/>
      <c r="L186" s="196"/>
      <c r="M186" s="196"/>
      <c r="N186" s="196"/>
      <c r="O186" s="30"/>
      <c r="P186" s="30"/>
      <c r="Q186" s="30"/>
      <c r="R186" s="30"/>
      <c r="S186" s="30"/>
      <c r="T186" s="30"/>
      <c r="U186" s="30"/>
      <c r="X186" s="185"/>
      <c r="Y186" s="185"/>
      <c r="Z186" s="185"/>
      <c r="AA186" s="178"/>
      <c r="AB186" s="179"/>
    </row>
    <row r="187" spans="2:35" ht="17.25" customHeight="1" x14ac:dyDescent="0.2">
      <c r="B187" s="310"/>
      <c r="C187" s="311"/>
      <c r="D187" s="311"/>
      <c r="E187" s="311"/>
      <c r="F187" s="311"/>
      <c r="G187" s="311"/>
      <c r="H187" s="311"/>
      <c r="I187" s="311"/>
      <c r="J187" s="214"/>
      <c r="K187" s="215"/>
      <c r="L187" s="215"/>
      <c r="M187" s="215"/>
      <c r="N187" s="215"/>
      <c r="O187" s="30"/>
      <c r="P187" s="30"/>
      <c r="Q187" s="30"/>
      <c r="R187" s="30"/>
      <c r="S187" s="30"/>
      <c r="T187" s="30"/>
      <c r="U187" s="30"/>
      <c r="X187" s="185"/>
      <c r="Y187" s="185"/>
      <c r="Z187" s="185"/>
      <c r="AA187" s="178"/>
      <c r="AB187" s="179"/>
    </row>
    <row r="188" spans="2:35" ht="12.75" customHeight="1" x14ac:dyDescent="0.2">
      <c r="B188" s="312"/>
      <c r="C188" s="313"/>
      <c r="D188" s="313"/>
      <c r="E188" s="313"/>
      <c r="F188" s="313"/>
      <c r="G188" s="313"/>
      <c r="H188" s="313"/>
      <c r="I188" s="313"/>
      <c r="J188" s="214"/>
      <c r="K188" s="215"/>
      <c r="L188" s="215"/>
      <c r="M188" s="215"/>
      <c r="N188" s="215"/>
      <c r="X188" s="185"/>
      <c r="Y188" s="185"/>
      <c r="Z188" s="185"/>
      <c r="AA188" s="178"/>
      <c r="AB188" s="179"/>
    </row>
    <row r="189" spans="2:35" ht="12.75" customHeight="1" x14ac:dyDescent="0.2">
      <c r="B189" s="312"/>
      <c r="C189" s="313"/>
      <c r="D189" s="313"/>
      <c r="E189" s="313"/>
      <c r="F189" s="313"/>
      <c r="G189" s="313"/>
      <c r="H189" s="313"/>
      <c r="I189" s="313"/>
      <c r="J189" s="214"/>
      <c r="K189" s="215"/>
      <c r="L189" s="215"/>
      <c r="M189" s="215"/>
      <c r="N189" s="215"/>
      <c r="X189" s="185"/>
      <c r="Y189" s="185"/>
      <c r="Z189" s="185"/>
      <c r="AA189" s="178"/>
      <c r="AB189" s="179"/>
    </row>
    <row r="190" spans="2:35" ht="12.75" customHeight="1" x14ac:dyDescent="0.2">
      <c r="B190" s="312"/>
      <c r="C190" s="313"/>
      <c r="D190" s="313"/>
      <c r="E190" s="313"/>
      <c r="F190" s="313"/>
      <c r="G190" s="313"/>
      <c r="H190" s="313"/>
      <c r="I190" s="313"/>
      <c r="J190" s="214"/>
      <c r="K190" s="215"/>
      <c r="L190" s="215"/>
      <c r="M190" s="215"/>
      <c r="N190" s="215"/>
      <c r="X190" s="185"/>
      <c r="Y190" s="185"/>
      <c r="Z190" s="185"/>
      <c r="AA190" s="178"/>
      <c r="AB190" s="179"/>
    </row>
    <row r="191" spans="2:35" ht="12.75" customHeight="1" x14ac:dyDescent="0.2">
      <c r="B191" s="312"/>
      <c r="C191" s="313"/>
      <c r="D191" s="313"/>
      <c r="E191" s="313"/>
      <c r="F191" s="313"/>
      <c r="G191" s="313"/>
      <c r="H191" s="313"/>
      <c r="I191" s="313"/>
      <c r="J191" s="214"/>
      <c r="K191" s="215"/>
      <c r="L191" s="215"/>
      <c r="M191" s="215"/>
      <c r="N191" s="215"/>
      <c r="X191" s="185"/>
      <c r="Y191" s="185"/>
      <c r="Z191" s="185"/>
      <c r="AA191" s="178"/>
      <c r="AB191" s="179"/>
    </row>
    <row r="192" spans="2:35" ht="12.75" customHeight="1" x14ac:dyDescent="0.2">
      <c r="B192" s="312"/>
      <c r="C192" s="313"/>
      <c r="D192" s="313"/>
      <c r="E192" s="313"/>
      <c r="F192" s="313"/>
      <c r="G192" s="313"/>
      <c r="H192" s="313"/>
      <c r="I192" s="313"/>
      <c r="J192" s="214"/>
      <c r="K192" s="215"/>
      <c r="L192" s="215"/>
      <c r="M192" s="215"/>
      <c r="N192" s="215"/>
      <c r="X192" s="185"/>
      <c r="Y192" s="185"/>
      <c r="Z192" s="185"/>
      <c r="AA192" s="178"/>
      <c r="AB192" s="179"/>
    </row>
    <row r="193" spans="2:45" ht="12.75" customHeight="1" x14ac:dyDescent="0.2">
      <c r="B193" s="312"/>
      <c r="C193" s="313"/>
      <c r="D193" s="313"/>
      <c r="E193" s="313"/>
      <c r="F193" s="313"/>
      <c r="G193" s="313"/>
      <c r="H193" s="313"/>
      <c r="I193" s="313"/>
      <c r="J193" s="216"/>
      <c r="K193" s="161"/>
      <c r="L193" s="161"/>
      <c r="M193" s="161"/>
      <c r="N193" s="161"/>
      <c r="X193" s="185"/>
      <c r="Y193" s="185"/>
      <c r="Z193" s="185"/>
      <c r="AA193" s="178"/>
      <c r="AB193" s="179"/>
    </row>
    <row r="194" spans="2:45" ht="12.75" customHeight="1" x14ac:dyDescent="0.2">
      <c r="B194" s="312"/>
      <c r="C194" s="313"/>
      <c r="D194" s="313"/>
      <c r="E194" s="313"/>
      <c r="F194" s="313"/>
      <c r="G194" s="313"/>
      <c r="H194" s="313"/>
      <c r="I194" s="313"/>
      <c r="J194" s="216"/>
      <c r="K194" s="161"/>
      <c r="L194" s="161"/>
      <c r="M194" s="161"/>
      <c r="N194" s="161"/>
      <c r="X194" s="185"/>
      <c r="Y194" s="185"/>
      <c r="Z194" s="185"/>
      <c r="AA194" s="178"/>
      <c r="AB194" s="179"/>
    </row>
    <row r="195" spans="2:45" ht="12.75" customHeight="1" x14ac:dyDescent="0.2">
      <c r="B195" s="312"/>
      <c r="C195" s="313"/>
      <c r="D195" s="313"/>
      <c r="E195" s="313"/>
      <c r="F195" s="313"/>
      <c r="G195" s="313"/>
      <c r="H195" s="313"/>
      <c r="I195" s="313"/>
      <c r="J195" s="216"/>
      <c r="K195" s="161"/>
      <c r="L195" s="161"/>
      <c r="M195" s="161"/>
      <c r="N195" s="161"/>
      <c r="X195" s="185"/>
      <c r="Y195" s="185"/>
      <c r="Z195" s="185"/>
      <c r="AA195" s="178"/>
      <c r="AB195" s="179"/>
    </row>
    <row r="196" spans="2:45" ht="15" customHeight="1" x14ac:dyDescent="0.2">
      <c r="B196" s="314"/>
      <c r="C196" s="315"/>
      <c r="D196" s="315"/>
      <c r="E196" s="315"/>
      <c r="F196" s="315"/>
      <c r="G196" s="315"/>
      <c r="H196" s="315"/>
      <c r="I196" s="315"/>
      <c r="J196" s="216"/>
      <c r="K196" s="161"/>
      <c r="L196" s="161"/>
      <c r="M196" s="161"/>
      <c r="N196" s="161"/>
      <c r="X196" s="185"/>
      <c r="Y196" s="185"/>
      <c r="Z196" s="185"/>
      <c r="AA196" s="178"/>
      <c r="AB196" s="179"/>
    </row>
    <row r="197" spans="2:45" x14ac:dyDescent="0.2">
      <c r="P197" s="41"/>
      <c r="X197" s="185"/>
      <c r="Y197" s="185"/>
      <c r="Z197" s="185"/>
      <c r="AA197" s="178"/>
      <c r="AB197" s="179"/>
    </row>
    <row r="198" spans="2:45" ht="15" customHeight="1" x14ac:dyDescent="0.2">
      <c r="B198" s="26" t="s">
        <v>275</v>
      </c>
      <c r="M198" s="26"/>
      <c r="P198" s="26" t="s">
        <v>136</v>
      </c>
      <c r="X198" s="185"/>
      <c r="Y198" s="185"/>
      <c r="Z198" s="185"/>
      <c r="AA198" s="178"/>
      <c r="AB198" s="179"/>
    </row>
    <row r="199" spans="2:45" ht="19.5" customHeight="1" x14ac:dyDescent="0.2">
      <c r="B199" s="303" t="s">
        <v>138</v>
      </c>
      <c r="C199" s="303"/>
      <c r="D199" s="303"/>
      <c r="E199" s="303"/>
      <c r="F199" s="303"/>
      <c r="G199" s="303"/>
      <c r="H199" s="303"/>
      <c r="I199" s="303"/>
      <c r="P199" s="308" t="s">
        <v>137</v>
      </c>
      <c r="Q199" s="384"/>
      <c r="R199" s="384"/>
      <c r="S199" s="384"/>
      <c r="T199" s="384"/>
      <c r="U199" s="384"/>
      <c r="V199" s="384"/>
      <c r="W199" s="475"/>
      <c r="X199" s="185"/>
      <c r="Y199" s="185"/>
      <c r="Z199" s="185"/>
      <c r="AA199" s="178"/>
      <c r="AB199" s="179"/>
    </row>
    <row r="200" spans="2:45" ht="19.5" customHeight="1" x14ac:dyDescent="0.2">
      <c r="B200" s="307"/>
      <c r="C200" s="307"/>
      <c r="D200" s="307"/>
      <c r="E200" s="307"/>
      <c r="F200" s="307"/>
      <c r="G200" s="307"/>
      <c r="H200" s="307"/>
      <c r="I200" s="307"/>
      <c r="O200" s="47"/>
      <c r="P200" s="441"/>
      <c r="Q200" s="442"/>
      <c r="R200" s="442"/>
      <c r="S200" s="442"/>
      <c r="T200" s="442"/>
      <c r="U200" s="442"/>
      <c r="V200" s="442"/>
      <c r="W200" s="443"/>
      <c r="X200" s="185"/>
      <c r="Y200" s="185"/>
      <c r="Z200" s="185"/>
      <c r="AA200" s="178"/>
      <c r="AB200" s="179"/>
    </row>
    <row r="201" spans="2:45" ht="19.5" customHeight="1" x14ac:dyDescent="0.2">
      <c r="B201" s="307"/>
      <c r="C201" s="307"/>
      <c r="D201" s="307"/>
      <c r="E201" s="307"/>
      <c r="F201" s="307"/>
      <c r="G201" s="307"/>
      <c r="H201" s="307"/>
      <c r="I201" s="307"/>
      <c r="P201" s="441"/>
      <c r="Q201" s="442"/>
      <c r="R201" s="442"/>
      <c r="S201" s="442"/>
      <c r="T201" s="442"/>
      <c r="U201" s="442"/>
      <c r="V201" s="442"/>
      <c r="W201" s="443"/>
      <c r="X201" s="185"/>
      <c r="Y201" s="185"/>
      <c r="Z201" s="185"/>
      <c r="AA201" s="178"/>
      <c r="AB201" s="179"/>
    </row>
    <row r="202" spans="2:45" ht="19.5" customHeight="1" x14ac:dyDescent="0.2">
      <c r="B202" s="304"/>
      <c r="C202" s="305"/>
      <c r="D202" s="305"/>
      <c r="E202" s="305"/>
      <c r="F202" s="305"/>
      <c r="G202" s="305"/>
      <c r="H202" s="305"/>
      <c r="I202" s="306"/>
      <c r="P202" s="441"/>
      <c r="Q202" s="442"/>
      <c r="R202" s="442"/>
      <c r="S202" s="442"/>
      <c r="T202" s="442"/>
      <c r="U202" s="442"/>
      <c r="V202" s="442"/>
      <c r="W202" s="443"/>
      <c r="X202" s="185"/>
      <c r="Y202" s="185"/>
      <c r="Z202" s="185"/>
      <c r="AA202" s="178"/>
      <c r="AB202" s="179"/>
    </row>
    <row r="203" spans="2:45" ht="19.5" customHeight="1" x14ac:dyDescent="0.2">
      <c r="B203" s="26"/>
      <c r="P203" s="34"/>
      <c r="Q203" s="34"/>
      <c r="R203" s="34"/>
      <c r="S203" s="34"/>
      <c r="T203" s="34"/>
      <c r="U203" s="34"/>
      <c r="X203" s="185"/>
      <c r="Y203" s="185"/>
      <c r="Z203" s="185"/>
      <c r="AA203" s="178"/>
      <c r="AB203" s="179"/>
    </row>
    <row r="204" spans="2:45" x14ac:dyDescent="0.2">
      <c r="P204" s="41"/>
      <c r="X204" s="185"/>
      <c r="Y204" s="185"/>
      <c r="Z204" s="185"/>
      <c r="AA204" s="178"/>
      <c r="AB204" s="179"/>
    </row>
    <row r="205" spans="2:45" ht="19.5" customHeight="1" x14ac:dyDescent="0.2">
      <c r="B205" s="26"/>
      <c r="H205" s="26"/>
      <c r="R205" s="31"/>
      <c r="U205" s="64"/>
      <c r="X205" s="185"/>
      <c r="Y205" s="185"/>
      <c r="Z205" s="185"/>
      <c r="AA205" s="178"/>
      <c r="AB205" s="179"/>
    </row>
    <row r="206" spans="2:45" ht="19.5" customHeight="1" x14ac:dyDescent="0.2">
      <c r="B206" s="26"/>
      <c r="H206" s="26"/>
      <c r="P206" s="334" t="s">
        <v>240</v>
      </c>
      <c r="Q206" s="335"/>
      <c r="R206" s="335"/>
      <c r="S206" s="335"/>
      <c r="T206" s="335"/>
      <c r="U206" s="335"/>
      <c r="V206" s="335"/>
      <c r="W206" s="450"/>
      <c r="X206" s="61"/>
      <c r="Y206" s="61"/>
      <c r="Z206" s="61"/>
    </row>
    <row r="207" spans="2:45" ht="21" customHeight="1" x14ac:dyDescent="0.2">
      <c r="M207" s="41"/>
      <c r="P207" s="451"/>
      <c r="Q207" s="452"/>
      <c r="R207" s="452"/>
      <c r="S207" s="452"/>
      <c r="T207" s="452"/>
      <c r="U207" s="452"/>
      <c r="V207" s="452"/>
      <c r="W207" s="453"/>
      <c r="X207" s="26"/>
      <c r="Y207" s="26"/>
      <c r="Z207" s="26"/>
      <c r="AJ207" s="26"/>
      <c r="AK207" s="26"/>
      <c r="AL207" s="26"/>
      <c r="AM207" s="26"/>
      <c r="AN207" s="26"/>
      <c r="AO207" s="26"/>
      <c r="AP207" s="26"/>
      <c r="AQ207" s="26"/>
      <c r="AR207" s="26"/>
      <c r="AS207" s="26"/>
    </row>
    <row r="208" spans="2:45" ht="51" customHeight="1" x14ac:dyDescent="0.2">
      <c r="B208" s="300" t="s">
        <v>615</v>
      </c>
      <c r="C208" s="301"/>
      <c r="D208" s="301"/>
      <c r="E208" s="301"/>
      <c r="F208" s="301"/>
      <c r="G208" s="301"/>
      <c r="H208" s="301"/>
      <c r="I208" s="302"/>
      <c r="P208" s="448" t="str">
        <f>"Leverantören intygar att avropssvaret är giltigt minst den tid som avropande organisation angett ovan. "&amp;CHAR(10)&amp;"("&amp;TEXT(D34,"ÅÅÅÅ-MM-DD")&amp;")"</f>
        <v>Leverantören intygar att avropssvaret är giltigt minst den tid som avropande organisation angett ovan. 
(1900-01-00)</v>
      </c>
      <c r="Q208" s="448"/>
      <c r="R208" s="448"/>
      <c r="S208" s="448"/>
      <c r="T208" s="448"/>
      <c r="U208" s="448"/>
      <c r="V208" s="448"/>
      <c r="W208" s="448"/>
      <c r="X208" s="26"/>
      <c r="Y208" s="26"/>
      <c r="Z208" s="26"/>
      <c r="AJ208" s="26"/>
      <c r="AK208" s="26"/>
      <c r="AL208" s="26"/>
      <c r="AM208" s="26"/>
      <c r="AN208" s="26"/>
      <c r="AO208" s="26"/>
      <c r="AP208" s="26"/>
      <c r="AQ208" s="26"/>
      <c r="AR208" s="26"/>
      <c r="AS208" s="26"/>
    </row>
    <row r="209" spans="2:45" ht="21" customHeight="1" x14ac:dyDescent="0.2">
      <c r="B209" s="65"/>
      <c r="P209" s="308" t="s">
        <v>38</v>
      </c>
      <c r="Q209" s="384"/>
      <c r="R209" s="384"/>
      <c r="S209" s="384"/>
      <c r="T209" s="384"/>
      <c r="U209" s="384"/>
      <c r="V209" s="384"/>
      <c r="W209" s="444"/>
      <c r="X209" s="26"/>
      <c r="Y209" s="26"/>
      <c r="Z209" s="26"/>
      <c r="AJ209" s="26"/>
      <c r="AK209" s="26"/>
      <c r="AL209" s="26"/>
      <c r="AM209" s="26"/>
      <c r="AN209" s="26"/>
      <c r="AO209" s="26"/>
      <c r="AP209" s="26"/>
      <c r="AQ209" s="26"/>
      <c r="AR209" s="26"/>
      <c r="AS209" s="26"/>
    </row>
    <row r="210" spans="2:45" ht="21.75" customHeight="1" x14ac:dyDescent="0.2">
      <c r="B210" s="29"/>
      <c r="C210" s="29"/>
      <c r="D210" s="29"/>
      <c r="E210" s="29"/>
      <c r="F210" s="29"/>
      <c r="G210" s="29"/>
      <c r="H210" s="29"/>
      <c r="I210" s="29"/>
      <c r="J210" s="29"/>
      <c r="K210" s="29"/>
      <c r="L210" s="29"/>
      <c r="M210" s="29"/>
      <c r="P210" s="441"/>
      <c r="Q210" s="442"/>
      <c r="R210" s="442"/>
      <c r="S210" s="442"/>
      <c r="T210" s="442"/>
      <c r="U210" s="442"/>
      <c r="V210" s="442"/>
      <c r="W210" s="443"/>
      <c r="X210" s="35"/>
      <c r="Y210" s="35"/>
      <c r="Z210" s="35"/>
      <c r="AA210" s="170" t="b">
        <f>IF(P210=0,TRUE,FALSE)</f>
        <v>1</v>
      </c>
      <c r="AH210" s="172" t="b">
        <f>OR(AA210:AG210)</f>
        <v>1</v>
      </c>
      <c r="AJ210" s="36"/>
    </row>
    <row r="211" spans="2:45" ht="7.5" customHeight="1" x14ac:dyDescent="0.2">
      <c r="B211" s="29"/>
      <c r="C211" s="29"/>
      <c r="D211" s="29"/>
      <c r="E211" s="29"/>
      <c r="F211" s="29"/>
      <c r="G211" s="29"/>
      <c r="H211" s="29"/>
      <c r="I211" s="29"/>
      <c r="J211" s="29"/>
      <c r="K211" s="29"/>
      <c r="L211" s="29"/>
      <c r="M211" s="29"/>
      <c r="P211" s="36"/>
      <c r="Q211" s="36"/>
      <c r="R211" s="36"/>
      <c r="S211" s="36"/>
      <c r="T211" s="36"/>
      <c r="X211" s="37"/>
      <c r="Y211" s="37"/>
      <c r="Z211" s="37"/>
      <c r="AB211" s="180"/>
      <c r="AC211" s="180"/>
      <c r="AD211" s="180"/>
      <c r="AE211" s="180"/>
      <c r="AF211" s="180"/>
      <c r="AG211" s="180"/>
      <c r="AH211" s="181"/>
      <c r="AJ211" s="36"/>
    </row>
    <row r="212" spans="2:45" ht="18" customHeight="1" x14ac:dyDescent="0.2">
      <c r="B212" s="29"/>
      <c r="C212" s="29"/>
      <c r="D212" s="29"/>
      <c r="E212" s="29"/>
      <c r="F212" s="29"/>
      <c r="G212" s="29"/>
      <c r="H212" s="29"/>
      <c r="I212" s="29"/>
      <c r="J212" s="29"/>
      <c r="K212" s="29"/>
      <c r="L212" s="29"/>
      <c r="M212" s="29"/>
      <c r="P212" s="445" t="s">
        <v>39</v>
      </c>
      <c r="Q212" s="446"/>
      <c r="R212" s="446"/>
      <c r="S212" s="446"/>
      <c r="T212" s="446"/>
      <c r="U212" s="446"/>
      <c r="V212" s="446"/>
      <c r="W212" s="447"/>
      <c r="X212" s="36"/>
      <c r="Y212" s="36"/>
      <c r="Z212" s="36"/>
      <c r="AB212" s="182"/>
      <c r="AC212" s="182"/>
      <c r="AD212" s="182"/>
      <c r="AE212" s="182"/>
      <c r="AF212" s="182"/>
      <c r="AG212" s="182"/>
      <c r="AH212" s="183"/>
      <c r="AJ212" s="36"/>
    </row>
    <row r="213" spans="2:45" ht="14.25" customHeight="1" x14ac:dyDescent="0.2">
      <c r="B213" s="42"/>
      <c r="C213" s="42"/>
      <c r="D213" s="42"/>
      <c r="P213" s="435"/>
      <c r="Q213" s="436"/>
      <c r="R213" s="436"/>
      <c r="S213" s="436"/>
      <c r="T213" s="436"/>
      <c r="U213" s="436"/>
      <c r="V213" s="436"/>
      <c r="W213" s="437"/>
      <c r="X213" s="35"/>
      <c r="Y213" s="35"/>
      <c r="Z213" s="35"/>
      <c r="AA213" s="170" t="b">
        <f>IF(P213=0,TRUE,FALSE)</f>
        <v>1</v>
      </c>
      <c r="AH213" s="172" t="b">
        <f>OR(AA213:AG213)</f>
        <v>1</v>
      </c>
      <c r="AJ213" s="36"/>
    </row>
    <row r="214" spans="2:45" ht="26.25" customHeight="1" x14ac:dyDescent="0.2">
      <c r="B214" s="42"/>
      <c r="C214" s="42"/>
      <c r="D214" s="42"/>
      <c r="F214" s="41"/>
      <c r="P214" s="438"/>
      <c r="Q214" s="439"/>
      <c r="R214" s="439"/>
      <c r="S214" s="439"/>
      <c r="T214" s="439"/>
      <c r="U214" s="439"/>
      <c r="V214" s="439"/>
      <c r="W214" s="440"/>
      <c r="X214" s="37"/>
      <c r="Y214" s="37"/>
      <c r="Z214" s="37"/>
      <c r="AJ214" s="36"/>
    </row>
    <row r="215" spans="2:45" ht="42.75" customHeight="1" x14ac:dyDescent="0.2">
      <c r="F215" s="41"/>
      <c r="R215" s="37"/>
      <c r="X215" s="37"/>
      <c r="Y215" s="37"/>
      <c r="Z215" s="37"/>
      <c r="AJ215" s="36"/>
    </row>
    <row r="216" spans="2:45" ht="31.5" customHeight="1" x14ac:dyDescent="0.2">
      <c r="T216" s="412" t="str">
        <f>IF(LarmStatus,"Minst ett av de obligatoriska kraven är inte ifyllda. Fel hittat på rad: "&amp;MATCH(TRUE,$AH:$AH,0),"")</f>
        <v>Minst ett av de obligatoriska kraven är inte ifyllda. Fel hittat på rad: 9</v>
      </c>
      <c r="U216" s="412"/>
      <c r="V216" s="412"/>
      <c r="W216" s="412"/>
      <c r="X216" s="41"/>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YQ49lFSi7aXc3v+N2DV4IBRXJX9K4HxQmaZVezLjJ8CMwZaxXpM3ETLrqWF72ta11gG+B3zclXI4+XJX7FrYpw==" saltValue="ZjC0EsHU9lqloumyvIhzVw==" spinCount="100000" sheet="1" objects="1" scenarios="1" formatColumns="0" formatRows="0"/>
  <dataConsolidate/>
  <mergeCells count="49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C49:E49"/>
    <mergeCell ref="F49:K49"/>
    <mergeCell ref="P49:U49"/>
    <mergeCell ref="V49:W49"/>
    <mergeCell ref="X49:Y49"/>
    <mergeCell ref="V47:W47"/>
    <mergeCell ref="X47:Y47"/>
    <mergeCell ref="C48:E48"/>
    <mergeCell ref="F48:K48"/>
    <mergeCell ref="P48:U48"/>
    <mergeCell ref="V48:W48"/>
    <mergeCell ref="X48:Y48"/>
    <mergeCell ref="C50:E50"/>
    <mergeCell ref="F50:K50"/>
    <mergeCell ref="P50:U50"/>
    <mergeCell ref="V50:W50"/>
    <mergeCell ref="X50:Y50"/>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B84:J85"/>
    <mergeCell ref="B87:F87"/>
    <mergeCell ref="B88:E88"/>
    <mergeCell ref="B89:C89"/>
    <mergeCell ref="H89:N89"/>
    <mergeCell ref="B80:J80"/>
    <mergeCell ref="B81:D81"/>
    <mergeCell ref="B83:J83"/>
    <mergeCell ref="X69:Y69"/>
    <mergeCell ref="B71:F71"/>
    <mergeCell ref="U72:W72"/>
    <mergeCell ref="B74:J74"/>
    <mergeCell ref="B75:J75"/>
    <mergeCell ref="E77:I7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Q114:X114"/>
    <mergeCell ref="B115:C115"/>
    <mergeCell ref="H115:K115"/>
    <mergeCell ref="Q115:X115"/>
    <mergeCell ref="H111:J111"/>
    <mergeCell ref="B113:E113"/>
    <mergeCell ref="B114:C114"/>
    <mergeCell ref="H114:K114"/>
    <mergeCell ref="D114:E114"/>
    <mergeCell ref="D115:E115"/>
    <mergeCell ref="F114:G114"/>
    <mergeCell ref="F115:G115"/>
    <mergeCell ref="B116:C116"/>
    <mergeCell ref="H116:K116"/>
    <mergeCell ref="Q116:X116"/>
    <mergeCell ref="B117:C117"/>
    <mergeCell ref="H117:K117"/>
    <mergeCell ref="Q117:X117"/>
    <mergeCell ref="D116:E116"/>
    <mergeCell ref="D117:E117"/>
    <mergeCell ref="F116:G116"/>
    <mergeCell ref="F117:G117"/>
    <mergeCell ref="B118:C118"/>
    <mergeCell ref="H118:K118"/>
    <mergeCell ref="Q118:X118"/>
    <mergeCell ref="B119:C119"/>
    <mergeCell ref="H119:K119"/>
    <mergeCell ref="Q119:X119"/>
    <mergeCell ref="D118:E118"/>
    <mergeCell ref="D119:E119"/>
    <mergeCell ref="F118:G118"/>
    <mergeCell ref="F119:G119"/>
    <mergeCell ref="B120:C120"/>
    <mergeCell ref="H120:K120"/>
    <mergeCell ref="Q120:X120"/>
    <mergeCell ref="B121:C121"/>
    <mergeCell ref="H121:K121"/>
    <mergeCell ref="Q121:X121"/>
    <mergeCell ref="D120:E120"/>
    <mergeCell ref="D121:E121"/>
    <mergeCell ref="F120:G120"/>
    <mergeCell ref="F121:G121"/>
    <mergeCell ref="B122:C122"/>
    <mergeCell ref="H122:K122"/>
    <mergeCell ref="Q122:X122"/>
    <mergeCell ref="B123:C123"/>
    <mergeCell ref="H123:K123"/>
    <mergeCell ref="Q123:X123"/>
    <mergeCell ref="D122:E122"/>
    <mergeCell ref="D123:E123"/>
    <mergeCell ref="F122:G122"/>
    <mergeCell ref="F123:G123"/>
    <mergeCell ref="T125:X125"/>
    <mergeCell ref="B126:C126"/>
    <mergeCell ref="H126:K126"/>
    <mergeCell ref="Q126:S126"/>
    <mergeCell ref="T126:X126"/>
    <mergeCell ref="B124:C124"/>
    <mergeCell ref="H124:K124"/>
    <mergeCell ref="Q124:X124"/>
    <mergeCell ref="B125:C125"/>
    <mergeCell ref="H125:K125"/>
    <mergeCell ref="Q125:S125"/>
    <mergeCell ref="D124:E124"/>
    <mergeCell ref="D125:E125"/>
    <mergeCell ref="D126:E126"/>
    <mergeCell ref="F124:G124"/>
    <mergeCell ref="F125:G125"/>
    <mergeCell ref="F126:G126"/>
    <mergeCell ref="B128:C128"/>
    <mergeCell ref="H128:K128"/>
    <mergeCell ref="Q128:S128"/>
    <mergeCell ref="T128:X128"/>
    <mergeCell ref="B127:C127"/>
    <mergeCell ref="H127:K127"/>
    <mergeCell ref="Q127:S127"/>
    <mergeCell ref="T127:X127"/>
    <mergeCell ref="D127:E127"/>
    <mergeCell ref="D128:E128"/>
    <mergeCell ref="F127:G127"/>
    <mergeCell ref="F128:G128"/>
    <mergeCell ref="B130:C130"/>
    <mergeCell ref="H130:K130"/>
    <mergeCell ref="Q130:S130"/>
    <mergeCell ref="T130:X130"/>
    <mergeCell ref="B129:C129"/>
    <mergeCell ref="H129:K129"/>
    <mergeCell ref="Q129:S129"/>
    <mergeCell ref="T129:X129"/>
    <mergeCell ref="D129:E129"/>
    <mergeCell ref="D130:E130"/>
    <mergeCell ref="F129:G129"/>
    <mergeCell ref="F130:G130"/>
    <mergeCell ref="B132:C132"/>
    <mergeCell ref="H132:K132"/>
    <mergeCell ref="Q132:S132"/>
    <mergeCell ref="T132:X132"/>
    <mergeCell ref="B131:C131"/>
    <mergeCell ref="H131:K131"/>
    <mergeCell ref="Q131:S131"/>
    <mergeCell ref="T131:X131"/>
    <mergeCell ref="D131:E131"/>
    <mergeCell ref="D132:E132"/>
    <mergeCell ref="F131:G131"/>
    <mergeCell ref="F132:G132"/>
    <mergeCell ref="B134:C134"/>
    <mergeCell ref="H134:K134"/>
    <mergeCell ref="Q134:S134"/>
    <mergeCell ref="T134:X134"/>
    <mergeCell ref="B133:C133"/>
    <mergeCell ref="H133:K133"/>
    <mergeCell ref="Q133:S133"/>
    <mergeCell ref="T133:X133"/>
    <mergeCell ref="D133:E133"/>
    <mergeCell ref="D134:E134"/>
    <mergeCell ref="F133:G133"/>
    <mergeCell ref="F134:G134"/>
    <mergeCell ref="B135:C135"/>
    <mergeCell ref="H135:K135"/>
    <mergeCell ref="Q135:S135"/>
    <mergeCell ref="T135:X135"/>
    <mergeCell ref="M137:N137"/>
    <mergeCell ref="R145:T146"/>
    <mergeCell ref="S147:T147"/>
    <mergeCell ref="U147:V147"/>
    <mergeCell ref="D135:E135"/>
    <mergeCell ref="F135:G135"/>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54:I154"/>
    <mergeCell ref="P154:S154"/>
    <mergeCell ref="B155:I155"/>
    <mergeCell ref="B156:I156"/>
    <mergeCell ref="B157:I157"/>
    <mergeCell ref="B160:I160"/>
    <mergeCell ref="P160:S160"/>
    <mergeCell ref="B161:I161"/>
    <mergeCell ref="B162:I162"/>
    <mergeCell ref="B200:I200"/>
    <mergeCell ref="P200:W200"/>
    <mergeCell ref="B201:I201"/>
    <mergeCell ref="P201:W201"/>
    <mergeCell ref="B177:I177"/>
    <mergeCell ref="B180:I180"/>
    <mergeCell ref="B181:I183"/>
    <mergeCell ref="B185:F185"/>
    <mergeCell ref="B186:I186"/>
    <mergeCell ref="B187:I196"/>
    <mergeCell ref="B199:I199"/>
    <mergeCell ref="P199:W199"/>
    <mergeCell ref="P210:W210"/>
    <mergeCell ref="P212:W212"/>
    <mergeCell ref="P213:W214"/>
    <mergeCell ref="T216:W216"/>
    <mergeCell ref="B202:I202"/>
    <mergeCell ref="P202:W202"/>
    <mergeCell ref="P206:W207"/>
    <mergeCell ref="B208:I208"/>
    <mergeCell ref="P208:W208"/>
    <mergeCell ref="P209:W209"/>
  </mergeCells>
  <conditionalFormatting sqref="A1:AAA999">
    <cfRule type="expression" dxfId="3" priority="1">
      <formula>$A$1=FALSE()</formula>
    </cfRule>
  </conditionalFormatting>
  <conditionalFormatting sqref="P48:W67">
    <cfRule type="expression" dxfId="2" priority="11">
      <formula>$C48="Välj tjänst"</formula>
    </cfRule>
  </conditionalFormatting>
  <conditionalFormatting sqref="P90:X135">
    <cfRule type="expression" dxfId="1" priority="2">
      <formula>$B90="Välj tjänst"</formula>
    </cfRule>
  </conditionalFormatting>
  <conditionalFormatting sqref="T3 T216">
    <cfRule type="expression" dxfId="0" priority="12">
      <formula>LarmStatus</formula>
    </cfRule>
  </conditionalFormatting>
  <dataValidations count="12">
    <dataValidation type="list" allowBlank="1" showInputMessage="1" showErrorMessage="1" sqref="I33" xr:uid="{89D6132D-18BA-49DE-8E18-7DEAD8E5AA86}">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0" xr:uid="{B7A94DF3-79F6-4F71-AA4F-80F2E098F561}">
      <formula1>TblDelområde</formula1>
    </dataValidation>
    <dataValidation type="list" showInputMessage="1" showErrorMessage="1" sqref="B126:C135 B115:C124 B90:C109" xr:uid="{48F78BCD-10F9-4357-930F-7D150770F987}">
      <formula1>TblSpecTjnstr</formula1>
    </dataValidation>
    <dataValidation type="list" allowBlank="1" showInputMessage="1" showErrorMessage="1" sqref="N48:N67" xr:uid="{73CCE6CD-1E60-40C3-A82B-8346235BAE7C}">
      <formula1>TblEnhet</formula1>
    </dataValidation>
    <dataValidation type="list" allowBlank="1" showInputMessage="1" showErrorMessage="1" sqref="C48:E67" xr:uid="{A583747E-1BA0-4572-B0C4-6E08BC6F8A0A}">
      <formula1>ResOpt</formula1>
    </dataValidation>
    <dataValidation type="list" allowBlank="1" showInputMessage="1" showErrorMessage="1" sqref="P17 P115:P124 P90:P109" xr:uid="{B84FB1C1-28F6-471B-88C0-FF8F8C70548C}">
      <formula1>"Ja,Nej"</formula1>
    </dataValidation>
    <dataValidation type="date" allowBlank="1" showInputMessage="1" showErrorMessage="1" promptTitle="Datum" prompt="Datum i datumformatet ÅÅÅÅ-MM-DD" sqref="B34:E34 B31:E31" xr:uid="{6295EAF5-69F0-4147-851D-3A1E524C79CB}">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C1417D68-DCA1-456C-9733-C3AB681F8516}">
      <formula1>43831</formula1>
      <formula2>73050</formula2>
    </dataValidation>
    <dataValidation type="list" allowBlank="1" showInputMessage="1" showErrorMessage="1" sqref="B43:K43" xr:uid="{8FDD3308-31A5-4C2F-B50D-086FBE90C45B}">
      <formula1>TblGeo</formula1>
    </dataValidation>
    <dataValidation type="list" allowBlank="1" showInputMessage="1" showErrorMessage="1" sqref="F90:G109 F115:G124 F126:G135" xr:uid="{ACBF9564-7771-4880-AD0A-EC7A4ED1A4B9}">
      <formula1>OFFSET(Krav,MATCH(D90,Kravlista,0),0)</formula1>
    </dataValidation>
    <dataValidation type="list" allowBlank="1" showInputMessage="1" showErrorMessage="1" sqref="D90:E109 D115:E124 D126:E135" xr:uid="{3894FA30-F1FD-4C2A-A5B1-88E695A178D6}">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38"/>
  <sheetViews>
    <sheetView showGridLines="0" showRuler="0" topLeftCell="A17" zoomScaleNormal="100" zoomScalePageLayoutView="90" workbookViewId="0">
      <selection activeCell="F25" sqref="F25"/>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2" t="str">
        <f>"Avrop nr: "&amp;'1 Spec. - 1. Lägsta pris'!B15</f>
        <v xml:space="preserve">Avrop nr: </v>
      </c>
      <c r="F1" s="23"/>
    </row>
    <row r="2" spans="2:13" ht="17.25" customHeight="1" x14ac:dyDescent="0.2"/>
    <row r="3" spans="2:13" ht="17.25" customHeight="1" x14ac:dyDescent="0.25">
      <c r="B3" s="43"/>
    </row>
    <row r="5" spans="2:13" ht="25.5" customHeight="1" x14ac:dyDescent="0.25">
      <c r="B5" s="24" t="s">
        <v>47</v>
      </c>
      <c r="C5" s="24"/>
      <c r="D5" s="24"/>
      <c r="J5" s="18"/>
      <c r="K5" s="18"/>
      <c r="L5" s="18"/>
      <c r="M5" s="18"/>
    </row>
    <row r="6" spans="2:13" ht="48.75" customHeight="1" x14ac:dyDescent="0.25">
      <c r="B6" s="602" t="str">
        <f>"Detta kontrakt reglerar avrop från ramavtalsområde "&amp;Information!B5&amp;", "&amp;Information!B6</f>
        <v>Detta kontrakt reglerar avrop från ramavtalsområde Bemanningstjänster, Ramavtalsnummer: 23.3-14537-2023</v>
      </c>
      <c r="C6" s="603"/>
      <c r="D6" s="603"/>
      <c r="F6" s="23"/>
      <c r="J6" s="18"/>
      <c r="K6" s="18"/>
      <c r="L6" s="18"/>
      <c r="M6" s="18"/>
    </row>
    <row r="7" spans="2:13" ht="25.5" customHeight="1" x14ac:dyDescent="0.25">
      <c r="B7" s="16" t="s">
        <v>46</v>
      </c>
      <c r="C7" s="16"/>
      <c r="D7" s="16"/>
      <c r="J7" s="18"/>
      <c r="K7" s="18"/>
      <c r="L7" s="18"/>
      <c r="M7" s="18"/>
    </row>
    <row r="8" spans="2:13" ht="45.75" customHeight="1" x14ac:dyDescent="0.25">
      <c r="B8" s="454" t="s">
        <v>45</v>
      </c>
      <c r="C8" s="454"/>
      <c r="D8" s="454"/>
      <c r="G8" s="22"/>
      <c r="J8" s="18"/>
      <c r="K8" s="18"/>
      <c r="L8" s="18"/>
      <c r="M8" s="18"/>
    </row>
    <row r="9" spans="2:13" ht="18" x14ac:dyDescent="0.25">
      <c r="B9" s="6" t="s">
        <v>164</v>
      </c>
      <c r="C9" s="6"/>
      <c r="D9" s="6"/>
      <c r="G9" s="22"/>
      <c r="J9" s="18"/>
      <c r="K9" s="18"/>
      <c r="L9" s="18"/>
      <c r="M9" s="18"/>
    </row>
    <row r="10" spans="2:13" ht="18" x14ac:dyDescent="0.25">
      <c r="B10" s="454" t="s">
        <v>160</v>
      </c>
      <c r="C10" s="454"/>
      <c r="D10" s="454"/>
      <c r="J10" s="18"/>
      <c r="K10" s="18"/>
      <c r="L10" s="18"/>
      <c r="M10" s="18"/>
    </row>
    <row r="11" spans="2:13" ht="18" x14ac:dyDescent="0.25">
      <c r="B11" s="6" t="s">
        <v>161</v>
      </c>
      <c r="C11" s="6"/>
      <c r="D11" s="6"/>
      <c r="J11" s="18"/>
      <c r="K11" s="18"/>
      <c r="L11" s="18"/>
      <c r="M11" s="18"/>
    </row>
    <row r="12" spans="2:13" ht="18" x14ac:dyDescent="0.25">
      <c r="B12" s="454" t="s">
        <v>162</v>
      </c>
      <c r="C12" s="454"/>
      <c r="D12" s="454"/>
      <c r="G12" s="21"/>
      <c r="J12" s="18"/>
      <c r="K12" s="18"/>
      <c r="L12" s="18"/>
      <c r="M12" s="18"/>
    </row>
    <row r="13" spans="2:13" ht="18" x14ac:dyDescent="0.25">
      <c r="B13" s="6" t="s">
        <v>165</v>
      </c>
      <c r="C13" s="6"/>
      <c r="D13" s="6"/>
      <c r="G13" s="21"/>
      <c r="J13" s="18"/>
      <c r="K13" s="18"/>
      <c r="L13" s="18"/>
      <c r="M13" s="18"/>
    </row>
    <row r="14" spans="2:13" ht="18" x14ac:dyDescent="0.25">
      <c r="B14" s="6" t="s">
        <v>163</v>
      </c>
      <c r="C14" s="6"/>
      <c r="D14" s="6"/>
      <c r="G14" s="21"/>
      <c r="J14" s="18"/>
      <c r="K14" s="18"/>
      <c r="L14" s="18"/>
      <c r="M14" s="18"/>
    </row>
    <row r="15" spans="2:13" ht="18" customHeight="1" x14ac:dyDescent="0.25">
      <c r="B15" s="454"/>
      <c r="C15" s="454"/>
      <c r="D15" s="454"/>
      <c r="J15" s="18"/>
      <c r="K15" s="18"/>
      <c r="L15" s="18"/>
      <c r="M15" s="18"/>
    </row>
    <row r="16" spans="2:13" ht="41.25" customHeight="1" x14ac:dyDescent="0.25">
      <c r="B16" s="454" t="s">
        <v>44</v>
      </c>
      <c r="C16" s="454"/>
      <c r="D16" s="454"/>
      <c r="J16" s="18"/>
      <c r="K16" s="18"/>
      <c r="L16" s="18"/>
      <c r="M16" s="18"/>
    </row>
    <row r="17" spans="1:13" ht="10.5" customHeight="1" x14ac:dyDescent="0.3">
      <c r="B17" s="20"/>
      <c r="C17" s="19"/>
      <c r="D17" s="19"/>
      <c r="J17" s="18"/>
      <c r="K17" s="18"/>
      <c r="L17" s="18"/>
      <c r="M17" s="18"/>
    </row>
    <row r="18" spans="1:13" s="17" customFormat="1" ht="24" customHeight="1" x14ac:dyDescent="0.2">
      <c r="B18" s="16" t="s">
        <v>37</v>
      </c>
      <c r="C18" s="16"/>
      <c r="D18" s="16"/>
    </row>
    <row r="19" spans="1:13" ht="67.5" customHeight="1" x14ac:dyDescent="0.2">
      <c r="B19" s="454" t="s">
        <v>170</v>
      </c>
      <c r="C19" s="454"/>
      <c r="D19" s="454"/>
    </row>
    <row r="20" spans="1:13" ht="26.25" customHeight="1" x14ac:dyDescent="0.2">
      <c r="B20" s="6"/>
      <c r="C20" s="6"/>
      <c r="D20" s="6"/>
    </row>
    <row r="21" spans="1:13" s="5" customFormat="1" ht="18" customHeight="1" x14ac:dyDescent="0.2">
      <c r="A21" s="1"/>
      <c r="B21" s="4" t="s">
        <v>43</v>
      </c>
      <c r="C21"/>
      <c r="D21" s="4" t="s">
        <v>42</v>
      </c>
      <c r="E21" s="16"/>
    </row>
    <row r="22" spans="1:13" s="5" customFormat="1" ht="23.25" customHeight="1" x14ac:dyDescent="0.2">
      <c r="A22" s="1"/>
      <c r="B22" s="191">
        <f>'1 Spec. - 1. Lägsta pris'!B9</f>
        <v>0</v>
      </c>
      <c r="C22"/>
      <c r="D22" s="192">
        <f>'1 Spec. - 1. Lägsta pris'!P9</f>
        <v>0</v>
      </c>
    </row>
    <row r="23" spans="1:13" s="5" customFormat="1" ht="12.75" customHeight="1" x14ac:dyDescent="0.2">
      <c r="A23" s="1"/>
      <c r="B23" s="15" t="s">
        <v>41</v>
      </c>
      <c r="C23"/>
      <c r="D23" s="15" t="s">
        <v>41</v>
      </c>
    </row>
    <row r="24" spans="1:13" s="5" customFormat="1" ht="18" customHeight="1" x14ac:dyDescent="0.2">
      <c r="A24" s="1"/>
      <c r="B24" s="190">
        <f>'1 Spec. - 1. Lägsta pris'!H9</f>
        <v>0</v>
      </c>
      <c r="C24"/>
      <c r="D24" s="193">
        <f>'1 Spec. - 1. Lägsta pris'!V9</f>
        <v>0</v>
      </c>
    </row>
    <row r="25" spans="1:13" s="5" customFormat="1" ht="44.25" customHeight="1" x14ac:dyDescent="0.2">
      <c r="A25" s="1"/>
      <c r="B25" s="14"/>
      <c r="C25"/>
      <c r="D25"/>
    </row>
    <row r="26" spans="1:13" s="5" customFormat="1" x14ac:dyDescent="0.2">
      <c r="B26" s="11" t="s">
        <v>38</v>
      </c>
      <c r="D26" s="11" t="s">
        <v>38</v>
      </c>
    </row>
    <row r="27" spans="1:13" s="5" customFormat="1" ht="28.5" customHeight="1" x14ac:dyDescent="0.2">
      <c r="B27" s="13"/>
      <c r="D27" s="12"/>
    </row>
    <row r="28" spans="1:13" ht="16.5" customHeight="1" x14ac:dyDescent="0.2">
      <c r="A28" s="5"/>
      <c r="B28" s="5"/>
      <c r="C28" s="5"/>
      <c r="D28" s="5"/>
    </row>
    <row r="29" spans="1:13" ht="25.5" x14ac:dyDescent="0.2">
      <c r="A29" s="5"/>
      <c r="B29" s="40" t="s">
        <v>53</v>
      </c>
      <c r="C29" s="5"/>
      <c r="D29" s="40" t="s">
        <v>54</v>
      </c>
    </row>
    <row r="30" spans="1:13" x14ac:dyDescent="0.2">
      <c r="A30" s="5"/>
      <c r="B30" s="10"/>
      <c r="C30" s="5"/>
      <c r="D30" s="9"/>
    </row>
    <row r="31" spans="1:13" x14ac:dyDescent="0.2">
      <c r="A31" s="5"/>
      <c r="B31" s="8"/>
      <c r="C31" s="5"/>
      <c r="D31" s="7"/>
    </row>
    <row r="32" spans="1:13" x14ac:dyDescent="0.2">
      <c r="A32" s="6"/>
      <c r="B32" s="6"/>
      <c r="C32" s="6"/>
      <c r="D32" s="5"/>
    </row>
    <row r="33" spans="2:4" ht="15.75" customHeight="1" x14ac:dyDescent="0.2">
      <c r="B33" s="4" t="s">
        <v>40</v>
      </c>
      <c r="C33" s="4"/>
      <c r="D33" s="4"/>
    </row>
    <row r="34" spans="2:4" x14ac:dyDescent="0.2">
      <c r="B34" s="599"/>
      <c r="C34" s="600"/>
      <c r="D34" s="601"/>
    </row>
    <row r="35" spans="2:4" x14ac:dyDescent="0.2">
      <c r="B35" s="599"/>
      <c r="C35" s="600"/>
      <c r="D35" s="601"/>
    </row>
    <row r="36" spans="2:4" x14ac:dyDescent="0.2">
      <c r="B36" s="599"/>
      <c r="C36" s="600"/>
      <c r="D36" s="601"/>
    </row>
    <row r="37" spans="2:4" x14ac:dyDescent="0.2">
      <c r="B37" s="599"/>
      <c r="C37" s="600"/>
      <c r="D37" s="601"/>
    </row>
    <row r="38" spans="2:4" x14ac:dyDescent="0.2">
      <c r="B38" s="599"/>
      <c r="C38" s="600"/>
      <c r="D38" s="601"/>
    </row>
  </sheetData>
  <sheetProtection algorithmName="SHA-512" hashValue="uq7X10zbTt8fLDi6JeiDBXaKErDaYpf9LotnHZmqhsIdEAPx2uN2ePhNDFrzqMoLVH44BOyLON39h7u/p/DEqA==" saltValue="5Gnd9kClRlqEIRPC1eoNzQ==" spinCount="100000" sheet="1" objects="1" scenarios="1" formatColumns="0" formatRows="0"/>
  <mergeCells count="12">
    <mergeCell ref="B38:D38"/>
    <mergeCell ref="B19:D19"/>
    <mergeCell ref="B34:D34"/>
    <mergeCell ref="B6:D6"/>
    <mergeCell ref="B35:D35"/>
    <mergeCell ref="B36:D36"/>
    <mergeCell ref="B37:D37"/>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7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4" t="s">
        <v>151</v>
      </c>
    </row>
    <row r="2" spans="2:20" x14ac:dyDescent="0.2">
      <c r="B2" s="223" t="s">
        <v>528</v>
      </c>
      <c r="E2" s="223" t="str" cm="1">
        <f t="array" ref="E2">INDEX(TblDelområde,COLUMN()-COLUMN($E$2)+2)</f>
        <v>Kontorstjänster</v>
      </c>
      <c r="F2" s="223" t="str" cm="1">
        <f t="array" ref="F2">INDEX(TblDelområde,COLUMN()-COLUMN($E$2)+2)</f>
        <v>IT-tjänster</v>
      </c>
      <c r="G2" s="223"/>
      <c r="H2" s="223"/>
      <c r="I2" s="223"/>
      <c r="J2" s="223"/>
      <c r="K2" s="223"/>
      <c r="L2" s="223"/>
      <c r="M2" s="223"/>
      <c r="N2" s="224" t="str" cm="1">
        <f t="array" aca="1" ref="N2" ca="1">INDIRECT("'"&amp;ActiveSheetName&amp;"'!USRDelområde")</f>
        <v>Ange tjänster</v>
      </c>
      <c r="P2" s="225" t="s">
        <v>284</v>
      </c>
      <c r="Q2" s="225" t="s">
        <v>283</v>
      </c>
      <c r="R2" s="225"/>
      <c r="S2" s="225" t="s">
        <v>285</v>
      </c>
      <c r="T2" s="225" t="s">
        <v>287</v>
      </c>
    </row>
    <row r="3" spans="2:20" ht="13.5" thickBot="1" x14ac:dyDescent="0.25">
      <c r="B3" s="226" t="s">
        <v>530</v>
      </c>
      <c r="D3" s="227" t="s">
        <v>147</v>
      </c>
      <c r="E3" s="228" t="s">
        <v>520</v>
      </c>
      <c r="F3" s="229" t="str">
        <f>E3</f>
        <v>Välj Varu-/tjänsteområde</v>
      </c>
      <c r="G3" s="229" t="str">
        <f>F3</f>
        <v>Välj Varu-/tjänsteområde</v>
      </c>
      <c r="H3" s="229" t="str">
        <f>G3</f>
        <v>Välj Varu-/tjänsteområde</v>
      </c>
      <c r="I3" s="229" t="str">
        <f>H3</f>
        <v>Välj Varu-/tjänsteområde</v>
      </c>
      <c r="J3" s="229" t="str">
        <f t="shared" ref="J3:L3" si="0">I3</f>
        <v>Välj Varu-/tjänsteområde</v>
      </c>
      <c r="K3" s="229" t="str">
        <f t="shared" si="0"/>
        <v>Välj Varu-/tjänsteområde</v>
      </c>
      <c r="L3" s="229" t="str">
        <f t="shared" si="0"/>
        <v>Välj Varu-/tjänsteområde</v>
      </c>
      <c r="M3" s="229" t="str">
        <f>I3</f>
        <v>Välj Varu-/tjänsteområde</v>
      </c>
      <c r="N3" s="230" t="str">
        <f ca="1">IFERROR(IF(INDEX(E3:M3,MATCH(N$2,E$2:M$2,0))=0,"",INDEX(E3:M3,MATCH(N$2,E$2:M$2,0))),"")</f>
        <v/>
      </c>
      <c r="P3" s="231" t="s">
        <v>271</v>
      </c>
      <c r="Q3" s="231" t="s">
        <v>276</v>
      </c>
      <c r="R3" s="231" t="str">
        <f>IF(P3="","","Välj_Vara_tjanst_"&amp;LEFT(P3,1))</f>
        <v>Välj_Vara_tjanst_1</v>
      </c>
      <c r="S3" s="231" t="b">
        <f t="shared" ref="S3:S9" si="1">IF(P3="","",OR(AdminMode,ValdUtvModell=P3))</f>
        <v>1</v>
      </c>
      <c r="T3" s="231" t="str">
        <f>INDEX($Q$3:$Q$9,MATCH(ValdUtvModell,$P$3:$P$9,0))</f>
        <v>1 Spec. - 1. Lägsta pris</v>
      </c>
    </row>
    <row r="4" spans="2:20" x14ac:dyDescent="0.2">
      <c r="D4" s="232" t="s">
        <v>531</v>
      </c>
      <c r="E4" s="226" t="str">
        <f>E$2&amp;"/Varu-/tjänsteområde 1"</f>
        <v>Kontorstjänster/Varu-/tjänsteområde 1</v>
      </c>
      <c r="F4" s="226" t="str">
        <f t="shared" ref="F4" si="2">F$2&amp;"/Varu-/tjänsteområde 1"</f>
        <v>IT-tjänster/Varu-/tjänsteområde 1</v>
      </c>
      <c r="G4" s="226"/>
      <c r="H4" s="226"/>
      <c r="I4" s="226"/>
      <c r="J4" s="226"/>
      <c r="K4" s="226"/>
      <c r="L4" s="226"/>
      <c r="M4" s="226"/>
      <c r="N4" s="230" t="str">
        <f t="shared" ref="N4:N24" ca="1" si="3">IFERROR(IF(INDEX(E4:M4,MATCH(N$2,E$2:M$2,0))=0,"",INDEX(E4:M4,MATCH(N$2,E$2:M$2,0))),"")</f>
        <v/>
      </c>
      <c r="P4" s="231" t="s">
        <v>272</v>
      </c>
      <c r="Q4" s="231" t="s">
        <v>277</v>
      </c>
      <c r="R4" s="231" t="str">
        <f>IF(P4="","","Välj_Vara_tjanst_"&amp;LEFT(P4,1))</f>
        <v>Välj_Vara_tjanst_2</v>
      </c>
      <c r="S4" s="231" t="b">
        <f t="shared" si="1"/>
        <v>0</v>
      </c>
      <c r="T4" s="231"/>
    </row>
    <row r="5" spans="2:20" x14ac:dyDescent="0.2">
      <c r="B5" s="223" t="s">
        <v>232</v>
      </c>
      <c r="D5" s="233" t="s">
        <v>532</v>
      </c>
      <c r="E5" s="226" t="str">
        <f>E$2&amp;"/Varu-/tjänsteområde 2"</f>
        <v>Kontorstjänster/Varu-/tjänsteområde 2</v>
      </c>
      <c r="F5" s="226" t="str">
        <f t="shared" ref="F5" si="4">F$2&amp;"/Varu-/tjänsteområde 2"</f>
        <v>IT-tjänster/Varu-/tjänsteområde 2</v>
      </c>
      <c r="G5" s="226"/>
      <c r="H5" s="226"/>
      <c r="I5" s="226"/>
      <c r="J5" s="226"/>
      <c r="K5" s="226"/>
      <c r="L5" s="226"/>
      <c r="M5" s="226"/>
      <c r="N5" s="230" t="str">
        <f t="shared" ca="1" si="3"/>
        <v/>
      </c>
      <c r="P5" s="231" t="s">
        <v>273</v>
      </c>
      <c r="Q5" s="231" t="s">
        <v>278</v>
      </c>
      <c r="R5" s="231" t="str">
        <f>IF(P5="","","Välj_Vara_tjanst_"&amp;LEFT(P5,1))</f>
        <v>Välj_Vara_tjanst_3</v>
      </c>
      <c r="S5" s="231" t="b">
        <f t="shared" si="1"/>
        <v>0</v>
      </c>
      <c r="T5" s="231"/>
    </row>
    <row r="6" spans="2:20" x14ac:dyDescent="0.2">
      <c r="B6" s="231" t="s">
        <v>569</v>
      </c>
      <c r="D6" s="233" t="s">
        <v>533</v>
      </c>
      <c r="E6" s="226" t="str">
        <f>E$2&amp;"/Varu-/tjänsteområde 3"</f>
        <v>Kontorstjänster/Varu-/tjänsteområde 3</v>
      </c>
      <c r="F6" s="226" t="str">
        <f t="shared" ref="F6" si="5">F$2&amp;"/Varu-/tjänsteområde 3"</f>
        <v>IT-tjänster/Varu-/tjänsteområde 3</v>
      </c>
      <c r="G6" s="226"/>
      <c r="H6" s="226"/>
      <c r="I6" s="226"/>
      <c r="J6" s="226"/>
      <c r="K6" s="226"/>
      <c r="L6" s="226"/>
      <c r="M6" s="226"/>
      <c r="N6" s="230" t="str">
        <f t="shared" ca="1" si="3"/>
        <v/>
      </c>
      <c r="P6" s="231" t="s">
        <v>274</v>
      </c>
      <c r="Q6" s="231" t="s">
        <v>279</v>
      </c>
      <c r="R6" s="231" t="str">
        <f>IF(P6="","","Välj_Vara_tjanst_"&amp;LEFT(P6,1))</f>
        <v>Välj_Vara_tjanst_4</v>
      </c>
      <c r="S6" s="231" t="b">
        <f t="shared" si="1"/>
        <v>0</v>
      </c>
      <c r="T6" s="231"/>
    </row>
    <row r="7" spans="2:20" x14ac:dyDescent="0.2">
      <c r="D7" s="233"/>
      <c r="E7" s="226" t="str">
        <f>E$2&amp;"/Varu-/tjänsteområde 4"</f>
        <v>Kontorstjänster/Varu-/tjänsteområde 4</v>
      </c>
      <c r="F7" s="226" t="str">
        <f t="shared" ref="F7" si="6">F$2&amp;"/Varu-/tjänsteområde 4"</f>
        <v>IT-tjänster/Varu-/tjänsteområde 4</v>
      </c>
      <c r="G7" s="226"/>
      <c r="H7" s="226"/>
      <c r="I7" s="226"/>
      <c r="J7" s="226"/>
      <c r="K7" s="226"/>
      <c r="L7" s="226"/>
      <c r="M7" s="226"/>
      <c r="N7" s="230" t="str">
        <f t="shared" ca="1" si="3"/>
        <v/>
      </c>
      <c r="P7" s="231"/>
      <c r="Q7" s="231"/>
      <c r="R7" s="231" t="str">
        <f t="shared" ref="R7:R9" si="7">IF(P7="","","Välj_Vara_Tjänst_"&amp;LEFT(P7,1))</f>
        <v/>
      </c>
      <c r="S7" s="231" t="str">
        <f t="shared" si="1"/>
        <v/>
      </c>
      <c r="T7" s="231"/>
    </row>
    <row r="8" spans="2:20" x14ac:dyDescent="0.2">
      <c r="D8" s="233"/>
      <c r="E8" s="226" t="str">
        <f>E$2&amp;"/Varu-/tjänsteområde 5"</f>
        <v>Kontorstjänster/Varu-/tjänsteområde 5</v>
      </c>
      <c r="F8" s="226" t="str">
        <f t="shared" ref="F8" si="8">F$2&amp;"/Varu-/tjänsteområde 5"</f>
        <v>IT-tjänster/Varu-/tjänsteområde 5</v>
      </c>
      <c r="G8" s="226"/>
      <c r="H8" s="226"/>
      <c r="I8" s="226"/>
      <c r="J8" s="226"/>
      <c r="K8" s="226"/>
      <c r="L8" s="226"/>
      <c r="M8" s="226"/>
      <c r="N8" s="230" t="str">
        <f t="shared" ca="1" si="3"/>
        <v/>
      </c>
      <c r="P8" s="231"/>
      <c r="Q8" s="231"/>
      <c r="R8" s="231" t="str">
        <f t="shared" si="7"/>
        <v/>
      </c>
      <c r="S8" s="231" t="str">
        <f t="shared" si="1"/>
        <v/>
      </c>
      <c r="T8" s="231"/>
    </row>
    <row r="9" spans="2:20" ht="12.75" customHeight="1" x14ac:dyDescent="0.2">
      <c r="D9" s="233"/>
      <c r="E9" s="226" t="str">
        <f>E$2&amp;"/Varu-/tjänsteområde 6"</f>
        <v>Kontorstjänster/Varu-/tjänsteområde 6</v>
      </c>
      <c r="F9" s="226" t="str">
        <f t="shared" ref="F9" si="9">F$2&amp;"/Varu-/tjänsteområde 6"</f>
        <v>IT-tjänster/Varu-/tjänsteområde 6</v>
      </c>
      <c r="G9" s="226"/>
      <c r="H9" s="226"/>
      <c r="I9" s="226"/>
      <c r="J9" s="226"/>
      <c r="K9" s="226"/>
      <c r="L9" s="226"/>
      <c r="M9" s="226"/>
      <c r="N9" s="230" t="str">
        <f t="shared" ca="1" si="3"/>
        <v/>
      </c>
      <c r="P9" s="231"/>
      <c r="Q9" s="231"/>
      <c r="R9" s="231" t="str">
        <f t="shared" si="7"/>
        <v/>
      </c>
      <c r="S9" s="231" t="str">
        <f t="shared" si="1"/>
        <v/>
      </c>
      <c r="T9" s="231"/>
    </row>
    <row r="10" spans="2:20" ht="12.75" customHeight="1" x14ac:dyDescent="0.2">
      <c r="D10" s="233"/>
      <c r="E10" s="226" t="str">
        <f>E$2&amp;"/Varu-/tjänsteområde 7"</f>
        <v>Kontorstjänster/Varu-/tjänsteområde 7</v>
      </c>
      <c r="F10" s="226" t="str">
        <f t="shared" ref="F10" si="10">F$2&amp;"/Varu-/tjänsteområde 7"</f>
        <v>IT-tjänster/Varu-/tjänsteområde 7</v>
      </c>
      <c r="G10" s="226"/>
      <c r="H10" s="226"/>
      <c r="I10" s="226"/>
      <c r="J10" s="226"/>
      <c r="K10" s="226"/>
      <c r="L10" s="226"/>
      <c r="M10" s="226"/>
      <c r="N10" s="230" t="str">
        <f t="shared" ca="1" si="3"/>
        <v/>
      </c>
    </row>
    <row r="11" spans="2:20" ht="12.75" customHeight="1" x14ac:dyDescent="0.2">
      <c r="D11" s="233"/>
      <c r="E11" s="226" t="str">
        <f>E$2&amp;"/Varu-/tjänsteområde 8"</f>
        <v>Kontorstjänster/Varu-/tjänsteområde 8</v>
      </c>
      <c r="F11" s="226" t="str">
        <f t="shared" ref="F11" si="11">F$2&amp;"/Varu-/tjänsteområde 8"</f>
        <v>IT-tjänster/Varu-/tjänsteområde 8</v>
      </c>
      <c r="G11" s="226"/>
      <c r="H11" s="226"/>
      <c r="I11" s="226"/>
      <c r="J11" s="226"/>
      <c r="K11" s="226"/>
      <c r="L11" s="226"/>
      <c r="M11" s="226"/>
      <c r="N11" s="230" t="str">
        <f t="shared" ca="1" si="3"/>
        <v/>
      </c>
    </row>
    <row r="12" spans="2:20" x14ac:dyDescent="0.2">
      <c r="D12" s="233"/>
      <c r="E12" s="226" t="str">
        <f>E$2&amp;"/Varu-/tjänsteområde 9"</f>
        <v>Kontorstjänster/Varu-/tjänsteområde 9</v>
      </c>
      <c r="F12" s="226" t="str">
        <f t="shared" ref="F12" si="12">F$2&amp;"/Varu-/tjänsteområde 9"</f>
        <v>IT-tjänster/Varu-/tjänsteområde 9</v>
      </c>
      <c r="G12" s="226"/>
      <c r="H12" s="226"/>
      <c r="I12" s="226"/>
      <c r="J12" s="226"/>
      <c r="K12" s="226"/>
      <c r="L12" s="226"/>
      <c r="M12" s="226"/>
      <c r="N12" s="230" t="str">
        <f t="shared" ca="1" si="3"/>
        <v/>
      </c>
    </row>
    <row r="13" spans="2:20" x14ac:dyDescent="0.2">
      <c r="D13" s="233"/>
      <c r="E13" s="226" t="str">
        <f>E$2&amp;"/Varu-/tjänsteområde 10"</f>
        <v>Kontorstjänster/Varu-/tjänsteområde 10</v>
      </c>
      <c r="F13" s="226" t="str">
        <f t="shared" ref="F13" si="13">F$2&amp;"/Varu-/tjänsteområde 10"</f>
        <v>IT-tjänster/Varu-/tjänsteområde 10</v>
      </c>
      <c r="G13" s="226"/>
      <c r="H13" s="226"/>
      <c r="I13" s="226"/>
      <c r="J13" s="226"/>
      <c r="K13" s="226"/>
      <c r="L13" s="226"/>
      <c r="M13" s="226"/>
      <c r="N13" s="230" t="str">
        <f t="shared" ca="1" si="3"/>
        <v/>
      </c>
    </row>
    <row r="14" spans="2:20" x14ac:dyDescent="0.2">
      <c r="E14" s="226" t="str">
        <f>E$2&amp;"/Varu-/tjänsteområde 11"</f>
        <v>Kontorstjänster/Varu-/tjänsteområde 11</v>
      </c>
      <c r="F14" s="226" t="str">
        <f t="shared" ref="F14" si="14">F$2&amp;"/Varu-/tjänsteområde 11"</f>
        <v>IT-tjänster/Varu-/tjänsteområde 11</v>
      </c>
      <c r="G14" s="226"/>
      <c r="H14" s="226"/>
      <c r="I14" s="226"/>
      <c r="J14" s="226"/>
      <c r="K14" s="226"/>
      <c r="L14" s="226"/>
      <c r="M14" s="226"/>
      <c r="N14" s="230" t="str">
        <f t="shared" ca="1" si="3"/>
        <v/>
      </c>
    </row>
    <row r="15" spans="2:20" x14ac:dyDescent="0.2">
      <c r="E15" s="226" t="str">
        <f>E$2&amp;"/Varu-/tjänsteområde 12"</f>
        <v>Kontorstjänster/Varu-/tjänsteområde 12</v>
      </c>
      <c r="F15" s="226" t="str">
        <f t="shared" ref="F15" si="15">F$2&amp;"/Varu-/tjänsteområde 12"</f>
        <v>IT-tjänster/Varu-/tjänsteområde 12</v>
      </c>
      <c r="G15" s="226"/>
      <c r="H15" s="226"/>
      <c r="I15" s="226"/>
      <c r="J15" s="226"/>
      <c r="K15" s="226"/>
      <c r="L15" s="226"/>
      <c r="M15" s="226"/>
      <c r="N15" s="230" t="str">
        <f t="shared" ca="1" si="3"/>
        <v/>
      </c>
    </row>
    <row r="16" spans="2:20" x14ac:dyDescent="0.2">
      <c r="E16" s="226" t="str">
        <f>E$2&amp;"/Varu-/tjänsteområde 13"</f>
        <v>Kontorstjänster/Varu-/tjänsteområde 13</v>
      </c>
      <c r="F16" s="226" t="str">
        <f t="shared" ref="F16" si="16">F$2&amp;"/Varu-/tjänsteområde 13"</f>
        <v>IT-tjänster/Varu-/tjänsteområde 13</v>
      </c>
      <c r="G16" s="226"/>
      <c r="H16" s="226"/>
      <c r="I16" s="226"/>
      <c r="J16" s="226"/>
      <c r="K16" s="226"/>
      <c r="L16" s="226"/>
      <c r="M16" s="226"/>
      <c r="N16" s="230" t="str">
        <f t="shared" ca="1" si="3"/>
        <v/>
      </c>
    </row>
    <row r="17" spans="2:14" x14ac:dyDescent="0.2">
      <c r="E17" s="226" t="str">
        <f>E$2&amp;"/Varu-/tjänsteområde 14"</f>
        <v>Kontorstjänster/Varu-/tjänsteområde 14</v>
      </c>
      <c r="F17" s="226" t="str">
        <f t="shared" ref="F17" si="17">F$2&amp;"/Varu-/tjänsteområde 14"</f>
        <v>IT-tjänster/Varu-/tjänsteområde 14</v>
      </c>
      <c r="G17" s="226"/>
      <c r="H17" s="226"/>
      <c r="I17" s="226"/>
      <c r="J17" s="226"/>
      <c r="K17" s="226"/>
      <c r="L17" s="226"/>
      <c r="M17" s="226"/>
      <c r="N17" s="230" t="str">
        <f t="shared" ca="1" si="3"/>
        <v/>
      </c>
    </row>
    <row r="18" spans="2:14" x14ac:dyDescent="0.2">
      <c r="E18" s="226" t="str">
        <f>E$2&amp;"/Varu-/tjänsteområde 15"</f>
        <v>Kontorstjänster/Varu-/tjänsteområde 15</v>
      </c>
      <c r="F18" s="226" t="str">
        <f t="shared" ref="F18" si="18">F$2&amp;"/Varu-/tjänsteområde 15"</f>
        <v>IT-tjänster/Varu-/tjänsteområde 15</v>
      </c>
      <c r="G18" s="226"/>
      <c r="H18" s="226"/>
      <c r="I18" s="226"/>
      <c r="J18" s="226"/>
      <c r="K18" s="226"/>
      <c r="L18" s="226"/>
      <c r="M18" s="226"/>
      <c r="N18" s="230" t="str">
        <f t="shared" ca="1" si="3"/>
        <v/>
      </c>
    </row>
    <row r="19" spans="2:14" x14ac:dyDescent="0.2">
      <c r="E19" s="226" t="str">
        <f>E$2&amp;"/Varu-/tjänsteområde 16"</f>
        <v>Kontorstjänster/Varu-/tjänsteområde 16</v>
      </c>
      <c r="F19" s="226" t="str">
        <f t="shared" ref="F19" si="19">F$2&amp;"/Varu-/tjänsteområde 16"</f>
        <v>IT-tjänster/Varu-/tjänsteområde 16</v>
      </c>
      <c r="G19" s="226"/>
      <c r="H19" s="226"/>
      <c r="I19" s="226"/>
      <c r="J19" s="226"/>
      <c r="K19" s="226"/>
      <c r="L19" s="226"/>
      <c r="M19" s="226"/>
      <c r="N19" s="230" t="str">
        <f t="shared" ca="1" si="3"/>
        <v/>
      </c>
    </row>
    <row r="20" spans="2:14" x14ac:dyDescent="0.2">
      <c r="E20" s="226" t="str">
        <f>E$2&amp;"/Varu-/tjänsteområde 17"</f>
        <v>Kontorstjänster/Varu-/tjänsteområde 17</v>
      </c>
      <c r="F20" s="226" t="str">
        <f t="shared" ref="F20" si="20">F$2&amp;"/Varu-/tjänsteområde 17"</f>
        <v>IT-tjänster/Varu-/tjänsteområde 17</v>
      </c>
      <c r="G20" s="226"/>
      <c r="H20" s="226"/>
      <c r="I20" s="226"/>
      <c r="J20" s="226"/>
      <c r="K20" s="226"/>
      <c r="L20" s="226"/>
      <c r="M20" s="226"/>
      <c r="N20" s="230" t="str">
        <f t="shared" ca="1" si="3"/>
        <v/>
      </c>
    </row>
    <row r="21" spans="2:14" x14ac:dyDescent="0.2">
      <c r="E21" s="226" t="str">
        <f>E$2&amp;"/Varu-/tjänsteområde 18"</f>
        <v>Kontorstjänster/Varu-/tjänsteområde 18</v>
      </c>
      <c r="F21" s="226" t="str">
        <f t="shared" ref="F21" si="21">F$2&amp;"/Varu-/tjänsteområde 18"</f>
        <v>IT-tjänster/Varu-/tjänsteområde 18</v>
      </c>
      <c r="G21" s="226"/>
      <c r="H21" s="226"/>
      <c r="I21" s="226"/>
      <c r="J21" s="226"/>
      <c r="K21" s="226"/>
      <c r="L21" s="226"/>
      <c r="M21" s="226"/>
      <c r="N21" s="230" t="str">
        <f t="shared" ca="1" si="3"/>
        <v/>
      </c>
    </row>
    <row r="22" spans="2:14" x14ac:dyDescent="0.2">
      <c r="E22" s="226" t="str">
        <f>E$2&amp;"/Varu-/tjänsteområde 19"</f>
        <v>Kontorstjänster/Varu-/tjänsteområde 19</v>
      </c>
      <c r="F22" s="226" t="str">
        <f t="shared" ref="F22" si="22">F$2&amp;"/Varu-/tjänsteområde 19"</f>
        <v>IT-tjänster/Varu-/tjänsteområde 19</v>
      </c>
      <c r="G22" s="226"/>
      <c r="H22" s="226"/>
      <c r="I22" s="226"/>
      <c r="J22" s="226"/>
      <c r="K22" s="226"/>
      <c r="L22" s="226"/>
      <c r="M22" s="226"/>
      <c r="N22" s="230" t="str">
        <f t="shared" ca="1" si="3"/>
        <v/>
      </c>
    </row>
    <row r="23" spans="2:14" x14ac:dyDescent="0.2">
      <c r="E23" s="226" t="str">
        <f>E$2&amp;"/Varu-/tjänsteområde 20"</f>
        <v>Kontorstjänster/Varu-/tjänsteområde 20</v>
      </c>
      <c r="F23" s="226" t="str">
        <f t="shared" ref="F23" si="23">F$2&amp;"/Varu-/tjänsteområde 20"</f>
        <v>IT-tjänster/Varu-/tjänsteområde 20</v>
      </c>
      <c r="G23" s="226"/>
      <c r="H23" s="226"/>
      <c r="I23" s="226"/>
      <c r="J23" s="226"/>
      <c r="K23" s="226"/>
      <c r="L23" s="226"/>
      <c r="M23" s="226"/>
      <c r="N23" s="230" t="str">
        <f t="shared" ca="1" si="3"/>
        <v/>
      </c>
    </row>
    <row r="24" spans="2:14" x14ac:dyDescent="0.2">
      <c r="E24" s="226" t="str">
        <f>E$2&amp;"/Varu-/tjänsteområde 21"</f>
        <v>Kontorstjänster/Varu-/tjänsteområde 21</v>
      </c>
      <c r="F24" s="226" t="str">
        <f t="shared" ref="F24" si="24">F$2&amp;"/Varu-/tjänsteområde 21"</f>
        <v>IT-tjänster/Varu-/tjänsteområde 21</v>
      </c>
      <c r="G24" s="226"/>
      <c r="H24" s="226"/>
      <c r="I24" s="226"/>
      <c r="J24" s="226"/>
      <c r="K24" s="226"/>
      <c r="L24" s="226"/>
      <c r="M24" s="226"/>
      <c r="N24" s="230" t="str">
        <f t="shared" ca="1" si="3"/>
        <v/>
      </c>
    </row>
    <row r="25" spans="2:14" x14ac:dyDescent="0.2">
      <c r="N25" s="217"/>
    </row>
    <row r="26" spans="2:14" x14ac:dyDescent="0.2">
      <c r="N26" s="217"/>
    </row>
    <row r="27" spans="2:14" ht="13.5" thickBot="1" x14ac:dyDescent="0.25">
      <c r="E27" s="234" t="s">
        <v>293</v>
      </c>
      <c r="N27" s="44" t="s">
        <v>150</v>
      </c>
    </row>
    <row r="28" spans="2:14" x14ac:dyDescent="0.2">
      <c r="B28" s="223" t="s">
        <v>536</v>
      </c>
      <c r="E28" s="228" t="s">
        <v>568</v>
      </c>
      <c r="F28" s="229" t="s">
        <v>568</v>
      </c>
      <c r="G28" s="229"/>
      <c r="H28" s="229"/>
      <c r="I28" s="229"/>
      <c r="J28" s="229"/>
      <c r="K28" s="229"/>
      <c r="L28" s="229"/>
      <c r="M28" s="229"/>
      <c r="N28" s="235" t="s">
        <v>570</v>
      </c>
    </row>
    <row r="29" spans="2:14" x14ac:dyDescent="0.2">
      <c r="B29" s="231" t="s">
        <v>537</v>
      </c>
      <c r="E29" s="226" t="s">
        <v>546</v>
      </c>
      <c r="F29" s="226" t="s">
        <v>547</v>
      </c>
      <c r="G29" s="236"/>
      <c r="H29" s="236"/>
      <c r="I29" s="236"/>
      <c r="J29" s="236"/>
      <c r="K29" s="236"/>
      <c r="L29" s="236"/>
      <c r="M29" s="237"/>
      <c r="N29" s="230" t="str">
        <f ca="1">IFERROR(IF(INDEX(E29:M29,MATCH(N$2,E$2:M$2,0))=0,"",INDEX(E29:M29,MATCH(N$2,E$2:M$2,0))),"")</f>
        <v/>
      </c>
    </row>
    <row r="30" spans="2:14" x14ac:dyDescent="0.2">
      <c r="B30" s="231" t="s">
        <v>538</v>
      </c>
      <c r="E30" s="226" t="s">
        <v>548</v>
      </c>
      <c r="F30" s="226" t="s">
        <v>549</v>
      </c>
      <c r="G30" s="236"/>
      <c r="H30" s="236"/>
      <c r="I30" s="236"/>
      <c r="J30" s="236"/>
      <c r="K30" s="236"/>
      <c r="L30" s="236"/>
      <c r="M30" s="237"/>
      <c r="N30" s="230" t="str">
        <f t="shared" ref="N30:N57" ca="1" si="25">IFERROR(IF(INDEX(E30:M30,MATCH(N$2,E$2:M$2,0))=0,"",INDEX(E30:M30,MATCH(N$2,E$2:M$2,0))),"")</f>
        <v/>
      </c>
    </row>
    <row r="31" spans="2:14" x14ac:dyDescent="0.2">
      <c r="B31" s="231" t="s">
        <v>539</v>
      </c>
      <c r="E31" s="226" t="s">
        <v>550</v>
      </c>
      <c r="F31" s="226" t="s">
        <v>583</v>
      </c>
      <c r="G31" s="236"/>
      <c r="H31" s="236"/>
      <c r="I31" s="236"/>
      <c r="J31" s="236"/>
      <c r="K31" s="236"/>
      <c r="L31" s="236"/>
      <c r="M31" s="237"/>
      <c r="N31" s="230" t="str">
        <f t="shared" ca="1" si="25"/>
        <v/>
      </c>
    </row>
    <row r="32" spans="2:14" x14ac:dyDescent="0.2">
      <c r="B32" s="231" t="s">
        <v>540</v>
      </c>
      <c r="E32" s="226" t="s">
        <v>551</v>
      </c>
      <c r="F32" s="226" t="s">
        <v>584</v>
      </c>
      <c r="G32" s="236"/>
      <c r="H32" s="236"/>
      <c r="I32" s="236"/>
      <c r="J32" s="236"/>
      <c r="K32" s="236"/>
      <c r="L32" s="236"/>
      <c r="M32" s="237"/>
      <c r="N32" s="230" t="str">
        <f t="shared" ca="1" si="25"/>
        <v/>
      </c>
    </row>
    <row r="33" spans="2:18" x14ac:dyDescent="0.2">
      <c r="B33" s="231" t="s">
        <v>541</v>
      </c>
      <c r="E33" s="226" t="s">
        <v>577</v>
      </c>
      <c r="F33" s="226" t="s">
        <v>585</v>
      </c>
      <c r="G33" s="236"/>
      <c r="H33" s="236"/>
      <c r="I33" s="236"/>
      <c r="J33" s="236"/>
      <c r="K33" s="236"/>
      <c r="L33" s="236"/>
      <c r="M33" s="237"/>
      <c r="N33" s="230" t="str">
        <f t="shared" ca="1" si="25"/>
        <v/>
      </c>
    </row>
    <row r="34" spans="2:18" x14ac:dyDescent="0.2">
      <c r="B34" s="231" t="s">
        <v>542</v>
      </c>
      <c r="E34" s="226" t="s">
        <v>578</v>
      </c>
      <c r="F34" s="226" t="s">
        <v>586</v>
      </c>
      <c r="G34" s="236"/>
      <c r="H34" s="236"/>
      <c r="I34" s="236"/>
      <c r="J34" s="236"/>
      <c r="K34" s="236"/>
      <c r="L34" s="236"/>
      <c r="M34" s="237"/>
      <c r="N34" s="230" t="str">
        <f t="shared" ca="1" si="25"/>
        <v/>
      </c>
    </row>
    <row r="35" spans="2:18" x14ac:dyDescent="0.2">
      <c r="B35" s="231" t="s">
        <v>543</v>
      </c>
      <c r="E35" s="226" t="s">
        <v>552</v>
      </c>
      <c r="F35" s="226" t="s">
        <v>603</v>
      </c>
      <c r="G35" s="236"/>
      <c r="H35" s="236"/>
      <c r="I35" s="236"/>
      <c r="J35" s="236"/>
      <c r="K35" s="236"/>
      <c r="L35" s="236"/>
      <c r="M35" s="237"/>
      <c r="N35" s="230" t="str">
        <f t="shared" ca="1" si="25"/>
        <v/>
      </c>
    </row>
    <row r="36" spans="2:18" x14ac:dyDescent="0.2">
      <c r="B36" s="231" t="s">
        <v>544</v>
      </c>
      <c r="E36" s="226" t="s">
        <v>553</v>
      </c>
      <c r="F36" s="226" t="s">
        <v>604</v>
      </c>
      <c r="G36" s="236"/>
      <c r="H36" s="236"/>
      <c r="I36" s="236"/>
      <c r="J36" s="236"/>
      <c r="K36" s="236"/>
      <c r="L36" s="236"/>
      <c r="M36" s="237"/>
      <c r="N36" s="230" t="str">
        <f t="shared" ca="1" si="25"/>
        <v/>
      </c>
    </row>
    <row r="37" spans="2:18" x14ac:dyDescent="0.2">
      <c r="B37" s="231" t="s">
        <v>545</v>
      </c>
      <c r="E37" s="226" t="s">
        <v>554</v>
      </c>
      <c r="F37" s="226"/>
      <c r="G37" s="236"/>
      <c r="H37" s="236"/>
      <c r="I37" s="236"/>
      <c r="J37" s="236"/>
      <c r="K37" s="236"/>
      <c r="L37" s="236"/>
      <c r="M37" s="237"/>
      <c r="N37" s="230" t="str">
        <f t="shared" ca="1" si="25"/>
        <v/>
      </c>
    </row>
    <row r="38" spans="2:18" x14ac:dyDescent="0.2">
      <c r="E38" s="226" t="s">
        <v>555</v>
      </c>
      <c r="F38" s="226"/>
      <c r="G38" s="236"/>
      <c r="H38" s="236"/>
      <c r="I38" s="236"/>
      <c r="J38" s="236"/>
      <c r="K38" s="236"/>
      <c r="L38" s="236"/>
      <c r="M38" s="237"/>
      <c r="N38" s="230" t="str">
        <f t="shared" ca="1" si="25"/>
        <v/>
      </c>
    </row>
    <row r="39" spans="2:18" x14ac:dyDescent="0.2">
      <c r="E39" s="226" t="s">
        <v>556</v>
      </c>
      <c r="F39" s="226"/>
      <c r="G39" s="236"/>
      <c r="H39" s="236"/>
      <c r="I39" s="236"/>
      <c r="J39" s="236"/>
      <c r="K39" s="236"/>
      <c r="L39" s="236"/>
      <c r="M39" s="237"/>
      <c r="N39" s="230" t="str">
        <f t="shared" ca="1" si="25"/>
        <v/>
      </c>
    </row>
    <row r="40" spans="2:18" x14ac:dyDescent="0.2">
      <c r="E40" s="226" t="s">
        <v>573</v>
      </c>
      <c r="F40" s="226"/>
      <c r="G40" s="236"/>
      <c r="H40" s="236"/>
      <c r="I40" s="236"/>
      <c r="J40" s="236"/>
      <c r="K40" s="236"/>
      <c r="L40" s="236"/>
      <c r="M40" s="237"/>
      <c r="N40" s="230" t="str">
        <f t="shared" ca="1" si="25"/>
        <v/>
      </c>
    </row>
    <row r="41" spans="2:18" x14ac:dyDescent="0.2">
      <c r="E41" s="226" t="s">
        <v>574</v>
      </c>
      <c r="F41" s="226"/>
      <c r="G41" s="236"/>
      <c r="H41" s="236"/>
      <c r="I41" s="236"/>
      <c r="J41" s="236"/>
      <c r="K41" s="236"/>
      <c r="L41" s="236"/>
      <c r="M41" s="237"/>
      <c r="N41" s="230" t="str">
        <f t="shared" ca="1" si="25"/>
        <v/>
      </c>
    </row>
    <row r="42" spans="2:18" x14ac:dyDescent="0.2">
      <c r="E42" s="226" t="s">
        <v>557</v>
      </c>
      <c r="F42" s="226"/>
      <c r="G42" s="236"/>
      <c r="H42" s="236"/>
      <c r="I42" s="236"/>
      <c r="J42" s="236"/>
      <c r="K42" s="236"/>
      <c r="L42" s="236"/>
      <c r="M42" s="237"/>
      <c r="N42" s="230" t="str">
        <f t="shared" ca="1" si="25"/>
        <v/>
      </c>
    </row>
    <row r="43" spans="2:18" x14ac:dyDescent="0.2">
      <c r="E43" s="226" t="s">
        <v>558</v>
      </c>
      <c r="F43" s="226"/>
      <c r="G43" s="236"/>
      <c r="H43" s="236"/>
      <c r="I43" s="236"/>
      <c r="J43" s="236"/>
      <c r="K43" s="236"/>
      <c r="L43" s="236"/>
      <c r="M43" s="237"/>
      <c r="N43" s="230" t="str">
        <f t="shared" ca="1" si="25"/>
        <v/>
      </c>
    </row>
    <row r="44" spans="2:18" x14ac:dyDescent="0.2">
      <c r="E44" s="226" t="s">
        <v>579</v>
      </c>
      <c r="F44" s="226"/>
      <c r="G44" s="236"/>
      <c r="H44" s="236"/>
      <c r="I44" s="236"/>
      <c r="J44" s="236"/>
      <c r="K44" s="236"/>
      <c r="L44" s="236"/>
      <c r="M44" s="237"/>
      <c r="N44" s="230" t="str">
        <f t="shared" ca="1" si="25"/>
        <v/>
      </c>
    </row>
    <row r="45" spans="2:18" x14ac:dyDescent="0.2">
      <c r="E45" s="226" t="s">
        <v>580</v>
      </c>
      <c r="F45" s="226"/>
      <c r="G45" s="236"/>
      <c r="H45" s="236"/>
      <c r="I45" s="236"/>
      <c r="J45" s="236"/>
      <c r="K45" s="236"/>
      <c r="L45" s="236"/>
      <c r="M45" s="237"/>
      <c r="N45" s="230" t="str">
        <f t="shared" ca="1" si="25"/>
        <v/>
      </c>
      <c r="R45" s="238"/>
    </row>
    <row r="46" spans="2:18" x14ac:dyDescent="0.2">
      <c r="E46" s="226" t="s">
        <v>575</v>
      </c>
      <c r="F46" s="226"/>
      <c r="G46" s="236"/>
      <c r="H46" s="236"/>
      <c r="I46" s="236"/>
      <c r="J46" s="236"/>
      <c r="K46" s="236"/>
      <c r="L46" s="236"/>
      <c r="M46" s="237"/>
      <c r="N46" s="230" t="str">
        <f t="shared" ca="1" si="25"/>
        <v/>
      </c>
      <c r="R46" s="188"/>
    </row>
    <row r="47" spans="2:18" x14ac:dyDescent="0.2">
      <c r="E47" s="226" t="s">
        <v>559</v>
      </c>
      <c r="F47" s="226"/>
      <c r="G47" s="236"/>
      <c r="H47" s="236"/>
      <c r="I47" s="236"/>
      <c r="J47" s="236"/>
      <c r="K47" s="236"/>
      <c r="L47" s="236"/>
      <c r="M47" s="237"/>
      <c r="N47" s="230" t="str">
        <f t="shared" ca="1" si="25"/>
        <v/>
      </c>
    </row>
    <row r="48" spans="2:18" x14ac:dyDescent="0.2">
      <c r="E48" s="226" t="s">
        <v>560</v>
      </c>
      <c r="F48" s="226"/>
      <c r="G48" s="236"/>
      <c r="H48" s="236"/>
      <c r="I48" s="236"/>
      <c r="J48" s="236"/>
      <c r="K48" s="236"/>
      <c r="L48" s="236"/>
      <c r="M48" s="237"/>
      <c r="N48" s="230" t="str">
        <f t="shared" ca="1" si="25"/>
        <v/>
      </c>
    </row>
    <row r="49" spans="4:26" x14ac:dyDescent="0.2">
      <c r="E49" s="226" t="s">
        <v>561</v>
      </c>
      <c r="F49" s="226"/>
      <c r="G49" s="236"/>
      <c r="H49" s="236"/>
      <c r="I49" s="236"/>
      <c r="J49" s="236"/>
      <c r="K49" s="236"/>
      <c r="L49" s="236"/>
      <c r="M49" s="237"/>
      <c r="N49" s="230" t="str">
        <f t="shared" ca="1" si="25"/>
        <v/>
      </c>
      <c r="P49" s="44"/>
    </row>
    <row r="50" spans="4:26" x14ac:dyDescent="0.2">
      <c r="E50" s="226" t="s">
        <v>562</v>
      </c>
      <c r="F50" s="226"/>
      <c r="G50" s="236"/>
      <c r="H50" s="236"/>
      <c r="I50" s="236"/>
      <c r="J50" s="236"/>
      <c r="K50" s="236"/>
      <c r="L50" s="236"/>
      <c r="M50" s="237"/>
      <c r="N50" s="230" t="str">
        <f t="shared" ca="1" si="25"/>
        <v/>
      </c>
      <c r="P50" s="239"/>
    </row>
    <row r="51" spans="4:26" x14ac:dyDescent="0.2">
      <c r="E51" s="226" t="s">
        <v>563</v>
      </c>
      <c r="F51" s="226"/>
      <c r="G51" s="236"/>
      <c r="H51" s="236"/>
      <c r="I51" s="236"/>
      <c r="J51" s="236"/>
      <c r="K51" s="236"/>
      <c r="L51" s="236"/>
      <c r="M51" s="237"/>
      <c r="N51" s="230" t="str">
        <f t="shared" ca="1" si="25"/>
        <v/>
      </c>
      <c r="P51" s="239"/>
    </row>
    <row r="52" spans="4:26" x14ac:dyDescent="0.2">
      <c r="E52" s="226" t="s">
        <v>564</v>
      </c>
      <c r="F52" s="226"/>
      <c r="G52" s="236"/>
      <c r="H52" s="236"/>
      <c r="I52" s="236"/>
      <c r="J52" s="236"/>
      <c r="K52" s="236"/>
      <c r="L52" s="236"/>
      <c r="M52" s="237"/>
      <c r="N52" s="230" t="str">
        <f t="shared" ca="1" si="25"/>
        <v/>
      </c>
      <c r="P52" s="239"/>
      <c r="V52" s="240"/>
    </row>
    <row r="53" spans="4:26" x14ac:dyDescent="0.2">
      <c r="E53" s="226" t="s">
        <v>565</v>
      </c>
      <c r="F53" s="226"/>
      <c r="G53" s="236"/>
      <c r="H53" s="236"/>
      <c r="I53" s="236"/>
      <c r="J53" s="236"/>
      <c r="K53" s="236"/>
      <c r="L53" s="236"/>
      <c r="M53" s="237"/>
      <c r="N53" s="230" t="str">
        <f t="shared" ca="1" si="25"/>
        <v/>
      </c>
      <c r="P53" s="239"/>
      <c r="V53" s="240"/>
    </row>
    <row r="54" spans="4:26" x14ac:dyDescent="0.2">
      <c r="E54" s="226" t="s">
        <v>576</v>
      </c>
      <c r="F54" s="226"/>
      <c r="G54" s="236"/>
      <c r="H54" s="236"/>
      <c r="I54" s="236"/>
      <c r="J54" s="236"/>
      <c r="K54" s="236"/>
      <c r="L54" s="236"/>
      <c r="M54" s="237"/>
      <c r="N54" s="230" t="str">
        <f t="shared" ref="N54" ca="1" si="26">IFERROR(IF(INDEX(E54:M54,MATCH(N$2,E$2:M$2,0))=0,"",INDEX(E54:M54,MATCH(N$2,E$2:M$2,0))),"")</f>
        <v/>
      </c>
      <c r="P54" s="239"/>
      <c r="V54" s="240"/>
    </row>
    <row r="55" spans="4:26" x14ac:dyDescent="0.2">
      <c r="E55" s="226" t="s">
        <v>566</v>
      </c>
      <c r="F55" s="226"/>
      <c r="G55" s="236"/>
      <c r="H55" s="236"/>
      <c r="I55" s="236"/>
      <c r="J55" s="236"/>
      <c r="K55" s="236"/>
      <c r="L55" s="236"/>
      <c r="M55" s="237"/>
      <c r="N55" s="230" t="str">
        <f t="shared" ca="1" si="25"/>
        <v/>
      </c>
      <c r="P55" s="239"/>
      <c r="V55" s="240"/>
    </row>
    <row r="56" spans="4:26" x14ac:dyDescent="0.2">
      <c r="E56" s="226" t="s">
        <v>567</v>
      </c>
      <c r="F56" s="226"/>
      <c r="G56" s="236"/>
      <c r="H56" s="236"/>
      <c r="I56" s="236"/>
      <c r="J56" s="236"/>
      <c r="K56" s="236"/>
      <c r="L56" s="236"/>
      <c r="M56" s="237"/>
      <c r="N56" s="230" t="str">
        <f t="shared" ref="N56" ca="1" si="27">IFERROR(IF(INDEX(E56:M56,MATCH(N$2,E$2:M$2,0))=0,"",INDEX(E56:M56,MATCH(N$2,E$2:M$2,0))),"")</f>
        <v/>
      </c>
      <c r="P56" s="239"/>
      <c r="V56" s="240"/>
    </row>
    <row r="57" spans="4:26" x14ac:dyDescent="0.2">
      <c r="E57" s="226" t="s">
        <v>581</v>
      </c>
      <c r="F57" s="226"/>
      <c r="G57" s="236"/>
      <c r="H57" s="236"/>
      <c r="I57" s="236"/>
      <c r="J57" s="236"/>
      <c r="K57" s="236"/>
      <c r="L57" s="236"/>
      <c r="M57" s="237"/>
      <c r="N57" s="230" t="str">
        <f t="shared" ca="1" si="25"/>
        <v/>
      </c>
      <c r="P57" s="239"/>
      <c r="V57" s="240"/>
    </row>
    <row r="58" spans="4:26" x14ac:dyDescent="0.2">
      <c r="E58" s="226" t="s">
        <v>582</v>
      </c>
      <c r="F58" s="226"/>
      <c r="G58" s="236"/>
      <c r="H58" s="236"/>
      <c r="I58" s="236"/>
      <c r="J58" s="236"/>
      <c r="K58" s="236"/>
      <c r="L58" s="236"/>
      <c r="M58" s="237"/>
      <c r="N58" s="230" t="str">
        <f t="shared" ref="N58" ca="1" si="28">IFERROR(IF(INDEX(E58:M58,MATCH(N$2,E$2:M$2,0))=0,"",INDEX(E58:M58,MATCH(N$2,E$2:M$2,0))),"")</f>
        <v/>
      </c>
      <c r="P58" s="239"/>
      <c r="V58" s="240"/>
    </row>
    <row r="59" spans="4:26" x14ac:dyDescent="0.2">
      <c r="E59" s="226" t="s">
        <v>603</v>
      </c>
      <c r="F59" s="226"/>
      <c r="G59" s="236"/>
      <c r="H59" s="236"/>
      <c r="I59" s="236"/>
      <c r="J59" s="236"/>
      <c r="K59" s="236"/>
      <c r="L59" s="236"/>
      <c r="M59" s="237"/>
      <c r="N59" s="230" t="str">
        <f t="shared" ref="N59:N60" ca="1" si="29">IFERROR(IF(INDEX(E59:M59,MATCH(N$2,E$2:M$2,0))=0,"",INDEX(E59:M59,MATCH(N$2,E$2:M$2,0))),"")</f>
        <v/>
      </c>
      <c r="P59" s="239"/>
      <c r="V59" s="240"/>
    </row>
    <row r="60" spans="4:26" x14ac:dyDescent="0.2">
      <c r="E60" s="226" t="s">
        <v>604</v>
      </c>
      <c r="F60" s="226"/>
      <c r="G60" s="236"/>
      <c r="H60" s="236"/>
      <c r="I60" s="236"/>
      <c r="J60" s="236"/>
      <c r="K60" s="236"/>
      <c r="L60" s="236"/>
      <c r="M60" s="237"/>
      <c r="N60" s="230" t="str">
        <f t="shared" ca="1" si="29"/>
        <v/>
      </c>
      <c r="P60" s="239"/>
      <c r="V60" s="240"/>
    </row>
    <row r="61" spans="4:26" x14ac:dyDescent="0.2">
      <c r="S61" s="240"/>
    </row>
    <row r="62" spans="4:26" ht="13.5" thickBot="1" x14ac:dyDescent="0.25">
      <c r="I62" s="44"/>
      <c r="J62" s="44"/>
      <c r="K62" s="44" t="s">
        <v>99</v>
      </c>
      <c r="L62" s="241"/>
      <c r="X62" s="44"/>
      <c r="Z62" s="44"/>
    </row>
    <row r="63" spans="4:26" ht="13.5" thickBot="1" x14ac:dyDescent="0.25">
      <c r="D63" s="44"/>
      <c r="G63" s="242" t="s">
        <v>139</v>
      </c>
      <c r="I63" s="242" t="s">
        <v>148</v>
      </c>
      <c r="K63" s="243" t="s">
        <v>77</v>
      </c>
    </row>
    <row r="64" spans="4:26" x14ac:dyDescent="0.2">
      <c r="D64" s="234"/>
      <c r="F64" s="234"/>
      <c r="G64" s="244" t="s">
        <v>124</v>
      </c>
      <c r="I64" s="245" t="s">
        <v>125</v>
      </c>
      <c r="K64" s="246" t="s">
        <v>78</v>
      </c>
      <c r="L64" s="234"/>
    </row>
    <row r="65" spans="4:16" x14ac:dyDescent="0.2">
      <c r="D65" s="234"/>
      <c r="F65" s="234"/>
      <c r="G65" s="247" t="s">
        <v>140</v>
      </c>
      <c r="I65" s="248" t="s">
        <v>126</v>
      </c>
      <c r="K65" s="246" t="s">
        <v>79</v>
      </c>
      <c r="L65" s="234"/>
    </row>
    <row r="66" spans="4:16" x14ac:dyDescent="0.2">
      <c r="D66" s="234"/>
      <c r="F66" s="234"/>
      <c r="G66" s="247" t="s">
        <v>141</v>
      </c>
      <c r="I66" s="248" t="s">
        <v>127</v>
      </c>
      <c r="K66" s="246" t="s">
        <v>80</v>
      </c>
      <c r="L66" s="234"/>
    </row>
    <row r="67" spans="4:16" x14ac:dyDescent="0.2">
      <c r="D67" s="234"/>
      <c r="F67" s="234"/>
      <c r="G67" s="247" t="s">
        <v>142</v>
      </c>
      <c r="I67" s="248"/>
      <c r="K67" s="246" t="s">
        <v>81</v>
      </c>
      <c r="L67" s="234"/>
      <c r="M67" s="234"/>
    </row>
    <row r="68" spans="4:16" ht="13.5" thickBot="1" x14ac:dyDescent="0.25">
      <c r="D68" s="234"/>
      <c r="F68" s="234"/>
      <c r="G68" s="247" t="s">
        <v>143</v>
      </c>
      <c r="I68" s="249"/>
      <c r="K68" s="246" t="s">
        <v>82</v>
      </c>
      <c r="L68" s="234"/>
      <c r="M68" s="234"/>
    </row>
    <row r="69" spans="4:16" x14ac:dyDescent="0.2">
      <c r="D69" s="234"/>
      <c r="F69" s="234"/>
      <c r="G69" s="247" t="s">
        <v>144</v>
      </c>
      <c r="K69" s="246" t="s">
        <v>83</v>
      </c>
      <c r="L69" s="234"/>
      <c r="M69" s="234"/>
    </row>
    <row r="70" spans="4:16" x14ac:dyDescent="0.2">
      <c r="G70" s="247" t="s">
        <v>145</v>
      </c>
      <c r="K70" s="246" t="s">
        <v>84</v>
      </c>
      <c r="L70" s="234"/>
      <c r="M70" s="234"/>
    </row>
    <row r="71" spans="4:16" ht="13.5" thickBot="1" x14ac:dyDescent="0.25">
      <c r="G71" s="250" t="s">
        <v>146</v>
      </c>
      <c r="K71" s="246" t="s">
        <v>85</v>
      </c>
      <c r="L71" s="234"/>
      <c r="M71" s="234"/>
    </row>
    <row r="72" spans="4:16" x14ac:dyDescent="0.2">
      <c r="K72" s="246" t="s">
        <v>86</v>
      </c>
      <c r="L72" s="234"/>
      <c r="M72" s="234"/>
      <c r="P72" s="44"/>
    </row>
    <row r="73" spans="4:16" ht="13.5" thickBot="1" x14ac:dyDescent="0.25">
      <c r="G73" s="17" t="s">
        <v>242</v>
      </c>
      <c r="K73" s="246" t="s">
        <v>98</v>
      </c>
      <c r="L73" s="234"/>
      <c r="M73" s="234"/>
      <c r="P73" s="25"/>
    </row>
    <row r="74" spans="4:16" x14ac:dyDescent="0.2">
      <c r="G74" s="251"/>
      <c r="K74" s="246" t="s">
        <v>87</v>
      </c>
      <c r="L74" s="234"/>
      <c r="M74" s="234"/>
      <c r="P74" s="25"/>
    </row>
    <row r="75" spans="4:16" ht="13.5" thickBot="1" x14ac:dyDescent="0.25">
      <c r="G75" s="252" t="s">
        <v>241</v>
      </c>
      <c r="K75" s="246" t="s">
        <v>88</v>
      </c>
      <c r="L75" s="234"/>
      <c r="M75" s="234"/>
      <c r="P75" s="25"/>
    </row>
    <row r="76" spans="4:16" x14ac:dyDescent="0.2">
      <c r="E76" s="205"/>
      <c r="K76" s="246" t="s">
        <v>89</v>
      </c>
      <c r="L76" s="234"/>
      <c r="M76" s="234"/>
      <c r="P76" s="25"/>
    </row>
    <row r="77" spans="4:16" x14ac:dyDescent="0.2">
      <c r="K77" s="246" t="s">
        <v>90</v>
      </c>
      <c r="L77" s="234"/>
      <c r="M77" s="234"/>
    </row>
    <row r="78" spans="4:16" x14ac:dyDescent="0.2">
      <c r="K78" s="246" t="s">
        <v>91</v>
      </c>
      <c r="L78" s="234"/>
      <c r="M78" s="234"/>
    </row>
    <row r="79" spans="4:16" x14ac:dyDescent="0.2">
      <c r="K79" s="246" t="s">
        <v>92</v>
      </c>
      <c r="L79" s="234"/>
      <c r="M79" s="234"/>
    </row>
    <row r="80" spans="4:16" x14ac:dyDescent="0.2">
      <c r="K80" s="246" t="s">
        <v>93</v>
      </c>
      <c r="L80" s="234"/>
      <c r="M80" s="234"/>
    </row>
    <row r="81" spans="4:18" x14ac:dyDescent="0.2">
      <c r="K81" s="246" t="s">
        <v>94</v>
      </c>
      <c r="L81" s="234"/>
      <c r="M81" s="234"/>
    </row>
    <row r="82" spans="4:18" ht="12.75" customHeight="1" x14ac:dyDescent="0.2">
      <c r="E82" s="51"/>
      <c r="F82" s="51"/>
      <c r="H82" s="51"/>
      <c r="I82" s="51"/>
      <c r="J82" s="51"/>
      <c r="K82" s="246" t="s">
        <v>95</v>
      </c>
      <c r="L82" s="234"/>
      <c r="M82" s="234"/>
    </row>
    <row r="83" spans="4:18" ht="12.75" customHeight="1" x14ac:dyDescent="0.2">
      <c r="E83" s="51"/>
      <c r="F83" s="51"/>
      <c r="H83" s="51"/>
      <c r="I83" s="51"/>
      <c r="J83" s="51"/>
      <c r="K83" s="246" t="s">
        <v>96</v>
      </c>
      <c r="L83" s="234"/>
      <c r="M83" s="234"/>
    </row>
    <row r="84" spans="4:18" ht="13.5" thickBot="1" x14ac:dyDescent="0.25">
      <c r="K84" s="252" t="s">
        <v>97</v>
      </c>
      <c r="L84" s="234"/>
      <c r="M84" s="234"/>
    </row>
    <row r="86" spans="4:18" x14ac:dyDescent="0.2">
      <c r="D86" s="44" t="s">
        <v>149</v>
      </c>
    </row>
    <row r="87" spans="4:18" x14ac:dyDescent="0.2">
      <c r="D87" s="223" t="s">
        <v>19</v>
      </c>
      <c r="E87" s="223" t="s">
        <v>20</v>
      </c>
      <c r="F87" s="223" t="s">
        <v>22</v>
      </c>
      <c r="G87" s="223" t="s">
        <v>4</v>
      </c>
      <c r="H87" s="223" t="s">
        <v>5</v>
      </c>
      <c r="I87" s="223" t="s">
        <v>7</v>
      </c>
      <c r="J87" s="223" t="s">
        <v>27</v>
      </c>
      <c r="K87" s="223" t="s">
        <v>28</v>
      </c>
      <c r="L87" s="223" t="s">
        <v>25</v>
      </c>
      <c r="M87" s="223" t="s">
        <v>21</v>
      </c>
      <c r="N87" s="223" t="s">
        <v>2</v>
      </c>
      <c r="O87" s="223" t="s">
        <v>23</v>
      </c>
      <c r="P87" s="223" t="s">
        <v>24</v>
      </c>
      <c r="Q87" s="223" t="s">
        <v>8</v>
      </c>
      <c r="R87" s="223" t="s">
        <v>26</v>
      </c>
    </row>
    <row r="88" spans="4:18" x14ac:dyDescent="0.2">
      <c r="D88" s="231"/>
      <c r="E88" s="231"/>
      <c r="F88" s="231"/>
      <c r="G88" s="231"/>
      <c r="H88" s="231"/>
      <c r="I88" s="231"/>
      <c r="J88" s="231"/>
      <c r="K88" s="231"/>
      <c r="L88" s="231"/>
      <c r="M88" s="231"/>
      <c r="N88" s="231"/>
      <c r="O88" s="231"/>
      <c r="P88" s="231"/>
      <c r="Q88" s="231"/>
      <c r="R88" s="231"/>
    </row>
    <row r="89" spans="4:18" x14ac:dyDescent="0.2">
      <c r="D89" s="231" t="str">
        <f>"Välj "&amp;D87</f>
        <v>Välj Juridiskt Namn</v>
      </c>
      <c r="E89" s="231" t="str">
        <f t="shared" ref="E89:R89" si="30">E87</f>
        <v xml:space="preserve">Förvaltningens avtalsnummer </v>
      </c>
      <c r="F89" s="231" t="str">
        <f t="shared" si="30"/>
        <v>Organisations-nummer</v>
      </c>
      <c r="G89" s="231" t="str">
        <f t="shared" si="30"/>
        <v>Adress</v>
      </c>
      <c r="H89" s="231" t="str">
        <f t="shared" si="30"/>
        <v>Postnummer</v>
      </c>
      <c r="I89" s="231" t="str">
        <f t="shared" si="30"/>
        <v>Postadress</v>
      </c>
      <c r="J89" s="231" t="str">
        <f t="shared" si="30"/>
        <v>Telefon Växel</v>
      </c>
      <c r="K89" s="231" t="str">
        <f t="shared" si="30"/>
        <v>Telefon kundtjänst</v>
      </c>
      <c r="L89" s="231" t="str">
        <f t="shared" si="30"/>
        <v>Hemsida</v>
      </c>
      <c r="M89" s="231" t="str">
        <f t="shared" si="30"/>
        <v xml:space="preserve">Kontaktperson </v>
      </c>
      <c r="N89" s="231" t="str">
        <f t="shared" si="30"/>
        <v>Telefon</v>
      </c>
      <c r="O89" s="231" t="str">
        <f t="shared" si="30"/>
        <v>E-post kontaktperson</v>
      </c>
      <c r="P89" s="231" t="str">
        <f t="shared" si="30"/>
        <v>Befattning Kontaktperson</v>
      </c>
      <c r="Q89" s="231" t="str">
        <f t="shared" si="30"/>
        <v>Fax</v>
      </c>
      <c r="R89" s="231" t="str">
        <f t="shared" si="30"/>
        <v>E-post Gruppbrevlåda</v>
      </c>
    </row>
    <row r="90" spans="4:18" x14ac:dyDescent="0.2">
      <c r="D90" s="231" t="s">
        <v>57</v>
      </c>
      <c r="E90" s="231" t="s">
        <v>58</v>
      </c>
      <c r="F90" s="231" t="s">
        <v>59</v>
      </c>
      <c r="G90" s="231" t="s">
        <v>60</v>
      </c>
      <c r="H90" s="231" t="s">
        <v>61</v>
      </c>
      <c r="I90" s="231" t="s">
        <v>62</v>
      </c>
      <c r="J90" s="231" t="s">
        <v>63</v>
      </c>
      <c r="K90" s="231" t="s">
        <v>64</v>
      </c>
      <c r="L90" s="231" t="s">
        <v>65</v>
      </c>
      <c r="M90" s="231" t="s">
        <v>66</v>
      </c>
      <c r="N90" s="231" t="s">
        <v>67</v>
      </c>
      <c r="O90" s="231" t="s">
        <v>68</v>
      </c>
      <c r="P90" s="231" t="s">
        <v>69</v>
      </c>
      <c r="Q90" s="231" t="s">
        <v>70</v>
      </c>
      <c r="R90" s="231" t="s">
        <v>71</v>
      </c>
    </row>
    <row r="91" spans="4:18" x14ac:dyDescent="0.2">
      <c r="D91" s="231"/>
      <c r="E91" s="231"/>
      <c r="F91" s="231"/>
      <c r="G91" s="231"/>
      <c r="H91" s="231"/>
      <c r="I91" s="231"/>
      <c r="J91" s="231"/>
      <c r="K91" s="231"/>
      <c r="L91" s="231"/>
      <c r="M91" s="231"/>
      <c r="N91" s="231"/>
      <c r="O91" s="231"/>
      <c r="P91" s="231"/>
      <c r="Q91" s="231"/>
      <c r="R91" s="231"/>
    </row>
    <row r="92" spans="4:18" x14ac:dyDescent="0.2">
      <c r="D92" s="231"/>
      <c r="E92" s="231"/>
      <c r="F92" s="231"/>
      <c r="G92" s="231"/>
      <c r="H92" s="231"/>
      <c r="I92" s="231"/>
      <c r="J92" s="231"/>
      <c r="K92" s="231"/>
      <c r="L92" s="231"/>
      <c r="M92" s="231"/>
      <c r="N92" s="231"/>
      <c r="O92" s="231"/>
      <c r="P92" s="231"/>
      <c r="Q92" s="231"/>
      <c r="R92" s="231"/>
    </row>
    <row r="93" spans="4:18" x14ac:dyDescent="0.2">
      <c r="D93" s="231"/>
      <c r="E93" s="231"/>
      <c r="F93" s="231"/>
      <c r="G93" s="231"/>
      <c r="H93" s="231"/>
      <c r="I93" s="231"/>
      <c r="J93" s="231"/>
      <c r="K93" s="231"/>
      <c r="L93" s="231"/>
      <c r="M93" s="231"/>
      <c r="N93" s="231"/>
      <c r="O93" s="231"/>
      <c r="P93" s="231"/>
      <c r="Q93" s="231"/>
      <c r="R93" s="231"/>
    </row>
    <row r="94" spans="4:18" x14ac:dyDescent="0.2">
      <c r="D94" s="231"/>
      <c r="E94" s="231"/>
      <c r="F94" s="231"/>
      <c r="G94" s="231"/>
      <c r="H94" s="231"/>
      <c r="I94" s="231"/>
      <c r="J94" s="231"/>
      <c r="K94" s="231"/>
      <c r="L94" s="231"/>
      <c r="M94" s="231"/>
      <c r="N94" s="231"/>
      <c r="O94" s="231"/>
      <c r="P94" s="231"/>
      <c r="Q94" s="231"/>
      <c r="R94" s="231"/>
    </row>
    <row r="95" spans="4:18" x14ac:dyDescent="0.2">
      <c r="D95" s="231"/>
      <c r="E95" s="231"/>
      <c r="F95" s="231"/>
      <c r="G95" s="231"/>
      <c r="H95" s="231"/>
      <c r="I95" s="231"/>
      <c r="J95" s="231"/>
      <c r="K95" s="231"/>
      <c r="L95" s="231"/>
      <c r="M95" s="231"/>
      <c r="N95" s="231"/>
      <c r="O95" s="231"/>
      <c r="P95" s="231"/>
      <c r="Q95" s="231"/>
      <c r="R95" s="231"/>
    </row>
    <row r="96" spans="4:18" x14ac:dyDescent="0.2">
      <c r="D96" s="231"/>
      <c r="E96" s="231"/>
      <c r="F96" s="231"/>
      <c r="G96" s="231"/>
      <c r="H96" s="231"/>
      <c r="I96" s="231"/>
      <c r="J96" s="231"/>
      <c r="K96" s="231"/>
      <c r="L96" s="231"/>
      <c r="M96" s="231"/>
      <c r="N96" s="231"/>
      <c r="O96" s="231"/>
      <c r="P96" s="231"/>
      <c r="Q96" s="231"/>
      <c r="R96" s="231"/>
    </row>
    <row r="97" spans="2:31" x14ac:dyDescent="0.2">
      <c r="D97" s="231"/>
      <c r="E97" s="231"/>
      <c r="F97" s="231"/>
      <c r="G97" s="231"/>
      <c r="H97" s="231"/>
      <c r="I97" s="231"/>
      <c r="J97" s="231"/>
      <c r="K97" s="231"/>
      <c r="L97" s="231"/>
      <c r="M97" s="231"/>
      <c r="N97" s="231"/>
      <c r="O97" s="231"/>
      <c r="P97" s="231"/>
      <c r="Q97" s="231"/>
      <c r="R97" s="231"/>
    </row>
    <row r="98" spans="2:31" x14ac:dyDescent="0.2">
      <c r="D98" s="231"/>
      <c r="E98" s="231"/>
      <c r="F98" s="231"/>
      <c r="G98" s="231"/>
      <c r="H98" s="231"/>
      <c r="I98" s="231"/>
      <c r="J98" s="231"/>
      <c r="K98" s="231"/>
      <c r="L98" s="231"/>
      <c r="M98" s="231"/>
      <c r="N98" s="231"/>
      <c r="O98" s="231"/>
      <c r="P98" s="231"/>
      <c r="Q98" s="231"/>
      <c r="R98" s="231"/>
    </row>
    <row r="99" spans="2:31" x14ac:dyDescent="0.2">
      <c r="D99" s="231"/>
      <c r="E99" s="231"/>
      <c r="F99" s="231"/>
      <c r="G99" s="231"/>
      <c r="H99" s="231"/>
      <c r="I99" s="231"/>
      <c r="J99" s="231"/>
      <c r="K99" s="231"/>
      <c r="L99" s="231"/>
      <c r="M99" s="231"/>
      <c r="N99" s="231"/>
      <c r="O99" s="231"/>
      <c r="P99" s="231"/>
      <c r="Q99" s="231"/>
      <c r="R99" s="231"/>
    </row>
    <row r="100" spans="2:31" x14ac:dyDescent="0.2">
      <c r="D100" s="231"/>
      <c r="E100" s="231"/>
      <c r="F100" s="231"/>
      <c r="G100" s="231"/>
      <c r="H100" s="231"/>
      <c r="I100" s="231"/>
      <c r="J100" s="231"/>
      <c r="K100" s="231"/>
      <c r="L100" s="231"/>
      <c r="M100" s="231"/>
      <c r="N100" s="231"/>
      <c r="O100" s="231"/>
      <c r="P100" s="231"/>
      <c r="Q100" s="231"/>
      <c r="R100" s="231"/>
    </row>
    <row r="101" spans="2:31" x14ac:dyDescent="0.2">
      <c r="D101" s="231"/>
      <c r="E101" s="231"/>
      <c r="F101" s="231"/>
      <c r="G101" s="231"/>
      <c r="H101" s="231"/>
      <c r="I101" s="231"/>
      <c r="J101" s="231"/>
      <c r="K101" s="231"/>
      <c r="L101" s="231"/>
      <c r="M101" s="231"/>
      <c r="N101" s="231"/>
      <c r="O101" s="231"/>
      <c r="P101" s="231"/>
      <c r="Q101" s="231"/>
      <c r="R101" s="231"/>
    </row>
    <row r="102" spans="2:31" x14ac:dyDescent="0.2">
      <c r="D102" s="231"/>
      <c r="E102" s="231"/>
      <c r="F102" s="231"/>
      <c r="G102" s="231"/>
      <c r="H102" s="231"/>
      <c r="I102" s="231"/>
      <c r="J102" s="231"/>
      <c r="K102" s="231"/>
      <c r="L102" s="231"/>
      <c r="M102" s="231"/>
      <c r="N102" s="231"/>
      <c r="O102" s="231"/>
      <c r="P102" s="231"/>
      <c r="Q102" s="231"/>
      <c r="R102" s="231"/>
    </row>
    <row r="103" spans="2:31" x14ac:dyDescent="0.2">
      <c r="D103" s="231"/>
      <c r="E103" s="231"/>
      <c r="F103" s="231"/>
      <c r="G103" s="231"/>
      <c r="H103" s="231"/>
      <c r="I103" s="231"/>
      <c r="J103" s="231"/>
      <c r="K103" s="231"/>
      <c r="L103" s="231"/>
      <c r="M103" s="231"/>
      <c r="N103" s="231"/>
      <c r="O103" s="231"/>
      <c r="P103" s="231"/>
      <c r="Q103" s="231"/>
      <c r="R103" s="231"/>
    </row>
    <row r="104" spans="2:31" x14ac:dyDescent="0.2">
      <c r="D104" s="231"/>
      <c r="E104" s="231"/>
      <c r="F104" s="231"/>
      <c r="G104" s="231"/>
      <c r="H104" s="231"/>
      <c r="I104" s="231"/>
      <c r="J104" s="231"/>
      <c r="K104" s="231"/>
      <c r="L104" s="231"/>
      <c r="M104" s="231"/>
      <c r="N104" s="231"/>
      <c r="O104" s="231"/>
      <c r="P104" s="231"/>
      <c r="Q104" s="231"/>
      <c r="R104" s="231"/>
    </row>
    <row r="106" spans="2:31" x14ac:dyDescent="0.2">
      <c r="F106" s="44" t="s">
        <v>187</v>
      </c>
      <c r="G106" s="1">
        <v>30</v>
      </c>
      <c r="H106" s="1">
        <f>G106+1</f>
        <v>31</v>
      </c>
      <c r="I106" s="1">
        <f t="shared" ref="I106:AD106" si="31">H106+1</f>
        <v>32</v>
      </c>
      <c r="J106" s="1">
        <f t="shared" si="31"/>
        <v>33</v>
      </c>
      <c r="K106" s="1">
        <f t="shared" si="31"/>
        <v>34</v>
      </c>
      <c r="L106" s="1">
        <f t="shared" si="31"/>
        <v>35</v>
      </c>
      <c r="M106" s="1">
        <f t="shared" si="31"/>
        <v>36</v>
      </c>
      <c r="N106" s="1">
        <f t="shared" si="31"/>
        <v>37</v>
      </c>
      <c r="O106" s="1">
        <f t="shared" si="31"/>
        <v>38</v>
      </c>
      <c r="P106" s="1">
        <f t="shared" si="31"/>
        <v>39</v>
      </c>
      <c r="Q106" s="1">
        <f t="shared" si="31"/>
        <v>40</v>
      </c>
      <c r="R106" s="1">
        <f>Q106+1</f>
        <v>41</v>
      </c>
      <c r="S106" s="1">
        <f t="shared" si="31"/>
        <v>42</v>
      </c>
      <c r="T106" s="1">
        <f t="shared" si="31"/>
        <v>43</v>
      </c>
      <c r="U106" s="1">
        <f t="shared" si="31"/>
        <v>44</v>
      </c>
      <c r="V106" s="1">
        <f t="shared" si="31"/>
        <v>45</v>
      </c>
      <c r="W106" s="1">
        <f t="shared" si="31"/>
        <v>46</v>
      </c>
      <c r="X106" s="1">
        <f t="shared" si="31"/>
        <v>47</v>
      </c>
      <c r="Y106" s="1">
        <f t="shared" si="31"/>
        <v>48</v>
      </c>
      <c r="Z106" s="1">
        <f t="shared" si="31"/>
        <v>49</v>
      </c>
      <c r="AA106" s="1">
        <f t="shared" si="31"/>
        <v>50</v>
      </c>
      <c r="AB106" s="1">
        <f t="shared" si="31"/>
        <v>51</v>
      </c>
      <c r="AC106" s="1">
        <f t="shared" si="31"/>
        <v>52</v>
      </c>
      <c r="AD106" s="1">
        <f t="shared" si="31"/>
        <v>53</v>
      </c>
    </row>
    <row r="107" spans="2:31" x14ac:dyDescent="0.2">
      <c r="B107" s="44" t="s">
        <v>289</v>
      </c>
      <c r="D107" s="44" t="s">
        <v>186</v>
      </c>
      <c r="E107" s="44" t="s">
        <v>290</v>
      </c>
      <c r="F107" s="231" t="str">
        <f ca="1">N29</f>
        <v/>
      </c>
      <c r="G107" s="231" t="str">
        <f ca="1">INDIRECT("N"&amp;G106)</f>
        <v/>
      </c>
      <c r="H107" s="231" t="str">
        <f t="shared" ref="H107:AD107" ca="1" si="32">INDIRECT("N"&amp;H106)</f>
        <v/>
      </c>
      <c r="I107" s="231" t="str">
        <f t="shared" ca="1" si="32"/>
        <v/>
      </c>
      <c r="J107" s="231" t="str">
        <f t="shared" ca="1" si="32"/>
        <v/>
      </c>
      <c r="K107" s="231" t="str">
        <f t="shared" ca="1" si="32"/>
        <v/>
      </c>
      <c r="L107" s="231" t="str">
        <f t="shared" ca="1" si="32"/>
        <v/>
      </c>
      <c r="M107" s="231" t="str">
        <f t="shared" ca="1" si="32"/>
        <v/>
      </c>
      <c r="N107" s="231" t="str">
        <f t="shared" ca="1" si="32"/>
        <v/>
      </c>
      <c r="O107" s="231" t="str">
        <f t="shared" ca="1" si="32"/>
        <v/>
      </c>
      <c r="P107" s="231" t="str">
        <f t="shared" ca="1" si="32"/>
        <v/>
      </c>
      <c r="Q107" s="231" t="str">
        <f t="shared" ca="1" si="32"/>
        <v/>
      </c>
      <c r="R107" s="231" t="str">
        <f t="shared" ca="1" si="32"/>
        <v/>
      </c>
      <c r="S107" s="231" t="str">
        <f t="shared" ca="1" si="32"/>
        <v/>
      </c>
      <c r="T107" s="231" t="str">
        <f t="shared" ca="1" si="32"/>
        <v/>
      </c>
      <c r="U107" s="231" t="str">
        <f t="shared" ca="1" si="32"/>
        <v/>
      </c>
      <c r="V107" s="231" t="str">
        <f t="shared" ca="1" si="32"/>
        <v/>
      </c>
      <c r="W107" s="231" t="str">
        <f t="shared" ca="1" si="32"/>
        <v/>
      </c>
      <c r="X107" s="231" t="str">
        <f t="shared" ca="1" si="32"/>
        <v/>
      </c>
      <c r="Y107" s="231" t="str">
        <f t="shared" ca="1" si="32"/>
        <v/>
      </c>
      <c r="Z107" s="231" t="str">
        <f t="shared" ca="1" si="32"/>
        <v/>
      </c>
      <c r="AA107" s="231" t="str">
        <f t="shared" ca="1" si="32"/>
        <v/>
      </c>
      <c r="AB107" s="231" t="str">
        <f t="shared" ca="1" si="32"/>
        <v/>
      </c>
      <c r="AC107" s="231" t="str">
        <f t="shared" ca="1" si="32"/>
        <v/>
      </c>
      <c r="AD107" s="231" t="str">
        <f t="shared" ca="1" si="32"/>
        <v/>
      </c>
      <c r="AE107" s="253"/>
    </row>
    <row r="108" spans="2:31" x14ac:dyDescent="0.2">
      <c r="B108" s="1" t="str">
        <f>INDEX($R$3:$R$9,MATCH(ActiveSheetName,$Q$3:$Q$9,0))</f>
        <v>Välj_Vara_tjanst_1</v>
      </c>
      <c r="C108" s="1">
        <v>1</v>
      </c>
      <c r="D108" s="231" t="str" cm="1">
        <f t="array" aca="1" ref="D108" ca="1">IF(INDEX(INDIRECT($B$108),$C108,1)="Välj tjänst","",INDEX(INDIRECT($B$108),$C108,1))</f>
        <v/>
      </c>
      <c r="E108" s="231" t="str">
        <f t="shared" ref="E108:E127" si="33">"TblKrvRes"&amp;C108</f>
        <v>TblKrvRes1</v>
      </c>
      <c r="F108" s="231" t="s">
        <v>294</v>
      </c>
      <c r="G108" s="231" t="s">
        <v>295</v>
      </c>
      <c r="H108" s="231" t="s">
        <v>296</v>
      </c>
      <c r="I108" s="231" t="s">
        <v>297</v>
      </c>
      <c r="J108" s="231" t="s">
        <v>298</v>
      </c>
      <c r="K108" s="231" t="s">
        <v>299</v>
      </c>
      <c r="L108" s="231" t="s">
        <v>300</v>
      </c>
      <c r="M108" s="231" t="s">
        <v>301</v>
      </c>
      <c r="N108" s="231" t="s">
        <v>302</v>
      </c>
      <c r="O108" s="231" t="s">
        <v>303</v>
      </c>
      <c r="P108" s="231" t="s">
        <v>304</v>
      </c>
      <c r="Q108" s="231" t="s">
        <v>305</v>
      </c>
      <c r="R108" s="231" t="s">
        <v>306</v>
      </c>
      <c r="S108" s="231" t="s">
        <v>307</v>
      </c>
      <c r="T108" s="231" t="s">
        <v>308</v>
      </c>
      <c r="U108" s="231" t="s">
        <v>309</v>
      </c>
      <c r="V108" s="231" t="s">
        <v>310</v>
      </c>
      <c r="W108" s="231" t="s">
        <v>311</v>
      </c>
      <c r="X108" s="231" t="s">
        <v>312</v>
      </c>
      <c r="Y108" s="231" t="s">
        <v>313</v>
      </c>
      <c r="Z108" s="231" t="s">
        <v>314</v>
      </c>
      <c r="AA108" s="231" t="s">
        <v>315</v>
      </c>
      <c r="AB108" s="231" t="s">
        <v>316</v>
      </c>
      <c r="AC108" s="231" t="s">
        <v>317</v>
      </c>
      <c r="AD108" s="231" t="s">
        <v>318</v>
      </c>
    </row>
    <row r="109" spans="2:31" x14ac:dyDescent="0.2">
      <c r="C109" s="1">
        <v>2</v>
      </c>
      <c r="D109" s="231" t="str" cm="1">
        <f t="array" aca="1" ref="D109" ca="1">IF(INDEX(INDIRECT($B$108),$C109,1)="Välj tjänst","",INDEX(INDIRECT($B$108),$C109,1))</f>
        <v/>
      </c>
      <c r="E109" s="231" t="str">
        <f t="shared" si="33"/>
        <v>TblKrvRes2</v>
      </c>
      <c r="F109" s="231" t="s">
        <v>319</v>
      </c>
      <c r="G109" s="231" t="s">
        <v>320</v>
      </c>
      <c r="H109" s="231" t="s">
        <v>321</v>
      </c>
      <c r="I109" s="231" t="s">
        <v>322</v>
      </c>
      <c r="J109" s="231" t="s">
        <v>323</v>
      </c>
      <c r="K109" s="231" t="s">
        <v>324</v>
      </c>
      <c r="L109" s="231" t="s">
        <v>325</v>
      </c>
      <c r="M109" s="231" t="s">
        <v>326</v>
      </c>
      <c r="N109" s="231" t="s">
        <v>327</v>
      </c>
      <c r="O109" s="231" t="s">
        <v>328</v>
      </c>
      <c r="P109" s="231" t="s">
        <v>329</v>
      </c>
      <c r="Q109" s="231" t="s">
        <v>330</v>
      </c>
      <c r="R109" s="231" t="s">
        <v>331</v>
      </c>
      <c r="S109" s="231" t="s">
        <v>332</v>
      </c>
      <c r="T109" s="231" t="s">
        <v>333</v>
      </c>
      <c r="U109" s="231" t="s">
        <v>334</v>
      </c>
      <c r="V109" s="231" t="s">
        <v>335</v>
      </c>
      <c r="W109" s="231" t="s">
        <v>336</v>
      </c>
      <c r="X109" s="231" t="s">
        <v>337</v>
      </c>
      <c r="Y109" s="231" t="s">
        <v>338</v>
      </c>
      <c r="Z109" s="231" t="s">
        <v>339</v>
      </c>
      <c r="AA109" s="231" t="s">
        <v>340</v>
      </c>
      <c r="AB109" s="231" t="s">
        <v>341</v>
      </c>
      <c r="AC109" s="231" t="s">
        <v>342</v>
      </c>
      <c r="AD109" s="231" t="s">
        <v>343</v>
      </c>
    </row>
    <row r="110" spans="2:31" x14ac:dyDescent="0.2">
      <c r="C110" s="1">
        <v>3</v>
      </c>
      <c r="D110" s="231" t="str" cm="1">
        <f t="array" aca="1" ref="D110" ca="1">IF(INDEX(INDIRECT($B$108),$C110,1)="Välj tjänst","",INDEX(INDIRECT($B$108),$C110,1))</f>
        <v/>
      </c>
      <c r="E110" s="231" t="str">
        <f t="shared" si="33"/>
        <v>TblKrvRes3</v>
      </c>
      <c r="F110" s="231" t="s">
        <v>344</v>
      </c>
      <c r="G110" s="231" t="s">
        <v>345</v>
      </c>
      <c r="H110" s="231" t="s">
        <v>346</v>
      </c>
      <c r="I110" s="231" t="s">
        <v>347</v>
      </c>
      <c r="J110" s="231" t="s">
        <v>348</v>
      </c>
      <c r="K110" s="231" t="s">
        <v>349</v>
      </c>
      <c r="L110" s="231" t="s">
        <v>350</v>
      </c>
      <c r="M110" s="231" t="s">
        <v>351</v>
      </c>
      <c r="N110" s="231" t="s">
        <v>352</v>
      </c>
      <c r="O110" s="231" t="s">
        <v>353</v>
      </c>
      <c r="P110" s="231" t="s">
        <v>354</v>
      </c>
      <c r="Q110" s="231" t="s">
        <v>355</v>
      </c>
      <c r="R110" s="231" t="s">
        <v>356</v>
      </c>
      <c r="S110" s="231" t="s">
        <v>357</v>
      </c>
      <c r="T110" s="231" t="s">
        <v>358</v>
      </c>
      <c r="U110" s="231" t="s">
        <v>359</v>
      </c>
      <c r="V110" s="231" t="s">
        <v>360</v>
      </c>
      <c r="W110" s="231" t="s">
        <v>361</v>
      </c>
      <c r="X110" s="231" t="s">
        <v>362</v>
      </c>
      <c r="Y110" s="231" t="s">
        <v>363</v>
      </c>
      <c r="Z110" s="231" t="s">
        <v>364</v>
      </c>
      <c r="AA110" s="231" t="s">
        <v>365</v>
      </c>
      <c r="AB110" s="231" t="s">
        <v>366</v>
      </c>
      <c r="AC110" s="231" t="s">
        <v>367</v>
      </c>
      <c r="AD110" s="231" t="s">
        <v>368</v>
      </c>
    </row>
    <row r="111" spans="2:31" x14ac:dyDescent="0.2">
      <c r="C111" s="1">
        <v>4</v>
      </c>
      <c r="D111" s="231" t="str" cm="1">
        <f t="array" aca="1" ref="D111" ca="1">IF(INDEX(INDIRECT($B$108),$C111,1)="Välj tjänst","",INDEX(INDIRECT($B$108),$C111,1))</f>
        <v/>
      </c>
      <c r="E111" s="231" t="str">
        <f t="shared" si="33"/>
        <v>TblKrvRes4</v>
      </c>
      <c r="F111" s="231" t="s">
        <v>369</v>
      </c>
      <c r="G111" s="231" t="s">
        <v>370</v>
      </c>
      <c r="H111" s="231" t="s">
        <v>371</v>
      </c>
      <c r="I111" s="231" t="s">
        <v>372</v>
      </c>
      <c r="J111" s="231" t="s">
        <v>373</v>
      </c>
      <c r="K111" s="231" t="s">
        <v>374</v>
      </c>
      <c r="L111" s="231" t="s">
        <v>375</v>
      </c>
      <c r="M111" s="231" t="s">
        <v>376</v>
      </c>
      <c r="N111" s="231" t="s">
        <v>377</v>
      </c>
      <c r="O111" s="231" t="s">
        <v>378</v>
      </c>
      <c r="P111" s="231" t="s">
        <v>379</v>
      </c>
      <c r="Q111" s="231" t="s">
        <v>380</v>
      </c>
      <c r="R111" s="231" t="s">
        <v>381</v>
      </c>
      <c r="S111" s="231" t="s">
        <v>382</v>
      </c>
      <c r="T111" s="231" t="s">
        <v>383</v>
      </c>
      <c r="U111" s="231" t="s">
        <v>384</v>
      </c>
      <c r="V111" s="231" t="s">
        <v>385</v>
      </c>
      <c r="W111" s="231" t="s">
        <v>386</v>
      </c>
      <c r="X111" s="231" t="s">
        <v>387</v>
      </c>
      <c r="Y111" s="231" t="s">
        <v>388</v>
      </c>
      <c r="Z111" s="231" t="s">
        <v>389</v>
      </c>
      <c r="AA111" s="231" t="s">
        <v>390</v>
      </c>
      <c r="AB111" s="231" t="s">
        <v>391</v>
      </c>
      <c r="AC111" s="231" t="s">
        <v>392</v>
      </c>
      <c r="AD111" s="231" t="s">
        <v>393</v>
      </c>
    </row>
    <row r="112" spans="2:31" x14ac:dyDescent="0.2">
      <c r="C112" s="1">
        <v>5</v>
      </c>
      <c r="D112" s="231" t="str" cm="1">
        <f t="array" aca="1" ref="D112" ca="1">IF(INDEX(INDIRECT($B$108),$C112,1)="Välj tjänst","",INDEX(INDIRECT($B$108),$C112,1))</f>
        <v/>
      </c>
      <c r="E112" s="231" t="str">
        <f t="shared" si="33"/>
        <v>TblKrvRes5</v>
      </c>
      <c r="F112" s="231" t="s">
        <v>394</v>
      </c>
      <c r="G112" s="231" t="s">
        <v>395</v>
      </c>
      <c r="H112" s="231" t="s">
        <v>396</v>
      </c>
      <c r="I112" s="231" t="s">
        <v>397</v>
      </c>
      <c r="J112" s="231" t="s">
        <v>398</v>
      </c>
      <c r="K112" s="231" t="s">
        <v>399</v>
      </c>
      <c r="L112" s="231" t="s">
        <v>400</v>
      </c>
      <c r="M112" s="231" t="s">
        <v>401</v>
      </c>
      <c r="N112" s="231" t="s">
        <v>402</v>
      </c>
      <c r="O112" s="231" t="s">
        <v>403</v>
      </c>
      <c r="P112" s="231" t="s">
        <v>404</v>
      </c>
      <c r="Q112" s="231" t="s">
        <v>405</v>
      </c>
      <c r="R112" s="231" t="s">
        <v>406</v>
      </c>
      <c r="S112" s="231" t="s">
        <v>407</v>
      </c>
      <c r="T112" s="231" t="s">
        <v>408</v>
      </c>
      <c r="U112" s="231" t="s">
        <v>409</v>
      </c>
      <c r="V112" s="231" t="s">
        <v>410</v>
      </c>
      <c r="W112" s="231" t="s">
        <v>411</v>
      </c>
      <c r="X112" s="231" t="s">
        <v>412</v>
      </c>
      <c r="Y112" s="231" t="s">
        <v>413</v>
      </c>
      <c r="Z112" s="231" t="s">
        <v>414</v>
      </c>
      <c r="AA112" s="231" t="s">
        <v>415</v>
      </c>
      <c r="AB112" s="231" t="s">
        <v>416</v>
      </c>
      <c r="AC112" s="231" t="s">
        <v>417</v>
      </c>
      <c r="AD112" s="231" t="s">
        <v>418</v>
      </c>
    </row>
    <row r="113" spans="3:30" x14ac:dyDescent="0.2">
      <c r="C113" s="1">
        <v>6</v>
      </c>
      <c r="D113" s="231" t="str" cm="1">
        <f t="array" aca="1" ref="D113" ca="1">IF(INDEX(INDIRECT($B$108),$C113,1)="Välj tjänst","",INDEX(INDIRECT($B$108),$C113,1))</f>
        <v/>
      </c>
      <c r="E113" s="231" t="str">
        <f t="shared" si="33"/>
        <v>TblKrvRes6</v>
      </c>
      <c r="F113" s="231" t="s">
        <v>419</v>
      </c>
      <c r="G113" s="231" t="s">
        <v>420</v>
      </c>
      <c r="H113" s="231" t="s">
        <v>421</v>
      </c>
      <c r="I113" s="231" t="s">
        <v>422</v>
      </c>
      <c r="J113" s="231" t="s">
        <v>423</v>
      </c>
      <c r="K113" s="231" t="s">
        <v>424</v>
      </c>
      <c r="L113" s="231" t="s">
        <v>425</v>
      </c>
      <c r="M113" s="231" t="s">
        <v>426</v>
      </c>
      <c r="N113" s="231" t="s">
        <v>427</v>
      </c>
      <c r="O113" s="231" t="s">
        <v>428</v>
      </c>
      <c r="P113" s="231" t="s">
        <v>429</v>
      </c>
      <c r="Q113" s="231" t="s">
        <v>430</v>
      </c>
      <c r="R113" s="231" t="s">
        <v>431</v>
      </c>
      <c r="S113" s="231" t="s">
        <v>432</v>
      </c>
      <c r="T113" s="231" t="s">
        <v>433</v>
      </c>
      <c r="U113" s="231" t="s">
        <v>434</v>
      </c>
      <c r="V113" s="231" t="s">
        <v>435</v>
      </c>
      <c r="W113" s="231" t="s">
        <v>436</v>
      </c>
      <c r="X113" s="231" t="s">
        <v>437</v>
      </c>
      <c r="Y113" s="231" t="s">
        <v>438</v>
      </c>
      <c r="Z113" s="231" t="s">
        <v>439</v>
      </c>
      <c r="AA113" s="231" t="s">
        <v>440</v>
      </c>
      <c r="AB113" s="231" t="s">
        <v>441</v>
      </c>
      <c r="AC113" s="231" t="s">
        <v>442</v>
      </c>
      <c r="AD113" s="231" t="s">
        <v>443</v>
      </c>
    </row>
    <row r="114" spans="3:30" x14ac:dyDescent="0.2">
      <c r="C114" s="1">
        <v>7</v>
      </c>
      <c r="D114" s="231" t="str" cm="1">
        <f t="array" aca="1" ref="D114" ca="1">IF(INDEX(INDIRECT($B$108),$C114,1)="Välj tjänst","",INDEX(INDIRECT($B$108),$C114,1))</f>
        <v/>
      </c>
      <c r="E114" s="231" t="str">
        <f t="shared" si="33"/>
        <v>TblKrvRes7</v>
      </c>
      <c r="F114" s="231" t="s">
        <v>444</v>
      </c>
      <c r="G114" s="231" t="s">
        <v>445</v>
      </c>
      <c r="H114" s="231" t="s">
        <v>446</v>
      </c>
      <c r="I114" s="231" t="s">
        <v>447</v>
      </c>
      <c r="J114" s="231" t="s">
        <v>448</v>
      </c>
      <c r="K114" s="231" t="s">
        <v>449</v>
      </c>
      <c r="L114" s="231" t="s">
        <v>450</v>
      </c>
      <c r="M114" s="231" t="s">
        <v>451</v>
      </c>
      <c r="N114" s="231" t="s">
        <v>452</v>
      </c>
      <c r="O114" s="231" t="s">
        <v>453</v>
      </c>
      <c r="P114" s="231" t="s">
        <v>454</v>
      </c>
      <c r="Q114" s="231" t="s">
        <v>455</v>
      </c>
      <c r="R114" s="231" t="s">
        <v>456</v>
      </c>
      <c r="S114" s="231" t="s">
        <v>457</v>
      </c>
      <c r="T114" s="231" t="s">
        <v>458</v>
      </c>
      <c r="U114" s="231" t="s">
        <v>459</v>
      </c>
      <c r="V114" s="231" t="s">
        <v>460</v>
      </c>
      <c r="W114" s="231" t="s">
        <v>461</v>
      </c>
      <c r="X114" s="231" t="s">
        <v>462</v>
      </c>
      <c r="Y114" s="231" t="s">
        <v>463</v>
      </c>
      <c r="Z114" s="231" t="s">
        <v>464</v>
      </c>
      <c r="AA114" s="231" t="s">
        <v>465</v>
      </c>
      <c r="AB114" s="231" t="s">
        <v>466</v>
      </c>
      <c r="AC114" s="231" t="s">
        <v>467</v>
      </c>
      <c r="AD114" s="231" t="s">
        <v>468</v>
      </c>
    </row>
    <row r="115" spans="3:30" x14ac:dyDescent="0.2">
      <c r="C115" s="1">
        <v>8</v>
      </c>
      <c r="D115" s="231" t="str" cm="1">
        <f t="array" aca="1" ref="D115" ca="1">IF(INDEX(INDIRECT($B$108),$C115,1)="Välj tjänst","",INDEX(INDIRECT($B$108),$C115,1))</f>
        <v/>
      </c>
      <c r="E115" s="231" t="str">
        <f t="shared" si="33"/>
        <v>TblKrvRes8</v>
      </c>
      <c r="F115" s="231" t="s">
        <v>469</v>
      </c>
      <c r="G115" s="231" t="s">
        <v>470</v>
      </c>
      <c r="H115" s="231" t="s">
        <v>471</v>
      </c>
      <c r="I115" s="231" t="s">
        <v>472</v>
      </c>
      <c r="J115" s="231" t="s">
        <v>473</v>
      </c>
      <c r="K115" s="231" t="s">
        <v>474</v>
      </c>
      <c r="L115" s="231" t="s">
        <v>475</v>
      </c>
      <c r="M115" s="231" t="s">
        <v>476</v>
      </c>
      <c r="N115" s="231" t="s">
        <v>477</v>
      </c>
      <c r="O115" s="231" t="s">
        <v>478</v>
      </c>
      <c r="P115" s="231" t="s">
        <v>479</v>
      </c>
      <c r="Q115" s="231" t="s">
        <v>480</v>
      </c>
      <c r="R115" s="231" t="s">
        <v>481</v>
      </c>
      <c r="S115" s="231" t="s">
        <v>482</v>
      </c>
      <c r="T115" s="231" t="s">
        <v>483</v>
      </c>
      <c r="U115" s="231" t="s">
        <v>484</v>
      </c>
      <c r="V115" s="231" t="s">
        <v>485</v>
      </c>
      <c r="W115" s="231" t="s">
        <v>486</v>
      </c>
      <c r="X115" s="231" t="s">
        <v>487</v>
      </c>
      <c r="Y115" s="231" t="s">
        <v>488</v>
      </c>
      <c r="Z115" s="231" t="s">
        <v>489</v>
      </c>
      <c r="AA115" s="231" t="s">
        <v>490</v>
      </c>
      <c r="AB115" s="231" t="s">
        <v>491</v>
      </c>
      <c r="AC115" s="231" t="s">
        <v>492</v>
      </c>
      <c r="AD115" s="231" t="s">
        <v>493</v>
      </c>
    </row>
    <row r="116" spans="3:30" x14ac:dyDescent="0.2">
      <c r="C116" s="1">
        <v>9</v>
      </c>
      <c r="D116" s="231" t="str" cm="1">
        <f t="array" aca="1" ref="D116" ca="1">IF(INDEX(INDIRECT($B$108),$C116,1)="Välj tjänst","",INDEX(INDIRECT($B$108),$C116,1))</f>
        <v/>
      </c>
      <c r="E116" s="231" t="str">
        <f t="shared" si="33"/>
        <v>TblKrvRes9</v>
      </c>
      <c r="F116" s="231" t="s">
        <v>494</v>
      </c>
      <c r="G116" s="231" t="s">
        <v>495</v>
      </c>
      <c r="H116" s="231" t="s">
        <v>496</v>
      </c>
      <c r="I116" s="231" t="s">
        <v>497</v>
      </c>
      <c r="J116" s="231" t="s">
        <v>498</v>
      </c>
      <c r="K116" s="231" t="s">
        <v>499</v>
      </c>
      <c r="L116" s="231" t="s">
        <v>500</v>
      </c>
      <c r="M116" s="231" t="s">
        <v>501</v>
      </c>
      <c r="N116" s="231" t="s">
        <v>502</v>
      </c>
      <c r="O116" s="231" t="s">
        <v>503</v>
      </c>
      <c r="P116" s="231" t="s">
        <v>504</v>
      </c>
      <c r="Q116" s="231" t="s">
        <v>505</v>
      </c>
      <c r="R116" s="231" t="s">
        <v>506</v>
      </c>
      <c r="S116" s="231" t="s">
        <v>507</v>
      </c>
      <c r="T116" s="231" t="s">
        <v>508</v>
      </c>
      <c r="U116" s="231" t="s">
        <v>509</v>
      </c>
      <c r="V116" s="231" t="s">
        <v>510</v>
      </c>
      <c r="W116" s="231" t="s">
        <v>511</v>
      </c>
      <c r="X116" s="231" t="s">
        <v>512</v>
      </c>
      <c r="Y116" s="231" t="s">
        <v>513</v>
      </c>
      <c r="Z116" s="231" t="s">
        <v>514</v>
      </c>
      <c r="AA116" s="231" t="s">
        <v>515</v>
      </c>
      <c r="AB116" s="231" t="s">
        <v>516</v>
      </c>
      <c r="AC116" s="231" t="s">
        <v>517</v>
      </c>
      <c r="AD116" s="231" t="s">
        <v>518</v>
      </c>
    </row>
    <row r="117" spans="3:30" ht="13.5" thickBot="1" x14ac:dyDescent="0.25">
      <c r="C117" s="1">
        <v>10</v>
      </c>
      <c r="D117" s="231" t="str" cm="1">
        <f t="array" aca="1" ref="D117" ca="1">IF(INDEX(INDIRECT($B$108),$C117,1)="Välj tjänst","",INDEX(INDIRECT($B$108),$C117,1))</f>
        <v/>
      </c>
      <c r="E117" s="231" t="str">
        <f t="shared" si="33"/>
        <v>TblKrvRes10</v>
      </c>
      <c r="AA117" s="254"/>
      <c r="AB117" s="254"/>
    </row>
    <row r="118" spans="3:30" x14ac:dyDescent="0.2">
      <c r="C118" s="1">
        <v>11</v>
      </c>
      <c r="D118" s="231" t="str" cm="1">
        <f t="array" aca="1" ref="D118" ca="1">IF(INDEX(INDIRECT($B$108),$C118,1)="Välj tjänst","",INDEX(INDIRECT($B$108),$C118,1))</f>
        <v/>
      </c>
      <c r="E118" s="231" t="str">
        <f t="shared" si="33"/>
        <v>TblKrvRes11</v>
      </c>
      <c r="F118" s="235">
        <f ca="1">IFERROR(INDIRECT("D"&amp;F119),"")</f>
        <v>0</v>
      </c>
      <c r="G118" s="235">
        <f t="shared" ref="G118:Y118" ca="1" si="34">IFERROR(INDIRECT("D"&amp;G119),"")</f>
        <v>0</v>
      </c>
      <c r="H118" s="235">
        <f t="shared" ca="1" si="34"/>
        <v>0</v>
      </c>
      <c r="I118" s="235">
        <f t="shared" ca="1" si="34"/>
        <v>0</v>
      </c>
      <c r="J118" s="235">
        <f t="shared" ca="1" si="34"/>
        <v>0</v>
      </c>
      <c r="K118" s="235" t="str">
        <f t="shared" ca="1" si="34"/>
        <v>TblSpecTjnstr</v>
      </c>
      <c r="L118" s="235" t="str">
        <f t="shared" ca="1" si="34"/>
        <v/>
      </c>
      <c r="M118" s="235" t="str">
        <f t="shared" ca="1" si="34"/>
        <v/>
      </c>
      <c r="N118" s="235" t="str">
        <f t="shared" ca="1" si="34"/>
        <v/>
      </c>
      <c r="O118" s="235" t="str">
        <f t="shared" ca="1" si="34"/>
        <v/>
      </c>
      <c r="P118" s="235" t="str">
        <f t="shared" ca="1" si="34"/>
        <v/>
      </c>
      <c r="Q118" s="235" t="str">
        <f t="shared" ca="1" si="34"/>
        <v/>
      </c>
      <c r="R118" s="235" t="str">
        <f t="shared" ca="1" si="34"/>
        <v/>
      </c>
      <c r="S118" s="235" t="str">
        <f t="shared" ca="1" si="34"/>
        <v/>
      </c>
      <c r="T118" s="235" t="str">
        <f t="shared" ca="1" si="34"/>
        <v/>
      </c>
      <c r="U118" s="235" t="str">
        <f t="shared" ca="1" si="34"/>
        <v/>
      </c>
      <c r="V118" s="235" t="str">
        <f t="shared" ca="1" si="34"/>
        <v/>
      </c>
      <c r="W118" s="235" t="str">
        <f t="shared" ca="1" si="34"/>
        <v/>
      </c>
      <c r="X118" s="235" t="str">
        <f t="shared" ca="1" si="34"/>
        <v/>
      </c>
      <c r="Y118" s="235" t="str">
        <f t="shared" ca="1" si="34"/>
        <v/>
      </c>
      <c r="Z118" s="255"/>
    </row>
    <row r="119" spans="3:30" x14ac:dyDescent="0.2">
      <c r="C119" s="1">
        <v>12</v>
      </c>
      <c r="D119" s="231" t="str" cm="1">
        <f t="array" aca="1" ref="D119" ca="1">IF(INDEX(INDIRECT($B$108),$C119,1)="Välj tjänst","",INDEX(INDIRECT($B$108),$C119,1))</f>
        <v/>
      </c>
      <c r="E119" s="231" t="str">
        <f t="shared" si="33"/>
        <v>TblKrvRes12</v>
      </c>
      <c r="F119" s="231">
        <v>102</v>
      </c>
      <c r="G119" s="231">
        <f>F119+1</f>
        <v>103</v>
      </c>
      <c r="H119" s="231">
        <f t="shared" ref="H119:Z119" si="35">G119+1</f>
        <v>104</v>
      </c>
      <c r="I119" s="231">
        <f t="shared" si="35"/>
        <v>105</v>
      </c>
      <c r="J119" s="231">
        <f t="shared" si="35"/>
        <v>106</v>
      </c>
      <c r="K119" s="231">
        <f t="shared" si="35"/>
        <v>107</v>
      </c>
      <c r="L119" s="231">
        <f t="shared" si="35"/>
        <v>108</v>
      </c>
      <c r="M119" s="231">
        <f t="shared" si="35"/>
        <v>109</v>
      </c>
      <c r="N119" s="231">
        <f t="shared" si="35"/>
        <v>110</v>
      </c>
      <c r="O119" s="231">
        <f t="shared" si="35"/>
        <v>111</v>
      </c>
      <c r="P119" s="231">
        <f t="shared" si="35"/>
        <v>112</v>
      </c>
      <c r="Q119" s="231">
        <f t="shared" si="35"/>
        <v>113</v>
      </c>
      <c r="R119" s="231">
        <f>Q119+1</f>
        <v>114</v>
      </c>
      <c r="S119" s="231">
        <f t="shared" si="35"/>
        <v>115</v>
      </c>
      <c r="T119" s="231">
        <f t="shared" si="35"/>
        <v>116</v>
      </c>
      <c r="U119" s="231">
        <f t="shared" si="35"/>
        <v>117</v>
      </c>
      <c r="V119" s="231">
        <f t="shared" si="35"/>
        <v>118</v>
      </c>
      <c r="W119" s="231">
        <f t="shared" si="35"/>
        <v>119</v>
      </c>
      <c r="X119" s="231">
        <f t="shared" si="35"/>
        <v>120</v>
      </c>
      <c r="Y119" s="231">
        <f t="shared" si="35"/>
        <v>121</v>
      </c>
      <c r="Z119" s="231">
        <f t="shared" si="35"/>
        <v>122</v>
      </c>
    </row>
    <row r="120" spans="3:30" ht="13.5" thickBot="1" x14ac:dyDescent="0.25">
      <c r="C120" s="1">
        <v>13</v>
      </c>
      <c r="D120" s="231" t="str" cm="1">
        <f t="array" aca="1" ref="D120" ca="1">IF(INDEX(INDIRECT($B$108),$C120,1)="Välj tjänst","",INDEX(INDIRECT($B$108),$C120,1))</f>
        <v/>
      </c>
      <c r="E120" s="231" t="str">
        <f t="shared" si="33"/>
        <v>TblKrvRes13</v>
      </c>
      <c r="F120" s="1" t="s">
        <v>188</v>
      </c>
      <c r="G120" s="1" t="s">
        <v>189</v>
      </c>
      <c r="H120" s="1" t="s">
        <v>190</v>
      </c>
      <c r="I120" s="1" t="s">
        <v>191</v>
      </c>
      <c r="J120" s="1" t="s">
        <v>192</v>
      </c>
      <c r="K120" s="1" t="s">
        <v>193</v>
      </c>
      <c r="L120" s="1" t="s">
        <v>194</v>
      </c>
      <c r="M120" s="1" t="s">
        <v>195</v>
      </c>
      <c r="N120" s="1" t="s">
        <v>196</v>
      </c>
      <c r="O120" s="1" t="s">
        <v>199</v>
      </c>
      <c r="P120" s="1" t="s">
        <v>200</v>
      </c>
      <c r="Q120" s="1" t="s">
        <v>201</v>
      </c>
      <c r="R120" s="1" t="s">
        <v>202</v>
      </c>
      <c r="S120" s="1" t="s">
        <v>203</v>
      </c>
      <c r="T120" s="1" t="s">
        <v>204</v>
      </c>
      <c r="U120" s="1" t="s">
        <v>205</v>
      </c>
      <c r="V120" s="1" t="s">
        <v>206</v>
      </c>
      <c r="W120" s="1" t="s">
        <v>207</v>
      </c>
      <c r="X120" s="1" t="s">
        <v>208</v>
      </c>
      <c r="Y120" s="1" t="s">
        <v>209</v>
      </c>
    </row>
    <row r="121" spans="3:30" x14ac:dyDescent="0.2">
      <c r="C121" s="1">
        <v>14</v>
      </c>
      <c r="D121" s="231" t="str" cm="1">
        <f t="array" aca="1" ref="D121" ca="1">IF(INDEX(INDIRECT($B$108),$C121,1)="Välj tjänst","",INDEX(INDIRECT($B$108),$C121,1))</f>
        <v/>
      </c>
      <c r="E121" s="231" t="str">
        <f t="shared" si="33"/>
        <v>TblKrvRes14</v>
      </c>
      <c r="F121" s="256" t="str">
        <f t="shared" ref="F121:Y121" ca="1" si="36">IFERROR(INDEX($F108:$AD108,MATCH(F$118,$F$107:$AD$107,0)),"")</f>
        <v/>
      </c>
      <c r="G121" s="256" t="str">
        <f t="shared" ca="1" si="36"/>
        <v/>
      </c>
      <c r="H121" s="256" t="str">
        <f t="shared" ca="1" si="36"/>
        <v/>
      </c>
      <c r="I121" s="256" t="str">
        <f t="shared" ca="1" si="36"/>
        <v/>
      </c>
      <c r="J121" s="256" t="str">
        <f t="shared" ca="1" si="36"/>
        <v/>
      </c>
      <c r="K121" s="256" t="str">
        <f t="shared" ca="1" si="36"/>
        <v/>
      </c>
      <c r="L121" s="256" t="str">
        <f t="shared" ca="1" si="36"/>
        <v>Delområde 1/Vara/tjänst 1/Krav1</v>
      </c>
      <c r="M121" s="256" t="str">
        <f t="shared" ca="1" si="36"/>
        <v>Delområde 1/Vara/tjänst 1/Krav1</v>
      </c>
      <c r="N121" s="256" t="str">
        <f t="shared" ca="1" si="36"/>
        <v>Delområde 1/Vara/tjänst 1/Krav1</v>
      </c>
      <c r="O121" s="256" t="str">
        <f t="shared" ca="1" si="36"/>
        <v>Delområde 1/Vara/tjänst 1/Krav1</v>
      </c>
      <c r="P121" s="256" t="str">
        <f t="shared" ca="1" si="36"/>
        <v>Delområde 1/Vara/tjänst 1/Krav1</v>
      </c>
      <c r="Q121" s="256" t="str">
        <f t="shared" ca="1" si="36"/>
        <v>Delområde 1/Vara/tjänst 1/Krav1</v>
      </c>
      <c r="R121" s="256" t="str">
        <f t="shared" ca="1" si="36"/>
        <v>Delområde 1/Vara/tjänst 1/Krav1</v>
      </c>
      <c r="S121" s="256" t="str">
        <f t="shared" ca="1" si="36"/>
        <v>Delområde 1/Vara/tjänst 1/Krav1</v>
      </c>
      <c r="T121" s="256" t="str">
        <f t="shared" ca="1" si="36"/>
        <v>Delområde 1/Vara/tjänst 1/Krav1</v>
      </c>
      <c r="U121" s="256" t="str">
        <f t="shared" ca="1" si="36"/>
        <v>Delområde 1/Vara/tjänst 1/Krav1</v>
      </c>
      <c r="V121" s="256" t="str">
        <f t="shared" ca="1" si="36"/>
        <v>Delområde 1/Vara/tjänst 1/Krav1</v>
      </c>
      <c r="W121" s="256" t="str">
        <f t="shared" ca="1" si="36"/>
        <v>Delområde 1/Vara/tjänst 1/Krav1</v>
      </c>
      <c r="X121" s="256" t="str">
        <f t="shared" ca="1" si="36"/>
        <v>Delområde 1/Vara/tjänst 1/Krav1</v>
      </c>
      <c r="Y121" s="256" t="str">
        <f t="shared" ca="1" si="36"/>
        <v>Delområde 1/Vara/tjänst 1/Krav1</v>
      </c>
      <c r="Z121" s="235" t="str">
        <f t="shared" ref="Z121" ca="1" si="37">IFERROR(RIGHT(INDIRECT("C"&amp;Z119),LEN(INDIRECT("C"&amp;Z119))-6),"")</f>
        <v/>
      </c>
    </row>
    <row r="122" spans="3:30" x14ac:dyDescent="0.2">
      <c r="C122" s="1">
        <v>15</v>
      </c>
      <c r="D122" s="231" t="str" cm="1">
        <f t="array" aca="1" ref="D122" ca="1">IF(INDEX(INDIRECT($B$108),$C122,1)="Välj tjänst","",INDEX(INDIRECT($B$108),$C122,1))</f>
        <v/>
      </c>
      <c r="E122" s="231" t="str">
        <f t="shared" si="33"/>
        <v>TblKrvRes15</v>
      </c>
      <c r="F122" s="256" t="str">
        <f t="shared" ref="F122:Y122" ca="1" si="38">IFERROR(INDEX($F109:$AD109,MATCH(F$118,$F$107:$AD$107,0)),"")</f>
        <v/>
      </c>
      <c r="G122" s="256" t="str">
        <f t="shared" ca="1" si="38"/>
        <v/>
      </c>
      <c r="H122" s="256" t="str">
        <f t="shared" ca="1" si="38"/>
        <v/>
      </c>
      <c r="I122" s="256" t="str">
        <f t="shared" ca="1" si="38"/>
        <v/>
      </c>
      <c r="J122" s="256" t="str">
        <f t="shared" ca="1" si="38"/>
        <v/>
      </c>
      <c r="K122" s="256" t="str">
        <f t="shared" ca="1" si="38"/>
        <v/>
      </c>
      <c r="L122" s="256" t="str">
        <f t="shared" ca="1" si="38"/>
        <v>Delområde 1/Vara/tjänst 1/Krav2</v>
      </c>
      <c r="M122" s="256" t="str">
        <f t="shared" ca="1" si="38"/>
        <v>Delområde 1/Vara/tjänst 1/Krav2</v>
      </c>
      <c r="N122" s="256" t="str">
        <f t="shared" ca="1" si="38"/>
        <v>Delområde 1/Vara/tjänst 1/Krav2</v>
      </c>
      <c r="O122" s="256" t="str">
        <f t="shared" ca="1" si="38"/>
        <v>Delområde 1/Vara/tjänst 1/Krav2</v>
      </c>
      <c r="P122" s="256" t="str">
        <f t="shared" ca="1" si="38"/>
        <v>Delområde 1/Vara/tjänst 1/Krav2</v>
      </c>
      <c r="Q122" s="256" t="str">
        <f t="shared" ca="1" si="38"/>
        <v>Delområde 1/Vara/tjänst 1/Krav2</v>
      </c>
      <c r="R122" s="256" t="str">
        <f t="shared" ca="1" si="38"/>
        <v>Delområde 1/Vara/tjänst 1/Krav2</v>
      </c>
      <c r="S122" s="256" t="str">
        <f t="shared" ca="1" si="38"/>
        <v>Delområde 1/Vara/tjänst 1/Krav2</v>
      </c>
      <c r="T122" s="256" t="str">
        <f t="shared" ca="1" si="38"/>
        <v>Delområde 1/Vara/tjänst 1/Krav2</v>
      </c>
      <c r="U122" s="256" t="str">
        <f t="shared" ca="1" si="38"/>
        <v>Delområde 1/Vara/tjänst 1/Krav2</v>
      </c>
      <c r="V122" s="256" t="str">
        <f t="shared" ca="1" si="38"/>
        <v>Delområde 1/Vara/tjänst 1/Krav2</v>
      </c>
      <c r="W122" s="256" t="str">
        <f t="shared" ca="1" si="38"/>
        <v>Delområde 1/Vara/tjänst 1/Krav2</v>
      </c>
      <c r="X122" s="256" t="str">
        <f t="shared" ca="1" si="38"/>
        <v>Delområde 1/Vara/tjänst 1/Krav2</v>
      </c>
      <c r="Y122" s="256" t="str">
        <f t="shared" ca="1" si="38"/>
        <v>Delområde 1/Vara/tjänst 1/Krav2</v>
      </c>
    </row>
    <row r="123" spans="3:30" x14ac:dyDescent="0.2">
      <c r="C123" s="1">
        <v>16</v>
      </c>
      <c r="D123" s="231" t="str" cm="1">
        <f t="array" aca="1" ref="D123" ca="1">IF(INDEX(INDIRECT($B$108),$C123,1)="Välj tjänst","",INDEX(INDIRECT($B$108),$C123,1))</f>
        <v/>
      </c>
      <c r="E123" s="231" t="str">
        <f t="shared" si="33"/>
        <v>TblKrvRes16</v>
      </c>
      <c r="F123" s="256" t="str">
        <f t="shared" ref="F123:Y123" ca="1" si="39">IFERROR(INDEX($F110:$AD110,MATCH(F$118,$F$107:$AD$107,0)),"")</f>
        <v/>
      </c>
      <c r="G123" s="256" t="str">
        <f t="shared" ca="1" si="39"/>
        <v/>
      </c>
      <c r="H123" s="256" t="str">
        <f t="shared" ca="1" si="39"/>
        <v/>
      </c>
      <c r="I123" s="256" t="str">
        <f t="shared" ca="1" si="39"/>
        <v/>
      </c>
      <c r="J123" s="256" t="str">
        <f t="shared" ca="1" si="39"/>
        <v/>
      </c>
      <c r="K123" s="256" t="str">
        <f t="shared" ca="1" si="39"/>
        <v/>
      </c>
      <c r="L123" s="256" t="str">
        <f t="shared" ca="1" si="39"/>
        <v>Delområde 1/Vara/tjänst 1/Krav3</v>
      </c>
      <c r="M123" s="256" t="str">
        <f t="shared" ca="1" si="39"/>
        <v>Delområde 1/Vara/tjänst 1/Krav3</v>
      </c>
      <c r="N123" s="256" t="str">
        <f t="shared" ca="1" si="39"/>
        <v>Delområde 1/Vara/tjänst 1/Krav3</v>
      </c>
      <c r="O123" s="256" t="str">
        <f t="shared" ca="1" si="39"/>
        <v>Delområde 1/Vara/tjänst 1/Krav3</v>
      </c>
      <c r="P123" s="256" t="str">
        <f t="shared" ca="1" si="39"/>
        <v>Delområde 1/Vara/tjänst 1/Krav3</v>
      </c>
      <c r="Q123" s="256" t="str">
        <f t="shared" ca="1" si="39"/>
        <v>Delområde 1/Vara/tjänst 1/Krav3</v>
      </c>
      <c r="R123" s="256" t="str">
        <f t="shared" ca="1" si="39"/>
        <v>Delområde 1/Vara/tjänst 1/Krav3</v>
      </c>
      <c r="S123" s="256" t="str">
        <f t="shared" ca="1" si="39"/>
        <v>Delområde 1/Vara/tjänst 1/Krav3</v>
      </c>
      <c r="T123" s="256" t="str">
        <f t="shared" ca="1" si="39"/>
        <v>Delområde 1/Vara/tjänst 1/Krav3</v>
      </c>
      <c r="U123" s="256" t="str">
        <f t="shared" ca="1" si="39"/>
        <v>Delområde 1/Vara/tjänst 1/Krav3</v>
      </c>
      <c r="V123" s="256" t="str">
        <f t="shared" ca="1" si="39"/>
        <v>Delområde 1/Vara/tjänst 1/Krav3</v>
      </c>
      <c r="W123" s="256" t="str">
        <f t="shared" ca="1" si="39"/>
        <v>Delområde 1/Vara/tjänst 1/Krav3</v>
      </c>
      <c r="X123" s="256" t="str">
        <f t="shared" ca="1" si="39"/>
        <v>Delområde 1/Vara/tjänst 1/Krav3</v>
      </c>
      <c r="Y123" s="256" t="str">
        <f t="shared" ca="1" si="39"/>
        <v>Delområde 1/Vara/tjänst 1/Krav3</v>
      </c>
    </row>
    <row r="124" spans="3:30" x14ac:dyDescent="0.2">
      <c r="C124" s="1">
        <v>17</v>
      </c>
      <c r="D124" s="231" t="str" cm="1">
        <f t="array" aca="1" ref="D124" ca="1">IF(INDEX(INDIRECT($B$108),$C124,1)="Välj tjänst","",INDEX(INDIRECT($B$108),$C124,1))</f>
        <v/>
      </c>
      <c r="E124" s="231" t="str">
        <f t="shared" si="33"/>
        <v>TblKrvRes17</v>
      </c>
      <c r="F124" s="256" t="str">
        <f t="shared" ref="F124:Y124" ca="1" si="40">IFERROR(INDEX($F111:$AD111,MATCH(F$118,$F$107:$AD$107,0)),"")</f>
        <v/>
      </c>
      <c r="G124" s="256" t="str">
        <f t="shared" ca="1" si="40"/>
        <v/>
      </c>
      <c r="H124" s="256" t="str">
        <f t="shared" ca="1" si="40"/>
        <v/>
      </c>
      <c r="I124" s="256" t="str">
        <f t="shared" ca="1" si="40"/>
        <v/>
      </c>
      <c r="J124" s="256" t="str">
        <f t="shared" ca="1" si="40"/>
        <v/>
      </c>
      <c r="K124" s="256" t="str">
        <f t="shared" ca="1" si="40"/>
        <v/>
      </c>
      <c r="L124" s="256" t="str">
        <f t="shared" ca="1" si="40"/>
        <v>Delområde 1/Vara/tjänst 1/Krav4</v>
      </c>
      <c r="M124" s="256" t="str">
        <f t="shared" ca="1" si="40"/>
        <v>Delområde 1/Vara/tjänst 1/Krav4</v>
      </c>
      <c r="N124" s="256" t="str">
        <f t="shared" ca="1" si="40"/>
        <v>Delområde 1/Vara/tjänst 1/Krav4</v>
      </c>
      <c r="O124" s="256" t="str">
        <f t="shared" ca="1" si="40"/>
        <v>Delområde 1/Vara/tjänst 1/Krav4</v>
      </c>
      <c r="P124" s="256" t="str">
        <f t="shared" ca="1" si="40"/>
        <v>Delområde 1/Vara/tjänst 1/Krav4</v>
      </c>
      <c r="Q124" s="256" t="str">
        <f t="shared" ca="1" si="40"/>
        <v>Delområde 1/Vara/tjänst 1/Krav4</v>
      </c>
      <c r="R124" s="256" t="str">
        <f t="shared" ca="1" si="40"/>
        <v>Delområde 1/Vara/tjänst 1/Krav4</v>
      </c>
      <c r="S124" s="256" t="str">
        <f t="shared" ca="1" si="40"/>
        <v>Delområde 1/Vara/tjänst 1/Krav4</v>
      </c>
      <c r="T124" s="256" t="str">
        <f t="shared" ca="1" si="40"/>
        <v>Delområde 1/Vara/tjänst 1/Krav4</v>
      </c>
      <c r="U124" s="256" t="str">
        <f t="shared" ca="1" si="40"/>
        <v>Delområde 1/Vara/tjänst 1/Krav4</v>
      </c>
      <c r="V124" s="256" t="str">
        <f t="shared" ca="1" si="40"/>
        <v>Delområde 1/Vara/tjänst 1/Krav4</v>
      </c>
      <c r="W124" s="256" t="str">
        <f t="shared" ca="1" si="40"/>
        <v>Delområde 1/Vara/tjänst 1/Krav4</v>
      </c>
      <c r="X124" s="256" t="str">
        <f t="shared" ca="1" si="40"/>
        <v>Delområde 1/Vara/tjänst 1/Krav4</v>
      </c>
      <c r="Y124" s="256" t="str">
        <f t="shared" ca="1" si="40"/>
        <v>Delområde 1/Vara/tjänst 1/Krav4</v>
      </c>
    </row>
    <row r="125" spans="3:30" x14ac:dyDescent="0.2">
      <c r="C125" s="1">
        <v>18</v>
      </c>
      <c r="D125" s="231" t="str" cm="1">
        <f t="array" aca="1" ref="D125" ca="1">IF(INDEX(INDIRECT($B$108),$C125,1)="Välj tjänst","",INDEX(INDIRECT($B$108),$C125,1))</f>
        <v/>
      </c>
      <c r="E125" s="231" t="str">
        <f t="shared" si="33"/>
        <v>TblKrvRes18</v>
      </c>
      <c r="F125" s="256" t="str">
        <f t="shared" ref="F125:Y125" ca="1" si="41">IFERROR(INDEX($F112:$AD112,MATCH(F$118,$F$107:$AD$107,0)),"")</f>
        <v/>
      </c>
      <c r="G125" s="256" t="str">
        <f t="shared" ca="1" si="41"/>
        <v/>
      </c>
      <c r="H125" s="256" t="str">
        <f t="shared" ca="1" si="41"/>
        <v/>
      </c>
      <c r="I125" s="256" t="str">
        <f t="shared" ca="1" si="41"/>
        <v/>
      </c>
      <c r="J125" s="256" t="str">
        <f t="shared" ca="1" si="41"/>
        <v/>
      </c>
      <c r="K125" s="256" t="str">
        <f t="shared" ca="1" si="41"/>
        <v/>
      </c>
      <c r="L125" s="256" t="str">
        <f t="shared" ca="1" si="41"/>
        <v>Delområde 1/Vara/tjänst 1/Krav5</v>
      </c>
      <c r="M125" s="256" t="str">
        <f t="shared" ca="1" si="41"/>
        <v>Delområde 1/Vara/tjänst 1/Krav5</v>
      </c>
      <c r="N125" s="256" t="str">
        <f t="shared" ca="1" si="41"/>
        <v>Delområde 1/Vara/tjänst 1/Krav5</v>
      </c>
      <c r="O125" s="256" t="str">
        <f t="shared" ca="1" si="41"/>
        <v>Delområde 1/Vara/tjänst 1/Krav5</v>
      </c>
      <c r="P125" s="256" t="str">
        <f t="shared" ca="1" si="41"/>
        <v>Delområde 1/Vara/tjänst 1/Krav5</v>
      </c>
      <c r="Q125" s="256" t="str">
        <f t="shared" ca="1" si="41"/>
        <v>Delområde 1/Vara/tjänst 1/Krav5</v>
      </c>
      <c r="R125" s="256" t="str">
        <f t="shared" ca="1" si="41"/>
        <v>Delområde 1/Vara/tjänst 1/Krav5</v>
      </c>
      <c r="S125" s="256" t="str">
        <f t="shared" ca="1" si="41"/>
        <v>Delområde 1/Vara/tjänst 1/Krav5</v>
      </c>
      <c r="T125" s="256" t="str">
        <f t="shared" ca="1" si="41"/>
        <v>Delområde 1/Vara/tjänst 1/Krav5</v>
      </c>
      <c r="U125" s="256" t="str">
        <f t="shared" ca="1" si="41"/>
        <v>Delområde 1/Vara/tjänst 1/Krav5</v>
      </c>
      <c r="V125" s="256" t="str">
        <f t="shared" ca="1" si="41"/>
        <v>Delområde 1/Vara/tjänst 1/Krav5</v>
      </c>
      <c r="W125" s="256" t="str">
        <f t="shared" ca="1" si="41"/>
        <v>Delområde 1/Vara/tjänst 1/Krav5</v>
      </c>
      <c r="X125" s="256" t="str">
        <f t="shared" ca="1" si="41"/>
        <v>Delområde 1/Vara/tjänst 1/Krav5</v>
      </c>
      <c r="Y125" s="256" t="str">
        <f t="shared" ca="1" si="41"/>
        <v>Delområde 1/Vara/tjänst 1/Krav5</v>
      </c>
    </row>
    <row r="126" spans="3:30" x14ac:dyDescent="0.2">
      <c r="C126" s="1">
        <v>19</v>
      </c>
      <c r="D126" s="231" t="str" cm="1">
        <f t="array" aca="1" ref="D126" ca="1">IF(INDEX(INDIRECT($B$108),$C126,1)="Välj tjänst","",INDEX(INDIRECT($B$108),$C126,1))</f>
        <v/>
      </c>
      <c r="E126" s="231" t="str">
        <f t="shared" si="33"/>
        <v>TblKrvRes19</v>
      </c>
      <c r="F126" s="256" t="str">
        <f t="shared" ref="F126:Y126" ca="1" si="42">IFERROR(INDEX($F113:$AD113,MATCH(F$118,$F$107:$AD$107,0)),"")</f>
        <v/>
      </c>
      <c r="G126" s="256" t="str">
        <f t="shared" ca="1" si="42"/>
        <v/>
      </c>
      <c r="H126" s="256" t="str">
        <f t="shared" ca="1" si="42"/>
        <v/>
      </c>
      <c r="I126" s="256" t="str">
        <f t="shared" ca="1" si="42"/>
        <v/>
      </c>
      <c r="J126" s="256" t="str">
        <f t="shared" ca="1" si="42"/>
        <v/>
      </c>
      <c r="K126" s="256" t="str">
        <f t="shared" ca="1" si="42"/>
        <v/>
      </c>
      <c r="L126" s="256" t="str">
        <f t="shared" ca="1" si="42"/>
        <v>Delområde 1/Vara/tjänst 1/Krav6</v>
      </c>
      <c r="M126" s="256" t="str">
        <f t="shared" ca="1" si="42"/>
        <v>Delområde 1/Vara/tjänst 1/Krav6</v>
      </c>
      <c r="N126" s="256" t="str">
        <f t="shared" ca="1" si="42"/>
        <v>Delområde 1/Vara/tjänst 1/Krav6</v>
      </c>
      <c r="O126" s="256" t="str">
        <f t="shared" ca="1" si="42"/>
        <v>Delområde 1/Vara/tjänst 1/Krav6</v>
      </c>
      <c r="P126" s="256" t="str">
        <f t="shared" ca="1" si="42"/>
        <v>Delområde 1/Vara/tjänst 1/Krav6</v>
      </c>
      <c r="Q126" s="256" t="str">
        <f t="shared" ca="1" si="42"/>
        <v>Delområde 1/Vara/tjänst 1/Krav6</v>
      </c>
      <c r="R126" s="256" t="str">
        <f t="shared" ca="1" si="42"/>
        <v>Delområde 1/Vara/tjänst 1/Krav6</v>
      </c>
      <c r="S126" s="256" t="str">
        <f t="shared" ca="1" si="42"/>
        <v>Delområde 1/Vara/tjänst 1/Krav6</v>
      </c>
      <c r="T126" s="256" t="str">
        <f t="shared" ca="1" si="42"/>
        <v>Delområde 1/Vara/tjänst 1/Krav6</v>
      </c>
      <c r="U126" s="256" t="str">
        <f t="shared" ca="1" si="42"/>
        <v>Delområde 1/Vara/tjänst 1/Krav6</v>
      </c>
      <c r="V126" s="256" t="str">
        <f t="shared" ca="1" si="42"/>
        <v>Delområde 1/Vara/tjänst 1/Krav6</v>
      </c>
      <c r="W126" s="256" t="str">
        <f t="shared" ca="1" si="42"/>
        <v>Delområde 1/Vara/tjänst 1/Krav6</v>
      </c>
      <c r="X126" s="256" t="str">
        <f t="shared" ca="1" si="42"/>
        <v>Delområde 1/Vara/tjänst 1/Krav6</v>
      </c>
      <c r="Y126" s="256" t="str">
        <f t="shared" ca="1" si="42"/>
        <v>Delområde 1/Vara/tjänst 1/Krav6</v>
      </c>
    </row>
    <row r="127" spans="3:30" x14ac:dyDescent="0.2">
      <c r="C127" s="1">
        <v>20</v>
      </c>
      <c r="D127" s="231" t="str" cm="1">
        <f t="array" aca="1" ref="D127" ca="1">IF(INDEX(INDIRECT($B$108),$C127,1)="Välj tjänst","",INDEX(INDIRECT($B$108),$C127,1))</f>
        <v/>
      </c>
      <c r="E127" s="231" t="str">
        <f t="shared" si="33"/>
        <v>TblKrvRes20</v>
      </c>
      <c r="F127" s="256" t="str">
        <f t="shared" ref="F127:Y127" ca="1" si="43">IFERROR(INDEX($F114:$AD114,MATCH(F$118,$F$107:$AD$107,0)),"")</f>
        <v/>
      </c>
      <c r="G127" s="256" t="str">
        <f t="shared" ca="1" si="43"/>
        <v/>
      </c>
      <c r="H127" s="256" t="str">
        <f t="shared" ca="1" si="43"/>
        <v/>
      </c>
      <c r="I127" s="256" t="str">
        <f t="shared" ca="1" si="43"/>
        <v/>
      </c>
      <c r="J127" s="256" t="str">
        <f t="shared" ca="1" si="43"/>
        <v/>
      </c>
      <c r="K127" s="256" t="str">
        <f t="shared" ca="1" si="43"/>
        <v/>
      </c>
      <c r="L127" s="256" t="str">
        <f t="shared" ca="1" si="43"/>
        <v>Delområde 1/Vara/tjänst 1/Krav7</v>
      </c>
      <c r="M127" s="256" t="str">
        <f t="shared" ca="1" si="43"/>
        <v>Delområde 1/Vara/tjänst 1/Krav7</v>
      </c>
      <c r="N127" s="256" t="str">
        <f t="shared" ca="1" si="43"/>
        <v>Delområde 1/Vara/tjänst 1/Krav7</v>
      </c>
      <c r="O127" s="256" t="str">
        <f t="shared" ca="1" si="43"/>
        <v>Delområde 1/Vara/tjänst 1/Krav7</v>
      </c>
      <c r="P127" s="256" t="str">
        <f t="shared" ca="1" si="43"/>
        <v>Delområde 1/Vara/tjänst 1/Krav7</v>
      </c>
      <c r="Q127" s="256" t="str">
        <f t="shared" ca="1" si="43"/>
        <v>Delområde 1/Vara/tjänst 1/Krav7</v>
      </c>
      <c r="R127" s="256" t="str">
        <f t="shared" ca="1" si="43"/>
        <v>Delområde 1/Vara/tjänst 1/Krav7</v>
      </c>
      <c r="S127" s="256" t="str">
        <f t="shared" ca="1" si="43"/>
        <v>Delområde 1/Vara/tjänst 1/Krav7</v>
      </c>
      <c r="T127" s="256" t="str">
        <f t="shared" ca="1" si="43"/>
        <v>Delområde 1/Vara/tjänst 1/Krav7</v>
      </c>
      <c r="U127" s="256" t="str">
        <f t="shared" ca="1" si="43"/>
        <v>Delområde 1/Vara/tjänst 1/Krav7</v>
      </c>
      <c r="V127" s="256" t="str">
        <f t="shared" ca="1" si="43"/>
        <v>Delområde 1/Vara/tjänst 1/Krav7</v>
      </c>
      <c r="W127" s="256" t="str">
        <f t="shared" ca="1" si="43"/>
        <v>Delområde 1/Vara/tjänst 1/Krav7</v>
      </c>
      <c r="X127" s="256" t="str">
        <f t="shared" ca="1" si="43"/>
        <v>Delområde 1/Vara/tjänst 1/Krav7</v>
      </c>
      <c r="Y127" s="256" t="str">
        <f t="shared" ca="1" si="43"/>
        <v>Delområde 1/Vara/tjänst 1/Krav7</v>
      </c>
    </row>
    <row r="128" spans="3:30" x14ac:dyDescent="0.2">
      <c r="D128" s="231" t="str">
        <f>IF('1 Spec. - 1. Lägsta pris'!C68="","",'1 Spec. - 1. Lägsta pris'!B68&amp;" - "&amp;'1 Spec. - 1. Lägsta pris'!C68)</f>
        <v/>
      </c>
      <c r="F128" s="256" t="str">
        <f t="shared" ref="F128:Y128" ca="1" si="44">IFERROR(INDEX($F115:$AD115,MATCH(F$118,$F$107:$AD$107,0)),"")</f>
        <v/>
      </c>
      <c r="G128" s="256" t="str">
        <f t="shared" ca="1" si="44"/>
        <v/>
      </c>
      <c r="H128" s="256" t="str">
        <f t="shared" ca="1" si="44"/>
        <v/>
      </c>
      <c r="I128" s="256" t="str">
        <f t="shared" ca="1" si="44"/>
        <v/>
      </c>
      <c r="J128" s="256" t="str">
        <f t="shared" ca="1" si="44"/>
        <v/>
      </c>
      <c r="K128" s="256" t="str">
        <f t="shared" ca="1" si="44"/>
        <v/>
      </c>
      <c r="L128" s="256" t="str">
        <f t="shared" ca="1" si="44"/>
        <v>Delområde 1/Vara/tjänst 1/Krav8</v>
      </c>
      <c r="M128" s="256" t="str">
        <f t="shared" ca="1" si="44"/>
        <v>Delområde 1/Vara/tjänst 1/Krav8</v>
      </c>
      <c r="N128" s="256" t="str">
        <f t="shared" ca="1" si="44"/>
        <v>Delområde 1/Vara/tjänst 1/Krav8</v>
      </c>
      <c r="O128" s="256" t="str">
        <f t="shared" ca="1" si="44"/>
        <v>Delområde 1/Vara/tjänst 1/Krav8</v>
      </c>
      <c r="P128" s="256" t="str">
        <f t="shared" ca="1" si="44"/>
        <v>Delområde 1/Vara/tjänst 1/Krav8</v>
      </c>
      <c r="Q128" s="256" t="str">
        <f t="shared" ca="1" si="44"/>
        <v>Delområde 1/Vara/tjänst 1/Krav8</v>
      </c>
      <c r="R128" s="256" t="str">
        <f t="shared" ca="1" si="44"/>
        <v>Delområde 1/Vara/tjänst 1/Krav8</v>
      </c>
      <c r="S128" s="256" t="str">
        <f t="shared" ca="1" si="44"/>
        <v>Delområde 1/Vara/tjänst 1/Krav8</v>
      </c>
      <c r="T128" s="256" t="str">
        <f t="shared" ca="1" si="44"/>
        <v>Delområde 1/Vara/tjänst 1/Krav8</v>
      </c>
      <c r="U128" s="256" t="str">
        <f t="shared" ca="1" si="44"/>
        <v>Delområde 1/Vara/tjänst 1/Krav8</v>
      </c>
      <c r="V128" s="256" t="str">
        <f t="shared" ca="1" si="44"/>
        <v>Delområde 1/Vara/tjänst 1/Krav8</v>
      </c>
      <c r="W128" s="256" t="str">
        <f t="shared" ca="1" si="44"/>
        <v>Delområde 1/Vara/tjänst 1/Krav8</v>
      </c>
      <c r="X128" s="256" t="str">
        <f t="shared" ca="1" si="44"/>
        <v>Delområde 1/Vara/tjänst 1/Krav8</v>
      </c>
      <c r="Y128" s="256" t="str">
        <f t="shared" ca="1" si="44"/>
        <v>Delområde 1/Vara/tjänst 1/Krav8</v>
      </c>
    </row>
    <row r="129" spans="4:25" x14ac:dyDescent="0.2">
      <c r="F129" s="256" t="str">
        <f t="shared" ref="F129:Y129" ca="1" si="45">IFERROR(INDEX($F116:$AD116,MATCH(F$118,$F$107:$AD$107,0)),"")</f>
        <v/>
      </c>
      <c r="G129" s="256" t="str">
        <f t="shared" ca="1" si="45"/>
        <v/>
      </c>
      <c r="H129" s="256" t="str">
        <f t="shared" ca="1" si="45"/>
        <v/>
      </c>
      <c r="I129" s="256" t="str">
        <f t="shared" ca="1" si="45"/>
        <v/>
      </c>
      <c r="J129" s="256" t="str">
        <f t="shared" ca="1" si="45"/>
        <v/>
      </c>
      <c r="K129" s="256" t="str">
        <f t="shared" ca="1" si="45"/>
        <v/>
      </c>
      <c r="L129" s="256" t="str">
        <f t="shared" ca="1" si="45"/>
        <v>Delområde 1/Vara/tjänst 1/Krav9</v>
      </c>
      <c r="M129" s="256" t="str">
        <f t="shared" ca="1" si="45"/>
        <v>Delområde 1/Vara/tjänst 1/Krav9</v>
      </c>
      <c r="N129" s="256" t="str">
        <f t="shared" ca="1" si="45"/>
        <v>Delområde 1/Vara/tjänst 1/Krav9</v>
      </c>
      <c r="O129" s="256" t="str">
        <f t="shared" ca="1" si="45"/>
        <v>Delområde 1/Vara/tjänst 1/Krav9</v>
      </c>
      <c r="P129" s="256" t="str">
        <f t="shared" ca="1" si="45"/>
        <v>Delområde 1/Vara/tjänst 1/Krav9</v>
      </c>
      <c r="Q129" s="256" t="str">
        <f t="shared" ca="1" si="45"/>
        <v>Delområde 1/Vara/tjänst 1/Krav9</v>
      </c>
      <c r="R129" s="256" t="str">
        <f t="shared" ca="1" si="45"/>
        <v>Delområde 1/Vara/tjänst 1/Krav9</v>
      </c>
      <c r="S129" s="256" t="str">
        <f t="shared" ca="1" si="45"/>
        <v>Delområde 1/Vara/tjänst 1/Krav9</v>
      </c>
      <c r="T129" s="256" t="str">
        <f t="shared" ca="1" si="45"/>
        <v>Delområde 1/Vara/tjänst 1/Krav9</v>
      </c>
      <c r="U129" s="256" t="str">
        <f t="shared" ca="1" si="45"/>
        <v>Delområde 1/Vara/tjänst 1/Krav9</v>
      </c>
      <c r="V129" s="256" t="str">
        <f t="shared" ca="1" si="45"/>
        <v>Delområde 1/Vara/tjänst 1/Krav9</v>
      </c>
      <c r="W129" s="256" t="str">
        <f t="shared" ca="1" si="45"/>
        <v>Delområde 1/Vara/tjänst 1/Krav9</v>
      </c>
      <c r="X129" s="256" t="str">
        <f t="shared" ca="1" si="45"/>
        <v>Delområde 1/Vara/tjänst 1/Krav9</v>
      </c>
      <c r="Y129" s="256" t="str">
        <f t="shared" ca="1" si="45"/>
        <v>Delområde 1/Vara/tjänst 1/Krav9</v>
      </c>
    </row>
    <row r="130" spans="4:25" x14ac:dyDescent="0.2">
      <c r="F130" s="257"/>
    </row>
    <row r="140" spans="4:25" x14ac:dyDescent="0.2">
      <c r="D140" s="225" t="s">
        <v>571</v>
      </c>
      <c r="E140" s="269" t="s">
        <v>572</v>
      </c>
      <c r="G140" s="225" t="s">
        <v>587</v>
      </c>
      <c r="H140" s="225" t="s">
        <v>588</v>
      </c>
      <c r="I140" s="225"/>
      <c r="J140" s="225"/>
      <c r="K140" s="225"/>
      <c r="L140" s="225"/>
      <c r="M140" s="225"/>
    </row>
    <row r="141" spans="4:25" x14ac:dyDescent="0.2">
      <c r="D141" s="263" t="s">
        <v>546</v>
      </c>
      <c r="E141" s="263">
        <v>363</v>
      </c>
      <c r="G141" s="271" t="s">
        <v>119</v>
      </c>
      <c r="H141" s="231" t="s">
        <v>127</v>
      </c>
      <c r="I141" s="231" t="s">
        <v>589</v>
      </c>
      <c r="J141" s="231"/>
      <c r="K141" s="231"/>
      <c r="L141" s="231"/>
      <c r="M141" s="231"/>
    </row>
    <row r="142" spans="4:25" x14ac:dyDescent="0.2">
      <c r="D142" s="263" t="s">
        <v>548</v>
      </c>
      <c r="E142" s="263">
        <v>388</v>
      </c>
      <c r="G142" s="271" t="s">
        <v>590</v>
      </c>
      <c r="H142" s="231" t="s">
        <v>121</v>
      </c>
      <c r="I142" s="231"/>
      <c r="J142" s="231"/>
      <c r="K142" s="231"/>
      <c r="L142" s="231"/>
      <c r="M142" s="231"/>
    </row>
    <row r="143" spans="4:25" x14ac:dyDescent="0.2">
      <c r="D143" s="263" t="s">
        <v>550</v>
      </c>
      <c r="E143" s="263">
        <v>426</v>
      </c>
      <c r="G143" s="271" t="s">
        <v>591</v>
      </c>
      <c r="H143" s="231" t="s">
        <v>592</v>
      </c>
      <c r="I143" s="231" t="s">
        <v>593</v>
      </c>
      <c r="J143" s="231"/>
      <c r="K143" s="231"/>
      <c r="L143" s="231"/>
      <c r="M143" s="231"/>
    </row>
    <row r="144" spans="4:25" x14ac:dyDescent="0.2">
      <c r="D144" s="263" t="s">
        <v>551</v>
      </c>
      <c r="E144" s="263">
        <v>491</v>
      </c>
      <c r="G144" s="271" t="s">
        <v>594</v>
      </c>
      <c r="H144" s="231" t="s">
        <v>595</v>
      </c>
      <c r="I144" s="231" t="s">
        <v>571</v>
      </c>
      <c r="J144" s="231" t="s">
        <v>596</v>
      </c>
      <c r="K144" s="231" t="s">
        <v>597</v>
      </c>
      <c r="L144" s="231" t="s">
        <v>598</v>
      </c>
      <c r="M144" s="231" t="s">
        <v>599</v>
      </c>
      <c r="N144" s="1" t="s">
        <v>600</v>
      </c>
    </row>
    <row r="145" spans="4:13" x14ac:dyDescent="0.2">
      <c r="D145" s="263" t="s">
        <v>577</v>
      </c>
      <c r="E145" s="263">
        <v>557</v>
      </c>
      <c r="G145" s="271" t="s">
        <v>601</v>
      </c>
      <c r="H145" s="231" t="s">
        <v>602</v>
      </c>
      <c r="I145" s="231"/>
      <c r="J145" s="231"/>
      <c r="K145" s="231"/>
      <c r="L145" s="231"/>
      <c r="M145" s="231"/>
    </row>
    <row r="146" spans="4:13" x14ac:dyDescent="0.2">
      <c r="D146" s="263" t="s">
        <v>578</v>
      </c>
      <c r="E146" s="263">
        <v>728</v>
      </c>
    </row>
    <row r="147" spans="4:13" x14ac:dyDescent="0.2">
      <c r="D147" s="263" t="s">
        <v>552</v>
      </c>
      <c r="E147" s="263">
        <v>413</v>
      </c>
    </row>
    <row r="148" spans="4:13" x14ac:dyDescent="0.2">
      <c r="D148" s="263" t="s">
        <v>553</v>
      </c>
      <c r="E148" s="263">
        <v>465</v>
      </c>
    </row>
    <row r="149" spans="4:13" x14ac:dyDescent="0.2">
      <c r="D149" s="263" t="s">
        <v>554</v>
      </c>
      <c r="E149" s="263">
        <v>412</v>
      </c>
    </row>
    <row r="150" spans="4:13" x14ac:dyDescent="0.2">
      <c r="D150" s="263" t="s">
        <v>555</v>
      </c>
      <c r="E150" s="263">
        <v>440</v>
      </c>
    </row>
    <row r="151" spans="4:13" x14ac:dyDescent="0.2">
      <c r="D151" s="263" t="s">
        <v>556</v>
      </c>
      <c r="E151" s="263">
        <v>466</v>
      </c>
    </row>
    <row r="152" spans="4:13" x14ac:dyDescent="0.2">
      <c r="D152" s="263" t="s">
        <v>573</v>
      </c>
      <c r="E152" s="263">
        <v>432</v>
      </c>
    </row>
    <row r="153" spans="4:13" x14ac:dyDescent="0.2">
      <c r="D153" s="263" t="s">
        <v>574</v>
      </c>
      <c r="E153" s="263">
        <v>528</v>
      </c>
    </row>
    <row r="154" spans="4:13" x14ac:dyDescent="0.2">
      <c r="D154" s="263" t="s">
        <v>557</v>
      </c>
      <c r="E154" s="263">
        <v>592</v>
      </c>
    </row>
    <row r="155" spans="4:13" x14ac:dyDescent="0.2">
      <c r="D155" s="263" t="s">
        <v>558</v>
      </c>
      <c r="E155" s="263">
        <v>728</v>
      </c>
    </row>
    <row r="156" spans="4:13" x14ac:dyDescent="0.2">
      <c r="D156" s="263" t="s">
        <v>579</v>
      </c>
      <c r="E156" s="263">
        <v>557</v>
      </c>
    </row>
    <row r="157" spans="4:13" x14ac:dyDescent="0.2">
      <c r="D157" s="263" t="s">
        <v>580</v>
      </c>
      <c r="E157" s="263">
        <v>676</v>
      </c>
    </row>
    <row r="158" spans="4:13" x14ac:dyDescent="0.2">
      <c r="D158" s="263" t="s">
        <v>575</v>
      </c>
      <c r="E158" s="263">
        <v>676</v>
      </c>
    </row>
    <row r="159" spans="4:13" x14ac:dyDescent="0.2">
      <c r="D159" s="263" t="s">
        <v>559</v>
      </c>
      <c r="E159" s="263">
        <v>485</v>
      </c>
    </row>
    <row r="160" spans="4:13" x14ac:dyDescent="0.2">
      <c r="D160" s="263" t="s">
        <v>560</v>
      </c>
      <c r="E160" s="263">
        <v>556</v>
      </c>
    </row>
    <row r="161" spans="4:5" x14ac:dyDescent="0.2">
      <c r="D161" s="263" t="s">
        <v>561</v>
      </c>
      <c r="E161" s="263">
        <v>598</v>
      </c>
    </row>
    <row r="162" spans="4:5" x14ac:dyDescent="0.2">
      <c r="D162" s="263" t="s">
        <v>562</v>
      </c>
      <c r="E162" s="263">
        <v>358</v>
      </c>
    </row>
    <row r="163" spans="4:5" x14ac:dyDescent="0.2">
      <c r="D163" s="263" t="s">
        <v>563</v>
      </c>
      <c r="E163" s="263">
        <v>497</v>
      </c>
    </row>
    <row r="164" spans="4:5" x14ac:dyDescent="0.2">
      <c r="D164" s="263" t="s">
        <v>564</v>
      </c>
      <c r="E164" s="263">
        <v>580</v>
      </c>
    </row>
    <row r="165" spans="4:5" x14ac:dyDescent="0.2">
      <c r="D165" s="263" t="s">
        <v>565</v>
      </c>
      <c r="E165" s="263">
        <v>513</v>
      </c>
    </row>
    <row r="166" spans="4:5" x14ac:dyDescent="0.2">
      <c r="D166" s="263" t="s">
        <v>576</v>
      </c>
      <c r="E166" s="263">
        <v>530</v>
      </c>
    </row>
    <row r="167" spans="4:5" x14ac:dyDescent="0.2">
      <c r="D167" s="263" t="s">
        <v>566</v>
      </c>
      <c r="E167" s="263">
        <v>579</v>
      </c>
    </row>
    <row r="168" spans="4:5" x14ac:dyDescent="0.2">
      <c r="D168" s="263" t="s">
        <v>567</v>
      </c>
      <c r="E168" s="263">
        <v>728</v>
      </c>
    </row>
    <row r="169" spans="4:5" x14ac:dyDescent="0.2">
      <c r="D169" s="263" t="s">
        <v>581</v>
      </c>
      <c r="E169" s="263">
        <v>372</v>
      </c>
    </row>
    <row r="170" spans="4:5" x14ac:dyDescent="0.2">
      <c r="D170" s="263" t="s">
        <v>582</v>
      </c>
      <c r="E170" s="263">
        <v>398</v>
      </c>
    </row>
    <row r="172" spans="4:5" x14ac:dyDescent="0.2">
      <c r="D172" s="225" t="s">
        <v>571</v>
      </c>
      <c r="E172" s="269" t="s">
        <v>572</v>
      </c>
    </row>
    <row r="173" spans="4:5" x14ac:dyDescent="0.2">
      <c r="D173" s="231" t="s">
        <v>547</v>
      </c>
      <c r="E173" s="231">
        <v>432</v>
      </c>
    </row>
    <row r="174" spans="4:5" x14ac:dyDescent="0.2">
      <c r="D174" s="231" t="s">
        <v>549</v>
      </c>
      <c r="E174" s="231">
        <v>465</v>
      </c>
    </row>
    <row r="175" spans="4:5" x14ac:dyDescent="0.2">
      <c r="D175" s="231" t="s">
        <v>583</v>
      </c>
      <c r="E175" s="231">
        <v>499</v>
      </c>
    </row>
    <row r="176" spans="4:5" x14ac:dyDescent="0.2">
      <c r="D176" s="231" t="s">
        <v>584</v>
      </c>
      <c r="E176" s="231">
        <v>505</v>
      </c>
    </row>
    <row r="177" spans="4:5" x14ac:dyDescent="0.2">
      <c r="D177" s="231" t="s">
        <v>585</v>
      </c>
      <c r="E177" s="231">
        <v>557</v>
      </c>
    </row>
    <row r="178" spans="4:5" x14ac:dyDescent="0.2">
      <c r="D178" s="231" t="s">
        <v>586</v>
      </c>
      <c r="E178" s="231">
        <v>614</v>
      </c>
    </row>
  </sheetData>
  <sheetProtection algorithmName="SHA-512" hashValue="1beEI4aLZvMQkGyW/IUN4T842u2Jp+yjO5jxOHLqw/IrJUi7xzHwCMw1o0G+X2urLItxPr8OyKxXkxL3cfCbcg==" saltValue="Y2mbHjeYQGCVK9nuRkqE5g=="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4" max="14" width="12.140625" bestFit="1" customWidth="1"/>
    <col min="15" max="15" width="12.140625" customWidth="1"/>
    <col min="16" max="16" width="121.5703125" bestFit="1" customWidth="1"/>
  </cols>
  <sheetData>
    <row r="1" spans="1:17" x14ac:dyDescent="0.2">
      <c r="A1" t="s">
        <v>286</v>
      </c>
      <c r="B1" s="258" t="b">
        <v>0</v>
      </c>
    </row>
    <row r="2" spans="1:17" x14ac:dyDescent="0.2">
      <c r="A2" t="s">
        <v>152</v>
      </c>
      <c r="B2" t="b">
        <v>0</v>
      </c>
    </row>
    <row r="3" spans="1:17" x14ac:dyDescent="0.2">
      <c r="A3" s="22" t="s">
        <v>9</v>
      </c>
      <c r="B3" s="1" t="s">
        <v>198</v>
      </c>
      <c r="C3" s="1"/>
      <c r="E3" s="259"/>
      <c r="N3" t="s">
        <v>280</v>
      </c>
    </row>
    <row r="4" spans="1:17" x14ac:dyDescent="0.2">
      <c r="A4" s="22" t="s">
        <v>10</v>
      </c>
      <c r="B4" s="260" t="s">
        <v>198</v>
      </c>
      <c r="C4" s="1"/>
      <c r="E4" s="1"/>
    </row>
    <row r="5" spans="1:17" x14ac:dyDescent="0.2">
      <c r="A5" s="22" t="s">
        <v>11</v>
      </c>
      <c r="B5" s="261" t="s">
        <v>198</v>
      </c>
      <c r="C5" s="1" t="s">
        <v>16</v>
      </c>
      <c r="E5" s="259"/>
      <c r="L5" t="s">
        <v>288</v>
      </c>
      <c r="N5" t="s">
        <v>281</v>
      </c>
      <c r="O5" t="s">
        <v>609</v>
      </c>
      <c r="P5" t="s">
        <v>282</v>
      </c>
      <c r="Q5" s="1" t="s">
        <v>527</v>
      </c>
    </row>
    <row r="6" spans="1:17" x14ac:dyDescent="0.2">
      <c r="A6" s="22" t="s">
        <v>12</v>
      </c>
      <c r="B6" s="131" t="s">
        <v>13</v>
      </c>
      <c r="C6" s="1" t="s">
        <v>155</v>
      </c>
      <c r="E6" s="259"/>
      <c r="L6" s="262" t="str" cm="1">
        <f t="array" ref="L6">INDEX(N6:N44, MAX(IF(N6:N44&lt;&gt;"", ROW(N6:N44)))-MIN(ROW(N6:N44))+1)</f>
        <v>1.0</v>
      </c>
      <c r="N6" s="263" t="s">
        <v>606</v>
      </c>
      <c r="O6" s="274">
        <v>45744</v>
      </c>
      <c r="P6" s="231" t="s">
        <v>608</v>
      </c>
      <c r="Q6" s="231" t="s">
        <v>607</v>
      </c>
    </row>
    <row r="7" spans="1:17" x14ac:dyDescent="0.2">
      <c r="A7" s="22"/>
      <c r="B7" s="268"/>
      <c r="C7" s="1" t="s">
        <v>14</v>
      </c>
      <c r="F7" s="264"/>
      <c r="N7" s="263"/>
      <c r="O7" s="263"/>
      <c r="P7" s="263"/>
      <c r="Q7" s="231"/>
    </row>
    <row r="8" spans="1:17" x14ac:dyDescent="0.2">
      <c r="A8" s="22"/>
      <c r="B8" s="265"/>
      <c r="C8" s="1" t="s">
        <v>15</v>
      </c>
      <c r="E8" t="s">
        <v>210</v>
      </c>
      <c r="N8" s="263"/>
      <c r="O8" s="263"/>
      <c r="P8" s="263"/>
      <c r="Q8" s="231"/>
    </row>
    <row r="9" spans="1:17" x14ac:dyDescent="0.2">
      <c r="A9" s="22"/>
      <c r="B9" s="266"/>
      <c r="C9" s="1" t="s">
        <v>17</v>
      </c>
      <c r="E9">
        <f>VALUE(IF(ISNUMBER(SEARCH("2",DpDwnTDV))=TRUE,"2","1"))</f>
        <v>2</v>
      </c>
      <c r="N9" s="263"/>
      <c r="O9" s="263"/>
      <c r="P9" s="263"/>
      <c r="Q9" s="231"/>
    </row>
    <row r="10" spans="1:17" x14ac:dyDescent="0.2">
      <c r="A10" s="22"/>
      <c r="B10" s="267"/>
      <c r="C10" s="1" t="s">
        <v>18</v>
      </c>
      <c r="E10" t="str">
        <f>"Alt"&amp;IF(ISNUMBER(SEARCH("1",DpDwnUtvddrop))=TRUE,"1",IF(ISNUMBER(SEARCH("2",DpDwnUtvddrop))=TRUE,"2",IF(ISNUMBER(SEARCH("3",DpDwnUtvddrop))=TRUE,"3",IF(ISNUMBER(SEARCH("4",DpDwnUtvddrop))=TRUE,"4"))))</f>
        <v>AltFALSE</v>
      </c>
      <c r="N10" s="263"/>
      <c r="O10" s="263"/>
      <c r="P10" s="263"/>
      <c r="Q10" s="231"/>
    </row>
    <row r="11" spans="1:17" x14ac:dyDescent="0.2">
      <c r="A11" s="1"/>
      <c r="B11" s="1"/>
      <c r="C11" s="1"/>
      <c r="N11" s="231"/>
      <c r="O11" s="231"/>
      <c r="P11" s="231"/>
      <c r="Q11" s="231"/>
    </row>
    <row r="12" spans="1:17" x14ac:dyDescent="0.2">
      <c r="N12" s="263"/>
      <c r="O12" s="263"/>
      <c r="P12" s="263"/>
      <c r="Q12" s="263"/>
    </row>
    <row r="13" spans="1:17" x14ac:dyDescent="0.2">
      <c r="N13" s="231"/>
      <c r="O13" s="231"/>
      <c r="P13" s="231"/>
      <c r="Q13" s="231"/>
    </row>
    <row r="14" spans="1:17" x14ac:dyDescent="0.2">
      <c r="N14" s="231"/>
      <c r="O14" s="231"/>
      <c r="P14" s="231"/>
      <c r="Q14" s="231"/>
    </row>
    <row r="15" spans="1:17" x14ac:dyDescent="0.2">
      <c r="N15" s="231"/>
      <c r="O15" s="231"/>
      <c r="P15" s="231"/>
      <c r="Q15" s="231"/>
    </row>
    <row r="16" spans="1:17" x14ac:dyDescent="0.2">
      <c r="N16" s="231"/>
      <c r="O16" s="231"/>
      <c r="P16" s="231"/>
      <c r="Q16" s="231"/>
    </row>
    <row r="17" spans="14:17" x14ac:dyDescent="0.2">
      <c r="N17" s="231"/>
      <c r="O17" s="231"/>
      <c r="P17" s="231"/>
      <c r="Q17" s="231"/>
    </row>
    <row r="18" spans="14:17" x14ac:dyDescent="0.2">
      <c r="N18" s="263"/>
      <c r="O18" s="263"/>
      <c r="P18" s="263"/>
      <c r="Q18" s="263"/>
    </row>
    <row r="19" spans="14:17" x14ac:dyDescent="0.2">
      <c r="N19" s="263"/>
      <c r="O19" s="263"/>
      <c r="P19" s="263"/>
      <c r="Q19" s="263"/>
    </row>
    <row r="20" spans="14:17" x14ac:dyDescent="0.2">
      <c r="N20" s="263"/>
      <c r="O20" s="263"/>
      <c r="P20" s="263"/>
      <c r="Q20" s="263"/>
    </row>
    <row r="21" spans="14:17" x14ac:dyDescent="0.2">
      <c r="N21" s="263"/>
      <c r="O21" s="263"/>
      <c r="P21" s="263"/>
      <c r="Q21" s="263"/>
    </row>
    <row r="22" spans="14:17" x14ac:dyDescent="0.2">
      <c r="N22" s="263"/>
      <c r="O22" s="263"/>
      <c r="P22" s="263"/>
      <c r="Q22" s="263"/>
    </row>
    <row r="23" spans="14:17" x14ac:dyDescent="0.2">
      <c r="N23" s="263"/>
      <c r="O23" s="263"/>
      <c r="P23" s="263"/>
      <c r="Q23" s="263"/>
    </row>
    <row r="24" spans="14:17" x14ac:dyDescent="0.2">
      <c r="N24" s="263"/>
      <c r="O24" s="263"/>
      <c r="P24" s="263"/>
      <c r="Q24" s="263"/>
    </row>
    <row r="25" spans="14:17" x14ac:dyDescent="0.2">
      <c r="N25" s="263"/>
      <c r="O25" s="263"/>
      <c r="P25" s="263"/>
      <c r="Q25" s="263"/>
    </row>
    <row r="26" spans="14:17" x14ac:dyDescent="0.2">
      <c r="N26" s="263"/>
      <c r="O26" s="263"/>
      <c r="P26" s="263"/>
      <c r="Q26" s="263"/>
    </row>
    <row r="27" spans="14:17" x14ac:dyDescent="0.2">
      <c r="N27" s="263"/>
      <c r="O27" s="263"/>
      <c r="P27" s="263"/>
      <c r="Q27" s="263"/>
    </row>
    <row r="28" spans="14:17" x14ac:dyDescent="0.2">
      <c r="N28" s="263"/>
      <c r="O28" s="263"/>
      <c r="P28" s="263"/>
      <c r="Q28" s="263"/>
    </row>
    <row r="29" spans="14:17" x14ac:dyDescent="0.2">
      <c r="N29" s="263"/>
      <c r="O29" s="263"/>
      <c r="P29" s="263"/>
      <c r="Q29" s="263"/>
    </row>
    <row r="30" spans="14:17" x14ac:dyDescent="0.2">
      <c r="N30" s="263"/>
      <c r="O30" s="263"/>
      <c r="P30" s="263"/>
      <c r="Q30" s="263"/>
    </row>
    <row r="31" spans="14:17" x14ac:dyDescent="0.2">
      <c r="N31" s="263"/>
      <c r="O31" s="263"/>
      <c r="P31" s="263"/>
      <c r="Q31" s="263"/>
    </row>
    <row r="32" spans="14:17" x14ac:dyDescent="0.2">
      <c r="N32" s="263"/>
      <c r="O32" s="263"/>
      <c r="P32" s="263"/>
      <c r="Q32" s="263"/>
    </row>
    <row r="33" spans="14:17" x14ac:dyDescent="0.2">
      <c r="N33" s="263"/>
      <c r="O33" s="263"/>
      <c r="P33" s="263"/>
      <c r="Q33" s="263"/>
    </row>
    <row r="34" spans="14:17" x14ac:dyDescent="0.2">
      <c r="N34" s="263"/>
      <c r="O34" s="263"/>
      <c r="P34" s="263"/>
      <c r="Q34" s="263"/>
    </row>
    <row r="35" spans="14:17" x14ac:dyDescent="0.2">
      <c r="N35" s="263"/>
      <c r="O35" s="263"/>
      <c r="P35" s="263"/>
      <c r="Q35" s="263"/>
    </row>
    <row r="36" spans="14:17" x14ac:dyDescent="0.2">
      <c r="N36" s="263"/>
      <c r="O36" s="263"/>
      <c r="P36" s="263"/>
      <c r="Q36" s="263"/>
    </row>
    <row r="37" spans="14:17" x14ac:dyDescent="0.2">
      <c r="N37" s="263"/>
      <c r="O37" s="263"/>
      <c r="P37" s="263"/>
      <c r="Q37" s="263"/>
    </row>
    <row r="38" spans="14:17" x14ac:dyDescent="0.2">
      <c r="N38" s="263"/>
      <c r="O38" s="263"/>
      <c r="P38" s="263"/>
      <c r="Q38" s="263"/>
    </row>
    <row r="39" spans="14:17" x14ac:dyDescent="0.2">
      <c r="N39" s="263"/>
      <c r="O39" s="263"/>
      <c r="P39" s="263"/>
      <c r="Q39" s="263"/>
    </row>
    <row r="40" spans="14:17" x14ac:dyDescent="0.2">
      <c r="N40" s="263"/>
      <c r="O40" s="263"/>
      <c r="P40" s="263"/>
      <c r="Q40" s="263"/>
    </row>
    <row r="41" spans="14:17" x14ac:dyDescent="0.2">
      <c r="N41" s="263"/>
      <c r="O41" s="263"/>
      <c r="P41" s="263"/>
      <c r="Q41" s="263"/>
    </row>
    <row r="42" spans="14:17" x14ac:dyDescent="0.2">
      <c r="N42" s="263"/>
      <c r="O42" s="263"/>
      <c r="P42" s="263"/>
      <c r="Q42" s="263"/>
    </row>
    <row r="43" spans="14:17" x14ac:dyDescent="0.2">
      <c r="N43" s="263"/>
      <c r="O43" s="263"/>
      <c r="P43" s="263"/>
      <c r="Q43" s="263"/>
    </row>
    <row r="44" spans="14:17" x14ac:dyDescent="0.2">
      <c r="N44" s="263"/>
      <c r="O44" s="263"/>
      <c r="P44" s="263"/>
      <c r="Q44" s="263"/>
    </row>
  </sheetData>
  <sheetProtection algorithmName="SHA-512" hashValue="tZh/6eSwZ81pt7mn7s7K2JnYMrZxV2lEqIRxX5mLSRxygByoJCAOq1Ppp5bFzTvol816x2DjvctGhxH9XIMJoA==" saltValue="esYTeFq/9aMUbyAO0gVO5Q=="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346DE-2087-45D8-8A9E-6F654972A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FA2AD6-E928-407B-9D51-C3659A2B6E5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8ECC862B-9A31-45BD-B31B-5F4FEC13F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195</vt:i4>
      </vt:variant>
    </vt:vector>
  </HeadingPairs>
  <TitlesOfParts>
    <vt:vector size="201"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Cell_CB_St2_Rd11</vt:lpstr>
      <vt:lpstr>'1 Spec. - 2. Relativ viktning'!Cell_CB_St2_Rd12</vt:lpstr>
      <vt:lpstr>'1 Spec. - 3. Mervärdesmodell'!Cell_CB_St2_Rd12</vt:lpstr>
      <vt:lpstr>'1 Spec. - 4. Annan modell'!Cell_CB_St2_Rd12</vt:lpstr>
      <vt:lpstr>Cell_CB_St2_Rd12</vt:lpstr>
      <vt:lpstr>'1 Spec. - 2. Relativ viktning'!Cell_CB_St2_Rd13</vt:lpstr>
      <vt:lpstr>'1 Spec. - 3. Mervärdesmodell'!Cell_CB_St2_Rd13</vt:lpstr>
      <vt:lpstr>'1 Spec. - 4. Annan modell'!Cell_CB_St2_Rd13</vt:lpstr>
      <vt:lpstr>Cell_CB_St2_Rd13</vt:lpstr>
      <vt:lpstr>'1 Spec. - 2. Relativ viktning'!Cell_CB_St2_Rd14</vt:lpstr>
      <vt:lpstr>'1 Spec. - 3. Mervärdesmodell'!Cell_CB_St2_Rd14</vt:lpstr>
      <vt:lpstr>'1 Spec. - 4. Annan modell'!Cell_CB_St2_Rd14</vt:lpstr>
      <vt:lpstr>Cell_CB_St2_Rd14</vt:lpstr>
      <vt:lpstr>'1 Spec. - 2. Relativ viktning'!Cell_CB_St2_Rd15</vt:lpstr>
      <vt:lpstr>'1 Spec. - 3. Mervärdesmodell'!Cell_CB_St2_Rd15</vt:lpstr>
      <vt:lpstr>'1 Spec. - 4. Annan modell'!Cell_CB_St2_Rd15</vt:lpstr>
      <vt:lpstr>Cell_CB_St2_Rd15</vt:lpstr>
      <vt:lpstr>'1 Spec. - 2. Relativ viktning'!Cell_CB_St2_Rd16</vt:lpstr>
      <vt:lpstr>'1 Spec. - 3. Mervärdesmodell'!Cell_CB_St2_Rd16</vt:lpstr>
      <vt:lpstr>'1 Spec. - 4. Annan modell'!Cell_CB_St2_Rd16</vt:lpstr>
      <vt:lpstr>Cell_CB_St2_Rd16</vt:lpstr>
      <vt:lpstr>'1 Spec. - 2. Relativ viktning'!Cell_CB_St2_Rd17</vt:lpstr>
      <vt:lpstr>'1 Spec. - 3. Mervärdesmodell'!Cell_CB_St2_Rd17</vt:lpstr>
      <vt:lpstr>'1 Spec. - 4. Annan modell'!Cell_CB_St2_Rd17</vt:lpstr>
      <vt:lpstr>Cell_CB_St2_Rd17</vt:lpstr>
      <vt:lpstr>'1 Spec. - 2. Relativ viktning'!Cell_CB_St2_Rd18</vt:lpstr>
      <vt:lpstr>'1 Spec. - 3. Mervärdesmodell'!Cell_CB_St2_Rd18</vt:lpstr>
      <vt:lpstr>'1 Spec. - 4. Annan modell'!Cell_CB_St2_Rd18</vt:lpstr>
      <vt:lpstr>Cell_CB_St2_Rd18</vt:lpstr>
      <vt:lpstr>'1 Spec. - 2. Relativ viktning'!Cell_CB_St2_Rd19</vt:lpstr>
      <vt:lpstr>'1 Spec. - 3. Mervärdesmodell'!Cell_CB_St2_Rd19</vt:lpstr>
      <vt:lpstr>'1 Spec. - 4. Annan modell'!Cell_CB_St2_Rd19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CurrentVersion</vt:lpstr>
      <vt:lpstr>'1 Spec. - 2. Relativ viktning'!DpDwnTDV</vt:lpstr>
      <vt:lpstr>'1 Spec. - 3. Mervärdesmodell'!DpDwnTDV</vt:lpstr>
      <vt:lpstr>'1 Spec. - 4. Annan modell'!DpDwnTDV</vt:lpstr>
      <vt:lpstr>DpDwnTDV</vt:lpstr>
      <vt:lpstr>'1 Spec. - 1. Lägsta pris'!EvaluationColumns</vt:lpstr>
      <vt:lpstr>'1 Spec. - 2. Relativ viktning'!EvaluationColumns</vt:lpstr>
      <vt:lpstr>'1 Spec. - 3. Mervärdesmodell'!EvaluationColumns</vt:lpstr>
      <vt:lpstr>'1 Spec. - 4. Annan modell'!EvaluationColumns</vt:lpstr>
      <vt:lpstr>Krav</vt:lpstr>
      <vt:lpstr>Kravlista</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'1 Spec. - 2. Relativ viktning'!SpecBilaga</vt:lpstr>
      <vt:lpstr>'1 Spec. - 3. Mervärdesmodell'!SpecBilaga</vt:lpstr>
      <vt:lpstr>'1 Spec. - 4. Annan modell'!SpecBilaga</vt:lpstr>
      <vt:lpstr>SpecBilaga</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'1 Spec. - 2. Relativ viktning'!StatusSpec01</vt:lpstr>
      <vt:lpstr>'1 Spec. - 3. Mervärdesmodell'!StatusSpec01</vt:lpstr>
      <vt:lpstr>'1 Spec. - 4. Annan modell'!StatusSpec01</vt:lpstr>
      <vt:lpstr>StatusSpec01</vt:lpstr>
      <vt:lpstr>TblBeräkning</vt:lpstr>
      <vt:lpstr>TblDelområde</vt:lpstr>
      <vt:lpstr>TblEnhet</vt:lpstr>
      <vt:lpstr>TblGeo</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TillDelVal2</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2025-03-31T08:30:10Z</dcterms:created>
  <dcterms:modified xsi:type="dcterms:W3CDTF">2025-06-30T08:33:26Z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0x010100129BBCBF21362E4099AE6C2F27C58737</vt:lpwstr>
  </property>
</Properties>
</file>