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showInkAnnotation="0" codeName="ThisWorkbook"/>
  <xr:revisionPtr revIDLastSave="135" documentId="8_{2C5A7297-D60F-4A2E-9D6E-E43F62F04F2B}" xr6:coauthVersionLast="47" xr6:coauthVersionMax="47" xr10:uidLastSave="{39D8BAF7-728C-46ED-9EE7-71047E7441CB}"/>
  <workbookProtection workbookAlgorithmName="SHA-512" workbookHashValue="tkkT4U7gUiuWsziOQuLXH9GFHkVqfEkfmZBCB5l7uVzlUiybPmq49vpyzhcp90+b/F0lHA5ecqhUeY5ehGrt9Q==" workbookSaltValue="cQSYViMrrV81ZHFmg6rD2w==" workbookSpinCount="100000" lockStructure="1"/>
  <bookViews>
    <workbookView xWindow="-120" yWindow="-120" windowWidth="29040" windowHeight="157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Avtalstecknande'!$B$30</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17" i="86" a="1"/>
  <c r="D122" i="86" a="1"/>
  <c r="D125" i="86" a="1"/>
  <c r="D109" i="86" a="1"/>
  <c r="D127" i="86" a="1"/>
  <c r="D118" i="86" a="1"/>
  <c r="D126" i="86" a="1"/>
  <c r="D113" i="86" a="1"/>
  <c r="D120" i="86" a="1"/>
  <c r="D121" i="86" a="1"/>
  <c r="D114" i="86" a="1"/>
  <c r="D119" i="86" a="1"/>
  <c r="D110" i="86" a="1"/>
  <c r="D116" i="86" a="1"/>
  <c r="D108" i="86" a="1"/>
  <c r="D112" i="86" a="1"/>
  <c r="D115" i="86" a="1"/>
  <c r="D124" i="86" a="1"/>
  <c r="D123" i="86" a="1"/>
  <c r="D111"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X69" i="102" l="1"/>
  <c r="P147" i="102" s="1"/>
  <c r="S147" i="102" s="1"/>
  <c r="U147" i="102" s="1"/>
  <c r="X69" i="103"/>
  <c r="X69" i="104"/>
  <c r="W2" i="98" l="1"/>
  <c r="E10" i="101" l="1"/>
  <c r="T138" i="103" l="1"/>
  <c r="V138" i="103"/>
  <c r="P144" i="103" s="1"/>
  <c r="R144" i="103" s="1"/>
  <c r="M137" i="103"/>
  <c r="P149" i="102"/>
  <c r="P138" i="102"/>
  <c r="L137" i="102"/>
  <c r="X49" i="98" l="1"/>
  <c r="X50" i="98"/>
  <c r="X51" i="98"/>
  <c r="X52" i="98"/>
  <c r="X53" i="98"/>
  <c r="X54" i="98"/>
  <c r="X55" i="98"/>
  <c r="X56" i="98"/>
  <c r="X57" i="98"/>
  <c r="X58" i="98"/>
  <c r="X59" i="98"/>
  <c r="X60" i="98"/>
  <c r="X61" i="98"/>
  <c r="X62" i="98"/>
  <c r="X63" i="98"/>
  <c r="X64" i="98"/>
  <c r="X65" i="98"/>
  <c r="X66" i="98"/>
  <c r="X67" i="98"/>
  <c r="X48" i="98"/>
  <c r="D1" i="100" l="1"/>
  <c r="O2" i="98"/>
  <c r="M138" i="103" l="1"/>
  <c r="L114" i="102"/>
  <c r="L125" i="102"/>
  <c r="L138" i="102" s="1"/>
  <c r="G119" i="86"/>
  <c r="H106" i="86"/>
  <c r="R89" i="86"/>
  <c r="Q89" i="86"/>
  <c r="P89" i="86"/>
  <c r="O89" i="86"/>
  <c r="N89" i="86"/>
  <c r="M89" i="86"/>
  <c r="L89" i="86"/>
  <c r="K89" i="86"/>
  <c r="J89" i="86"/>
  <c r="I89" i="86"/>
  <c r="H89" i="86"/>
  <c r="G89" i="86"/>
  <c r="F89" i="86"/>
  <c r="E89" i="86"/>
  <c r="D89" i="86"/>
  <c r="N52" i="86"/>
  <c r="D24" i="100"/>
  <c r="B24" i="100"/>
  <c r="D22" i="100"/>
  <c r="B22" i="100"/>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18" i="86"/>
  <c r="G107" i="86"/>
  <c r="H107" i="86"/>
  <c r="I119" i="86" l="1"/>
  <c r="J106" i="86"/>
  <c r="H118" i="86"/>
  <c r="I107" i="86"/>
  <c r="J119" i="86" l="1"/>
  <c r="K106" i="86"/>
  <c r="I118" i="86"/>
  <c r="J107" i="86"/>
  <c r="K119" i="86" l="1"/>
  <c r="L106" i="86"/>
  <c r="K107" i="86"/>
  <c r="J118" i="86"/>
  <c r="L119" i="86" l="1"/>
  <c r="M106" i="86"/>
  <c r="K118" i="86"/>
  <c r="L107" i="86"/>
  <c r="M119" i="86" l="1"/>
  <c r="N106" i="86"/>
  <c r="M107" i="86"/>
  <c r="L118" i="86"/>
  <c r="N119" i="86" l="1"/>
  <c r="O106" i="86"/>
  <c r="M118" i="86"/>
  <c r="N107"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X118" i="86"/>
  <c r="Y107"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<sst xmlns="http://schemas.openxmlformats.org/spreadsheetml/2006/main" count="1334" uniqueCount="622">
  <si>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</si>
  <si>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</si>
  <si>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</si>
  <si>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</si>
  <si>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</si>
  <si>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</si>
  <si>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</si>
  <si>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</si>
  <si>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</si>
  <si>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</si>
  <si>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</si>
  <si>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</si>
  <si>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</si>
  <si>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</si>
  <si>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</si>
  <si>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</si>
  <si>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</si>
  <si>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</si>
  <si>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</si>
  <si>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</si>
  <si>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</si>
  <si>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</si>
  <si>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</si>
  <si>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</si>
  <si>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</si>
  <si>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</si>
  <si>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</si>
  <si>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</si>
  <si>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</si>
  <si>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</si>
  <si>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</si>
  <si>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</si>
  <si>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</si>
  <si>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</si>
  <si>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</si>
  <si>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</si>
  <si>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</si>
  <si>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</si>
  <si>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</si>
  <si>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</si>
  <si>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</si>
  <si>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</si>
  <si>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</si>
  <si>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</si>
  <si>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</si>
  <si>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</si>
  <si>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</si>
  <si>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</si>
  <si>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</si>
  <si>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</si>
  <si>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</si>
  <si>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</si>
  <si>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</si>
  <si>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</si>
  <si>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</si>
  <si>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</si>
  <si>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</si>
  <si>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</si>
  <si>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</si>
  <si>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</si>
  <si>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</si>
  <si>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</si>
  <si>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</si>
  <si>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</si>
  <si>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</si>
  <si>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</si>
  <si>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</si>
  <si>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</si>
  <si>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</si>
  <si>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</si>
  <si>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</si>
  <si>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</si>
  <si>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</si>
  <si>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</si>
  <si>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</si>
  <si>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</si>
  <si>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</si>
  <si>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</si>
  <si>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</si>
  <si>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</si>
  <si>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</si>
  <si>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</si>
  <si>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</si>
  <si>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</si>
  <si>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</si>
  <si>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</si>
  <si>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</si>
  <si>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</si>
  <si>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</si>
  <si>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</si>
  <si>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</si>
  <si>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</si>
  <si>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</si>
  <si>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</si>
  <si>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</si>
  <si>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</si>
  <si>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</si>
  <si>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</si>
  <si>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</si>
  <si>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</si>
  <si>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</si>
  <si>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</si>
  <si>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</si>
  <si>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</si>
  <si>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</si>
  <si>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</si>
  <si>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</si>
  <si>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</si>
  <si>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</si>
  <si>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</si>
  <si>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</si>
  <si>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</si>
  <si>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</si>
  <si>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</si>
  <si>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</si>
  <si>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</si>
  <si>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</si>
  <si>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</si>
  <si>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</si>
  <si>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</si>
  <si>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</si>
  <si>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</si>
  <si>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</si>
  <si>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</si>
  <si>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</si>
  <si>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</si>
  <si>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</si>
  <si>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</si>
  <si>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</si>
  <si>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</si>
  <si>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</si>
  <si>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</si>
  <si>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</si>
  <si>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</si>
  <si>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</si>
  <si>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</si>
  <si>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</si>
  <si>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</si>
  <si>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</si>
  <si>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</si>
  <si>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</si>
  <si>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</si>
  <si>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</si>
  <si>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</si>
  <si>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</si>
  <si>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</si>
  <si>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</si>
  <si>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</si>
  <si>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</si>
  <si>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</si>
  <si>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</si>
  <si>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</si>
  <si>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</si>
  <si>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</si>
  <si>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</si>
  <si>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</si>
  <si>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</si>
  <si>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</si>
  <si>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</si>
  <si>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</si>
  <si>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</si>
  <si>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</si>
  <si>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</si>
  <si>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</si>
  <si>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</si>
  <si>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</si>
  <si>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</si>
  <si>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</si>
  <si>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</si>
  <si>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</si>
  <si>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</si>
  <si>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</si>
  <si>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</si>
  <si>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</si>
  <si>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</si>
  <si>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</si>
  <si>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</si>
  <si>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</si>
  <si>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</si>
  <si>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</si>
  <si>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</si>
  <si>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</si>
  <si>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</si>
  <si>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</si>
  <si>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</si>
  <si>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</si>
  <si>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</si>
  <si>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</si>
  <si>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</si>
  <si>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</si>
  <si>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</si>
  <si>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</si>
  <si>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</si>
  <si>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</si>
  <si>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</si>
  <si>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</si>
  <si>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</si>
  <si>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</si>
  <si>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</si>
  <si>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</si>
  <si>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</si>
  <si>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</si>
  <si>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</si>
  <si>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</si>
  <si>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</si>
  <si>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</si>
  <si>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</si>
  <si>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</si>
  <si>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</si>
  <si>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</si>
  <si>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</si>
  <si>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</si>
  <si>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</si>
  <si>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</si>
  <si>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</si>
  <si>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</si>
  <si>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</si>
  <si>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</si>
  <si>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</si>
  <si>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</si>
  <si>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</si>
  <si>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</si>
  <si>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</si>
  <si>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</si>
  <si>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</si>
  <si>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</si>
  <si>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</si>
  <si>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</si>
  <si>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</si>
  <si>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</si>
  <si>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</si>
  <si>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</si>
  <si>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</si>
  <si>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</si>
  <si>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</si>
  <si>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</si>
  <si>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</si>
  <si>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</si>
  <si>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</si>
  <si>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</si>
  <si>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</si>
  <si>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</si>
  <si>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</si>
  <si>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</si>
  <si>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</si>
  <si>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</si>
  <si>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</si>
  <si>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</si>
  <si>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</si>
  <si>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</si>
  <si>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</si>
  <si>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</si>
  <si>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</si>
  <si>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</si>
  <si>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</si>
  <si>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</si>
  <si>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</si>
  <si>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</si>
  <si>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</si>
  <si>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</si>
  <si>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</si>
  <si>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</si>
  <si>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</si>
  <si>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</si>
  <si>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</si>
  <si>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</si>
  <si>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</si>
  <si>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</si>
  <si>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</si>
  <si>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</si>
  <si>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</si>
  <si>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</si>
  <si>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</si>
  <si>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</si>
  <si>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</si>
  <si>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</si>
  <si>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</si>
  <si>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</si>
  <si>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</si>
  <si>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</si>
  <si>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</si>
  <si>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</si>
  <si>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</si>
  <si>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</si>
  <si>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</si>
  <si>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</si>
  <si>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</si>
  <si>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</si>
  <si>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</si>
  <si>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</si>
  <si>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</si>
  <si>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</si>
  <si>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</si>
  <si>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</si>
  <si>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</si>
  <si>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</si>
  <si>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</si>
  <si>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</si>
  <si>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</si>
  <si>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</si>
  <si>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</si>
  <si>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</si>
  <si>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</si>
  <si>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</si>
  <si>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</si>
  <si>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</si>
  <si>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</si>
  <si>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</si>
  <si>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</si>
  <si>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</si>
  <si>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</si>
  <si>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</si>
  <si>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</si>
  <si>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</si>
  <si>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</si>
  <si>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</si>
  <si>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</si>
  <si>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</si>
  <si>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</si>
  <si>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</si>
  <si>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</si>
  <si>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</si>
  <si>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</si>
  <si>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</si>
  <si>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</si>
  <si>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</si>
  <si>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</si>
  <si>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</si>
  <si>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</si>
  <si>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</si>
  <si>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</si>
  <si>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</si>
  <si>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</si>
  <si>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</si>
  <si>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</si>
  <si>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</si>
  <si>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</si>
  <si>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</si>
  <si>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</si>
  <si>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</si>
  <si>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</si>
  <si>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</si>
  <si>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</si>
  <si>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</si>
  <si>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</si>
  <si>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</si>
  <si>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</si>
  <si>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</si>
  <si>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</si>
  <si>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</si>
  <si>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</si>
  <si>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</si>
  <si>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</si>
  <si>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</si>
  <si>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</si>
  <si>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</si>
  <si>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</si>
  <si>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</si>
  <si>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</si>
  <si>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</si>
  <si>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</si>
  <si>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</si>
  <si>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</si>
  <si>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</si>
  <si>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</si>
  <si>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</si>
  <si>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</si>
  <si>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</si>
  <si>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</si>
  <si>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</si>
  <si>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</si>
  <si>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</si>
  <si>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</si>
  <si>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</si>
  <si>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</si>
  <si>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</si>
  <si>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</si>
  <si>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</si>
  <si>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</si>
  <si>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</si>
  <si>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</si>
  <si>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</si>
  <si>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</si>
  <si>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</si>
  <si>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</si>
  <si>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</si>
  <si>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</si>
  <si>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</si>
  <si>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</si>
  <si>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</si>
  <si>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</si>
  <si>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</si>
  <si>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</si>
  <si>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</si>
  <si>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</si>
  <si>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</si>
  <si>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</si>
  <si>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</si>
  <si>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</si>
  <si>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</si>
  <si>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</si>
  <si>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</si>
  <si>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</si>
  <si>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</si>
  <si>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</si>
  <si>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</si>
  <si>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</si>
  <si>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</si>
  <si>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</si>
  <si>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</si>
  <si>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</si>
  <si>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</si>
  <si>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</si>
  <si>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</si>
  <si>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</si>
  <si>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</si>
  <si>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</si>
  <si>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</si>
  <si>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</si>
  <si>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</si>
  <si>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</si>
  <si>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</si>
  <si>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</si>
  <si>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</si>
  <si>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</si>
  <si>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</si>
  <si>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</si>
  <si>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</si>
  <si>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</si>
  <si>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</si>
  <si>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</si>
  <si>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</si>
  <si>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</si>
  <si>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</si>
  <si>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</si>
  <si>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</si>
  <si>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</si>
  <si>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</si>
  <si>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</si>
  <si>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</si>
  <si>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</si>
  <si>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</si>
  <si>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</si>
  <si>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</si>
  <si>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</si>
  <si>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</si>
  <si>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</si>
  <si>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</si>
  <si>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</si>
  <si>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</si>
  <si>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</si>
  <si>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</si>
  <si>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</si>
  <si>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</si>
  <si>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</si>
  <si>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</si>
  <si>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</si>
  <si>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</si>
  <si>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</si>
  <si>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</si>
  <si>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</si>
  <si>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</si>
  <si>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</si>
  <si>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</si>
  <si>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</si>
  <si>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</si>
  <si>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</si>
  <si>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</si>
  <si>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</si>
  <si>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</si>
  <si>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</si>
  <si>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</si>
  <si>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</si>
  <si>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</si>
  <si>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</si>
  <si>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</si>
  <si>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</si>
  <si>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</si>
  <si>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</si>
  <si>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</si>
  <si>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</si>
  <si>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</si>
  <si>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</si>
  <si>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</si>
  <si>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</si>
  <si>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</si>
  <si>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</si>
  <si>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</si>
  <si>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</si>
  <si>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</si>
  <si>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</si>
  <si>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</si>
  <si>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</si>
  <si>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</si>
  <si>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</si>
  <si>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</si>
  <si>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</si>
  <si>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</si>
  <si>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</si>
  <si>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</si>
  <si>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</si>
  <si>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</si>
  <si>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</si>
  <si>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</si>
  <si>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</si>
  <si>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</si>
  <si>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</si>
  <si>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</si>
  <si>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</si>
  <si>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</si>
  <si>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</si>
  <si>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</si>
  <si>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</si>
  <si>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</si>
  <si>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</si>
  <si>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</si>
  <si>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</si>
  <si>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</si>
  <si>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</si>
  <si>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</si>
  <si>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</si>
  <si>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</si>
  <si>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</si>
  <si>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</si>
  <si>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</si>
  <si>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</si>
  <si>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</si>
  <si>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</si>
  <si>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</si>
  <si>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</si>
  <si>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</si>
  <si>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</si>
  <si>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</si>
  <si>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</si>
  <si>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</si>
  <si>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</si>
  <si>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</si>
  <si>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</si>
  <si>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</si>
  <si>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</si>
  <si>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</si>
  <si>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</si>
  <si>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</si>
  <si>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</si>
  <si>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</si>
  <si>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</si>
  <si>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</si>
  <si>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</si>
  <si>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</si>
  <si>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</si>
  <si>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</si>
  <si>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</si>
  <si>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</si>
  <si>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</si>
  <si>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</si>
  <si>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</si>
  <si>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</si>
  <si>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</si>
  <si>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</si>
  <si>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</si>
  <si>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</si>
  <si>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</si>
  <si>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</si>
  <si>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</si>
  <si>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</si>
  <si>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</si>
  <si>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</si>
  <si>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</si>
  <si>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</si>
  <si>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</si>
  <si>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</si>
  <si>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</si>
  <si>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</si>
  <si>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</si>
  <si>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</si>
  <si>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</si>
  <si>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</si>
  <si>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</si>
  <si>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</si>
  <si>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</si>
  <si>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</si>
  <si>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</si>
  <si>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</si>
  <si>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</si>
  <si>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</si>
  <si>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</si>
  <si>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</si>
  <si>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</si>
  <si>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</si>
  <si>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</si>
  <si>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</si>
  <si>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</si>
  <si>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</si>
  <si>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</si>
  <si>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</si>
  <si>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</si>
  <si>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</si>
  <si>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</si>
  <si>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</si>
  <si>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</si>
  <si>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</si>
  <si>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</si>
  <si>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</si>
  <si>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</si>
  <si>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</si>
  <si>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</si>
  <si>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</si>
  <si>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</si>
  <si>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</si>
  <si>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</si>
  <si>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</si>
  <si>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</si>
  <si>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</si>
  <si>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</si>
  <si>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</si>
  <si>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</si>
  <si>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</si>
  <si>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</si>
  <si>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</si>
  <si>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</si>
  <si>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</si>
  <si>
    <t>Kontraktstid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</si>
</sst>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5">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0" fontId="4" fillId="0" borderId="18" xfId="7" applyAlignment="1">
      <alignment horizontal="left" vertical="top" wrapText="1"/>
    </xf>
    <xf numFmtId="0" fontId="4" fillId="0" borderId="0" xfId="7" applyFill="1" applyBorder="1" applyAlignment="1" applyProtection="1">
      <alignment horizontal="left" vertical="top" wrapText="1"/>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6" fillId="0" borderId="0" xfId="0" applyFont="1" applyAlignment="1">
      <alignment horizontal="left" vertical="top" wrapText="1"/>
    </xf>
    <xf numFmtId="0" fontId="4" fillId="0" borderId="32" xfId="7"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4" fillId="6" borderId="22" xfId="7" applyFill="1" applyBorder="1" applyAlignment="1" applyProtection="1">
      <alignment horizontal="left" vertical="top" wrapText="1"/>
      <protection locked="0"/>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4" fillId="0" borderId="22" xfId="7" applyFill="1" applyBorder="1" applyAlignment="1">
      <alignment horizontal="left" vertical="top" wrapText="1"/>
    </xf>
    <xf numFmtId="0" fontId="0" fillId="0" borderId="32" xfId="0" applyBorder="1" applyAlignment="1">
      <alignment horizontal="left"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0" borderId="31"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5" fillId="0" borderId="0" xfId="0" applyFont="1" applyAlignment="1">
      <alignment horizontal="right" vertical="top" wrapText="1"/>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168" fontId="4" fillId="44"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4" fillId="11" borderId="12" xfId="6"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4" fillId="11"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6" borderId="18" xfId="7" applyNumberFormat="1" applyFill="1" applyAlignment="1" applyProtection="1">
      <alignment horizontal="left" vertical="center" wrapText="1"/>
      <protection locked="0"/>
    </xf>
    <xf numFmtId="0" fontId="4" fillId="11" borderId="18" xfId="7" applyFill="1" applyAlignment="1" applyProtection="1">
      <alignment horizontal="left" vertical="top"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0" fontId="4" fillId="0" borderId="31" xfId="7" applyFill="1" applyBorder="1" applyAlignment="1">
      <alignment horizontal="left" vertical="top" wrapText="1"/>
    </xf>
    <xf numFmtId="14" fontId="4" fillId="6" borderId="18" xfId="7" applyNumberFormat="1"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6" fillId="0" borderId="0" xfId="0" applyFont="1" applyAlignment="1">
      <alignment vertical="top"/>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17" fillId="0" borderId="18" xfId="7" applyFont="1" applyFill="1" applyAlignment="1" applyProtection="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4" fillId="6" borderId="7" xfId="0" applyFont="1" applyFill="1" applyBorder="1" applyAlignment="1" applyProtection="1">
      <alignment vertical="top" wrapText="1"/>
      <protection locked="0"/>
    </xf>
    <xf numFmtId="0" fontId="17" fillId="0" borderId="13" xfId="0" applyFont="1" applyBorder="1" applyAlignment="1">
      <alignment horizontal="left" vertical="top" wrapText="1"/>
    </xf>
    <xf numFmtId="0" fontId="27" fillId="0" borderId="7" xfId="9" applyFont="1" applyBorder="1" applyAlignment="1">
      <alignment vertical="top" wrapText="1"/>
    </xf>
    <xf numFmtId="0" fontId="4" fillId="0" borderId="44" xfId="0" applyFont="1" applyBorder="1" applyAlignment="1">
      <alignment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0" fillId="6" borderId="14" xfId="0" applyFill="1" applyBorder="1" applyAlignment="1" applyProtection="1">
      <alignment wrapText="1"/>
      <protection locked="0"/>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0" fillId="0" borderId="0" xfId="0"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4" fillId="0" borderId="14"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4" fillId="6" borderId="14" xfId="0" applyFont="1" applyFill="1" applyBorder="1" applyAlignment="1" applyProtection="1">
      <alignment horizontal="center" vertical="top"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17" fillId="0" borderId="14"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0" borderId="0" xfId="7" applyFont="1" applyFill="1" applyBorder="1" applyAlignment="1" applyProtection="1">
      <alignment horizontal="left" vertical="top" wrapText="1"/>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xf numFmtId="166" fontId="4" fillId="0" borderId="0" xfId="6" applyNumberFormat="1" applyFill="1" applyBorder="1" applyAlignment="1" applyProtection="1">
      <alignment horizontal="left" vertical="center" wrapText="1"/>
    </xf>
    <xf numFmtId="166" fontId="4" fillId="0" borderId="0" xfId="3" applyNumberFormat="1" applyFill="1" applyBorder="1" applyAlignment="1" applyProtection="1">
      <alignment horizontal="left" vertical="center"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2" customWidth="1"/>
    <col min="2" max="2" width="135.7109375" style="163" customWidth="1"/>
    <col min="3" max="3" width="29.42578125" style="162" customWidth="1"/>
    <col min="4" max="4" width="13.28515625" style="162" customWidth="1"/>
    <col min="5" max="5" width="12.7109375" style="162" customWidth="1"/>
    <col min="6" max="16384" width="9.140625" style="162"/>
  </cols>
  <sheetData>
    <row r="3" spans="2:5" ht="25.5" x14ac:dyDescent="0.35">
      <c r="B3" s="281" t="s">
        <v>267</v>
      </c>
      <c r="C3" s="282"/>
      <c r="D3" s="282"/>
      <c r="E3" s="164"/>
    </row>
    <row r="4" spans="2:5" ht="27.95" customHeight="1" x14ac:dyDescent="0.35">
      <c r="B4" s="281" t="s">
        <v>268</v>
      </c>
      <c r="C4" s="282"/>
      <c r="D4" s="282"/>
      <c r="E4" s="164"/>
    </row>
    <row r="5" spans="2:5" ht="30" customHeight="1" x14ac:dyDescent="0.35">
      <c r="B5" s="283" t="str">
        <f>Ramavtalsområde</f>
        <v>Bemanningstjänster</v>
      </c>
      <c r="C5" s="282"/>
      <c r="D5" s="282"/>
      <c r="E5" s="164"/>
    </row>
    <row r="6" spans="2:5" ht="26.25" customHeight="1" x14ac:dyDescent="0.25">
      <c r="B6" s="284" t="str">
        <f>"Ramavtalsnummer: "&amp;Ramavtalsnummer</f>
        <v>Ramavtalsnummer: 23.3-14537-2023</v>
      </c>
      <c r="C6" s="282"/>
      <c r="D6" s="282"/>
      <c r="E6" s="164"/>
    </row>
    <row r="7" spans="2:5" ht="9" customHeight="1" x14ac:dyDescent="0.35">
      <c r="B7" s="166"/>
      <c r="C7" s="164"/>
      <c r="D7" s="164"/>
      <c r="E7" s="164"/>
    </row>
    <row r="8" spans="2:5" ht="29.1" customHeight="1" x14ac:dyDescent="0.2">
      <c r="B8" s="285" t="s">
        <v>269</v>
      </c>
      <c r="C8" s="282"/>
      <c r="D8" s="282"/>
      <c r="E8" s="164"/>
    </row>
    <row r="9" spans="2:5" ht="40.5" customHeight="1" x14ac:dyDescent="0.2">
      <c r="B9" s="277" t="s">
        <v>270</v>
      </c>
      <c r="C9" s="278"/>
      <c r="D9" s="278"/>
      <c r="E9" s="164"/>
    </row>
    <row r="10" spans="2:5" s="165" customFormat="1" ht="60.6" customHeight="1" x14ac:dyDescent="0.2">
      <c r="B10" s="277" t="s">
        <v>291</v>
      </c>
      <c r="C10" s="279"/>
      <c r="D10" s="279"/>
      <c r="E10" s="164"/>
    </row>
    <row r="11" spans="2:5" ht="27.95" customHeight="1" x14ac:dyDescent="0.2">
      <c r="B11" s="280" t="s">
        <v>292</v>
      </c>
      <c r="C11" s="280"/>
      <c r="D11" s="280"/>
      <c r="E11" s="164"/>
    </row>
    <row r="12" spans="2:5" ht="27.95" customHeight="1" x14ac:dyDescent="0.2">
      <c r="B12" s="274" t="s">
        <v>271</v>
      </c>
      <c r="C12" s="275"/>
      <c r="D12" s="276"/>
      <c r="E12" s="164"/>
    </row>
    <row r="13" spans="2:5" ht="12.75" customHeight="1" x14ac:dyDescent="0.35">
      <c r="B13" s="167"/>
      <c r="C13" s="165"/>
      <c r="D13" s="165"/>
      <c r="E13" s="165"/>
    </row>
    <row r="14" spans="2:5" ht="12.75" customHeight="1" x14ac:dyDescent="0.35">
      <c r="B14" s="167"/>
      <c r="C14" s="165"/>
      <c r="D14" s="165"/>
      <c r="E14" s="165"/>
    </row>
    <row r="15" spans="2:5" ht="12.75" customHeight="1" x14ac:dyDescent="0.35">
      <c r="B15" s="167"/>
      <c r="C15" s="165"/>
      <c r="D15" s="165"/>
      <c r="E15" s="165"/>
    </row>
    <row r="16" spans="2:5" ht="12.75" customHeight="1" x14ac:dyDescent="0.35">
      <c r="B16" s="167"/>
      <c r="C16" s="165"/>
      <c r="D16" s="165"/>
      <c r="E16" s="165"/>
    </row>
    <row r="17" spans="2:5" ht="12.75" customHeight="1" x14ac:dyDescent="0.35">
      <c r="B17" s="167"/>
      <c r="C17" s="165"/>
      <c r="D17" s="165"/>
      <c r="E17" s="165"/>
    </row>
    <row r="18" spans="2:5" ht="12.75" customHeight="1" x14ac:dyDescent="0.35">
      <c r="B18" s="167"/>
      <c r="C18" s="165"/>
      <c r="D18" s="165"/>
      <c r="E18" s="165"/>
    </row>
    <row r="19" spans="2:5" ht="12.75" customHeight="1" x14ac:dyDescent="0.35">
      <c r="B19" s="167"/>
      <c r="C19" s="165"/>
      <c r="D19" s="165"/>
      <c r="E19" s="165"/>
    </row>
    <row r="20" spans="2:5" ht="12.75" customHeight="1" x14ac:dyDescent="0.35">
      <c r="B20" s="167"/>
      <c r="C20" s="165"/>
      <c r="D20" s="165"/>
      <c r="E20" s="165"/>
    </row>
  </sheetData>
  <sheetProtection algorithmName="SHA-512" hashValue="BiLmlPT57EYABFmYvlmYjjk0obleWgOqMV/xNwKqvDkX5E7wgDbiwbMkXW1nIBB3vF7gpSRPvTg2SQF0q+CWHQ==" saltValue="UyKMAi9AGD5XQHV8LMofdw=="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B9" sqref="B9:G9"/>
    </sheetView>
  </sheetViews>
  <sheetFormatPr defaultColWidth="9.140625" defaultRowHeight="12.75" x14ac:dyDescent="0.2"/>
  <cols>
    <col min="1" max="1" width="4.140625" style="132" customWidth="1"/>
    <col min="2" max="4" width="10.28515625" style="24" customWidth="1"/>
    <col min="5" max="5" width="7.140625" style="24" customWidth="1"/>
    <col min="6" max="6" width="12" style="24" customWidth="1"/>
    <col min="7" max="7" width="14.5703125" style="24" customWidth="1"/>
    <col min="8"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1</v>
      </c>
      <c r="B1" s="132" t="s">
        <v>276</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69" t="s">
        <v>73</v>
      </c>
      <c r="C3" s="369"/>
      <c r="D3" s="370"/>
      <c r="E3" s="370"/>
      <c r="P3" s="369" t="s">
        <v>74</v>
      </c>
      <c r="Q3" s="371"/>
      <c r="R3" s="370"/>
      <c r="T3" s="351" t="str">
        <f>IF(LarmStatus,"Minst ett av de obligatoriska kraven är inte ifyllda. Fel hittat på rad: "&amp;MATCH(TRUE,$AH:$AH,0),"")</f>
        <v>Minst ett av de obligatoriska kraven är inte ifyllda. Fel hittat på rad: 9</v>
      </c>
      <c r="U3" s="351"/>
      <c r="V3" s="351"/>
      <c r="W3" s="351"/>
      <c r="X3" s="25"/>
      <c r="Y3" s="25"/>
      <c r="Z3" s="25"/>
      <c r="AD3" s="172"/>
    </row>
    <row r="4" spans="1:35" ht="32.25" customHeight="1" x14ac:dyDescent="0.35">
      <c r="B4" s="372" t="s">
        <v>122</v>
      </c>
      <c r="C4" s="373"/>
      <c r="D4" s="373"/>
      <c r="E4" s="373"/>
      <c r="F4" s="373"/>
      <c r="G4" s="373"/>
      <c r="H4" s="373"/>
      <c r="I4" s="373"/>
      <c r="J4" s="389" t="s">
        <v>232</v>
      </c>
      <c r="K4" s="390"/>
      <c r="L4" s="390"/>
      <c r="M4" s="390"/>
      <c r="N4" s="390"/>
      <c r="O4" s="391"/>
      <c r="P4" s="376" t="s">
        <v>259</v>
      </c>
      <c r="Q4" s="376"/>
      <c r="R4" s="376"/>
      <c r="S4" s="376"/>
      <c r="T4" s="376"/>
      <c r="U4" s="376"/>
      <c r="V4" s="376"/>
      <c r="W4" s="377"/>
      <c r="Z4" s="26"/>
    </row>
    <row r="5" spans="1:35" ht="63" customHeight="1" x14ac:dyDescent="0.2">
      <c r="B5" s="374"/>
      <c r="C5" s="375"/>
      <c r="D5" s="375"/>
      <c r="E5" s="375"/>
      <c r="F5" s="375"/>
      <c r="G5" s="375"/>
      <c r="H5" s="375"/>
      <c r="I5" s="375"/>
      <c r="J5" s="392" t="str">
        <f>Ramavtalsområde</f>
        <v>Bemanningstjänster</v>
      </c>
      <c r="K5" s="393"/>
      <c r="L5" s="393"/>
      <c r="M5" s="393"/>
      <c r="N5" s="393"/>
      <c r="O5" s="394"/>
      <c r="P5" s="378"/>
      <c r="Q5" s="378"/>
      <c r="R5" s="378"/>
      <c r="S5" s="378"/>
      <c r="T5" s="378"/>
      <c r="U5" s="378"/>
      <c r="V5" s="378"/>
      <c r="W5" s="379"/>
      <c r="AC5" s="172"/>
      <c r="AD5" s="172"/>
      <c r="AE5" s="172"/>
      <c r="AF5" s="172"/>
    </row>
    <row r="6" spans="1:35" ht="26.25" customHeight="1" x14ac:dyDescent="0.2">
      <c r="B6" s="384" t="s">
        <v>159</v>
      </c>
      <c r="C6" s="384"/>
      <c r="D6" s="384"/>
      <c r="E6" s="384"/>
      <c r="F6" s="384"/>
      <c r="G6" s="384"/>
      <c r="H6" s="384"/>
      <c r="I6" s="384"/>
      <c r="J6" s="386" t="s">
        <v>529</v>
      </c>
      <c r="K6" s="387"/>
      <c r="L6" s="387"/>
      <c r="M6" s="387"/>
      <c r="N6" s="387"/>
      <c r="O6" s="388"/>
      <c r="P6" s="25"/>
      <c r="Q6" s="2"/>
      <c r="R6" s="2"/>
      <c r="S6" s="2"/>
      <c r="T6" s="2"/>
      <c r="U6" s="2"/>
      <c r="V6" s="2"/>
      <c r="W6" s="2"/>
      <c r="AC6" s="172"/>
      <c r="AD6" s="172"/>
      <c r="AE6" s="172"/>
      <c r="AF6" s="172"/>
    </row>
    <row r="7" spans="1:35" ht="18" customHeight="1" x14ac:dyDescent="0.2">
      <c r="B7" s="385" t="s">
        <v>72</v>
      </c>
      <c r="C7" s="385"/>
      <c r="D7" s="385"/>
      <c r="E7" s="385"/>
      <c r="F7" s="385"/>
      <c r="G7" s="385"/>
      <c r="H7" s="385"/>
      <c r="I7" s="385"/>
      <c r="J7" s="386"/>
      <c r="K7" s="387"/>
      <c r="L7" s="387"/>
      <c r="M7" s="387"/>
      <c r="N7" s="387"/>
      <c r="O7" s="388"/>
      <c r="P7" s="27" t="s">
        <v>29</v>
      </c>
      <c r="Q7" s="2"/>
      <c r="R7" s="2"/>
      <c r="S7" s="2"/>
      <c r="T7" s="2"/>
      <c r="U7" s="2"/>
      <c r="V7" s="2"/>
      <c r="W7" s="2"/>
      <c r="AC7" s="172"/>
      <c r="AD7" s="172"/>
      <c r="AE7" s="172"/>
      <c r="AF7" s="172"/>
    </row>
    <row r="8" spans="1:35" ht="27.75" customHeight="1" x14ac:dyDescent="0.2">
      <c r="B8" s="380" t="s">
        <v>6</v>
      </c>
      <c r="C8" s="381"/>
      <c r="D8" s="381"/>
      <c r="E8" s="381"/>
      <c r="F8" s="381"/>
      <c r="G8" s="381"/>
      <c r="H8" s="380" t="s">
        <v>31</v>
      </c>
      <c r="I8" s="382"/>
      <c r="J8" s="395" t="str">
        <f>Ramavtalsnummer</f>
        <v>23.3-14537-2023</v>
      </c>
      <c r="K8" s="396"/>
      <c r="L8" s="396"/>
      <c r="M8" s="396"/>
      <c r="N8" s="396"/>
      <c r="O8" s="397"/>
      <c r="P8" s="383" t="s">
        <v>30</v>
      </c>
      <c r="Q8" s="383"/>
      <c r="R8" s="383"/>
      <c r="S8" s="383"/>
      <c r="T8" s="383"/>
      <c r="U8" s="383"/>
      <c r="V8" s="383" t="s">
        <v>31</v>
      </c>
      <c r="W8" s="383"/>
      <c r="AC8" s="172"/>
      <c r="AD8" s="172"/>
      <c r="AE8" s="172"/>
      <c r="AF8" s="172"/>
    </row>
    <row r="9" spans="1:35" ht="19.5" customHeight="1" x14ac:dyDescent="0.2">
      <c r="B9" s="402"/>
      <c r="C9" s="403"/>
      <c r="D9" s="403"/>
      <c r="E9" s="403"/>
      <c r="F9" s="403"/>
      <c r="G9" s="403"/>
      <c r="H9" s="402"/>
      <c r="I9" s="407"/>
      <c r="J9" s="461" t="s">
        <v>246</v>
      </c>
      <c r="K9" s="462"/>
      <c r="L9" s="462"/>
      <c r="M9" s="462"/>
      <c r="N9" s="462"/>
      <c r="O9" s="463"/>
      <c r="P9" s="398"/>
      <c r="Q9" s="398"/>
      <c r="R9" s="398"/>
      <c r="S9" s="398"/>
      <c r="T9" s="398"/>
      <c r="U9" s="398"/>
      <c r="V9" s="408"/>
      <c r="W9" s="408"/>
      <c r="AA9" s="169" t="b">
        <f>IF(P9="",TRUE,FALSE)</f>
        <v>1</v>
      </c>
      <c r="AB9" s="170" t="b">
        <f>IF(V9="",TRUE,FALSE)</f>
        <v>1</v>
      </c>
      <c r="AC9" s="172"/>
      <c r="AD9" s="172"/>
      <c r="AE9" s="172"/>
      <c r="AF9" s="172"/>
      <c r="AH9" s="171" t="b">
        <f>OR(AA9:AG9)</f>
        <v>1</v>
      </c>
    </row>
    <row r="10" spans="1:35" s="28" customFormat="1" ht="27.75" customHeight="1" x14ac:dyDescent="0.2">
      <c r="A10" s="133"/>
      <c r="B10" s="409" t="s">
        <v>7</v>
      </c>
      <c r="C10" s="409"/>
      <c r="D10" s="409"/>
      <c r="E10" s="409" t="s">
        <v>5</v>
      </c>
      <c r="F10" s="409"/>
      <c r="G10" s="409"/>
      <c r="H10" s="409" t="s">
        <v>56</v>
      </c>
      <c r="I10" s="409"/>
      <c r="J10" s="464" t="str">
        <f>"Version "&amp;CurrentVersion</f>
        <v>Version 1.0</v>
      </c>
      <c r="K10" s="465"/>
      <c r="L10" s="465"/>
      <c r="M10" s="465"/>
      <c r="N10" s="465"/>
      <c r="O10" s="466"/>
      <c r="P10" s="383" t="s">
        <v>1</v>
      </c>
      <c r="Q10" s="383"/>
      <c r="R10" s="383"/>
      <c r="S10" s="383"/>
      <c r="T10" s="383" t="s">
        <v>3</v>
      </c>
      <c r="U10" s="383"/>
      <c r="V10" s="383"/>
      <c r="W10" s="383"/>
      <c r="AA10" s="173"/>
      <c r="AB10" s="170"/>
      <c r="AC10" s="172"/>
      <c r="AD10" s="172"/>
      <c r="AE10" s="172"/>
      <c r="AF10" s="172"/>
      <c r="AG10" s="172"/>
      <c r="AH10" s="171"/>
      <c r="AI10" s="171"/>
    </row>
    <row r="11" spans="1:35" ht="19.5" customHeight="1" x14ac:dyDescent="0.2">
      <c r="B11" s="417"/>
      <c r="C11" s="417"/>
      <c r="D11" s="417"/>
      <c r="E11" s="417"/>
      <c r="F11" s="417"/>
      <c r="G11" s="417"/>
      <c r="H11" s="417"/>
      <c r="I11" s="417"/>
      <c r="P11" s="408"/>
      <c r="Q11" s="408"/>
      <c r="R11" s="408"/>
      <c r="S11" s="408"/>
      <c r="T11" s="408"/>
      <c r="U11" s="408"/>
      <c r="V11" s="408"/>
      <c r="W11" s="408"/>
      <c r="AA11" s="169" t="b">
        <f>IF(P11="",TRUE,FALSE)</f>
        <v>1</v>
      </c>
      <c r="AB11" s="170" t="b">
        <f>IF(T11="",TRUE,FALSE)</f>
        <v>1</v>
      </c>
      <c r="AC11" s="172"/>
      <c r="AD11" s="172"/>
      <c r="AE11" s="172"/>
      <c r="AF11" s="172"/>
      <c r="AH11" s="171" t="b">
        <f>OR(AA11:AG11)</f>
        <v>1</v>
      </c>
    </row>
    <row r="12" spans="1:35" ht="27.75" customHeight="1" x14ac:dyDescent="0.2">
      <c r="B12" s="409" t="s">
        <v>55</v>
      </c>
      <c r="C12" s="409"/>
      <c r="D12" s="409"/>
      <c r="E12" s="409" t="s">
        <v>1</v>
      </c>
      <c r="F12" s="409"/>
      <c r="G12" s="409"/>
      <c r="H12" s="409" t="s">
        <v>2</v>
      </c>
      <c r="I12" s="409"/>
      <c r="P12" s="383" t="s">
        <v>7</v>
      </c>
      <c r="Q12" s="383"/>
      <c r="R12" s="383"/>
      <c r="S12" s="362"/>
      <c r="T12" s="383" t="s">
        <v>5</v>
      </c>
      <c r="U12" s="383"/>
      <c r="V12" s="383" t="s">
        <v>56</v>
      </c>
      <c r="W12" s="383"/>
      <c r="AC12" s="172"/>
      <c r="AD12" s="172"/>
      <c r="AE12" s="172"/>
      <c r="AF12" s="172"/>
    </row>
    <row r="13" spans="1:35" ht="19.5" customHeight="1" x14ac:dyDescent="0.2">
      <c r="B13" s="417"/>
      <c r="C13" s="417"/>
      <c r="D13" s="417"/>
      <c r="E13" s="417"/>
      <c r="F13" s="417"/>
      <c r="G13" s="417"/>
      <c r="H13" s="417"/>
      <c r="I13" s="417"/>
      <c r="P13" s="408"/>
      <c r="Q13" s="408"/>
      <c r="R13" s="408"/>
      <c r="S13" s="414"/>
      <c r="T13" s="408"/>
      <c r="U13" s="408"/>
      <c r="V13" s="408"/>
      <c r="W13" s="408"/>
      <c r="AA13" s="169" t="b">
        <f>IF(P13="",TRUE,FALSE)</f>
        <v>1</v>
      </c>
      <c r="AB13" s="170" t="b">
        <f>IF(T13="",TRUE,FALSE)</f>
        <v>1</v>
      </c>
      <c r="AC13" s="170" t="b">
        <f>IF(V13="",TRUE,FALSE)</f>
        <v>1</v>
      </c>
      <c r="AD13" s="172"/>
      <c r="AE13" s="172"/>
      <c r="AF13" s="172"/>
      <c r="AH13" s="171" t="b">
        <f>OR(AA13:AG13)</f>
        <v>1</v>
      </c>
    </row>
    <row r="14" spans="1:35" ht="27.75" customHeight="1" x14ac:dyDescent="0.2">
      <c r="B14" s="409" t="s">
        <v>135</v>
      </c>
      <c r="C14" s="409"/>
      <c r="D14" s="409"/>
      <c r="E14" s="380" t="s">
        <v>3</v>
      </c>
      <c r="F14" s="381"/>
      <c r="G14" s="381"/>
      <c r="H14" s="381"/>
      <c r="I14" s="382"/>
      <c r="P14" s="362" t="s">
        <v>2</v>
      </c>
      <c r="Q14" s="363"/>
      <c r="R14" s="363"/>
      <c r="S14" s="363"/>
      <c r="T14" s="362" t="s">
        <v>32</v>
      </c>
      <c r="U14" s="363"/>
      <c r="V14" s="363"/>
      <c r="W14" s="418"/>
      <c r="AC14" s="172"/>
      <c r="AD14" s="172"/>
      <c r="AE14" s="172"/>
      <c r="AF14" s="172"/>
    </row>
    <row r="15" spans="1:35" ht="19.5" customHeight="1" x14ac:dyDescent="0.2">
      <c r="B15" s="417"/>
      <c r="C15" s="417"/>
      <c r="D15" s="417"/>
      <c r="E15" s="402" t="s">
        <v>0</v>
      </c>
      <c r="F15" s="403"/>
      <c r="G15" s="403"/>
      <c r="H15" s="403"/>
      <c r="I15" s="407"/>
      <c r="P15" s="422"/>
      <c r="Q15" s="423"/>
      <c r="R15" s="423"/>
      <c r="S15" s="423"/>
      <c r="T15" s="422"/>
      <c r="U15" s="423"/>
      <c r="V15" s="423"/>
      <c r="W15" s="424"/>
      <c r="AA15" s="169" t="b">
        <f>IF(P15="",TRUE,FALSE)</f>
        <v>1</v>
      </c>
      <c r="AB15" s="170" t="b">
        <f>IF(T15="",TRUE,FALSE)</f>
        <v>1</v>
      </c>
      <c r="AC15" s="172"/>
      <c r="AD15" s="172"/>
      <c r="AE15" s="172"/>
      <c r="AF15" s="172"/>
      <c r="AH15" s="171" t="b">
        <f>OR(AA15:AG15)</f>
        <v>1</v>
      </c>
    </row>
    <row r="16" spans="1:35" ht="27.75" customHeight="1" x14ac:dyDescent="0.2">
      <c r="B16" s="381"/>
      <c r="C16" s="381"/>
      <c r="D16" s="381"/>
      <c r="E16" s="381"/>
      <c r="F16" s="381"/>
      <c r="G16" s="381"/>
      <c r="H16" s="381"/>
      <c r="I16" s="381"/>
      <c r="J16" s="40"/>
      <c r="P16" s="362" t="s">
        <v>33</v>
      </c>
      <c r="Q16" s="363"/>
      <c r="R16" s="418"/>
      <c r="S16" s="362" t="s">
        <v>243</v>
      </c>
      <c r="T16" s="363"/>
      <c r="U16" s="363"/>
      <c r="V16" s="363"/>
      <c r="W16" s="418"/>
      <c r="AC16" s="172"/>
      <c r="AD16" s="172"/>
      <c r="AE16" s="172"/>
      <c r="AF16" s="172"/>
    </row>
    <row r="17" spans="2:34" ht="19.5" customHeight="1" x14ac:dyDescent="0.2">
      <c r="B17" s="410"/>
      <c r="C17" s="410"/>
      <c r="D17" s="410"/>
      <c r="E17" s="410" t="s">
        <v>0</v>
      </c>
      <c r="F17" s="410"/>
      <c r="G17" s="410"/>
      <c r="H17" s="410"/>
      <c r="I17" s="410"/>
      <c r="P17" s="414"/>
      <c r="Q17" s="415"/>
      <c r="R17" s="416"/>
      <c r="S17" s="411"/>
      <c r="T17" s="412"/>
      <c r="U17" s="412"/>
      <c r="V17" s="412"/>
      <c r="W17" s="413"/>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28" t="s">
        <v>257</v>
      </c>
      <c r="C20" s="429"/>
      <c r="D20" s="429"/>
      <c r="E20" s="429"/>
      <c r="F20" s="429"/>
      <c r="G20" s="429"/>
      <c r="H20" s="429"/>
      <c r="I20" s="430"/>
      <c r="P20" s="428" t="s">
        <v>258</v>
      </c>
      <c r="Q20" s="429"/>
      <c r="R20" s="429"/>
      <c r="S20" s="429"/>
      <c r="T20" s="429"/>
      <c r="U20" s="429"/>
      <c r="V20" s="429"/>
      <c r="W20" s="430"/>
      <c r="AC20" s="172"/>
      <c r="AD20" s="172"/>
      <c r="AE20" s="172"/>
      <c r="AF20" s="172"/>
    </row>
    <row r="21" spans="2:34" ht="12.75" customHeight="1" x14ac:dyDescent="0.2">
      <c r="B21" s="431"/>
      <c r="C21" s="432"/>
      <c r="D21" s="432"/>
      <c r="E21" s="432"/>
      <c r="F21" s="432"/>
      <c r="G21" s="432"/>
      <c r="H21" s="432"/>
      <c r="I21" s="433"/>
      <c r="P21" s="431"/>
      <c r="Q21" s="432"/>
      <c r="R21" s="432"/>
      <c r="S21" s="432"/>
      <c r="T21" s="432"/>
      <c r="U21" s="432"/>
      <c r="V21" s="432"/>
      <c r="W21" s="433"/>
      <c r="AC21" s="172"/>
      <c r="AD21" s="172"/>
      <c r="AE21" s="172"/>
      <c r="AF21" s="172"/>
    </row>
    <row r="22" spans="2:34" ht="12.75" customHeight="1" x14ac:dyDescent="0.2">
      <c r="B22" s="431"/>
      <c r="C22" s="432"/>
      <c r="D22" s="432"/>
      <c r="E22" s="432"/>
      <c r="F22" s="432"/>
      <c r="G22" s="432"/>
      <c r="H22" s="432"/>
      <c r="I22" s="433"/>
      <c r="P22" s="431"/>
      <c r="Q22" s="432"/>
      <c r="R22" s="432"/>
      <c r="S22" s="432"/>
      <c r="T22" s="432"/>
      <c r="U22" s="432"/>
      <c r="V22" s="432"/>
      <c r="W22" s="433"/>
      <c r="AC22" s="172"/>
      <c r="AD22" s="172"/>
      <c r="AE22" s="172"/>
      <c r="AF22" s="172"/>
    </row>
    <row r="23" spans="2:34" ht="12.75" customHeight="1" x14ac:dyDescent="0.2">
      <c r="B23" s="431"/>
      <c r="C23" s="432"/>
      <c r="D23" s="432"/>
      <c r="E23" s="432"/>
      <c r="F23" s="432"/>
      <c r="G23" s="432"/>
      <c r="H23" s="432"/>
      <c r="I23" s="433"/>
      <c r="P23" s="431"/>
      <c r="Q23" s="432"/>
      <c r="R23" s="432"/>
      <c r="S23" s="432"/>
      <c r="T23" s="432"/>
      <c r="U23" s="432"/>
      <c r="V23" s="432"/>
      <c r="W23" s="433"/>
      <c r="AC23" s="172"/>
      <c r="AD23" s="172"/>
      <c r="AE23" s="172"/>
      <c r="AF23" s="172"/>
    </row>
    <row r="24" spans="2:34" ht="54.4" customHeight="1" x14ac:dyDescent="0.2">
      <c r="B24" s="431"/>
      <c r="C24" s="432"/>
      <c r="D24" s="432"/>
      <c r="E24" s="432"/>
      <c r="F24" s="432"/>
      <c r="G24" s="432"/>
      <c r="H24" s="432"/>
      <c r="I24" s="433"/>
      <c r="P24" s="434"/>
      <c r="Q24" s="435"/>
      <c r="R24" s="435"/>
      <c r="S24" s="435"/>
      <c r="T24" s="435"/>
      <c r="U24" s="435"/>
      <c r="V24" s="435"/>
      <c r="W24" s="436"/>
      <c r="AC24" s="172"/>
      <c r="AD24" s="172"/>
      <c r="AE24" s="172"/>
      <c r="AF24" s="172"/>
    </row>
    <row r="25" spans="2:34" ht="43.15" customHeight="1" x14ac:dyDescent="0.2">
      <c r="B25" s="434"/>
      <c r="C25" s="435"/>
      <c r="D25" s="435"/>
      <c r="E25" s="435"/>
      <c r="F25" s="435"/>
      <c r="G25" s="435"/>
      <c r="H25" s="435"/>
      <c r="I25" s="436"/>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5" t="s">
        <v>245</v>
      </c>
      <c r="Q27" s="426"/>
      <c r="R27" s="426"/>
      <c r="S27" s="426"/>
      <c r="T27" s="426"/>
      <c r="U27" s="426"/>
      <c r="V27" s="426"/>
      <c r="W27" s="427"/>
      <c r="AC27" s="172"/>
      <c r="AD27" s="172"/>
      <c r="AE27" s="172"/>
      <c r="AF27" s="172"/>
    </row>
    <row r="28" spans="2:34" ht="115.5" customHeight="1" x14ac:dyDescent="0.2">
      <c r="B28" s="438"/>
      <c r="C28" s="447"/>
      <c r="D28" s="447"/>
      <c r="E28" s="447"/>
      <c r="F28" s="447"/>
      <c r="G28" s="447"/>
      <c r="H28" s="447"/>
      <c r="I28" s="447"/>
      <c r="P28" s="419"/>
      <c r="Q28" s="420"/>
      <c r="R28" s="420"/>
      <c r="S28" s="420"/>
      <c r="T28" s="420"/>
      <c r="U28" s="420"/>
      <c r="V28" s="420"/>
      <c r="W28" s="421"/>
      <c r="AC28" s="172"/>
      <c r="AD28" s="172"/>
      <c r="AE28" s="172"/>
      <c r="AF28" s="172"/>
    </row>
    <row r="29" spans="2:34" ht="17.25" customHeight="1" x14ac:dyDescent="0.2">
      <c r="B29" s="52"/>
      <c r="C29" s="37"/>
      <c r="D29" s="37"/>
      <c r="E29" s="37"/>
      <c r="F29" s="37"/>
      <c r="G29" s="37"/>
      <c r="H29" s="37"/>
    </row>
    <row r="30" spans="2:34" ht="27.75" customHeight="1" x14ac:dyDescent="0.2">
      <c r="B30" s="399" t="s">
        <v>235</v>
      </c>
      <c r="C30" s="399"/>
      <c r="D30" s="399" t="s">
        <v>236</v>
      </c>
      <c r="E30" s="399"/>
      <c r="G30" s="289" t="s">
        <v>110</v>
      </c>
      <c r="H30" s="289"/>
      <c r="I30" s="289"/>
    </row>
    <row r="31" spans="2:34" ht="19.5" customHeight="1" x14ac:dyDescent="0.2">
      <c r="B31" s="400"/>
      <c r="C31" s="401"/>
      <c r="D31" s="446"/>
      <c r="E31" s="446"/>
      <c r="G31" s="438"/>
      <c r="H31" s="438"/>
      <c r="I31" s="438"/>
    </row>
    <row r="32" spans="2:34" ht="12.75" customHeight="1" x14ac:dyDescent="0.2"/>
    <row r="33" spans="2:43" ht="27.75" customHeight="1" x14ac:dyDescent="0.2">
      <c r="B33" s="399" t="s">
        <v>50</v>
      </c>
      <c r="C33" s="399"/>
      <c r="D33" s="399" t="s">
        <v>51</v>
      </c>
      <c r="E33" s="399"/>
      <c r="G33" s="439" t="s">
        <v>252</v>
      </c>
      <c r="H33" s="440"/>
      <c r="I33" s="443"/>
    </row>
    <row r="34" spans="2:43" ht="19.5" customHeight="1" x14ac:dyDescent="0.2">
      <c r="B34" s="400"/>
      <c r="C34" s="401"/>
      <c r="D34" s="437"/>
      <c r="E34" s="437"/>
      <c r="G34" s="441"/>
      <c r="H34" s="442"/>
      <c r="I34" s="444"/>
      <c r="P34" s="53"/>
      <c r="Q34" s="53"/>
      <c r="R34" s="53"/>
    </row>
    <row r="35" spans="2:43" ht="12.75" customHeight="1" x14ac:dyDescent="0.2">
      <c r="F35" s="40"/>
    </row>
    <row r="36" spans="2:43" ht="27.75" customHeight="1" x14ac:dyDescent="0.2">
      <c r="B36" s="399" t="s">
        <v>237</v>
      </c>
      <c r="C36" s="399"/>
      <c r="D36" s="399" t="s">
        <v>238</v>
      </c>
      <c r="E36" s="399"/>
      <c r="G36" s="399" t="s">
        <v>526</v>
      </c>
      <c r="H36" s="399"/>
    </row>
    <row r="37" spans="2:43" ht="19.5" customHeight="1" x14ac:dyDescent="0.2">
      <c r="B37" s="400"/>
      <c r="C37" s="401"/>
      <c r="D37" s="400"/>
      <c r="E37" s="401"/>
      <c r="G37" s="400"/>
      <c r="H37" s="401"/>
      <c r="P37" s="196"/>
      <c r="Q37" s="53"/>
      <c r="R37" s="53"/>
    </row>
    <row r="38" spans="2:43" ht="12.75" customHeight="1" x14ac:dyDescent="0.2"/>
    <row r="39" spans="2:43" ht="26.25" customHeight="1" x14ac:dyDescent="0.2">
      <c r="B39" s="292" t="s">
        <v>534</v>
      </c>
      <c r="C39" s="293"/>
      <c r="D39" s="293"/>
      <c r="E39" s="293"/>
      <c r="F39" s="293"/>
      <c r="G39" s="293"/>
      <c r="H39" s="293"/>
      <c r="I39" s="293"/>
      <c r="J39" s="293"/>
      <c r="K39" s="293"/>
      <c r="L39" s="197"/>
      <c r="M39" s="198"/>
      <c r="N39" s="198"/>
    </row>
    <row r="40" spans="2:43" ht="26.25" customHeight="1" x14ac:dyDescent="0.2">
      <c r="B40" s="404" t="s">
        <v>531</v>
      </c>
      <c r="C40" s="405"/>
      <c r="D40" s="405"/>
      <c r="E40" s="405"/>
      <c r="F40" s="405"/>
      <c r="G40" s="405"/>
      <c r="H40" s="405"/>
      <c r="I40" s="405"/>
      <c r="J40" s="405"/>
      <c r="K40" s="405"/>
      <c r="L40" s="199"/>
      <c r="M40" s="200"/>
      <c r="N40" s="200"/>
    </row>
    <row r="41" spans="2:43" ht="12.75" customHeight="1" x14ac:dyDescent="0.2">
      <c r="B41" s="34"/>
      <c r="C41" s="34"/>
      <c r="D41" s="34"/>
      <c r="E41" s="34"/>
      <c r="F41" s="34"/>
      <c r="G41" s="34"/>
      <c r="H41" s="34"/>
      <c r="I41" s="34"/>
      <c r="J41" s="34"/>
      <c r="K41" s="66"/>
    </row>
    <row r="42" spans="2:43" ht="27.75" customHeight="1" x14ac:dyDescent="0.2">
      <c r="B42" s="335" t="s">
        <v>535</v>
      </c>
      <c r="C42" s="445"/>
      <c r="D42" s="445"/>
      <c r="E42" s="445"/>
      <c r="F42" s="445"/>
      <c r="G42" s="445"/>
      <c r="H42" s="445"/>
      <c r="I42" s="445"/>
      <c r="J42" s="445"/>
      <c r="K42" s="445"/>
      <c r="L42" s="197"/>
      <c r="M42" s="198"/>
      <c r="N42" s="198"/>
    </row>
    <row r="43" spans="2:43" ht="25.5" customHeight="1" x14ac:dyDescent="0.2">
      <c r="B43" s="404" t="s">
        <v>537</v>
      </c>
      <c r="C43" s="405"/>
      <c r="D43" s="405"/>
      <c r="E43" s="405"/>
      <c r="F43" s="405"/>
      <c r="G43" s="405"/>
      <c r="H43" s="405"/>
      <c r="I43" s="405"/>
      <c r="J43" s="405"/>
      <c r="K43" s="405"/>
      <c r="L43" s="199"/>
      <c r="M43" s="200"/>
      <c r="N43" s="200"/>
      <c r="P43" s="196"/>
      <c r="Q43" s="148"/>
      <c r="R43" s="148"/>
      <c r="V43" s="40"/>
    </row>
    <row r="44" spans="2:43" ht="12.75" customHeight="1" x14ac:dyDescent="0.2">
      <c r="B44" s="150"/>
      <c r="C44" s="150"/>
      <c r="D44" s="151"/>
      <c r="E44" s="151"/>
      <c r="F44" s="151"/>
      <c r="L44" s="28"/>
      <c r="M44" s="28"/>
      <c r="N44" s="28"/>
    </row>
    <row r="45" spans="2:43" ht="18" x14ac:dyDescent="0.2">
      <c r="B45" s="309" t="s">
        <v>620</v>
      </c>
      <c r="C45" s="309"/>
      <c r="D45" s="309"/>
      <c r="E45" s="309"/>
      <c r="F45" s="309"/>
      <c r="I45" s="40"/>
      <c r="L45" s="28"/>
      <c r="M45" s="28"/>
      <c r="N45" s="28"/>
      <c r="P45" s="448" t="s">
        <v>52</v>
      </c>
      <c r="Q45" s="448"/>
      <c r="X45" s="152"/>
      <c r="Y45" s="29"/>
      <c r="Z45" s="29"/>
    </row>
    <row r="46" spans="2:43" x14ac:dyDescent="0.2">
      <c r="B46" s="406"/>
      <c r="C46" s="406"/>
      <c r="D46" s="406"/>
      <c r="E46" s="406"/>
      <c r="F46" s="406"/>
      <c r="G46" s="50"/>
      <c r="I46" s="153" t="s">
        <v>173</v>
      </c>
      <c r="P46" s="406"/>
      <c r="Q46" s="406"/>
      <c r="R46" s="406"/>
      <c r="S46" s="406"/>
      <c r="T46" s="406"/>
    </row>
    <row r="47" spans="2:43" ht="51" customHeight="1" x14ac:dyDescent="0.2">
      <c r="B47" s="201" t="s">
        <v>612</v>
      </c>
      <c r="C47" s="340" t="s">
        <v>616</v>
      </c>
      <c r="D47" s="341"/>
      <c r="E47" s="342"/>
      <c r="F47" s="344" t="s">
        <v>617</v>
      </c>
      <c r="G47" s="345"/>
      <c r="H47" s="345"/>
      <c r="I47" s="345"/>
      <c r="J47" s="345"/>
      <c r="K47" s="345"/>
      <c r="L47" s="202" t="s">
        <v>171</v>
      </c>
      <c r="M47" s="202" t="s">
        <v>610</v>
      </c>
      <c r="N47" s="201" t="s">
        <v>611</v>
      </c>
      <c r="P47" s="335" t="s">
        <v>613</v>
      </c>
      <c r="Q47" s="339"/>
      <c r="R47" s="339"/>
      <c r="S47" s="339"/>
      <c r="T47" s="339"/>
      <c r="U47" s="336"/>
      <c r="V47" s="343" t="s">
        <v>211</v>
      </c>
      <c r="W47" s="336"/>
      <c r="X47" s="335" t="s">
        <v>223</v>
      </c>
      <c r="Y47" s="336"/>
    </row>
    <row r="48" spans="2:43" ht="43.5" customHeight="1" x14ac:dyDescent="0.2">
      <c r="B48" s="159" t="s">
        <v>100</v>
      </c>
      <c r="C48" s="328" t="s">
        <v>570</v>
      </c>
      <c r="D48" s="329"/>
      <c r="E48" s="330"/>
      <c r="F48" s="328"/>
      <c r="G48" s="331"/>
      <c r="H48" s="331"/>
      <c r="I48" s="331"/>
      <c r="J48" s="331"/>
      <c r="K48" s="331"/>
      <c r="L48" s="154"/>
      <c r="M48" s="155"/>
      <c r="N48" s="156"/>
      <c r="P48" s="332"/>
      <c r="Q48" s="333"/>
      <c r="R48" s="333"/>
      <c r="S48" s="333"/>
      <c r="T48" s="333"/>
      <c r="U48" s="334"/>
      <c r="V48" s="326"/>
      <c r="W48" s="327"/>
      <c r="X48" s="337">
        <f>IFERROR(IF(L48="TRUE",V48,V48*M48),"")</f>
        <v>0</v>
      </c>
      <c r="Y48" s="338"/>
      <c r="Z48" s="168"/>
      <c r="AB48" s="170" t="b">
        <f>AND(AND(LEFT(C48,4)&lt;&gt;"Välj",C48&lt;&gt;""),V48="")</f>
        <v>0</v>
      </c>
      <c r="AH48" s="171" t="b">
        <f>OR(AA48:AG48)</f>
        <v>0</v>
      </c>
      <c r="AJ48" s="160"/>
      <c r="AK48" s="160"/>
      <c r="AL48" s="160"/>
      <c r="AM48" s="160"/>
      <c r="AN48" s="160"/>
      <c r="AO48" s="160"/>
      <c r="AP48" s="160"/>
      <c r="AQ48" s="160"/>
    </row>
    <row r="49" spans="2:34" ht="42.75" customHeight="1" x14ac:dyDescent="0.2">
      <c r="B49" s="159" t="s">
        <v>101</v>
      </c>
      <c r="C49" s="328" t="s">
        <v>570</v>
      </c>
      <c r="D49" s="329"/>
      <c r="E49" s="330"/>
      <c r="F49" s="328"/>
      <c r="G49" s="331"/>
      <c r="H49" s="331"/>
      <c r="I49" s="331"/>
      <c r="J49" s="331"/>
      <c r="K49" s="331"/>
      <c r="L49" s="154"/>
      <c r="M49" s="155"/>
      <c r="N49" s="156"/>
      <c r="P49" s="332"/>
      <c r="Q49" s="333"/>
      <c r="R49" s="333"/>
      <c r="S49" s="333"/>
      <c r="T49" s="333"/>
      <c r="U49" s="334"/>
      <c r="V49" s="326"/>
      <c r="W49" s="327"/>
      <c r="X49" s="337">
        <f t="shared" ref="X49:X67" si="0">IFERROR(IF(L49="TRUE",V49,V49*M49),"")</f>
        <v>0</v>
      </c>
      <c r="Y49" s="338"/>
      <c r="AB49" s="170" t="b">
        <f t="shared" ref="AB49:AB67" si="1">AND(AND(LEFT(C49,4)&lt;&gt;"Välj",C49&lt;&gt;""),V49="")</f>
        <v>0</v>
      </c>
      <c r="AH49" s="171" t="b">
        <f t="shared" ref="AH49:AH66" si="2">OR(AA49:AG49)</f>
        <v>0</v>
      </c>
    </row>
    <row r="50" spans="2:34" ht="42.75" customHeight="1" x14ac:dyDescent="0.2">
      <c r="B50" s="159" t="s">
        <v>102</v>
      </c>
      <c r="C50" s="328" t="s">
        <v>570</v>
      </c>
      <c r="D50" s="329"/>
      <c r="E50" s="330"/>
      <c r="F50" s="328"/>
      <c r="G50" s="331"/>
      <c r="H50" s="331"/>
      <c r="I50" s="331"/>
      <c r="J50" s="331"/>
      <c r="K50" s="331"/>
      <c r="L50" s="154"/>
      <c r="M50" s="155"/>
      <c r="N50" s="156"/>
      <c r="P50" s="332"/>
      <c r="Q50" s="333"/>
      <c r="R50" s="333"/>
      <c r="S50" s="333"/>
      <c r="T50" s="333"/>
      <c r="U50" s="334"/>
      <c r="V50" s="326"/>
      <c r="W50" s="327"/>
      <c r="X50" s="337">
        <f t="shared" si="0"/>
        <v>0</v>
      </c>
      <c r="Y50" s="338"/>
      <c r="AB50" s="170" t="b">
        <f t="shared" si="1"/>
        <v>0</v>
      </c>
      <c r="AH50" s="171" t="b">
        <f t="shared" si="2"/>
        <v>0</v>
      </c>
    </row>
    <row r="51" spans="2:34" ht="42.75" customHeight="1" x14ac:dyDescent="0.2">
      <c r="B51" s="159" t="s">
        <v>103</v>
      </c>
      <c r="C51" s="328" t="s">
        <v>570</v>
      </c>
      <c r="D51" s="329"/>
      <c r="E51" s="330"/>
      <c r="F51" s="328"/>
      <c r="G51" s="331"/>
      <c r="H51" s="331"/>
      <c r="I51" s="331"/>
      <c r="J51" s="331"/>
      <c r="K51" s="331"/>
      <c r="L51" s="154"/>
      <c r="M51" s="155"/>
      <c r="N51" s="156"/>
      <c r="P51" s="332"/>
      <c r="Q51" s="333"/>
      <c r="R51" s="333"/>
      <c r="S51" s="333"/>
      <c r="T51" s="333"/>
      <c r="U51" s="334"/>
      <c r="V51" s="326"/>
      <c r="W51" s="327"/>
      <c r="X51" s="337">
        <f t="shared" si="0"/>
        <v>0</v>
      </c>
      <c r="Y51" s="338"/>
      <c r="AB51" s="170" t="b">
        <f t="shared" si="1"/>
        <v>0</v>
      </c>
      <c r="AH51" s="171" t="b">
        <f t="shared" si="2"/>
        <v>0</v>
      </c>
    </row>
    <row r="52" spans="2:34" ht="42.75" customHeight="1" x14ac:dyDescent="0.2">
      <c r="B52" s="159" t="s">
        <v>104</v>
      </c>
      <c r="C52" s="328" t="s">
        <v>570</v>
      </c>
      <c r="D52" s="329"/>
      <c r="E52" s="330"/>
      <c r="F52" s="328"/>
      <c r="G52" s="331"/>
      <c r="H52" s="331"/>
      <c r="I52" s="331"/>
      <c r="J52" s="331"/>
      <c r="K52" s="331"/>
      <c r="L52" s="154"/>
      <c r="M52" s="155"/>
      <c r="N52" s="156"/>
      <c r="P52" s="332"/>
      <c r="Q52" s="333"/>
      <c r="R52" s="333"/>
      <c r="S52" s="333"/>
      <c r="T52" s="333"/>
      <c r="U52" s="334"/>
      <c r="V52" s="326"/>
      <c r="W52" s="327"/>
      <c r="X52" s="337">
        <f t="shared" si="0"/>
        <v>0</v>
      </c>
      <c r="Y52" s="338"/>
      <c r="AB52" s="170" t="b">
        <f t="shared" si="1"/>
        <v>0</v>
      </c>
      <c r="AH52" s="171" t="b">
        <f t="shared" si="2"/>
        <v>0</v>
      </c>
    </row>
    <row r="53" spans="2:34" ht="42.75" customHeight="1" x14ac:dyDescent="0.2">
      <c r="B53" s="159" t="s">
        <v>106</v>
      </c>
      <c r="C53" s="328" t="s">
        <v>570</v>
      </c>
      <c r="D53" s="329"/>
      <c r="E53" s="330"/>
      <c r="F53" s="328"/>
      <c r="G53" s="331"/>
      <c r="H53" s="331"/>
      <c r="I53" s="331"/>
      <c r="J53" s="331"/>
      <c r="K53" s="331"/>
      <c r="L53" s="154"/>
      <c r="M53" s="155"/>
      <c r="N53" s="156"/>
      <c r="P53" s="332"/>
      <c r="Q53" s="333"/>
      <c r="R53" s="333"/>
      <c r="S53" s="333"/>
      <c r="T53" s="333"/>
      <c r="U53" s="334"/>
      <c r="V53" s="326"/>
      <c r="W53" s="327"/>
      <c r="X53" s="337">
        <f t="shared" si="0"/>
        <v>0</v>
      </c>
      <c r="Y53" s="338"/>
      <c r="AB53" s="170" t="b">
        <f t="shared" si="1"/>
        <v>0</v>
      </c>
      <c r="AH53" s="171" t="b">
        <f t="shared" si="2"/>
        <v>0</v>
      </c>
    </row>
    <row r="54" spans="2:34" ht="42.75" customHeight="1" x14ac:dyDescent="0.2">
      <c r="B54" s="159" t="s">
        <v>105</v>
      </c>
      <c r="C54" s="328" t="s">
        <v>570</v>
      </c>
      <c r="D54" s="329"/>
      <c r="E54" s="330"/>
      <c r="F54" s="328"/>
      <c r="G54" s="331"/>
      <c r="H54" s="331"/>
      <c r="I54" s="331"/>
      <c r="J54" s="331"/>
      <c r="K54" s="331"/>
      <c r="L54" s="154"/>
      <c r="M54" s="155"/>
      <c r="N54" s="156"/>
      <c r="P54" s="332"/>
      <c r="Q54" s="333"/>
      <c r="R54" s="333"/>
      <c r="S54" s="333"/>
      <c r="T54" s="333"/>
      <c r="U54" s="334"/>
      <c r="V54" s="326"/>
      <c r="W54" s="327"/>
      <c r="X54" s="337">
        <f t="shared" si="0"/>
        <v>0</v>
      </c>
      <c r="Y54" s="338"/>
      <c r="AB54" s="170" t="b">
        <f t="shared" si="1"/>
        <v>0</v>
      </c>
      <c r="AH54" s="171" t="b">
        <f t="shared" si="2"/>
        <v>0</v>
      </c>
    </row>
    <row r="55" spans="2:34" ht="42.75" customHeight="1" x14ac:dyDescent="0.2">
      <c r="B55" s="159" t="s">
        <v>107</v>
      </c>
      <c r="C55" s="328" t="s">
        <v>570</v>
      </c>
      <c r="D55" s="329"/>
      <c r="E55" s="330"/>
      <c r="F55" s="328"/>
      <c r="G55" s="331"/>
      <c r="H55" s="331"/>
      <c r="I55" s="331"/>
      <c r="J55" s="331"/>
      <c r="K55" s="331"/>
      <c r="L55" s="154"/>
      <c r="M55" s="155"/>
      <c r="N55" s="156"/>
      <c r="P55" s="332"/>
      <c r="Q55" s="333"/>
      <c r="R55" s="333"/>
      <c r="S55" s="333"/>
      <c r="T55" s="333"/>
      <c r="U55" s="334"/>
      <c r="V55" s="326"/>
      <c r="W55" s="327"/>
      <c r="X55" s="337">
        <f t="shared" si="0"/>
        <v>0</v>
      </c>
      <c r="Y55" s="338"/>
      <c r="AB55" s="170" t="b">
        <f t="shared" si="1"/>
        <v>0</v>
      </c>
      <c r="AH55" s="171" t="b">
        <f t="shared" si="2"/>
        <v>0</v>
      </c>
    </row>
    <row r="56" spans="2:34" ht="42.75" customHeight="1" x14ac:dyDescent="0.2">
      <c r="B56" s="159" t="s">
        <v>108</v>
      </c>
      <c r="C56" s="328" t="s">
        <v>570</v>
      </c>
      <c r="D56" s="329"/>
      <c r="E56" s="330"/>
      <c r="F56" s="328"/>
      <c r="G56" s="331"/>
      <c r="H56" s="331"/>
      <c r="I56" s="331"/>
      <c r="J56" s="331"/>
      <c r="K56" s="331"/>
      <c r="L56" s="154"/>
      <c r="M56" s="155"/>
      <c r="N56" s="156"/>
      <c r="P56" s="332"/>
      <c r="Q56" s="333"/>
      <c r="R56" s="333"/>
      <c r="S56" s="333"/>
      <c r="T56" s="333"/>
      <c r="U56" s="334"/>
      <c r="V56" s="326"/>
      <c r="W56" s="327"/>
      <c r="X56" s="337">
        <f t="shared" si="0"/>
        <v>0</v>
      </c>
      <c r="Y56" s="338"/>
      <c r="AB56" s="170" t="b">
        <f t="shared" si="1"/>
        <v>0</v>
      </c>
      <c r="AH56" s="171" t="b">
        <f t="shared" si="2"/>
        <v>0</v>
      </c>
    </row>
    <row r="57" spans="2:34" ht="42.75" customHeight="1" x14ac:dyDescent="0.2">
      <c r="B57" s="159" t="s">
        <v>109</v>
      </c>
      <c r="C57" s="328" t="s">
        <v>570</v>
      </c>
      <c r="D57" s="329"/>
      <c r="E57" s="330"/>
      <c r="F57" s="328"/>
      <c r="G57" s="331"/>
      <c r="H57" s="331"/>
      <c r="I57" s="331"/>
      <c r="J57" s="331"/>
      <c r="K57" s="331"/>
      <c r="L57" s="154"/>
      <c r="M57" s="155"/>
      <c r="N57" s="156"/>
      <c r="P57" s="332"/>
      <c r="Q57" s="333"/>
      <c r="R57" s="333"/>
      <c r="S57" s="333"/>
      <c r="T57" s="333"/>
      <c r="U57" s="334"/>
      <c r="V57" s="326"/>
      <c r="W57" s="327"/>
      <c r="X57" s="337">
        <f t="shared" si="0"/>
        <v>0</v>
      </c>
      <c r="Y57" s="338"/>
      <c r="AB57" s="170" t="b">
        <f t="shared" si="1"/>
        <v>0</v>
      </c>
      <c r="AH57" s="171" t="b">
        <f t="shared" si="2"/>
        <v>0</v>
      </c>
    </row>
    <row r="58" spans="2:34" ht="42.75" customHeight="1" x14ac:dyDescent="0.2">
      <c r="B58" s="159" t="s">
        <v>177</v>
      </c>
      <c r="C58" s="328" t="s">
        <v>570</v>
      </c>
      <c r="D58" s="329"/>
      <c r="E58" s="330"/>
      <c r="F58" s="328"/>
      <c r="G58" s="331"/>
      <c r="H58" s="331"/>
      <c r="I58" s="331"/>
      <c r="J58" s="331"/>
      <c r="K58" s="331"/>
      <c r="L58" s="154"/>
      <c r="M58" s="155"/>
      <c r="N58" s="156"/>
      <c r="P58" s="332"/>
      <c r="Q58" s="333"/>
      <c r="R58" s="333"/>
      <c r="S58" s="333"/>
      <c r="T58" s="333"/>
      <c r="U58" s="334"/>
      <c r="V58" s="326"/>
      <c r="W58" s="327"/>
      <c r="X58" s="337">
        <f t="shared" si="0"/>
        <v>0</v>
      </c>
      <c r="Y58" s="338"/>
      <c r="AB58" s="170" t="b">
        <f t="shared" si="1"/>
        <v>0</v>
      </c>
      <c r="AH58" s="171" t="b">
        <f t="shared" si="2"/>
        <v>0</v>
      </c>
    </row>
    <row r="59" spans="2:34" ht="42.75" customHeight="1" x14ac:dyDescent="0.2">
      <c r="B59" s="159" t="s">
        <v>178</v>
      </c>
      <c r="C59" s="328" t="s">
        <v>570</v>
      </c>
      <c r="D59" s="329"/>
      <c r="E59" s="330"/>
      <c r="F59" s="328"/>
      <c r="G59" s="331"/>
      <c r="H59" s="331"/>
      <c r="I59" s="331"/>
      <c r="J59" s="331"/>
      <c r="K59" s="331"/>
      <c r="L59" s="154"/>
      <c r="M59" s="155"/>
      <c r="N59" s="156"/>
      <c r="P59" s="332"/>
      <c r="Q59" s="333"/>
      <c r="R59" s="333"/>
      <c r="S59" s="333"/>
      <c r="T59" s="333"/>
      <c r="U59" s="334"/>
      <c r="V59" s="326"/>
      <c r="W59" s="327"/>
      <c r="X59" s="337">
        <f t="shared" si="0"/>
        <v>0</v>
      </c>
      <c r="Y59" s="338"/>
      <c r="AB59" s="170" t="b">
        <f t="shared" si="1"/>
        <v>0</v>
      </c>
      <c r="AH59" s="171" t="b">
        <f t="shared" si="2"/>
        <v>0</v>
      </c>
    </row>
    <row r="60" spans="2:34" ht="42.75" customHeight="1" x14ac:dyDescent="0.2">
      <c r="B60" s="159" t="s">
        <v>179</v>
      </c>
      <c r="C60" s="328" t="s">
        <v>570</v>
      </c>
      <c r="D60" s="329"/>
      <c r="E60" s="330"/>
      <c r="F60" s="328"/>
      <c r="G60" s="331"/>
      <c r="H60" s="331"/>
      <c r="I60" s="331"/>
      <c r="J60" s="331"/>
      <c r="K60" s="331"/>
      <c r="L60" s="154"/>
      <c r="M60" s="155"/>
      <c r="N60" s="156"/>
      <c r="P60" s="332"/>
      <c r="Q60" s="333"/>
      <c r="R60" s="333"/>
      <c r="S60" s="333"/>
      <c r="T60" s="333"/>
      <c r="U60" s="334"/>
      <c r="V60" s="326"/>
      <c r="W60" s="327"/>
      <c r="X60" s="337">
        <f t="shared" si="0"/>
        <v>0</v>
      </c>
      <c r="Y60" s="338"/>
      <c r="AB60" s="170" t="b">
        <f t="shared" si="1"/>
        <v>0</v>
      </c>
      <c r="AH60" s="171" t="b">
        <f t="shared" si="2"/>
        <v>0</v>
      </c>
    </row>
    <row r="61" spans="2:34" ht="42.75" customHeight="1" x14ac:dyDescent="0.2">
      <c r="B61" s="159" t="s">
        <v>180</v>
      </c>
      <c r="C61" s="328" t="s">
        <v>570</v>
      </c>
      <c r="D61" s="329"/>
      <c r="E61" s="330"/>
      <c r="F61" s="328"/>
      <c r="G61" s="331"/>
      <c r="H61" s="331"/>
      <c r="I61" s="331"/>
      <c r="J61" s="331"/>
      <c r="K61" s="331"/>
      <c r="L61" s="154"/>
      <c r="M61" s="155"/>
      <c r="N61" s="156"/>
      <c r="P61" s="332"/>
      <c r="Q61" s="333"/>
      <c r="R61" s="333"/>
      <c r="S61" s="333"/>
      <c r="T61" s="333"/>
      <c r="U61" s="334"/>
      <c r="V61" s="326"/>
      <c r="W61" s="327"/>
      <c r="X61" s="337">
        <f t="shared" si="0"/>
        <v>0</v>
      </c>
      <c r="Y61" s="338"/>
      <c r="AB61" s="170" t="b">
        <f t="shared" si="1"/>
        <v>0</v>
      </c>
      <c r="AH61" s="171" t="b">
        <f t="shared" si="2"/>
        <v>0</v>
      </c>
    </row>
    <row r="62" spans="2:34" ht="42.75" customHeight="1" x14ac:dyDescent="0.2">
      <c r="B62" s="159" t="s">
        <v>181</v>
      </c>
      <c r="C62" s="328" t="s">
        <v>570</v>
      </c>
      <c r="D62" s="329"/>
      <c r="E62" s="330"/>
      <c r="F62" s="328"/>
      <c r="G62" s="331"/>
      <c r="H62" s="331"/>
      <c r="I62" s="331"/>
      <c r="J62" s="331"/>
      <c r="K62" s="331"/>
      <c r="L62" s="154"/>
      <c r="M62" s="155"/>
      <c r="N62" s="156"/>
      <c r="P62" s="332"/>
      <c r="Q62" s="333"/>
      <c r="R62" s="333"/>
      <c r="S62" s="333"/>
      <c r="T62" s="333"/>
      <c r="U62" s="334"/>
      <c r="V62" s="326"/>
      <c r="W62" s="327"/>
      <c r="X62" s="337">
        <f t="shared" si="0"/>
        <v>0</v>
      </c>
      <c r="Y62" s="338"/>
      <c r="AB62" s="170" t="b">
        <f t="shared" si="1"/>
        <v>0</v>
      </c>
      <c r="AH62" s="171" t="b">
        <f t="shared" si="2"/>
        <v>0</v>
      </c>
    </row>
    <row r="63" spans="2:34" ht="42.75" customHeight="1" x14ac:dyDescent="0.2">
      <c r="B63" s="159" t="s">
        <v>182</v>
      </c>
      <c r="C63" s="328" t="s">
        <v>570</v>
      </c>
      <c r="D63" s="329"/>
      <c r="E63" s="330"/>
      <c r="F63" s="328"/>
      <c r="G63" s="331"/>
      <c r="H63" s="331"/>
      <c r="I63" s="331"/>
      <c r="J63" s="331"/>
      <c r="K63" s="331"/>
      <c r="L63" s="154"/>
      <c r="M63" s="155"/>
      <c r="N63" s="156"/>
      <c r="P63" s="332"/>
      <c r="Q63" s="333"/>
      <c r="R63" s="333"/>
      <c r="S63" s="333"/>
      <c r="T63" s="333"/>
      <c r="U63" s="334"/>
      <c r="V63" s="326"/>
      <c r="W63" s="327"/>
      <c r="X63" s="337">
        <f t="shared" si="0"/>
        <v>0</v>
      </c>
      <c r="Y63" s="338"/>
      <c r="AB63" s="170" t="b">
        <f t="shared" si="1"/>
        <v>0</v>
      </c>
      <c r="AH63" s="171" t="b">
        <f t="shared" si="2"/>
        <v>0</v>
      </c>
    </row>
    <row r="64" spans="2:34" ht="42.75" customHeight="1" x14ac:dyDescent="0.2">
      <c r="B64" s="159" t="s">
        <v>183</v>
      </c>
      <c r="C64" s="328" t="s">
        <v>570</v>
      </c>
      <c r="D64" s="329"/>
      <c r="E64" s="330"/>
      <c r="F64" s="328"/>
      <c r="G64" s="331"/>
      <c r="H64" s="331"/>
      <c r="I64" s="331"/>
      <c r="J64" s="331"/>
      <c r="K64" s="331"/>
      <c r="L64" s="154"/>
      <c r="M64" s="155"/>
      <c r="N64" s="156"/>
      <c r="P64" s="332"/>
      <c r="Q64" s="333"/>
      <c r="R64" s="333"/>
      <c r="S64" s="333"/>
      <c r="T64" s="333"/>
      <c r="U64" s="334"/>
      <c r="V64" s="326"/>
      <c r="W64" s="327"/>
      <c r="X64" s="337">
        <f t="shared" si="0"/>
        <v>0</v>
      </c>
      <c r="Y64" s="338"/>
      <c r="AB64" s="170" t="b">
        <f t="shared" si="1"/>
        <v>0</v>
      </c>
      <c r="AH64" s="171" t="b">
        <f t="shared" si="2"/>
        <v>0</v>
      </c>
    </row>
    <row r="65" spans="1:34" ht="42.75" customHeight="1" x14ac:dyDescent="0.2">
      <c r="B65" s="159" t="s">
        <v>184</v>
      </c>
      <c r="C65" s="328" t="s">
        <v>570</v>
      </c>
      <c r="D65" s="329"/>
      <c r="E65" s="330"/>
      <c r="F65" s="328"/>
      <c r="G65" s="331"/>
      <c r="H65" s="331"/>
      <c r="I65" s="331"/>
      <c r="J65" s="331"/>
      <c r="K65" s="331"/>
      <c r="L65" s="154"/>
      <c r="M65" s="155"/>
      <c r="N65" s="156"/>
      <c r="P65" s="332"/>
      <c r="Q65" s="333"/>
      <c r="R65" s="333"/>
      <c r="S65" s="333"/>
      <c r="T65" s="333"/>
      <c r="U65" s="334"/>
      <c r="V65" s="326"/>
      <c r="W65" s="327"/>
      <c r="X65" s="337">
        <f t="shared" si="0"/>
        <v>0</v>
      </c>
      <c r="Y65" s="338"/>
      <c r="AB65" s="170" t="b">
        <f t="shared" si="1"/>
        <v>0</v>
      </c>
      <c r="AH65" s="171" t="b">
        <f t="shared" si="2"/>
        <v>0</v>
      </c>
    </row>
    <row r="66" spans="1:34" ht="42.75" customHeight="1" x14ac:dyDescent="0.2">
      <c r="B66" s="159" t="s">
        <v>185</v>
      </c>
      <c r="C66" s="328" t="s">
        <v>570</v>
      </c>
      <c r="D66" s="329"/>
      <c r="E66" s="330"/>
      <c r="F66" s="328"/>
      <c r="G66" s="331"/>
      <c r="H66" s="331"/>
      <c r="I66" s="331"/>
      <c r="J66" s="331"/>
      <c r="K66" s="331"/>
      <c r="L66" s="154"/>
      <c r="M66" s="155"/>
      <c r="N66" s="156"/>
      <c r="P66" s="332"/>
      <c r="Q66" s="333"/>
      <c r="R66" s="333"/>
      <c r="S66" s="333"/>
      <c r="T66" s="333"/>
      <c r="U66" s="334"/>
      <c r="V66" s="326"/>
      <c r="W66" s="327"/>
      <c r="X66" s="337">
        <f t="shared" si="0"/>
        <v>0</v>
      </c>
      <c r="Y66" s="338"/>
      <c r="AB66" s="170" t="b">
        <f t="shared" si="1"/>
        <v>0</v>
      </c>
      <c r="AH66" s="171" t="b">
        <f t="shared" si="2"/>
        <v>0</v>
      </c>
    </row>
    <row r="67" spans="1:34" ht="42.75" customHeight="1" x14ac:dyDescent="0.2">
      <c r="B67" s="159" t="s">
        <v>116</v>
      </c>
      <c r="C67" s="328" t="s">
        <v>570</v>
      </c>
      <c r="D67" s="329"/>
      <c r="E67" s="330"/>
      <c r="F67" s="328"/>
      <c r="G67" s="331"/>
      <c r="H67" s="331"/>
      <c r="I67" s="331"/>
      <c r="J67" s="331"/>
      <c r="K67" s="331"/>
      <c r="L67" s="154"/>
      <c r="M67" s="155"/>
      <c r="N67" s="156"/>
      <c r="P67" s="332"/>
      <c r="Q67" s="333"/>
      <c r="R67" s="333"/>
      <c r="S67" s="333"/>
      <c r="T67" s="333"/>
      <c r="U67" s="334"/>
      <c r="V67" s="326"/>
      <c r="W67" s="327"/>
      <c r="X67" s="337">
        <f t="shared" si="0"/>
        <v>0</v>
      </c>
      <c r="Y67" s="338"/>
      <c r="AB67" s="170" t="b">
        <f t="shared" si="1"/>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49">
        <f>SUM(X48:Y67)</f>
        <v>0</v>
      </c>
      <c r="Y69" s="450"/>
      <c r="Z69" s="29"/>
    </row>
    <row r="70" spans="1:34" ht="7.5" customHeight="1" x14ac:dyDescent="0.2">
      <c r="C70" s="1"/>
      <c r="H70" s="21"/>
      <c r="P70" s="53"/>
      <c r="Q70" s="53"/>
      <c r="R70" s="53"/>
      <c r="Z70" s="29"/>
    </row>
    <row r="71" spans="1:34" ht="27" customHeight="1" x14ac:dyDescent="0.2">
      <c r="A71" s="131"/>
      <c r="B71" s="309"/>
      <c r="C71" s="309"/>
      <c r="D71" s="309"/>
      <c r="E71" s="309"/>
      <c r="F71" s="309"/>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7"/>
      <c r="V72" s="468"/>
      <c r="W72" s="468"/>
      <c r="X72" s="54"/>
      <c r="Y72" s="55"/>
      <c r="Z72" s="29"/>
      <c r="AA72" s="174"/>
    </row>
    <row r="73" spans="1:34" ht="19.5" customHeight="1" x14ac:dyDescent="0.2">
      <c r="B73" s="44" t="s">
        <v>168</v>
      </c>
      <c r="F73" s="40"/>
      <c r="K73" s="44"/>
      <c r="N73" s="40"/>
      <c r="AA73" s="174"/>
    </row>
    <row r="74" spans="1:34" ht="28.5" customHeight="1" x14ac:dyDescent="0.2">
      <c r="A74" s="131"/>
      <c r="B74" s="406" t="s">
        <v>233</v>
      </c>
      <c r="C74" s="406"/>
      <c r="D74" s="406"/>
      <c r="E74" s="406"/>
      <c r="F74" s="406"/>
      <c r="G74" s="406"/>
      <c r="H74" s="406"/>
      <c r="I74" s="406"/>
      <c r="J74" s="406"/>
      <c r="M74" s="143"/>
      <c r="N74" s="34"/>
      <c r="P74" s="29"/>
      <c r="Q74" s="29"/>
      <c r="R74" s="29"/>
      <c r="S74" s="29"/>
      <c r="T74" s="29"/>
      <c r="U74" s="29"/>
      <c r="V74" s="29"/>
      <c r="W74" s="29"/>
      <c r="X74" s="54"/>
      <c r="Y74" s="55"/>
      <c r="Z74" s="29"/>
      <c r="AA74" s="174"/>
    </row>
    <row r="75" spans="1:34" ht="24.75" hidden="1" customHeight="1" x14ac:dyDescent="0.2">
      <c r="A75" s="134"/>
      <c r="B75" s="312" t="s">
        <v>217</v>
      </c>
      <c r="C75" s="312"/>
      <c r="D75" s="312"/>
      <c r="E75" s="312"/>
      <c r="F75" s="312"/>
      <c r="G75" s="312"/>
      <c r="H75" s="312"/>
      <c r="I75" s="312"/>
      <c r="J75" s="312"/>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1"/>
      <c r="F77" s="311"/>
      <c r="G77" s="311"/>
      <c r="H77" s="311"/>
      <c r="I77" s="311"/>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260</v>
      </c>
      <c r="C79" s="51"/>
      <c r="D79" s="51"/>
      <c r="P79" s="29"/>
      <c r="Q79" s="29"/>
      <c r="R79" s="29"/>
      <c r="S79" s="29"/>
      <c r="T79" s="29"/>
      <c r="U79" s="29"/>
      <c r="V79" s="29"/>
      <c r="W79" s="29"/>
      <c r="X79" s="54"/>
      <c r="Y79" s="55"/>
      <c r="Z79" s="29"/>
      <c r="AA79" s="174"/>
    </row>
    <row r="80" spans="1:34" ht="41.25" customHeight="1" x14ac:dyDescent="0.2">
      <c r="A80" s="131"/>
      <c r="B80" s="203"/>
      <c r="C80" s="160"/>
      <c r="D80" s="160"/>
      <c r="E80" s="160"/>
      <c r="F80" s="160"/>
      <c r="G80" s="160"/>
      <c r="H80" s="160"/>
      <c r="I80" s="160"/>
      <c r="J80" s="160"/>
      <c r="P80" s="29"/>
      <c r="Q80" s="29"/>
      <c r="R80" s="29"/>
      <c r="S80" s="29"/>
      <c r="T80" s="29"/>
      <c r="U80" s="29"/>
      <c r="V80" s="29"/>
      <c r="W80" s="29"/>
      <c r="X80" s="54"/>
      <c r="Y80" s="55"/>
      <c r="Z80" s="29"/>
      <c r="AA80" s="174"/>
      <c r="AB80" s="175"/>
    </row>
    <row r="81" spans="1:34" ht="17.25" customHeight="1" x14ac:dyDescent="0.2">
      <c r="A81" s="131"/>
      <c r="B81" s="406"/>
      <c r="C81" s="406"/>
      <c r="D81" s="406"/>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204"/>
      <c r="C82" s="204"/>
      <c r="D82" s="204"/>
      <c r="E82" s="204"/>
      <c r="F82" s="204"/>
      <c r="G82" s="204"/>
      <c r="H82" s="204"/>
      <c r="I82" s="204"/>
      <c r="J82" s="204"/>
      <c r="O82" s="82"/>
      <c r="P82" s="40"/>
      <c r="Q82" s="29"/>
      <c r="R82" s="29"/>
      <c r="S82" s="29"/>
      <c r="T82" s="29"/>
      <c r="U82" s="29"/>
      <c r="V82" s="29"/>
      <c r="W82" s="29"/>
      <c r="X82" s="54"/>
      <c r="Y82" s="55"/>
      <c r="Z82" s="29"/>
      <c r="AA82" s="174"/>
    </row>
    <row r="83" spans="1:34" ht="18.75" customHeight="1" x14ac:dyDescent="0.2">
      <c r="A83" s="131"/>
      <c r="B83" s="406" t="s">
        <v>224</v>
      </c>
      <c r="C83" s="480"/>
      <c r="D83" s="480"/>
      <c r="E83" s="480"/>
      <c r="F83" s="480"/>
      <c r="G83" s="480"/>
      <c r="H83" s="480"/>
      <c r="I83" s="480"/>
      <c r="J83" s="480"/>
      <c r="O83" s="82"/>
      <c r="P83" s="82"/>
      <c r="Q83" s="29"/>
      <c r="R83" s="29"/>
      <c r="S83" s="29"/>
      <c r="T83" s="29"/>
      <c r="U83" s="29"/>
      <c r="V83" s="29"/>
      <c r="W83" s="29"/>
      <c r="X83" s="54"/>
      <c r="Y83" s="55"/>
      <c r="Z83" s="29"/>
      <c r="AA83" s="174"/>
    </row>
    <row r="84" spans="1:34" ht="25.5" customHeight="1" x14ac:dyDescent="0.2">
      <c r="A84" s="131"/>
      <c r="B84" s="313" t="s">
        <v>228</v>
      </c>
      <c r="C84" s="314"/>
      <c r="D84" s="314"/>
      <c r="E84" s="314"/>
      <c r="F84" s="314"/>
      <c r="G84" s="314"/>
      <c r="H84" s="314"/>
      <c r="I84" s="314"/>
      <c r="J84" s="315"/>
      <c r="L84" s="48"/>
      <c r="M84" s="48"/>
      <c r="N84" s="48"/>
      <c r="O84" s="82"/>
      <c r="P84" s="82"/>
      <c r="Q84" s="29"/>
      <c r="R84" s="29"/>
      <c r="S84" s="29"/>
      <c r="T84" s="29"/>
      <c r="U84" s="29"/>
      <c r="V84" s="29"/>
      <c r="W84" s="29"/>
      <c r="X84" s="54"/>
      <c r="Y84" s="55"/>
      <c r="Z84" s="29"/>
      <c r="AA84" s="174"/>
    </row>
    <row r="85" spans="1:34" ht="17.25" customHeight="1" x14ac:dyDescent="0.2">
      <c r="A85" s="131"/>
      <c r="B85" s="316"/>
      <c r="C85" s="317"/>
      <c r="D85" s="317"/>
      <c r="E85" s="317"/>
      <c r="F85" s="317"/>
      <c r="G85" s="317"/>
      <c r="H85" s="317"/>
      <c r="I85" s="317"/>
      <c r="J85" s="318"/>
      <c r="K85" s="481"/>
      <c r="L85" s="460"/>
      <c r="M85" s="432"/>
      <c r="N85" s="432"/>
      <c r="P85" s="29"/>
      <c r="Q85" s="29"/>
      <c r="R85" s="29"/>
      <c r="S85" s="29"/>
      <c r="T85" s="29"/>
      <c r="U85" s="29"/>
      <c r="V85" s="29"/>
      <c r="W85" s="29"/>
      <c r="X85" s="54"/>
      <c r="Y85" s="55"/>
      <c r="Z85" s="29"/>
      <c r="AA85" s="174"/>
    </row>
    <row r="86" spans="1:34" ht="17.25" customHeight="1" x14ac:dyDescent="0.2">
      <c r="A86" s="131"/>
      <c r="B86" s="30"/>
      <c r="K86" s="481"/>
      <c r="L86" s="460"/>
      <c r="M86" s="432"/>
      <c r="N86" s="432"/>
      <c r="P86" s="29"/>
      <c r="Q86" s="29"/>
      <c r="R86" s="29"/>
      <c r="S86" s="29"/>
      <c r="T86" s="29"/>
      <c r="U86" s="29"/>
      <c r="V86" s="29"/>
      <c r="W86" s="29"/>
      <c r="X86" s="54"/>
      <c r="Y86" s="55"/>
      <c r="Z86" s="29"/>
      <c r="AA86" s="174"/>
    </row>
    <row r="87" spans="1:34" ht="20.25" customHeight="1" x14ac:dyDescent="0.2">
      <c r="A87" s="131"/>
      <c r="B87" s="309" t="s">
        <v>169</v>
      </c>
      <c r="C87" s="309"/>
      <c r="D87" s="309"/>
      <c r="E87" s="309"/>
      <c r="F87" s="309"/>
      <c r="G87" s="40"/>
      <c r="J87" s="29"/>
      <c r="K87" s="481"/>
      <c r="L87" s="432"/>
      <c r="M87" s="432"/>
      <c r="N87" s="432"/>
      <c r="P87" s="44" t="s">
        <v>34</v>
      </c>
      <c r="X87" s="54"/>
      <c r="Y87" s="55"/>
      <c r="Z87" s="29"/>
      <c r="AA87" s="174"/>
    </row>
    <row r="88" spans="1:34" ht="15.75" customHeight="1" x14ac:dyDescent="0.2">
      <c r="A88" s="131"/>
      <c r="B88" s="453" t="s">
        <v>214</v>
      </c>
      <c r="C88" s="453"/>
      <c r="D88" s="453"/>
      <c r="E88" s="454"/>
      <c r="F88" s="137"/>
      <c r="G88" s="6"/>
      <c r="H88" s="6"/>
      <c r="I88" s="6"/>
      <c r="J88" s="29"/>
      <c r="K88" s="482"/>
      <c r="L88" s="138"/>
      <c r="M88" s="205"/>
      <c r="N88" s="135"/>
      <c r="P88" s="25"/>
      <c r="X88" s="54"/>
      <c r="Y88" s="55"/>
      <c r="Z88" s="29"/>
      <c r="AA88" s="174"/>
    </row>
    <row r="89" spans="1:34" ht="99" customHeight="1" x14ac:dyDescent="0.2">
      <c r="A89" s="131"/>
      <c r="B89" s="321" t="s">
        <v>605</v>
      </c>
      <c r="C89" s="322"/>
      <c r="D89" s="483" t="s">
        <v>519</v>
      </c>
      <c r="E89" s="484"/>
      <c r="F89" s="483" t="s">
        <v>619</v>
      </c>
      <c r="G89" s="485"/>
      <c r="H89" s="455" t="s">
        <v>216</v>
      </c>
      <c r="I89" s="456"/>
      <c r="J89" s="456"/>
      <c r="K89" s="456"/>
      <c r="L89" s="456"/>
      <c r="M89" s="456"/>
      <c r="N89" s="457"/>
      <c r="P89" s="147" t="s">
        <v>249</v>
      </c>
      <c r="Q89" s="348" t="s">
        <v>248</v>
      </c>
      <c r="R89" s="349"/>
      <c r="S89" s="349"/>
      <c r="T89" s="349"/>
      <c r="U89" s="349"/>
      <c r="V89" s="349"/>
      <c r="W89" s="349"/>
      <c r="X89" s="350"/>
      <c r="Y89" s="81"/>
      <c r="Z89" s="80"/>
      <c r="AA89" s="174"/>
    </row>
    <row r="90" spans="1:34" ht="34.5" customHeight="1" x14ac:dyDescent="0.2">
      <c r="A90" s="131" t="str">
        <f ca="1">IFERROR(INDEX(TblMatchKravres,MATCH($B90,TblSpecTjnstr,0)),"")</f>
        <v/>
      </c>
      <c r="B90" s="319" t="s">
        <v>570</v>
      </c>
      <c r="C90" s="320"/>
      <c r="D90" s="319"/>
      <c r="E90" s="459"/>
      <c r="F90" s="458"/>
      <c r="G90" s="459"/>
      <c r="H90" s="323"/>
      <c r="I90" s="324"/>
      <c r="J90" s="324"/>
      <c r="K90" s="324"/>
      <c r="L90" s="324"/>
      <c r="M90" s="324"/>
      <c r="N90" s="325"/>
      <c r="O90" s="56"/>
      <c r="P90" s="186"/>
      <c r="Q90" s="451"/>
      <c r="R90" s="451"/>
      <c r="S90" s="451"/>
      <c r="T90" s="451"/>
      <c r="U90" s="451"/>
      <c r="V90" s="451"/>
      <c r="W90" s="451"/>
      <c r="X90" s="452"/>
      <c r="Y90" s="56"/>
      <c r="Z90" s="56"/>
      <c r="AA90" s="169" t="b">
        <f>AND(AND(LEFT(B90,4)&lt;&gt;"Välj",B90&lt;&gt;""),P90="")</f>
        <v>0</v>
      </c>
      <c r="AC90" s="170" t="b">
        <f t="shared" ref="AC90:AC109" si="3">NOT(OR(AND(D90="",F90=""),AND(D90&lt;&gt;"",F90&lt;&gt;"")))</f>
        <v>0</v>
      </c>
      <c r="AH90" s="171" t="b">
        <f t="shared" ref="AH90:AH108" si="4">OR(AA90:AG90)</f>
        <v>0</v>
      </c>
    </row>
    <row r="91" spans="1:34" ht="34.5" customHeight="1" x14ac:dyDescent="0.2">
      <c r="A91" s="131" t="str">
        <f t="shared" ref="A91:A109" ca="1" si="5">IFERROR(INDEX(TblMatchKravres,MATCH($B91,TblSpecTjnstr,0)),"")</f>
        <v/>
      </c>
      <c r="B91" s="319" t="s">
        <v>570</v>
      </c>
      <c r="C91" s="320"/>
      <c r="D91" s="319"/>
      <c r="E91" s="459"/>
      <c r="F91" s="458"/>
      <c r="G91" s="459"/>
      <c r="H91" s="323"/>
      <c r="I91" s="324"/>
      <c r="J91" s="324"/>
      <c r="K91" s="324"/>
      <c r="L91" s="324"/>
      <c r="M91" s="324"/>
      <c r="N91" s="325"/>
      <c r="O91" s="56"/>
      <c r="P91" s="186"/>
      <c r="Q91" s="346"/>
      <c r="R91" s="346"/>
      <c r="S91" s="346"/>
      <c r="T91" s="346"/>
      <c r="U91" s="346"/>
      <c r="V91" s="346"/>
      <c r="W91" s="346"/>
      <c r="X91" s="347"/>
      <c r="Y91" s="56"/>
      <c r="Z91" s="56"/>
      <c r="AA91" s="169" t="b">
        <f t="shared" ref="AA91:AA109" si="6">AND(AND(LEFT(B91,4)&lt;&gt;"Välj",B91&lt;&gt;""),P91="")</f>
        <v>0</v>
      </c>
      <c r="AC91" s="170" t="b">
        <f t="shared" si="3"/>
        <v>0</v>
      </c>
      <c r="AH91" s="171" t="b">
        <f t="shared" si="4"/>
        <v>0</v>
      </c>
    </row>
    <row r="92" spans="1:34" ht="34.5" customHeight="1" x14ac:dyDescent="0.2">
      <c r="A92" s="131" t="str">
        <f t="shared" ca="1" si="5"/>
        <v/>
      </c>
      <c r="B92" s="319" t="s">
        <v>570</v>
      </c>
      <c r="C92" s="320"/>
      <c r="D92" s="319"/>
      <c r="E92" s="459"/>
      <c r="F92" s="458"/>
      <c r="G92" s="459"/>
      <c r="H92" s="323"/>
      <c r="I92" s="324"/>
      <c r="J92" s="324"/>
      <c r="K92" s="324"/>
      <c r="L92" s="324"/>
      <c r="M92" s="324"/>
      <c r="N92" s="325"/>
      <c r="O92" s="56"/>
      <c r="P92" s="186"/>
      <c r="Q92" s="346"/>
      <c r="R92" s="346"/>
      <c r="S92" s="346"/>
      <c r="T92" s="346"/>
      <c r="U92" s="346"/>
      <c r="V92" s="346"/>
      <c r="W92" s="346"/>
      <c r="X92" s="347"/>
      <c r="Y92" s="56"/>
      <c r="Z92" s="56"/>
      <c r="AA92" s="169" t="b">
        <f t="shared" si="6"/>
        <v>0</v>
      </c>
      <c r="AC92" s="170" t="b">
        <f t="shared" si="3"/>
        <v>0</v>
      </c>
      <c r="AH92" s="171" t="b">
        <f t="shared" si="4"/>
        <v>0</v>
      </c>
    </row>
    <row r="93" spans="1:34" ht="34.5" customHeight="1" x14ac:dyDescent="0.2">
      <c r="A93" s="131" t="str">
        <f t="shared" ca="1" si="5"/>
        <v/>
      </c>
      <c r="B93" s="319" t="s">
        <v>570</v>
      </c>
      <c r="C93" s="320"/>
      <c r="D93" s="319"/>
      <c r="E93" s="459"/>
      <c r="F93" s="458"/>
      <c r="G93" s="459"/>
      <c r="H93" s="323"/>
      <c r="I93" s="324"/>
      <c r="J93" s="324"/>
      <c r="K93" s="324"/>
      <c r="L93" s="324"/>
      <c r="M93" s="324"/>
      <c r="N93" s="325"/>
      <c r="O93" s="56"/>
      <c r="P93" s="186"/>
      <c r="Q93" s="346"/>
      <c r="R93" s="346"/>
      <c r="S93" s="346"/>
      <c r="T93" s="346"/>
      <c r="U93" s="346"/>
      <c r="V93" s="346"/>
      <c r="W93" s="346"/>
      <c r="X93" s="347"/>
      <c r="Y93" s="56"/>
      <c r="Z93" s="56"/>
      <c r="AA93" s="169" t="b">
        <f t="shared" si="6"/>
        <v>0</v>
      </c>
      <c r="AC93" s="170" t="b">
        <f t="shared" si="3"/>
        <v>0</v>
      </c>
      <c r="AH93" s="171" t="b">
        <f t="shared" si="4"/>
        <v>0</v>
      </c>
    </row>
    <row r="94" spans="1:34" ht="34.5" customHeight="1" x14ac:dyDescent="0.2">
      <c r="A94" s="131" t="str">
        <f t="shared" ca="1" si="5"/>
        <v/>
      </c>
      <c r="B94" s="319" t="s">
        <v>570</v>
      </c>
      <c r="C94" s="320"/>
      <c r="D94" s="319"/>
      <c r="E94" s="459"/>
      <c r="F94" s="458"/>
      <c r="G94" s="459"/>
      <c r="H94" s="323"/>
      <c r="I94" s="324"/>
      <c r="J94" s="324"/>
      <c r="K94" s="324"/>
      <c r="L94" s="324"/>
      <c r="M94" s="324"/>
      <c r="N94" s="325"/>
      <c r="O94" s="56"/>
      <c r="P94" s="186"/>
      <c r="Q94" s="346"/>
      <c r="R94" s="346"/>
      <c r="S94" s="346"/>
      <c r="T94" s="346"/>
      <c r="U94" s="346"/>
      <c r="V94" s="346"/>
      <c r="W94" s="346"/>
      <c r="X94" s="347"/>
      <c r="Y94" s="56"/>
      <c r="Z94" s="56"/>
      <c r="AA94" s="169" t="b">
        <f t="shared" si="6"/>
        <v>0</v>
      </c>
      <c r="AC94" s="170" t="b">
        <f t="shared" si="3"/>
        <v>0</v>
      </c>
      <c r="AH94" s="171" t="b">
        <f t="shared" si="4"/>
        <v>0</v>
      </c>
    </row>
    <row r="95" spans="1:34" ht="34.5" customHeight="1" x14ac:dyDescent="0.2">
      <c r="A95" s="131" t="str">
        <f t="shared" ca="1" si="5"/>
        <v/>
      </c>
      <c r="B95" s="319" t="s">
        <v>570</v>
      </c>
      <c r="C95" s="320"/>
      <c r="D95" s="319"/>
      <c r="E95" s="459"/>
      <c r="F95" s="458"/>
      <c r="G95" s="459"/>
      <c r="H95" s="323"/>
      <c r="I95" s="324"/>
      <c r="J95" s="324"/>
      <c r="K95" s="324"/>
      <c r="L95" s="324"/>
      <c r="M95" s="324"/>
      <c r="N95" s="325"/>
      <c r="O95" s="141"/>
      <c r="P95" s="186"/>
      <c r="Q95" s="346"/>
      <c r="R95" s="346"/>
      <c r="S95" s="346"/>
      <c r="T95" s="346"/>
      <c r="U95" s="346"/>
      <c r="V95" s="346"/>
      <c r="W95" s="346"/>
      <c r="X95" s="347"/>
      <c r="Y95" s="56"/>
      <c r="Z95" s="56"/>
      <c r="AA95" s="169" t="b">
        <f t="shared" si="6"/>
        <v>0</v>
      </c>
      <c r="AC95" s="170" t="b">
        <f t="shared" si="3"/>
        <v>0</v>
      </c>
      <c r="AH95" s="171" t="b">
        <f t="shared" si="4"/>
        <v>0</v>
      </c>
    </row>
    <row r="96" spans="1:34" ht="34.5" customHeight="1" x14ac:dyDescent="0.2">
      <c r="A96" s="131" t="str">
        <f t="shared" ca="1" si="5"/>
        <v/>
      </c>
      <c r="B96" s="319" t="s">
        <v>570</v>
      </c>
      <c r="C96" s="320"/>
      <c r="D96" s="319"/>
      <c r="E96" s="459"/>
      <c r="F96" s="458"/>
      <c r="G96" s="459"/>
      <c r="H96" s="323"/>
      <c r="I96" s="324"/>
      <c r="J96" s="324"/>
      <c r="K96" s="324"/>
      <c r="L96" s="324"/>
      <c r="M96" s="324"/>
      <c r="N96" s="325"/>
      <c r="O96" s="56"/>
      <c r="P96" s="186"/>
      <c r="Q96" s="346"/>
      <c r="R96" s="346"/>
      <c r="S96" s="346"/>
      <c r="T96" s="346"/>
      <c r="U96" s="346"/>
      <c r="V96" s="346"/>
      <c r="W96" s="346"/>
      <c r="X96" s="347"/>
      <c r="Y96" s="56"/>
      <c r="Z96" s="56"/>
      <c r="AA96" s="169" t="b">
        <f t="shared" si="6"/>
        <v>0</v>
      </c>
      <c r="AC96" s="170" t="b">
        <f t="shared" si="3"/>
        <v>0</v>
      </c>
      <c r="AH96" s="171" t="b">
        <f t="shared" si="4"/>
        <v>0</v>
      </c>
    </row>
    <row r="97" spans="1:34" ht="34.5" customHeight="1" x14ac:dyDescent="0.2">
      <c r="A97" s="131" t="str">
        <f t="shared" ca="1" si="5"/>
        <v/>
      </c>
      <c r="B97" s="319" t="s">
        <v>570</v>
      </c>
      <c r="C97" s="320"/>
      <c r="D97" s="319"/>
      <c r="E97" s="459"/>
      <c r="F97" s="458"/>
      <c r="G97" s="459"/>
      <c r="H97" s="323"/>
      <c r="I97" s="324"/>
      <c r="J97" s="324"/>
      <c r="K97" s="324"/>
      <c r="L97" s="324"/>
      <c r="M97" s="324"/>
      <c r="N97" s="325"/>
      <c r="O97" s="56"/>
      <c r="P97" s="186"/>
      <c r="Q97" s="346"/>
      <c r="R97" s="346"/>
      <c r="S97" s="346"/>
      <c r="T97" s="346"/>
      <c r="U97" s="346"/>
      <c r="V97" s="346"/>
      <c r="W97" s="346"/>
      <c r="X97" s="347"/>
      <c r="Y97" s="56"/>
      <c r="Z97" s="56"/>
      <c r="AA97" s="169" t="b">
        <f t="shared" si="6"/>
        <v>0</v>
      </c>
      <c r="AC97" s="170" t="b">
        <f t="shared" si="3"/>
        <v>0</v>
      </c>
      <c r="AH97" s="171" t="b">
        <f t="shared" si="4"/>
        <v>0</v>
      </c>
    </row>
    <row r="98" spans="1:34" ht="34.5" customHeight="1" x14ac:dyDescent="0.2">
      <c r="A98" s="131" t="str">
        <f t="shared" ca="1" si="5"/>
        <v/>
      </c>
      <c r="B98" s="319" t="s">
        <v>570</v>
      </c>
      <c r="C98" s="320"/>
      <c r="D98" s="319"/>
      <c r="E98" s="459"/>
      <c r="F98" s="458"/>
      <c r="G98" s="459"/>
      <c r="H98" s="323"/>
      <c r="I98" s="324"/>
      <c r="J98" s="324"/>
      <c r="K98" s="324"/>
      <c r="L98" s="324"/>
      <c r="M98" s="324"/>
      <c r="N98" s="325"/>
      <c r="O98" s="56"/>
      <c r="P98" s="186"/>
      <c r="Q98" s="346"/>
      <c r="R98" s="346"/>
      <c r="S98" s="346"/>
      <c r="T98" s="346"/>
      <c r="U98" s="346"/>
      <c r="V98" s="346"/>
      <c r="W98" s="346"/>
      <c r="X98" s="347"/>
      <c r="Y98" s="56"/>
      <c r="Z98" s="56"/>
      <c r="AA98" s="169" t="b">
        <f t="shared" si="6"/>
        <v>0</v>
      </c>
      <c r="AC98" s="170" t="b">
        <f t="shared" si="3"/>
        <v>0</v>
      </c>
      <c r="AH98" s="171" t="b">
        <f t="shared" si="4"/>
        <v>0</v>
      </c>
    </row>
    <row r="99" spans="1:34" ht="34.5" customHeight="1" x14ac:dyDescent="0.2">
      <c r="A99" s="131" t="str">
        <f t="shared" ca="1" si="5"/>
        <v/>
      </c>
      <c r="B99" s="319" t="s">
        <v>570</v>
      </c>
      <c r="C99" s="320"/>
      <c r="D99" s="319"/>
      <c r="E99" s="459"/>
      <c r="F99" s="458"/>
      <c r="G99" s="459"/>
      <c r="H99" s="323"/>
      <c r="I99" s="324"/>
      <c r="J99" s="324"/>
      <c r="K99" s="324"/>
      <c r="L99" s="324"/>
      <c r="M99" s="324"/>
      <c r="N99" s="325"/>
      <c r="O99" s="56"/>
      <c r="P99" s="186"/>
      <c r="Q99" s="346"/>
      <c r="R99" s="346"/>
      <c r="S99" s="346"/>
      <c r="T99" s="346"/>
      <c r="U99" s="346"/>
      <c r="V99" s="346"/>
      <c r="W99" s="346"/>
      <c r="X99" s="347"/>
      <c r="Y99" s="56"/>
      <c r="Z99" s="56"/>
      <c r="AA99" s="169" t="b">
        <f t="shared" si="6"/>
        <v>0</v>
      </c>
      <c r="AC99" s="170" t="b">
        <f t="shared" si="3"/>
        <v>0</v>
      </c>
      <c r="AH99" s="171" t="b">
        <f t="shared" si="4"/>
        <v>0</v>
      </c>
    </row>
    <row r="100" spans="1:34" ht="34.5" customHeight="1" x14ac:dyDescent="0.2">
      <c r="A100" s="131" t="str">
        <f t="shared" ca="1" si="5"/>
        <v/>
      </c>
      <c r="B100" s="319" t="s">
        <v>570</v>
      </c>
      <c r="C100" s="320"/>
      <c r="D100" s="319"/>
      <c r="E100" s="459"/>
      <c r="F100" s="458"/>
      <c r="G100" s="459"/>
      <c r="H100" s="323"/>
      <c r="I100" s="324"/>
      <c r="J100" s="324"/>
      <c r="K100" s="324"/>
      <c r="L100" s="324"/>
      <c r="M100" s="324"/>
      <c r="N100" s="325"/>
      <c r="O100" s="56"/>
      <c r="P100" s="186"/>
      <c r="Q100" s="346"/>
      <c r="R100" s="346"/>
      <c r="S100" s="346"/>
      <c r="T100" s="346"/>
      <c r="U100" s="346"/>
      <c r="V100" s="346"/>
      <c r="W100" s="346"/>
      <c r="X100" s="347"/>
      <c r="Y100" s="56"/>
      <c r="Z100" s="56"/>
      <c r="AA100" s="169" t="b">
        <f t="shared" si="6"/>
        <v>0</v>
      </c>
      <c r="AC100" s="170" t="b">
        <f t="shared" si="3"/>
        <v>0</v>
      </c>
      <c r="AH100" s="171" t="b">
        <f t="shared" si="4"/>
        <v>0</v>
      </c>
    </row>
    <row r="101" spans="1:34" ht="34.5" customHeight="1" x14ac:dyDescent="0.2">
      <c r="A101" s="131" t="str">
        <f t="shared" ca="1" si="5"/>
        <v/>
      </c>
      <c r="B101" s="319" t="s">
        <v>570</v>
      </c>
      <c r="C101" s="320"/>
      <c r="D101" s="319"/>
      <c r="E101" s="459"/>
      <c r="F101" s="458"/>
      <c r="G101" s="459"/>
      <c r="H101" s="323"/>
      <c r="I101" s="324"/>
      <c r="J101" s="324"/>
      <c r="K101" s="324"/>
      <c r="L101" s="324"/>
      <c r="M101" s="324"/>
      <c r="N101" s="325"/>
      <c r="O101" s="56"/>
      <c r="P101" s="186"/>
      <c r="Q101" s="346"/>
      <c r="R101" s="346"/>
      <c r="S101" s="346"/>
      <c r="T101" s="346"/>
      <c r="U101" s="346"/>
      <c r="V101" s="346"/>
      <c r="W101" s="346"/>
      <c r="X101" s="347"/>
      <c r="Y101" s="56"/>
      <c r="Z101" s="56"/>
      <c r="AA101" s="169" t="b">
        <f t="shared" si="6"/>
        <v>0</v>
      </c>
      <c r="AC101" s="170" t="b">
        <f t="shared" si="3"/>
        <v>0</v>
      </c>
      <c r="AH101" s="171" t="b">
        <f t="shared" si="4"/>
        <v>0</v>
      </c>
    </row>
    <row r="102" spans="1:34" ht="34.5" customHeight="1" x14ac:dyDescent="0.2">
      <c r="A102" s="131" t="str">
        <f t="shared" ca="1" si="5"/>
        <v/>
      </c>
      <c r="B102" s="319" t="s">
        <v>570</v>
      </c>
      <c r="C102" s="320"/>
      <c r="D102" s="319"/>
      <c r="E102" s="459"/>
      <c r="F102" s="458"/>
      <c r="G102" s="459"/>
      <c r="H102" s="323"/>
      <c r="I102" s="324"/>
      <c r="J102" s="324"/>
      <c r="K102" s="324"/>
      <c r="L102" s="324"/>
      <c r="M102" s="324"/>
      <c r="N102" s="325"/>
      <c r="O102" s="56"/>
      <c r="P102" s="186"/>
      <c r="Q102" s="346"/>
      <c r="R102" s="346"/>
      <c r="S102" s="346"/>
      <c r="T102" s="346"/>
      <c r="U102" s="346"/>
      <c r="V102" s="346"/>
      <c r="W102" s="346"/>
      <c r="X102" s="347"/>
      <c r="Y102" s="56"/>
      <c r="Z102" s="56"/>
      <c r="AA102" s="169" t="b">
        <f t="shared" si="6"/>
        <v>0</v>
      </c>
      <c r="AC102" s="170" t="b">
        <f t="shared" si="3"/>
        <v>0</v>
      </c>
      <c r="AH102" s="171" t="b">
        <f t="shared" si="4"/>
        <v>0</v>
      </c>
    </row>
    <row r="103" spans="1:34" ht="34.5" customHeight="1" x14ac:dyDescent="0.2">
      <c r="A103" s="131" t="str">
        <f t="shared" ca="1" si="5"/>
        <v/>
      </c>
      <c r="B103" s="319" t="s">
        <v>570</v>
      </c>
      <c r="C103" s="320"/>
      <c r="D103" s="319"/>
      <c r="E103" s="459"/>
      <c r="F103" s="458"/>
      <c r="G103" s="459"/>
      <c r="H103" s="323"/>
      <c r="I103" s="324"/>
      <c r="J103" s="324"/>
      <c r="K103" s="324"/>
      <c r="L103" s="324"/>
      <c r="M103" s="324"/>
      <c r="N103" s="325"/>
      <c r="O103" s="56"/>
      <c r="P103" s="186"/>
      <c r="Q103" s="346"/>
      <c r="R103" s="346"/>
      <c r="S103" s="346"/>
      <c r="T103" s="346"/>
      <c r="U103" s="346"/>
      <c r="V103" s="346"/>
      <c r="W103" s="346"/>
      <c r="X103" s="347"/>
      <c r="Y103" s="56"/>
      <c r="Z103" s="56"/>
      <c r="AA103" s="169" t="b">
        <f t="shared" si="6"/>
        <v>0</v>
      </c>
      <c r="AC103" s="170" t="b">
        <f t="shared" si="3"/>
        <v>0</v>
      </c>
      <c r="AH103" s="171" t="b">
        <f t="shared" si="4"/>
        <v>0</v>
      </c>
    </row>
    <row r="104" spans="1:34" ht="34.5" customHeight="1" x14ac:dyDescent="0.2">
      <c r="A104" s="131" t="str">
        <f t="shared" ca="1" si="5"/>
        <v/>
      </c>
      <c r="B104" s="319" t="s">
        <v>570</v>
      </c>
      <c r="C104" s="320"/>
      <c r="D104" s="319"/>
      <c r="E104" s="459"/>
      <c r="F104" s="458"/>
      <c r="G104" s="459"/>
      <c r="H104" s="323"/>
      <c r="I104" s="324"/>
      <c r="J104" s="324"/>
      <c r="K104" s="324"/>
      <c r="L104" s="324"/>
      <c r="M104" s="324"/>
      <c r="N104" s="325"/>
      <c r="O104" s="141"/>
      <c r="P104" s="186"/>
      <c r="Q104" s="346"/>
      <c r="R104" s="346"/>
      <c r="S104" s="346"/>
      <c r="T104" s="346"/>
      <c r="U104" s="346"/>
      <c r="V104" s="346"/>
      <c r="W104" s="346"/>
      <c r="X104" s="347"/>
      <c r="Y104" s="56"/>
      <c r="Z104" s="56"/>
      <c r="AA104" s="169" t="b">
        <f t="shared" si="6"/>
        <v>0</v>
      </c>
      <c r="AC104" s="170" t="b">
        <f t="shared" si="3"/>
        <v>0</v>
      </c>
      <c r="AH104" s="171" t="b">
        <f t="shared" si="4"/>
        <v>0</v>
      </c>
    </row>
    <row r="105" spans="1:34" ht="34.5" customHeight="1" x14ac:dyDescent="0.2">
      <c r="A105" s="131" t="str">
        <f t="shared" ca="1" si="5"/>
        <v/>
      </c>
      <c r="B105" s="319" t="s">
        <v>570</v>
      </c>
      <c r="C105" s="320"/>
      <c r="D105" s="319"/>
      <c r="E105" s="459"/>
      <c r="F105" s="458"/>
      <c r="G105" s="459"/>
      <c r="H105" s="323"/>
      <c r="I105" s="324"/>
      <c r="J105" s="324"/>
      <c r="K105" s="324"/>
      <c r="L105" s="324"/>
      <c r="M105" s="324"/>
      <c r="N105" s="325"/>
      <c r="O105" s="56"/>
      <c r="P105" s="186"/>
      <c r="Q105" s="346"/>
      <c r="R105" s="346"/>
      <c r="S105" s="346"/>
      <c r="T105" s="346"/>
      <c r="U105" s="346"/>
      <c r="V105" s="346"/>
      <c r="W105" s="346"/>
      <c r="X105" s="347"/>
      <c r="Y105" s="56"/>
      <c r="Z105" s="56"/>
      <c r="AA105" s="169" t="b">
        <f t="shared" si="6"/>
        <v>0</v>
      </c>
      <c r="AC105" s="170" t="b">
        <f t="shared" si="3"/>
        <v>0</v>
      </c>
      <c r="AH105" s="171" t="b">
        <f t="shared" si="4"/>
        <v>0</v>
      </c>
    </row>
    <row r="106" spans="1:34" ht="34.5" customHeight="1" x14ac:dyDescent="0.2">
      <c r="A106" s="131" t="str">
        <f t="shared" ca="1" si="5"/>
        <v/>
      </c>
      <c r="B106" s="319" t="s">
        <v>570</v>
      </c>
      <c r="C106" s="320"/>
      <c r="D106" s="319"/>
      <c r="E106" s="459"/>
      <c r="F106" s="458"/>
      <c r="G106" s="459"/>
      <c r="H106" s="323"/>
      <c r="I106" s="324"/>
      <c r="J106" s="324"/>
      <c r="K106" s="324"/>
      <c r="L106" s="324"/>
      <c r="M106" s="324"/>
      <c r="N106" s="325"/>
      <c r="O106" s="56"/>
      <c r="P106" s="186"/>
      <c r="Q106" s="346"/>
      <c r="R106" s="346"/>
      <c r="S106" s="346"/>
      <c r="T106" s="346"/>
      <c r="U106" s="346"/>
      <c r="V106" s="346"/>
      <c r="W106" s="346"/>
      <c r="X106" s="347"/>
      <c r="Y106" s="56"/>
      <c r="Z106" s="56"/>
      <c r="AA106" s="169" t="b">
        <f t="shared" si="6"/>
        <v>0</v>
      </c>
      <c r="AC106" s="170" t="b">
        <f t="shared" si="3"/>
        <v>0</v>
      </c>
      <c r="AH106" s="171" t="b">
        <f t="shared" si="4"/>
        <v>0</v>
      </c>
    </row>
    <row r="107" spans="1:34" ht="34.5" customHeight="1" x14ac:dyDescent="0.2">
      <c r="A107" s="131" t="str">
        <f t="shared" ca="1" si="5"/>
        <v/>
      </c>
      <c r="B107" s="319" t="s">
        <v>570</v>
      </c>
      <c r="C107" s="320"/>
      <c r="D107" s="319"/>
      <c r="E107" s="459"/>
      <c r="F107" s="458"/>
      <c r="G107" s="459"/>
      <c r="H107" s="323"/>
      <c r="I107" s="324"/>
      <c r="J107" s="324"/>
      <c r="K107" s="324"/>
      <c r="L107" s="324"/>
      <c r="M107" s="324"/>
      <c r="N107" s="325"/>
      <c r="O107" s="56"/>
      <c r="P107" s="186"/>
      <c r="Q107" s="346"/>
      <c r="R107" s="346"/>
      <c r="S107" s="346"/>
      <c r="T107" s="346"/>
      <c r="U107" s="346"/>
      <c r="V107" s="346"/>
      <c r="W107" s="346"/>
      <c r="X107" s="347"/>
      <c r="Y107" s="56"/>
      <c r="Z107" s="56"/>
      <c r="AA107" s="169" t="b">
        <f t="shared" si="6"/>
        <v>0</v>
      </c>
      <c r="AC107" s="170" t="b">
        <f t="shared" si="3"/>
        <v>0</v>
      </c>
      <c r="AH107" s="171" t="b">
        <f t="shared" si="4"/>
        <v>0</v>
      </c>
    </row>
    <row r="108" spans="1:34" ht="34.5" customHeight="1" x14ac:dyDescent="0.2">
      <c r="A108" s="131" t="str">
        <f t="shared" ca="1" si="5"/>
        <v/>
      </c>
      <c r="B108" s="319" t="s">
        <v>570</v>
      </c>
      <c r="C108" s="320"/>
      <c r="D108" s="319"/>
      <c r="E108" s="459"/>
      <c r="F108" s="458"/>
      <c r="G108" s="459"/>
      <c r="H108" s="323"/>
      <c r="I108" s="324"/>
      <c r="J108" s="324"/>
      <c r="K108" s="324"/>
      <c r="L108" s="324"/>
      <c r="M108" s="324"/>
      <c r="N108" s="325"/>
      <c r="O108" s="56"/>
      <c r="P108" s="186"/>
      <c r="Q108" s="346"/>
      <c r="R108" s="346"/>
      <c r="S108" s="346"/>
      <c r="T108" s="346"/>
      <c r="U108" s="346"/>
      <c r="V108" s="346"/>
      <c r="W108" s="346"/>
      <c r="X108" s="347"/>
      <c r="Y108" s="56"/>
      <c r="Z108" s="56"/>
      <c r="AA108" s="169" t="b">
        <f t="shared" si="6"/>
        <v>0</v>
      </c>
      <c r="AC108" s="170" t="b">
        <f t="shared" si="3"/>
        <v>0</v>
      </c>
      <c r="AH108" s="171" t="b">
        <f t="shared" si="4"/>
        <v>0</v>
      </c>
    </row>
    <row r="109" spans="1:34" ht="34.5" customHeight="1" x14ac:dyDescent="0.2">
      <c r="A109" s="131" t="str">
        <f t="shared" ca="1" si="5"/>
        <v/>
      </c>
      <c r="B109" s="319" t="s">
        <v>570</v>
      </c>
      <c r="C109" s="320"/>
      <c r="D109" s="319"/>
      <c r="E109" s="459"/>
      <c r="F109" s="458"/>
      <c r="G109" s="459"/>
      <c r="H109" s="323"/>
      <c r="I109" s="324"/>
      <c r="J109" s="324"/>
      <c r="K109" s="324"/>
      <c r="L109" s="324"/>
      <c r="M109" s="324"/>
      <c r="N109" s="325"/>
      <c r="O109" s="56"/>
      <c r="P109" s="186"/>
      <c r="Q109" s="346"/>
      <c r="R109" s="346"/>
      <c r="S109" s="346"/>
      <c r="T109" s="346"/>
      <c r="U109" s="346"/>
      <c r="V109" s="346"/>
      <c r="W109" s="346"/>
      <c r="X109" s="347"/>
      <c r="Y109" s="56"/>
      <c r="Z109" s="56"/>
      <c r="AA109" s="169" t="b">
        <f t="shared" si="6"/>
        <v>0</v>
      </c>
      <c r="AC109" s="170" t="b">
        <f t="shared" si="3"/>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x14ac:dyDescent="0.2">
      <c r="B111" s="195"/>
      <c r="C111" s="195"/>
      <c r="D111" s="195"/>
      <c r="F111" s="195"/>
      <c r="G111" s="195"/>
      <c r="H111" s="195"/>
      <c r="I111" s="195"/>
      <c r="J111" s="3"/>
      <c r="L111" s="67"/>
      <c r="M111" s="67"/>
      <c r="N111" s="67"/>
      <c r="P111" s="209"/>
      <c r="R111" s="6"/>
      <c r="U111" s="28"/>
      <c r="V111" s="28"/>
      <c r="W111" s="3"/>
    </row>
    <row r="112" spans="1:34" ht="18" x14ac:dyDescent="0.2">
      <c r="B112" s="309" t="s">
        <v>213</v>
      </c>
      <c r="C112" s="309"/>
      <c r="D112" s="309"/>
      <c r="E112" s="309"/>
      <c r="F112" s="309"/>
      <c r="H112" s="59"/>
      <c r="I112" s="59"/>
      <c r="J112" s="59"/>
      <c r="S112" s="29"/>
      <c r="T112" s="29"/>
      <c r="U112" s="29"/>
      <c r="W112" s="29"/>
    </row>
    <row r="113" spans="2:35" ht="26.25" customHeight="1" x14ac:dyDescent="0.2">
      <c r="B113" s="478" t="s">
        <v>212</v>
      </c>
      <c r="C113" s="479"/>
      <c r="D113" s="479"/>
      <c r="E113" s="479"/>
      <c r="F113" s="479"/>
      <c r="G113" s="479"/>
      <c r="H113" s="479"/>
      <c r="I113" s="479"/>
      <c r="J113" s="59"/>
      <c r="S113" s="29"/>
      <c r="T113" s="29"/>
      <c r="U113" s="29"/>
      <c r="W113" s="29"/>
      <c r="AA113" s="174"/>
    </row>
    <row r="114" spans="2:35" x14ac:dyDescent="0.2">
      <c r="B114" s="25" t="s">
        <v>121</v>
      </c>
      <c r="H114" s="59"/>
      <c r="I114" s="59"/>
      <c r="J114" s="59"/>
      <c r="K114" s="40"/>
      <c r="P114" s="25"/>
      <c r="U114" s="29"/>
      <c r="V114" s="29"/>
      <c r="W114" s="29"/>
    </row>
    <row r="115" spans="2:35" ht="19.5" customHeight="1" x14ac:dyDescent="0.2">
      <c r="B115" s="292" t="s">
        <v>614</v>
      </c>
      <c r="C115" s="293"/>
      <c r="D115" s="293"/>
      <c r="E115" s="293"/>
      <c r="F115" s="293"/>
      <c r="G115" s="293"/>
      <c r="H115" s="293"/>
      <c r="I115" s="310"/>
      <c r="J115" s="59"/>
      <c r="K115" s="40"/>
      <c r="P115" s="290"/>
      <c r="Q115" s="290"/>
      <c r="R115" s="290"/>
      <c r="S115" s="290"/>
      <c r="T115" s="210"/>
      <c r="U115" s="29"/>
    </row>
    <row r="116" spans="2:35" ht="19.5" customHeight="1" x14ac:dyDescent="0.2">
      <c r="B116" s="286"/>
      <c r="C116" s="287"/>
      <c r="D116" s="287"/>
      <c r="E116" s="287"/>
      <c r="F116" s="287"/>
      <c r="G116" s="287"/>
      <c r="H116" s="287"/>
      <c r="I116" s="288"/>
      <c r="J116" s="59"/>
      <c r="K116" s="40"/>
      <c r="U116" s="29"/>
    </row>
    <row r="117" spans="2:35" ht="19.5" customHeight="1" x14ac:dyDescent="0.2">
      <c r="B117" s="286"/>
      <c r="C117" s="287"/>
      <c r="D117" s="287"/>
      <c r="E117" s="287"/>
      <c r="F117" s="287"/>
      <c r="G117" s="287"/>
      <c r="H117" s="287"/>
      <c r="I117" s="288"/>
      <c r="K117" s="40"/>
      <c r="U117" s="29"/>
      <c r="X117" s="211"/>
      <c r="Y117" s="184"/>
      <c r="Z117" s="184"/>
    </row>
    <row r="118" spans="2:35" ht="19.5" customHeight="1" x14ac:dyDescent="0.2">
      <c r="B118" s="291"/>
      <c r="C118" s="291"/>
      <c r="D118" s="291"/>
      <c r="E118" s="291"/>
      <c r="F118" s="291"/>
      <c r="G118" s="291"/>
      <c r="H118" s="291"/>
      <c r="I118" s="291"/>
      <c r="K118" s="40"/>
      <c r="U118" s="29"/>
      <c r="X118" s="211"/>
      <c r="Y118" s="184"/>
      <c r="Z118" s="184"/>
    </row>
    <row r="119" spans="2:35" ht="12.75" customHeight="1" x14ac:dyDescent="0.2">
      <c r="J119" s="3"/>
      <c r="P119" s="3"/>
      <c r="Q119" s="3"/>
      <c r="R119" s="3"/>
      <c r="S119" s="3"/>
      <c r="T119" s="3"/>
      <c r="U119" s="29"/>
      <c r="X119" s="211"/>
      <c r="Y119" s="184"/>
      <c r="Z119" s="184"/>
      <c r="AG119" s="175"/>
      <c r="AH119" s="176"/>
      <c r="AI119" s="176"/>
    </row>
    <row r="120" spans="2:35" ht="19.5" customHeight="1" x14ac:dyDescent="0.2">
      <c r="B120" s="25" t="s">
        <v>219</v>
      </c>
      <c r="P120" s="25"/>
      <c r="U120" s="29"/>
      <c r="X120" s="211"/>
      <c r="Y120" s="184"/>
      <c r="Z120" s="184"/>
      <c r="AG120" s="175"/>
      <c r="AH120" s="176"/>
      <c r="AI120" s="176"/>
    </row>
    <row r="121" spans="2:35" ht="19.5" customHeight="1" x14ac:dyDescent="0.2">
      <c r="B121" s="289" t="s">
        <v>174</v>
      </c>
      <c r="C121" s="289"/>
      <c r="D121" s="289"/>
      <c r="E121" s="289"/>
      <c r="F121" s="289"/>
      <c r="G121" s="289"/>
      <c r="H121" s="289"/>
      <c r="I121" s="289"/>
      <c r="P121" s="290"/>
      <c r="Q121" s="290"/>
      <c r="R121" s="290"/>
      <c r="S121" s="290"/>
      <c r="T121" s="210"/>
      <c r="U121" s="29"/>
      <c r="X121" s="211"/>
      <c r="Y121" s="184"/>
      <c r="Z121" s="184"/>
      <c r="AG121" s="175"/>
      <c r="AH121" s="176"/>
      <c r="AI121" s="176"/>
    </row>
    <row r="122" spans="2:35" ht="19.5" customHeight="1" x14ac:dyDescent="0.2">
      <c r="B122" s="291"/>
      <c r="C122" s="291"/>
      <c r="D122" s="291"/>
      <c r="E122" s="291"/>
      <c r="F122" s="291"/>
      <c r="G122" s="291"/>
      <c r="H122" s="291"/>
      <c r="I122" s="291"/>
      <c r="U122" s="29"/>
      <c r="X122" s="211"/>
      <c r="Y122" s="211"/>
      <c r="Z122" s="211"/>
      <c r="AG122" s="175"/>
      <c r="AH122" s="176"/>
      <c r="AI122" s="176"/>
    </row>
    <row r="123" spans="2:35" ht="19.5" customHeight="1" x14ac:dyDescent="0.2">
      <c r="B123" s="291"/>
      <c r="C123" s="291"/>
      <c r="D123" s="291"/>
      <c r="E123" s="291"/>
      <c r="F123" s="291"/>
      <c r="G123" s="291"/>
      <c r="H123" s="291"/>
      <c r="I123" s="291"/>
      <c r="U123" s="29"/>
      <c r="X123" s="211"/>
      <c r="Y123" s="211"/>
      <c r="Z123" s="211"/>
      <c r="AG123" s="175"/>
      <c r="AH123" s="176"/>
      <c r="AI123" s="176"/>
    </row>
    <row r="124" spans="2:35" ht="19.5" customHeight="1" x14ac:dyDescent="0.2">
      <c r="B124" s="291"/>
      <c r="C124" s="291"/>
      <c r="D124" s="291"/>
      <c r="E124" s="291"/>
      <c r="F124" s="291"/>
      <c r="G124" s="291"/>
      <c r="H124" s="291"/>
      <c r="I124" s="291"/>
      <c r="U124" s="29"/>
      <c r="X124" s="211"/>
      <c r="Y124" s="211"/>
      <c r="Z124" s="211"/>
    </row>
    <row r="125" spans="2:35" ht="19.5" customHeight="1" x14ac:dyDescent="0.2">
      <c r="U125" s="29"/>
      <c r="X125" s="211"/>
      <c r="Y125" s="211"/>
      <c r="Z125" s="211"/>
      <c r="AG125" s="175"/>
      <c r="AH125" s="176"/>
      <c r="AI125" s="176"/>
    </row>
    <row r="126" spans="2:35" ht="19.5" customHeight="1" x14ac:dyDescent="0.2">
      <c r="B126" s="25" t="s">
        <v>220</v>
      </c>
      <c r="P126" s="25"/>
      <c r="U126" s="29"/>
      <c r="X126" s="211"/>
      <c r="Y126" s="211"/>
      <c r="Z126" s="211"/>
      <c r="AG126" s="175"/>
      <c r="AH126" s="176"/>
      <c r="AI126" s="176"/>
    </row>
    <row r="127" spans="2:35" ht="19.5" customHeight="1" x14ac:dyDescent="0.2">
      <c r="B127" s="289" t="s">
        <v>221</v>
      </c>
      <c r="C127" s="289"/>
      <c r="D127" s="289"/>
      <c r="E127" s="289"/>
      <c r="F127" s="289"/>
      <c r="G127" s="289"/>
      <c r="H127" s="289"/>
      <c r="I127" s="289"/>
      <c r="P127" s="368"/>
      <c r="Q127" s="368"/>
      <c r="R127" s="368"/>
      <c r="S127" s="368"/>
      <c r="T127" s="210"/>
      <c r="U127" s="29"/>
      <c r="X127" s="211"/>
      <c r="Y127" s="211"/>
      <c r="Z127" s="211"/>
      <c r="AG127" s="175"/>
      <c r="AH127" s="176"/>
      <c r="AI127" s="176"/>
    </row>
    <row r="128" spans="2:35" ht="19.5" customHeight="1" x14ac:dyDescent="0.2">
      <c r="B128" s="291"/>
      <c r="C128" s="291"/>
      <c r="D128" s="291"/>
      <c r="E128" s="291"/>
      <c r="F128" s="291"/>
      <c r="G128" s="291"/>
      <c r="H128" s="291"/>
      <c r="I128" s="291"/>
      <c r="U128" s="29"/>
      <c r="X128" s="211"/>
      <c r="Y128" s="211"/>
      <c r="Z128" s="211"/>
      <c r="AG128" s="175"/>
      <c r="AH128" s="176"/>
      <c r="AI128" s="176"/>
    </row>
    <row r="129" spans="2:35" ht="19.5" customHeight="1" x14ac:dyDescent="0.2">
      <c r="B129" s="291"/>
      <c r="C129" s="291"/>
      <c r="D129" s="291"/>
      <c r="E129" s="291"/>
      <c r="F129" s="291"/>
      <c r="G129" s="291"/>
      <c r="H129" s="291"/>
      <c r="I129" s="291"/>
      <c r="U129" s="29"/>
      <c r="X129" s="211"/>
      <c r="Y129" s="211"/>
      <c r="Z129" s="211"/>
      <c r="AG129" s="175"/>
      <c r="AH129" s="176"/>
      <c r="AI129" s="176"/>
    </row>
    <row r="130" spans="2:35" ht="19.5" customHeight="1" x14ac:dyDescent="0.2">
      <c r="B130" s="291"/>
      <c r="C130" s="291"/>
      <c r="D130" s="291"/>
      <c r="E130" s="291"/>
      <c r="F130" s="291"/>
      <c r="G130" s="291"/>
      <c r="H130" s="291"/>
      <c r="I130" s="291"/>
      <c r="U130" s="29"/>
      <c r="X130" s="211"/>
      <c r="Y130" s="211"/>
      <c r="Z130" s="211"/>
    </row>
    <row r="131" spans="2:35" ht="19.5" customHeight="1" x14ac:dyDescent="0.2">
      <c r="B131" s="291"/>
      <c r="C131" s="291"/>
      <c r="D131" s="291"/>
      <c r="E131" s="291"/>
      <c r="F131" s="291"/>
      <c r="G131" s="291"/>
      <c r="H131" s="291"/>
      <c r="I131" s="291"/>
      <c r="U131" s="29"/>
      <c r="X131" s="211"/>
      <c r="Y131" s="211"/>
      <c r="Z131" s="211"/>
      <c r="AG131" s="175"/>
      <c r="AH131" s="176"/>
      <c r="AI131" s="176"/>
    </row>
    <row r="132" spans="2:35" ht="19.5" customHeight="1" x14ac:dyDescent="0.2">
      <c r="B132" s="291"/>
      <c r="C132" s="291"/>
      <c r="D132" s="291"/>
      <c r="E132" s="291"/>
      <c r="F132" s="291"/>
      <c r="G132" s="291"/>
      <c r="H132" s="291"/>
      <c r="I132" s="291"/>
      <c r="U132" s="29"/>
      <c r="X132" s="211"/>
      <c r="Y132" s="211"/>
      <c r="Z132" s="211"/>
      <c r="AG132" s="175"/>
      <c r="AH132" s="176"/>
      <c r="AI132" s="176"/>
    </row>
    <row r="133" spans="2:35" ht="17.25" customHeight="1" x14ac:dyDescent="0.2">
      <c r="B133" s="38"/>
      <c r="C133" s="38"/>
      <c r="D133" s="38"/>
      <c r="E133" s="38"/>
      <c r="F133" s="38"/>
      <c r="H133" s="32"/>
      <c r="I133" s="32"/>
      <c r="J133" s="6"/>
      <c r="P133" s="31"/>
      <c r="S133" s="29"/>
      <c r="T133" s="29"/>
      <c r="U133" s="29"/>
      <c r="X133" s="211"/>
      <c r="Y133" s="211"/>
      <c r="Z133" s="211"/>
      <c r="AG133" s="175"/>
      <c r="AH133" s="176"/>
      <c r="AI133" s="176"/>
    </row>
    <row r="134" spans="2:35" ht="19.5" customHeight="1" x14ac:dyDescent="0.2">
      <c r="B134" s="25" t="s">
        <v>167</v>
      </c>
      <c r="P134" s="25"/>
      <c r="U134" s="29"/>
      <c r="X134" s="211"/>
      <c r="Y134" s="211"/>
      <c r="Z134" s="211"/>
      <c r="AG134" s="175"/>
      <c r="AH134" s="176"/>
      <c r="AI134" s="176"/>
    </row>
    <row r="135" spans="2:35" ht="19.5" customHeight="1" x14ac:dyDescent="0.2">
      <c r="B135" s="289" t="s">
        <v>197</v>
      </c>
      <c r="C135" s="289"/>
      <c r="D135" s="289"/>
      <c r="E135" s="289"/>
      <c r="F135" s="289"/>
      <c r="G135" s="289"/>
      <c r="H135" s="289"/>
      <c r="I135" s="289"/>
      <c r="K135" s="40"/>
      <c r="P135" s="290"/>
      <c r="Q135" s="290"/>
      <c r="R135" s="290"/>
      <c r="S135" s="290"/>
      <c r="T135" s="210"/>
      <c r="U135" s="29"/>
      <c r="X135" s="211"/>
      <c r="Y135" s="211"/>
      <c r="Z135" s="211"/>
      <c r="AG135" s="175"/>
      <c r="AH135" s="176"/>
      <c r="AI135" s="176"/>
    </row>
    <row r="136" spans="2:35" ht="19.5" customHeight="1" x14ac:dyDescent="0.2">
      <c r="B136" s="291"/>
      <c r="C136" s="291"/>
      <c r="D136" s="291"/>
      <c r="E136" s="291"/>
      <c r="F136" s="291"/>
      <c r="G136" s="291"/>
      <c r="H136" s="291"/>
      <c r="I136" s="291"/>
      <c r="K136" s="40"/>
      <c r="U136" s="29"/>
      <c r="X136" s="211"/>
      <c r="Y136" s="211"/>
      <c r="Z136" s="211"/>
      <c r="AG136" s="175"/>
      <c r="AH136" s="176"/>
      <c r="AI136" s="176"/>
    </row>
    <row r="137" spans="2:35" ht="19.5" customHeight="1" x14ac:dyDescent="0.2">
      <c r="B137" s="291"/>
      <c r="C137" s="291"/>
      <c r="D137" s="291"/>
      <c r="E137" s="291"/>
      <c r="F137" s="291"/>
      <c r="G137" s="291"/>
      <c r="H137" s="291"/>
      <c r="I137" s="291"/>
      <c r="K137" s="40"/>
      <c r="U137" s="29"/>
      <c r="X137" s="211"/>
      <c r="Y137" s="211"/>
      <c r="Z137" s="211"/>
      <c r="AG137" s="175"/>
      <c r="AH137" s="176"/>
      <c r="AI137" s="176"/>
    </row>
    <row r="138" spans="2:35" ht="19.5" customHeight="1" x14ac:dyDescent="0.2">
      <c r="B138" s="291"/>
      <c r="C138" s="291"/>
      <c r="D138" s="291"/>
      <c r="E138" s="291"/>
      <c r="F138" s="291"/>
      <c r="G138" s="291"/>
      <c r="H138" s="291"/>
      <c r="I138" s="291"/>
      <c r="K138" s="40"/>
      <c r="U138" s="29"/>
      <c r="X138" s="211"/>
      <c r="Y138" s="211"/>
      <c r="Z138" s="211"/>
    </row>
    <row r="139" spans="2:35" ht="19.5" customHeight="1" x14ac:dyDescent="0.2">
      <c r="J139" s="3"/>
      <c r="P139" s="3"/>
      <c r="Q139" s="3"/>
      <c r="R139" s="3"/>
      <c r="S139" s="3"/>
      <c r="T139" s="3"/>
      <c r="U139" s="29"/>
      <c r="X139" s="211"/>
      <c r="Y139" s="211"/>
      <c r="Z139" s="211"/>
      <c r="AG139" s="175"/>
      <c r="AH139" s="176"/>
      <c r="AI139" s="176"/>
    </row>
    <row r="140" spans="2:35" ht="17.25" customHeight="1" x14ac:dyDescent="0.2">
      <c r="B140" s="25" t="s">
        <v>218</v>
      </c>
      <c r="C140" s="38"/>
      <c r="D140" s="38"/>
      <c r="E140" s="38"/>
      <c r="F140" s="38"/>
      <c r="H140" s="32"/>
      <c r="I140" s="32"/>
      <c r="J140" s="6"/>
      <c r="P140" s="31"/>
      <c r="S140" s="29"/>
      <c r="T140" s="29"/>
      <c r="U140" s="29"/>
      <c r="X140" s="211"/>
      <c r="Y140" s="211"/>
      <c r="Z140" s="211"/>
      <c r="AG140" s="175"/>
      <c r="AH140" s="176"/>
      <c r="AI140" s="176"/>
    </row>
    <row r="141" spans="2:35" s="1" customFormat="1" ht="43.9" customHeight="1" x14ac:dyDescent="0.2">
      <c r="B141" s="289" t="s">
        <v>239</v>
      </c>
      <c r="C141" s="289"/>
      <c r="D141" s="289"/>
      <c r="E141" s="289"/>
      <c r="F141" s="289"/>
      <c r="G141" s="289"/>
      <c r="H141" s="289"/>
      <c r="I141" s="289"/>
      <c r="X141" s="211"/>
      <c r="Y141" s="211"/>
      <c r="Z141" s="211"/>
      <c r="AA141" s="169"/>
      <c r="AB141" s="170"/>
      <c r="AC141" s="170"/>
      <c r="AD141" s="170"/>
      <c r="AE141" s="170"/>
      <c r="AF141" s="170"/>
      <c r="AG141" s="175"/>
      <c r="AH141" s="176"/>
      <c r="AI141" s="176"/>
    </row>
    <row r="142" spans="2:35" s="1" customFormat="1" ht="41.25" customHeight="1" x14ac:dyDescent="0.2">
      <c r="B142" s="298"/>
      <c r="C142" s="299"/>
      <c r="D142" s="299"/>
      <c r="E142" s="300"/>
      <c r="F142" s="300"/>
      <c r="G142" s="300"/>
      <c r="H142" s="300"/>
      <c r="I142" s="301"/>
      <c r="X142" s="211"/>
      <c r="Y142" s="211"/>
      <c r="Z142" s="211"/>
      <c r="AA142" s="169"/>
      <c r="AB142" s="170"/>
      <c r="AC142" s="170"/>
      <c r="AD142" s="170"/>
      <c r="AE142" s="170"/>
      <c r="AF142" s="170"/>
      <c r="AG142" s="175"/>
      <c r="AH142" s="176"/>
      <c r="AI142" s="176"/>
    </row>
    <row r="143" spans="2:35" s="1" customFormat="1" ht="41.25" customHeight="1" x14ac:dyDescent="0.2">
      <c r="B143" s="302"/>
      <c r="C143" s="303"/>
      <c r="D143" s="303"/>
      <c r="E143" s="304"/>
      <c r="F143" s="304"/>
      <c r="G143" s="304"/>
      <c r="H143" s="304"/>
      <c r="I143" s="305"/>
      <c r="X143" s="211"/>
      <c r="Y143" s="211"/>
      <c r="Z143" s="211"/>
      <c r="AA143" s="169"/>
      <c r="AB143" s="170"/>
      <c r="AC143" s="170"/>
      <c r="AD143" s="170"/>
      <c r="AE143" s="170"/>
      <c r="AF143" s="170"/>
      <c r="AG143" s="175"/>
      <c r="AH143" s="176"/>
      <c r="AI143" s="176"/>
    </row>
    <row r="144" spans="2:35" s="1" customFormat="1" ht="25.5" customHeight="1" x14ac:dyDescent="0.25">
      <c r="B144" s="306"/>
      <c r="C144" s="307"/>
      <c r="D144" s="307"/>
      <c r="E144" s="307"/>
      <c r="F144" s="307"/>
      <c r="G144" s="307"/>
      <c r="H144" s="307"/>
      <c r="I144" s="308"/>
      <c r="J144" s="17"/>
      <c r="K144" s="17"/>
      <c r="L144" s="17"/>
      <c r="M144" s="17"/>
      <c r="X144" s="211"/>
      <c r="Y144" s="211"/>
      <c r="Z144" s="211"/>
      <c r="AA144" s="169"/>
      <c r="AB144" s="170"/>
      <c r="AC144" s="170"/>
      <c r="AD144" s="170"/>
      <c r="AE144" s="170"/>
      <c r="AF144" s="170"/>
      <c r="AG144" s="170"/>
      <c r="AH144" s="171"/>
      <c r="AI144" s="171"/>
    </row>
    <row r="145" spans="2:35" ht="17.25" customHeight="1" x14ac:dyDescent="0.2">
      <c r="B145" s="38"/>
      <c r="C145" s="38"/>
      <c r="D145" s="38"/>
      <c r="E145" s="38"/>
      <c r="F145" s="38"/>
      <c r="H145" s="32"/>
      <c r="I145" s="32"/>
      <c r="J145" s="6"/>
      <c r="P145" s="31"/>
      <c r="S145" s="29"/>
      <c r="T145" s="29"/>
      <c r="U145" s="29"/>
      <c r="X145" s="211"/>
      <c r="Y145" s="211"/>
      <c r="Z145" s="211"/>
    </row>
    <row r="146" spans="2:35" ht="20.25" customHeight="1" x14ac:dyDescent="0.2">
      <c r="B146" s="309" t="s">
        <v>35</v>
      </c>
      <c r="C146" s="309"/>
      <c r="D146" s="309"/>
      <c r="E146" s="309"/>
      <c r="F146" s="309"/>
      <c r="P146" s="31"/>
      <c r="S146" s="29"/>
      <c r="T146" s="29"/>
      <c r="U146" s="29"/>
      <c r="X146" s="211"/>
      <c r="Y146" s="211"/>
      <c r="Z146" s="211"/>
    </row>
    <row r="147" spans="2:35" ht="33" customHeight="1" x14ac:dyDescent="0.2">
      <c r="B147" s="292" t="s">
        <v>36</v>
      </c>
      <c r="C147" s="339"/>
      <c r="D147" s="339"/>
      <c r="E147" s="339"/>
      <c r="F147" s="339"/>
      <c r="G147" s="339"/>
      <c r="H147" s="339"/>
      <c r="I147" s="339"/>
      <c r="J147" s="212"/>
      <c r="K147" s="195"/>
      <c r="L147" s="195"/>
      <c r="M147" s="195"/>
      <c r="N147" s="195"/>
      <c r="O147" s="29"/>
      <c r="P147" s="29"/>
      <c r="Q147" s="29"/>
      <c r="R147" s="29"/>
      <c r="S147" s="29"/>
      <c r="T147" s="29"/>
      <c r="U147" s="29"/>
      <c r="X147" s="211"/>
      <c r="Y147" s="211"/>
      <c r="Z147" s="211"/>
    </row>
    <row r="148" spans="2:35" ht="17.25" customHeight="1" x14ac:dyDescent="0.2">
      <c r="B148" s="472"/>
      <c r="C148" s="473"/>
      <c r="D148" s="473"/>
      <c r="E148" s="473"/>
      <c r="F148" s="473"/>
      <c r="G148" s="473"/>
      <c r="H148" s="473"/>
      <c r="I148" s="473"/>
      <c r="J148" s="213"/>
      <c r="K148" s="214"/>
      <c r="L148" s="214"/>
      <c r="M148" s="214"/>
      <c r="N148" s="214"/>
      <c r="O148" s="29"/>
      <c r="P148" s="29"/>
      <c r="Q148" s="29"/>
      <c r="R148" s="29"/>
      <c r="S148" s="29"/>
      <c r="T148" s="29"/>
      <c r="U148" s="29"/>
      <c r="X148" s="211"/>
      <c r="Y148" s="211"/>
      <c r="Z148" s="211"/>
      <c r="AG148" s="175"/>
      <c r="AH148" s="176"/>
      <c r="AI148" s="176"/>
    </row>
    <row r="149" spans="2:35" ht="12.75" customHeight="1" x14ac:dyDescent="0.2">
      <c r="B149" s="474"/>
      <c r="C149" s="475"/>
      <c r="D149" s="475"/>
      <c r="E149" s="475"/>
      <c r="F149" s="475"/>
      <c r="G149" s="475"/>
      <c r="H149" s="475"/>
      <c r="I149" s="475"/>
      <c r="J149" s="213"/>
      <c r="K149" s="214"/>
      <c r="L149" s="214"/>
      <c r="M149" s="214"/>
      <c r="N149" s="214"/>
      <c r="X149" s="211"/>
      <c r="Y149" s="211"/>
      <c r="Z149" s="211"/>
      <c r="AG149" s="175"/>
      <c r="AH149" s="176"/>
      <c r="AI149" s="176"/>
    </row>
    <row r="150" spans="2:35" ht="12.75" customHeight="1" x14ac:dyDescent="0.2">
      <c r="B150" s="474"/>
      <c r="C150" s="475"/>
      <c r="D150" s="475"/>
      <c r="E150" s="475"/>
      <c r="F150" s="475"/>
      <c r="G150" s="475"/>
      <c r="H150" s="475"/>
      <c r="I150" s="475"/>
      <c r="J150" s="213"/>
      <c r="K150" s="214"/>
      <c r="L150" s="214"/>
      <c r="M150" s="214"/>
      <c r="N150" s="214"/>
      <c r="X150" s="211"/>
      <c r="Y150" s="211"/>
      <c r="Z150" s="211"/>
      <c r="AG150" s="175"/>
      <c r="AH150" s="176"/>
      <c r="AI150" s="176"/>
    </row>
    <row r="151" spans="2:35" ht="12.75" customHeight="1" x14ac:dyDescent="0.2">
      <c r="B151" s="474"/>
      <c r="C151" s="475"/>
      <c r="D151" s="475"/>
      <c r="E151" s="475"/>
      <c r="F151" s="475"/>
      <c r="G151" s="475"/>
      <c r="H151" s="475"/>
      <c r="I151" s="475"/>
      <c r="J151" s="213"/>
      <c r="K151" s="214"/>
      <c r="L151" s="214"/>
      <c r="M151" s="214"/>
      <c r="N151" s="214"/>
      <c r="X151" s="211"/>
      <c r="Y151" s="211"/>
      <c r="Z151" s="211"/>
      <c r="AG151" s="175"/>
      <c r="AH151" s="176"/>
      <c r="AI151" s="176"/>
    </row>
    <row r="152" spans="2:35" ht="12.75" customHeight="1" x14ac:dyDescent="0.2">
      <c r="B152" s="474"/>
      <c r="C152" s="475"/>
      <c r="D152" s="475"/>
      <c r="E152" s="475"/>
      <c r="F152" s="475"/>
      <c r="G152" s="475"/>
      <c r="H152" s="475"/>
      <c r="I152" s="475"/>
      <c r="J152" s="213"/>
      <c r="K152" s="214"/>
      <c r="L152" s="214"/>
      <c r="M152" s="214"/>
      <c r="N152" s="214"/>
      <c r="X152" s="211"/>
      <c r="Y152" s="211"/>
      <c r="Z152" s="211"/>
    </row>
    <row r="153" spans="2:35" ht="12.75" customHeight="1" x14ac:dyDescent="0.2">
      <c r="B153" s="474"/>
      <c r="C153" s="475"/>
      <c r="D153" s="475"/>
      <c r="E153" s="475"/>
      <c r="F153" s="475"/>
      <c r="G153" s="475"/>
      <c r="H153" s="475"/>
      <c r="I153" s="475"/>
      <c r="J153" s="213"/>
      <c r="K153" s="214"/>
      <c r="L153" s="214"/>
      <c r="M153" s="214"/>
      <c r="N153" s="214"/>
      <c r="X153" s="184"/>
      <c r="Y153" s="184"/>
      <c r="Z153" s="184"/>
    </row>
    <row r="154" spans="2:35" ht="12.75" customHeight="1" x14ac:dyDescent="0.2">
      <c r="B154" s="474"/>
      <c r="C154" s="475"/>
      <c r="D154" s="475"/>
      <c r="E154" s="475"/>
      <c r="F154" s="475"/>
      <c r="G154" s="475"/>
      <c r="H154" s="475"/>
      <c r="I154" s="475"/>
      <c r="J154" s="215"/>
      <c r="K154" s="160"/>
      <c r="L154" s="160"/>
      <c r="M154" s="160"/>
      <c r="N154" s="160"/>
      <c r="X154" s="184"/>
      <c r="Y154" s="184"/>
      <c r="Z154" s="184"/>
    </row>
    <row r="155" spans="2:35" ht="12.75" customHeight="1" x14ac:dyDescent="0.2">
      <c r="B155" s="474"/>
      <c r="C155" s="475"/>
      <c r="D155" s="475"/>
      <c r="E155" s="475"/>
      <c r="F155" s="475"/>
      <c r="G155" s="475"/>
      <c r="H155" s="475"/>
      <c r="I155" s="475"/>
      <c r="J155" s="215"/>
      <c r="K155" s="160"/>
      <c r="L155" s="160"/>
      <c r="M155" s="160"/>
      <c r="N155" s="160"/>
      <c r="X155" s="184"/>
      <c r="Y155" s="184"/>
      <c r="Z155" s="184"/>
    </row>
    <row r="156" spans="2:35" ht="12.75" customHeight="1" x14ac:dyDescent="0.2">
      <c r="B156" s="474"/>
      <c r="C156" s="475"/>
      <c r="D156" s="475"/>
      <c r="E156" s="475"/>
      <c r="F156" s="475"/>
      <c r="G156" s="475"/>
      <c r="H156" s="475"/>
      <c r="I156" s="475"/>
      <c r="J156" s="215"/>
      <c r="K156" s="160"/>
      <c r="L156" s="160"/>
      <c r="M156" s="160"/>
      <c r="N156" s="160"/>
      <c r="X156" s="184"/>
      <c r="Y156" s="184"/>
      <c r="Z156" s="184"/>
    </row>
    <row r="157" spans="2:35" ht="15" customHeight="1" x14ac:dyDescent="0.2">
      <c r="B157" s="476"/>
      <c r="C157" s="477"/>
      <c r="D157" s="477"/>
      <c r="E157" s="477"/>
      <c r="F157" s="477"/>
      <c r="G157" s="477"/>
      <c r="H157" s="477"/>
      <c r="I157" s="477"/>
      <c r="J157" s="215"/>
      <c r="K157" s="160"/>
      <c r="L157" s="160"/>
      <c r="M157" s="160"/>
      <c r="N157" s="160"/>
      <c r="X157" s="184"/>
      <c r="Y157" s="184"/>
      <c r="Z157" s="184"/>
    </row>
    <row r="158" spans="2:35" x14ac:dyDescent="0.2">
      <c r="P158" s="40"/>
      <c r="X158" s="184"/>
      <c r="Y158" s="184"/>
      <c r="Z158" s="184"/>
    </row>
    <row r="159" spans="2:35" ht="15" customHeight="1" x14ac:dyDescent="0.2">
      <c r="B159" s="25" t="s">
        <v>275</v>
      </c>
      <c r="M159" s="25"/>
      <c r="P159" s="25" t="s">
        <v>136</v>
      </c>
      <c r="X159" s="184"/>
      <c r="Y159" s="184"/>
      <c r="Z159" s="184"/>
    </row>
    <row r="160" spans="2:35" ht="19.5" customHeight="1" x14ac:dyDescent="0.2">
      <c r="B160" s="289" t="s">
        <v>138</v>
      </c>
      <c r="C160" s="289"/>
      <c r="D160" s="289"/>
      <c r="E160" s="289"/>
      <c r="F160" s="289"/>
      <c r="G160" s="289"/>
      <c r="H160" s="289"/>
      <c r="I160" s="289"/>
      <c r="P160" s="292" t="s">
        <v>137</v>
      </c>
      <c r="Q160" s="293"/>
      <c r="R160" s="293"/>
      <c r="S160" s="293"/>
      <c r="T160" s="293"/>
      <c r="U160" s="293"/>
      <c r="V160" s="293"/>
      <c r="W160" s="294"/>
      <c r="X160" s="184"/>
      <c r="Y160" s="184"/>
      <c r="Z160" s="184"/>
    </row>
    <row r="161" spans="2:45" ht="19.5" customHeight="1" x14ac:dyDescent="0.2">
      <c r="B161" s="291"/>
      <c r="C161" s="291"/>
      <c r="D161" s="291"/>
      <c r="E161" s="291"/>
      <c r="F161" s="291"/>
      <c r="G161" s="291"/>
      <c r="H161" s="291"/>
      <c r="I161" s="291"/>
      <c r="O161" s="46"/>
      <c r="P161" s="295"/>
      <c r="Q161" s="296"/>
      <c r="R161" s="296"/>
      <c r="S161" s="296"/>
      <c r="T161" s="296"/>
      <c r="U161" s="296"/>
      <c r="V161" s="296"/>
      <c r="W161" s="297"/>
      <c r="X161" s="184"/>
      <c r="Y161" s="184"/>
      <c r="Z161" s="184"/>
    </row>
    <row r="162" spans="2:45" ht="19.5" customHeight="1" x14ac:dyDescent="0.2">
      <c r="B162" s="291"/>
      <c r="C162" s="291"/>
      <c r="D162" s="291"/>
      <c r="E162" s="291"/>
      <c r="F162" s="291"/>
      <c r="G162" s="291"/>
      <c r="H162" s="291"/>
      <c r="I162" s="291"/>
      <c r="P162" s="295"/>
      <c r="Q162" s="296"/>
      <c r="R162" s="296"/>
      <c r="S162" s="296"/>
      <c r="T162" s="296"/>
      <c r="U162" s="296"/>
      <c r="V162" s="296"/>
      <c r="W162" s="297"/>
      <c r="X162" s="184"/>
      <c r="Y162" s="184"/>
      <c r="Z162" s="184"/>
    </row>
    <row r="163" spans="2:45" ht="19.5" customHeight="1" x14ac:dyDescent="0.2">
      <c r="B163" s="286"/>
      <c r="C163" s="287"/>
      <c r="D163" s="287"/>
      <c r="E163" s="287"/>
      <c r="F163" s="287"/>
      <c r="G163" s="287"/>
      <c r="H163" s="287"/>
      <c r="I163" s="288"/>
      <c r="P163" s="295"/>
      <c r="Q163" s="296"/>
      <c r="R163" s="296"/>
      <c r="S163" s="296"/>
      <c r="T163" s="296"/>
      <c r="U163" s="296"/>
      <c r="V163" s="296"/>
      <c r="W163" s="297"/>
      <c r="X163" s="184"/>
      <c r="Y163" s="184"/>
      <c r="Z163" s="184"/>
    </row>
    <row r="164" spans="2:45" ht="19.5" customHeight="1" x14ac:dyDescent="0.2">
      <c r="B164" s="25"/>
      <c r="P164" s="33"/>
      <c r="Q164" s="33"/>
      <c r="R164" s="33"/>
      <c r="S164" s="33"/>
      <c r="T164" s="33"/>
      <c r="U164" s="33"/>
      <c r="X164" s="184"/>
      <c r="Y164" s="184"/>
      <c r="Z164" s="184"/>
    </row>
    <row r="165" spans="2:45" x14ac:dyDescent="0.2">
      <c r="P165" s="40"/>
      <c r="X165" s="184"/>
      <c r="Y165" s="184"/>
      <c r="Z165" s="184"/>
    </row>
    <row r="166" spans="2:45" ht="19.5" customHeight="1" x14ac:dyDescent="0.2">
      <c r="B166" s="25"/>
      <c r="H166" s="25"/>
      <c r="R166" s="30"/>
      <c r="U166" s="63"/>
      <c r="X166" s="184"/>
      <c r="Y166" s="184"/>
      <c r="Z166" s="184"/>
    </row>
    <row r="167" spans="2:45" ht="19.5" customHeight="1" x14ac:dyDescent="0.2">
      <c r="B167" s="25"/>
      <c r="H167" s="25"/>
      <c r="P167" s="362" t="s">
        <v>240</v>
      </c>
      <c r="Q167" s="363"/>
      <c r="R167" s="363"/>
      <c r="S167" s="363"/>
      <c r="T167" s="363"/>
      <c r="U167" s="363"/>
      <c r="V167" s="363"/>
      <c r="W167" s="364"/>
      <c r="X167" s="60"/>
      <c r="Y167" s="60"/>
      <c r="Z167" s="60"/>
      <c r="AA167" s="177"/>
      <c r="AB167" s="178"/>
    </row>
    <row r="168" spans="2:45" ht="21" customHeight="1" x14ac:dyDescent="0.2">
      <c r="M168" s="40"/>
      <c r="P168" s="365"/>
      <c r="Q168" s="366"/>
      <c r="R168" s="366"/>
      <c r="S168" s="366"/>
      <c r="T168" s="366"/>
      <c r="U168" s="366"/>
      <c r="V168" s="366"/>
      <c r="W168" s="367"/>
      <c r="X168" s="25"/>
      <c r="Y168" s="25"/>
      <c r="Z168" s="25"/>
      <c r="AA168" s="177"/>
      <c r="AB168" s="178"/>
      <c r="AJ168" s="25"/>
      <c r="AK168" s="25"/>
      <c r="AL168" s="25"/>
      <c r="AM168" s="25"/>
      <c r="AN168" s="25"/>
      <c r="AO168" s="25"/>
      <c r="AP168" s="25"/>
      <c r="AQ168" s="25"/>
      <c r="AR168" s="25"/>
      <c r="AS168" s="25"/>
    </row>
    <row r="169" spans="2:45" ht="51" customHeight="1" x14ac:dyDescent="0.2">
      <c r="B169" s="469" t="s">
        <v>615</v>
      </c>
      <c r="C169" s="470"/>
      <c r="D169" s="470"/>
      <c r="E169" s="470"/>
      <c r="F169" s="470"/>
      <c r="G169" s="470"/>
      <c r="H169" s="470"/>
      <c r="I169" s="471"/>
      <c r="P169" s="361" t="str">
        <f>"Leverantören intygar att avropssvaret är giltigt minst den tid som avropande organisation angett ovan. "&amp;CHAR(10)&amp;"("&amp;TEXT(D34,"ÅÅÅÅ-MM-DD")&amp;")"</f>
        <v>Leverantören intygar att avropssvaret är giltigt minst den tid som avropande organisation angett ovan. 
(1900-01-00)</v>
      </c>
      <c r="Q169" s="361"/>
      <c r="R169" s="361"/>
      <c r="S169" s="361"/>
      <c r="T169" s="361"/>
      <c r="U169" s="361"/>
      <c r="V169" s="361"/>
      <c r="W169" s="361"/>
      <c r="X169" s="25"/>
      <c r="Y169" s="25"/>
      <c r="Z169" s="25"/>
      <c r="AA169" s="177"/>
      <c r="AB169" s="178"/>
      <c r="AJ169" s="25"/>
      <c r="AK169" s="25"/>
      <c r="AL169" s="25"/>
      <c r="AM169" s="25"/>
      <c r="AN169" s="25"/>
      <c r="AO169" s="25"/>
      <c r="AP169" s="25"/>
      <c r="AQ169" s="25"/>
      <c r="AR169" s="25"/>
      <c r="AS169" s="25"/>
    </row>
    <row r="170" spans="2:45" ht="21" customHeight="1" x14ac:dyDescent="0.2">
      <c r="B170" s="64"/>
      <c r="P170" s="292" t="s">
        <v>38</v>
      </c>
      <c r="Q170" s="293"/>
      <c r="R170" s="293"/>
      <c r="S170" s="293"/>
      <c r="T170" s="293"/>
      <c r="U170" s="293"/>
      <c r="V170" s="293"/>
      <c r="W170" s="310"/>
      <c r="X170" s="25"/>
      <c r="Y170" s="25"/>
      <c r="Z170" s="25"/>
      <c r="AA170" s="177"/>
      <c r="AB170" s="178"/>
      <c r="AJ170" s="25"/>
      <c r="AK170" s="25"/>
      <c r="AL170" s="25"/>
      <c r="AM170" s="25"/>
      <c r="AN170" s="25"/>
      <c r="AO170" s="25"/>
      <c r="AP170" s="25"/>
      <c r="AQ170" s="25"/>
      <c r="AR170" s="25"/>
      <c r="AS170" s="25"/>
    </row>
    <row r="171" spans="2:45" ht="21.75" customHeight="1" x14ac:dyDescent="0.2">
      <c r="B171" s="28"/>
      <c r="C171" s="28"/>
      <c r="D171" s="28"/>
      <c r="E171" s="28"/>
      <c r="F171" s="28"/>
      <c r="G171" s="28"/>
      <c r="H171" s="28"/>
      <c r="I171" s="28"/>
      <c r="J171" s="28"/>
      <c r="K171" s="28"/>
      <c r="L171" s="28"/>
      <c r="M171" s="28"/>
      <c r="P171" s="295"/>
      <c r="Q171" s="296"/>
      <c r="R171" s="296"/>
      <c r="S171" s="296"/>
      <c r="T171" s="296"/>
      <c r="U171" s="296"/>
      <c r="V171" s="296"/>
      <c r="W171" s="297"/>
      <c r="X171" s="34"/>
      <c r="Y171" s="34"/>
      <c r="Z171" s="34"/>
      <c r="AA171" s="169" t="b">
        <f>IF(P171=0,TRUE,FALSE)</f>
        <v>1</v>
      </c>
      <c r="AH171" s="171" t="b">
        <f>OR(AA171:AG171)</f>
        <v>1</v>
      </c>
      <c r="AJ171" s="35"/>
    </row>
    <row r="172" spans="2:45" ht="7.5" customHeight="1" x14ac:dyDescent="0.2">
      <c r="B172" s="28"/>
      <c r="C172" s="28"/>
      <c r="D172" s="28"/>
      <c r="E172" s="28"/>
      <c r="F172" s="28"/>
      <c r="G172" s="28"/>
      <c r="H172" s="28"/>
      <c r="I172" s="28"/>
      <c r="J172" s="28"/>
      <c r="K172" s="28"/>
      <c r="L172" s="28"/>
      <c r="M172" s="28"/>
      <c r="P172" s="35"/>
      <c r="Q172" s="35"/>
      <c r="R172" s="35"/>
      <c r="S172" s="35"/>
      <c r="T172" s="35"/>
      <c r="X172" s="36"/>
      <c r="Y172" s="36"/>
      <c r="Z172" s="36"/>
      <c r="AB172" s="179"/>
      <c r="AC172" s="179"/>
      <c r="AD172" s="179"/>
      <c r="AE172" s="179"/>
      <c r="AF172" s="179"/>
      <c r="AG172" s="179"/>
      <c r="AH172" s="180"/>
      <c r="AJ172" s="35"/>
    </row>
    <row r="173" spans="2:45" ht="18" customHeight="1" x14ac:dyDescent="0.2">
      <c r="B173" s="28"/>
      <c r="C173" s="28"/>
      <c r="D173" s="28"/>
      <c r="E173" s="28"/>
      <c r="F173" s="28"/>
      <c r="G173" s="28"/>
      <c r="H173" s="28"/>
      <c r="I173" s="28"/>
      <c r="J173" s="28"/>
      <c r="K173" s="28"/>
      <c r="L173" s="28"/>
      <c r="M173" s="28"/>
      <c r="P173" s="358" t="s">
        <v>39</v>
      </c>
      <c r="Q173" s="359"/>
      <c r="R173" s="359"/>
      <c r="S173" s="359"/>
      <c r="T173" s="359"/>
      <c r="U173" s="359"/>
      <c r="V173" s="359"/>
      <c r="W173" s="360"/>
      <c r="X173" s="35"/>
      <c r="Y173" s="35"/>
      <c r="Z173" s="35"/>
      <c r="AB173" s="181"/>
      <c r="AC173" s="181"/>
      <c r="AD173" s="181"/>
      <c r="AE173" s="181"/>
      <c r="AF173" s="181"/>
      <c r="AG173" s="181"/>
      <c r="AH173" s="182"/>
      <c r="AJ173" s="35"/>
    </row>
    <row r="174" spans="2:45" ht="14.25" customHeight="1" x14ac:dyDescent="0.2">
      <c r="B174" s="41"/>
      <c r="C174" s="41"/>
      <c r="D174" s="41"/>
      <c r="P174" s="352"/>
      <c r="Q174" s="353"/>
      <c r="R174" s="353"/>
      <c r="S174" s="353"/>
      <c r="T174" s="353"/>
      <c r="U174" s="353"/>
      <c r="V174" s="353"/>
      <c r="W174" s="354"/>
      <c r="X174" s="34"/>
      <c r="Y174" s="34"/>
      <c r="Z174" s="34"/>
      <c r="AA174" s="169" t="b">
        <f>IF(P174=0,TRUE,FALSE)</f>
        <v>1</v>
      </c>
      <c r="AH174" s="171" t="b">
        <f>OR(AA174:AG174)</f>
        <v>1</v>
      </c>
      <c r="AJ174" s="35"/>
    </row>
    <row r="175" spans="2:45" ht="26.25" customHeight="1" x14ac:dyDescent="0.2">
      <c r="B175" s="41"/>
      <c r="C175" s="41"/>
      <c r="D175" s="41"/>
      <c r="F175" s="40"/>
      <c r="P175" s="355"/>
      <c r="Q175" s="356"/>
      <c r="R175" s="356"/>
      <c r="S175" s="356"/>
      <c r="T175" s="356"/>
      <c r="U175" s="356"/>
      <c r="V175" s="356"/>
      <c r="W175" s="357"/>
      <c r="X175" s="36"/>
      <c r="Y175" s="36"/>
      <c r="Z175" s="36"/>
      <c r="AB175" s="179"/>
      <c r="AC175" s="179"/>
      <c r="AD175" s="179"/>
      <c r="AE175" s="179"/>
      <c r="AF175" s="179"/>
      <c r="AG175" s="179"/>
      <c r="AH175" s="180"/>
      <c r="AI175" s="180"/>
      <c r="AJ175" s="35"/>
    </row>
    <row r="176" spans="2:45" ht="42.75" customHeight="1" x14ac:dyDescent="0.2">
      <c r="F176" s="40"/>
      <c r="R176" s="36"/>
      <c r="X176" s="36"/>
      <c r="Y176" s="36"/>
      <c r="Z176" s="36"/>
      <c r="AB176" s="181"/>
      <c r="AC176" s="181"/>
      <c r="AD176" s="181"/>
      <c r="AE176" s="181"/>
      <c r="AF176" s="181"/>
      <c r="AG176" s="181"/>
      <c r="AH176" s="182"/>
      <c r="AI176" s="182"/>
      <c r="AJ176" s="35"/>
    </row>
    <row r="177" spans="20:35" ht="31.5" customHeight="1" x14ac:dyDescent="0.2">
      <c r="T177" s="351" t="str">
        <f>IF(LarmStatus,"Minst ett av de obligatoriska kraven är inte ifyllda. Fel hittat på rad: "&amp;MATCH(TRUE,$AH:$AH,0),"")</f>
        <v>Minst ett av de obligatoriska kraven är inte ifyllda. Fel hittat på rad: 9</v>
      </c>
      <c r="U177" s="351"/>
      <c r="V177" s="351"/>
      <c r="W177" s="351"/>
      <c r="X177" s="40"/>
    </row>
    <row r="178" spans="20:35" ht="7.5" customHeight="1" x14ac:dyDescent="0.2">
      <c r="AB178" s="179"/>
      <c r="AC178" s="179"/>
      <c r="AD178" s="179"/>
      <c r="AE178" s="179"/>
      <c r="AF178" s="179"/>
      <c r="AG178" s="179"/>
    </row>
    <row r="179" spans="20:35" ht="7.5" customHeight="1" x14ac:dyDescent="0.2">
      <c r="AA179" s="183"/>
      <c r="AB179" s="179"/>
      <c r="AC179" s="179"/>
      <c r="AD179" s="179"/>
      <c r="AE179" s="179"/>
      <c r="AF179" s="179"/>
      <c r="AG179" s="179"/>
      <c r="AH179" s="180"/>
      <c r="AI179" s="180"/>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GuAjdJ2otgOitQu7gnovaHcSCQylD7WR8w/W+cp8PkC4vam2veQlKLECi0Z2NWG5cVe3xTdOv3RJUPGPJyjnJA==" saltValue="vF5512X1+MKKEGrJmnC4sg==" spinCount="100000" sheet="1" objects="1" scenarios="1" selectLockedCells="1"/>
  <dataConsolidate/>
  <mergeCells count="358">
    <mergeCell ref="F96:G96"/>
    <mergeCell ref="F97:G97"/>
    <mergeCell ref="F106:G106"/>
    <mergeCell ref="F107:G107"/>
    <mergeCell ref="F108:G108"/>
    <mergeCell ref="F109:G109"/>
    <mergeCell ref="D104:E104"/>
    <mergeCell ref="D105:E105"/>
    <mergeCell ref="D106:E106"/>
    <mergeCell ref="D107:E107"/>
    <mergeCell ref="D108:E108"/>
    <mergeCell ref="D109:E109"/>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62:W162"/>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X47:Y47"/>
    <mergeCell ref="X48:Y48"/>
    <mergeCell ref="P48:U48"/>
    <mergeCell ref="P47:U47"/>
    <mergeCell ref="F48:K48"/>
    <mergeCell ref="C48:E48"/>
    <mergeCell ref="C47:E47"/>
    <mergeCell ref="V47:W47"/>
    <mergeCell ref="F47:K47"/>
    <mergeCell ref="V48:W48"/>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272" t="b">
        <f>OR(INDEX(Admin!$S$3:$S$9,MATCH(B1,Admin!$Q$3:$Q$9,0)),AdminMode)</f>
        <v>0</v>
      </c>
      <c r="B1" s="272" t="s">
        <v>277</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69" t="s">
        <v>73</v>
      </c>
      <c r="C3" s="369"/>
      <c r="D3" s="370"/>
      <c r="E3" s="370"/>
      <c r="P3" s="369" t="s">
        <v>74</v>
      </c>
      <c r="Q3" s="371"/>
      <c r="R3" s="370"/>
      <c r="T3" s="351" t="str">
        <f>IF(LarmStatus,"Minst ett av de obligatoriska kraven är inte ifyllda. Fel hittat på rad: "&amp;MATCH(TRUE,$AH:$AH,0),"")</f>
        <v>Minst ett av de obligatoriska kraven är inte ifyllda. Fel hittat på rad: 9</v>
      </c>
      <c r="U3" s="351"/>
      <c r="V3" s="351"/>
      <c r="W3" s="351"/>
      <c r="X3" s="25"/>
      <c r="Y3" s="25"/>
      <c r="Z3" s="25"/>
      <c r="AD3" s="172"/>
    </row>
    <row r="4" spans="1:35" ht="32.25" customHeight="1" x14ac:dyDescent="0.35">
      <c r="B4" s="372" t="s">
        <v>122</v>
      </c>
      <c r="C4" s="373"/>
      <c r="D4" s="373"/>
      <c r="E4" s="373"/>
      <c r="F4" s="373"/>
      <c r="G4" s="373"/>
      <c r="H4" s="373"/>
      <c r="I4" s="373"/>
      <c r="J4" s="389" t="s">
        <v>232</v>
      </c>
      <c r="K4" s="390"/>
      <c r="L4" s="390"/>
      <c r="M4" s="390"/>
      <c r="N4" s="390"/>
      <c r="O4" s="391"/>
      <c r="P4" s="376" t="s">
        <v>259</v>
      </c>
      <c r="Q4" s="376"/>
      <c r="R4" s="376"/>
      <c r="S4" s="376"/>
      <c r="T4" s="376"/>
      <c r="U4" s="376"/>
      <c r="V4" s="376"/>
      <c r="W4" s="377"/>
      <c r="Z4" s="26"/>
    </row>
    <row r="5" spans="1:35" ht="63" customHeight="1" x14ac:dyDescent="0.2">
      <c r="B5" s="374"/>
      <c r="C5" s="375"/>
      <c r="D5" s="375"/>
      <c r="E5" s="375"/>
      <c r="F5" s="375"/>
      <c r="G5" s="375"/>
      <c r="H5" s="375"/>
      <c r="I5" s="375"/>
      <c r="J5" s="392" t="str">
        <f>Ramavtalsområde</f>
        <v>Bemanningstjänster</v>
      </c>
      <c r="K5" s="393"/>
      <c r="L5" s="393"/>
      <c r="M5" s="393"/>
      <c r="N5" s="393"/>
      <c r="O5" s="394"/>
      <c r="P5" s="378"/>
      <c r="Q5" s="378"/>
      <c r="R5" s="378"/>
      <c r="S5" s="378"/>
      <c r="T5" s="378"/>
      <c r="U5" s="378"/>
      <c r="V5" s="378"/>
      <c r="W5" s="379"/>
      <c r="AC5" s="172"/>
      <c r="AD5" s="172"/>
      <c r="AE5" s="172"/>
      <c r="AF5" s="172"/>
    </row>
    <row r="6" spans="1:35" ht="26.25" customHeight="1" x14ac:dyDescent="0.2">
      <c r="B6" s="384" t="s">
        <v>159</v>
      </c>
      <c r="C6" s="384"/>
      <c r="D6" s="384"/>
      <c r="E6" s="384"/>
      <c r="F6" s="384"/>
      <c r="G6" s="384"/>
      <c r="H6" s="384"/>
      <c r="I6" s="384"/>
      <c r="J6" s="386" t="s">
        <v>529</v>
      </c>
      <c r="K6" s="387"/>
      <c r="L6" s="387"/>
      <c r="M6" s="387"/>
      <c r="N6" s="387"/>
      <c r="O6" s="388"/>
      <c r="P6" s="25"/>
      <c r="Q6" s="2"/>
      <c r="R6" s="2"/>
      <c r="S6" s="2"/>
      <c r="T6" s="2"/>
      <c r="U6" s="2"/>
      <c r="V6" s="2"/>
      <c r="W6" s="2"/>
      <c r="AC6" s="172"/>
      <c r="AD6" s="172"/>
      <c r="AE6" s="172"/>
      <c r="AF6" s="172"/>
    </row>
    <row r="7" spans="1:35" ht="18" customHeight="1" x14ac:dyDescent="0.2">
      <c r="B7" s="385" t="s">
        <v>72</v>
      </c>
      <c r="C7" s="385"/>
      <c r="D7" s="385"/>
      <c r="E7" s="385"/>
      <c r="F7" s="385"/>
      <c r="G7" s="385"/>
      <c r="H7" s="385"/>
      <c r="I7" s="385"/>
      <c r="J7" s="386"/>
      <c r="K7" s="387"/>
      <c r="L7" s="387"/>
      <c r="M7" s="387"/>
      <c r="N7" s="387"/>
      <c r="O7" s="388"/>
      <c r="P7" s="27" t="s">
        <v>29</v>
      </c>
      <c r="Q7" s="2"/>
      <c r="R7" s="2"/>
      <c r="S7" s="2"/>
      <c r="T7" s="2"/>
      <c r="U7" s="2"/>
      <c r="V7" s="2"/>
      <c r="W7" s="2"/>
      <c r="AC7" s="172"/>
      <c r="AD7" s="172"/>
      <c r="AE7" s="172"/>
      <c r="AF7" s="172"/>
    </row>
    <row r="8" spans="1:35" ht="27.75" customHeight="1" x14ac:dyDescent="0.2">
      <c r="B8" s="380" t="s">
        <v>6</v>
      </c>
      <c r="C8" s="381"/>
      <c r="D8" s="381"/>
      <c r="E8" s="381"/>
      <c r="F8" s="381"/>
      <c r="G8" s="381"/>
      <c r="H8" s="380" t="s">
        <v>31</v>
      </c>
      <c r="I8" s="382"/>
      <c r="J8" s="395" t="str">
        <f>Ramavtalsnummer</f>
        <v>23.3-14537-2023</v>
      </c>
      <c r="K8" s="396"/>
      <c r="L8" s="396"/>
      <c r="M8" s="396"/>
      <c r="N8" s="396"/>
      <c r="O8" s="397"/>
      <c r="P8" s="383" t="s">
        <v>30</v>
      </c>
      <c r="Q8" s="383"/>
      <c r="R8" s="383"/>
      <c r="S8" s="383"/>
      <c r="T8" s="383"/>
      <c r="U8" s="383"/>
      <c r="V8" s="383" t="s">
        <v>31</v>
      </c>
      <c r="W8" s="383"/>
      <c r="AC8" s="172"/>
      <c r="AD8" s="172"/>
      <c r="AE8" s="172"/>
      <c r="AF8" s="172"/>
    </row>
    <row r="9" spans="1:35" ht="19.5" customHeight="1" x14ac:dyDescent="0.2">
      <c r="B9" s="402"/>
      <c r="C9" s="403"/>
      <c r="D9" s="403"/>
      <c r="E9" s="403"/>
      <c r="F9" s="403"/>
      <c r="G9" s="403"/>
      <c r="H9" s="402"/>
      <c r="I9" s="407"/>
      <c r="J9" s="461" t="s">
        <v>246</v>
      </c>
      <c r="K9" s="462"/>
      <c r="L9" s="462"/>
      <c r="M9" s="462"/>
      <c r="N9" s="462"/>
      <c r="O9" s="463"/>
      <c r="P9" s="398"/>
      <c r="Q9" s="398"/>
      <c r="R9" s="398"/>
      <c r="S9" s="398"/>
      <c r="T9" s="398"/>
      <c r="U9" s="398"/>
      <c r="V9" s="408"/>
      <c r="W9" s="408"/>
      <c r="AA9" s="169" t="b">
        <f>IF(P9="",TRUE,FALSE)</f>
        <v>1</v>
      </c>
      <c r="AB9" s="170" t="b">
        <f>IF(V9="",TRUE,FALSE)</f>
        <v>1</v>
      </c>
      <c r="AC9" s="172"/>
      <c r="AD9" s="172"/>
      <c r="AE9" s="172"/>
      <c r="AF9" s="172"/>
      <c r="AH9" s="171" t="b">
        <f>OR(AA9:AG9)</f>
        <v>1</v>
      </c>
    </row>
    <row r="10" spans="1:35" s="28" customFormat="1" ht="27.75" customHeight="1" x14ac:dyDescent="0.2">
      <c r="A10" s="133"/>
      <c r="B10" s="409" t="s">
        <v>7</v>
      </c>
      <c r="C10" s="409"/>
      <c r="D10" s="409"/>
      <c r="E10" s="409" t="s">
        <v>5</v>
      </c>
      <c r="F10" s="409"/>
      <c r="G10" s="409"/>
      <c r="H10" s="409" t="s">
        <v>56</v>
      </c>
      <c r="I10" s="409"/>
      <c r="J10" s="464" t="str">
        <f>"Version "&amp;CurrentVersion</f>
        <v>Version 1.0</v>
      </c>
      <c r="K10" s="465"/>
      <c r="L10" s="465"/>
      <c r="M10" s="465"/>
      <c r="N10" s="465"/>
      <c r="O10" s="466"/>
      <c r="P10" s="383" t="s">
        <v>1</v>
      </c>
      <c r="Q10" s="383"/>
      <c r="R10" s="383"/>
      <c r="S10" s="383"/>
      <c r="T10" s="383" t="s">
        <v>3</v>
      </c>
      <c r="U10" s="383"/>
      <c r="V10" s="383"/>
      <c r="W10" s="383"/>
      <c r="AA10" s="173"/>
      <c r="AB10" s="170"/>
      <c r="AC10" s="172"/>
      <c r="AD10" s="172"/>
      <c r="AE10" s="172"/>
      <c r="AF10" s="172"/>
      <c r="AG10" s="172"/>
      <c r="AH10" s="171"/>
      <c r="AI10" s="171"/>
    </row>
    <row r="11" spans="1:35" ht="19.5" customHeight="1" x14ac:dyDescent="0.2">
      <c r="B11" s="417"/>
      <c r="C11" s="417"/>
      <c r="D11" s="417"/>
      <c r="E11" s="417"/>
      <c r="F11" s="417"/>
      <c r="G11" s="417"/>
      <c r="H11" s="417"/>
      <c r="I11" s="417"/>
      <c r="P11" s="408"/>
      <c r="Q11" s="408"/>
      <c r="R11" s="408"/>
      <c r="S11" s="408"/>
      <c r="T11" s="408"/>
      <c r="U11" s="408"/>
      <c r="V11" s="408"/>
      <c r="W11" s="408"/>
      <c r="AA11" s="169" t="b">
        <f>IF(P11="",TRUE,FALSE)</f>
        <v>1</v>
      </c>
      <c r="AB11" s="170" t="b">
        <f>IF(T11="",TRUE,FALSE)</f>
        <v>1</v>
      </c>
      <c r="AC11" s="172"/>
      <c r="AD11" s="172"/>
      <c r="AE11" s="172"/>
      <c r="AF11" s="172"/>
      <c r="AH11" s="171" t="b">
        <f>OR(AA11:AG11)</f>
        <v>1</v>
      </c>
    </row>
    <row r="12" spans="1:35" ht="27.75" customHeight="1" x14ac:dyDescent="0.2">
      <c r="B12" s="409" t="s">
        <v>55</v>
      </c>
      <c r="C12" s="409"/>
      <c r="D12" s="409"/>
      <c r="E12" s="409" t="s">
        <v>1</v>
      </c>
      <c r="F12" s="409"/>
      <c r="G12" s="409"/>
      <c r="H12" s="409" t="s">
        <v>2</v>
      </c>
      <c r="I12" s="409"/>
      <c r="P12" s="383" t="s">
        <v>7</v>
      </c>
      <c r="Q12" s="383"/>
      <c r="R12" s="383"/>
      <c r="S12" s="362"/>
      <c r="T12" s="383" t="s">
        <v>5</v>
      </c>
      <c r="U12" s="383"/>
      <c r="V12" s="383" t="s">
        <v>56</v>
      </c>
      <c r="W12" s="383"/>
      <c r="AC12" s="172"/>
      <c r="AD12" s="172"/>
      <c r="AE12" s="172"/>
      <c r="AF12" s="172"/>
    </row>
    <row r="13" spans="1:35" ht="19.5" customHeight="1" x14ac:dyDescent="0.2">
      <c r="B13" s="417"/>
      <c r="C13" s="417"/>
      <c r="D13" s="417"/>
      <c r="E13" s="417"/>
      <c r="F13" s="417"/>
      <c r="G13" s="417"/>
      <c r="H13" s="417"/>
      <c r="I13" s="417"/>
      <c r="P13" s="408"/>
      <c r="Q13" s="408"/>
      <c r="R13" s="408"/>
      <c r="S13" s="414"/>
      <c r="T13" s="408"/>
      <c r="U13" s="408"/>
      <c r="V13" s="408"/>
      <c r="W13" s="408"/>
      <c r="AA13" s="169" t="b">
        <f>IF(P13="",TRUE,FALSE)</f>
        <v>1</v>
      </c>
      <c r="AB13" s="170" t="b">
        <f>IF(T13="",TRUE,FALSE)</f>
        <v>1</v>
      </c>
      <c r="AC13" s="170" t="b">
        <f>IF(V13="",TRUE,FALSE)</f>
        <v>1</v>
      </c>
      <c r="AD13" s="172"/>
      <c r="AE13" s="172"/>
      <c r="AF13" s="172"/>
      <c r="AH13" s="171" t="b">
        <f>OR(AA13:AG13)</f>
        <v>1</v>
      </c>
    </row>
    <row r="14" spans="1:35" ht="27.75" customHeight="1" x14ac:dyDescent="0.2">
      <c r="B14" s="409" t="s">
        <v>135</v>
      </c>
      <c r="C14" s="409"/>
      <c r="D14" s="409"/>
      <c r="E14" s="380" t="s">
        <v>3</v>
      </c>
      <c r="F14" s="381"/>
      <c r="G14" s="381"/>
      <c r="H14" s="381"/>
      <c r="I14" s="382"/>
      <c r="P14" s="362" t="s">
        <v>2</v>
      </c>
      <c r="Q14" s="363"/>
      <c r="R14" s="363"/>
      <c r="S14" s="363"/>
      <c r="T14" s="362" t="s">
        <v>32</v>
      </c>
      <c r="U14" s="363"/>
      <c r="V14" s="363"/>
      <c r="W14" s="418"/>
      <c r="AC14" s="172"/>
      <c r="AD14" s="172"/>
      <c r="AE14" s="172"/>
      <c r="AF14" s="172"/>
    </row>
    <row r="15" spans="1:35" ht="19.5" customHeight="1" x14ac:dyDescent="0.2">
      <c r="B15" s="417"/>
      <c r="C15" s="417"/>
      <c r="D15" s="417"/>
      <c r="E15" s="402" t="s">
        <v>0</v>
      </c>
      <c r="F15" s="403"/>
      <c r="G15" s="403"/>
      <c r="H15" s="403"/>
      <c r="I15" s="407"/>
      <c r="P15" s="422"/>
      <c r="Q15" s="423"/>
      <c r="R15" s="423"/>
      <c r="S15" s="423"/>
      <c r="T15" s="422"/>
      <c r="U15" s="423"/>
      <c r="V15" s="423"/>
      <c r="W15" s="424"/>
      <c r="AA15" s="169" t="b">
        <f>IF(P15="",TRUE,FALSE)</f>
        <v>1</v>
      </c>
      <c r="AB15" s="170" t="b">
        <f>IF(T15="",TRUE,FALSE)</f>
        <v>1</v>
      </c>
      <c r="AC15" s="172"/>
      <c r="AD15" s="172"/>
      <c r="AE15" s="172"/>
      <c r="AF15" s="172"/>
      <c r="AH15" s="171" t="b">
        <f>OR(AA15:AG15)</f>
        <v>1</v>
      </c>
    </row>
    <row r="16" spans="1:35" ht="27.75" customHeight="1" x14ac:dyDescent="0.2">
      <c r="B16" s="381"/>
      <c r="C16" s="381"/>
      <c r="D16" s="381"/>
      <c r="E16" s="381"/>
      <c r="F16" s="381"/>
      <c r="G16" s="381"/>
      <c r="H16" s="381"/>
      <c r="I16" s="381"/>
      <c r="J16" s="40"/>
      <c r="P16" s="362" t="s">
        <v>33</v>
      </c>
      <c r="Q16" s="363"/>
      <c r="R16" s="418"/>
      <c r="S16" s="362" t="s">
        <v>243</v>
      </c>
      <c r="T16" s="363"/>
      <c r="U16" s="363"/>
      <c r="V16" s="363"/>
      <c r="W16" s="418"/>
      <c r="AC16" s="172"/>
      <c r="AD16" s="172"/>
      <c r="AE16" s="172"/>
      <c r="AF16" s="172"/>
    </row>
    <row r="17" spans="2:34" ht="19.5" customHeight="1" x14ac:dyDescent="0.2">
      <c r="B17" s="410"/>
      <c r="C17" s="410"/>
      <c r="D17" s="410"/>
      <c r="E17" s="410" t="s">
        <v>0</v>
      </c>
      <c r="F17" s="410"/>
      <c r="G17" s="410"/>
      <c r="H17" s="410"/>
      <c r="I17" s="410"/>
      <c r="P17" s="414"/>
      <c r="Q17" s="415"/>
      <c r="R17" s="416"/>
      <c r="S17" s="411"/>
      <c r="T17" s="412"/>
      <c r="U17" s="412"/>
      <c r="V17" s="412"/>
      <c r="W17" s="413"/>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28" t="s">
        <v>257</v>
      </c>
      <c r="C20" s="429"/>
      <c r="D20" s="429"/>
      <c r="E20" s="429"/>
      <c r="F20" s="429"/>
      <c r="G20" s="429"/>
      <c r="H20" s="429"/>
      <c r="I20" s="430"/>
      <c r="P20" s="428" t="s">
        <v>258</v>
      </c>
      <c r="Q20" s="429"/>
      <c r="R20" s="429"/>
      <c r="S20" s="429"/>
      <c r="T20" s="429"/>
      <c r="U20" s="429"/>
      <c r="V20" s="429"/>
      <c r="W20" s="430"/>
      <c r="AC20" s="172"/>
      <c r="AD20" s="172"/>
      <c r="AE20" s="172"/>
      <c r="AF20" s="172"/>
    </row>
    <row r="21" spans="2:34" ht="12.75" customHeight="1" x14ac:dyDescent="0.2">
      <c r="B21" s="431"/>
      <c r="C21" s="432"/>
      <c r="D21" s="432"/>
      <c r="E21" s="432"/>
      <c r="F21" s="432"/>
      <c r="G21" s="432"/>
      <c r="H21" s="432"/>
      <c r="I21" s="433"/>
      <c r="P21" s="431"/>
      <c r="Q21" s="432"/>
      <c r="R21" s="432"/>
      <c r="S21" s="432"/>
      <c r="T21" s="432"/>
      <c r="U21" s="432"/>
      <c r="V21" s="432"/>
      <c r="W21" s="433"/>
      <c r="AC21" s="172"/>
      <c r="AD21" s="172"/>
      <c r="AE21" s="172"/>
      <c r="AF21" s="172"/>
    </row>
    <row r="22" spans="2:34" ht="12.75" customHeight="1" x14ac:dyDescent="0.2">
      <c r="B22" s="431"/>
      <c r="C22" s="432"/>
      <c r="D22" s="432"/>
      <c r="E22" s="432"/>
      <c r="F22" s="432"/>
      <c r="G22" s="432"/>
      <c r="H22" s="432"/>
      <c r="I22" s="433"/>
      <c r="P22" s="431"/>
      <c r="Q22" s="432"/>
      <c r="R22" s="432"/>
      <c r="S22" s="432"/>
      <c r="T22" s="432"/>
      <c r="U22" s="432"/>
      <c r="V22" s="432"/>
      <c r="W22" s="433"/>
      <c r="AC22" s="172"/>
      <c r="AD22" s="172"/>
      <c r="AE22" s="172"/>
      <c r="AF22" s="172"/>
    </row>
    <row r="23" spans="2:34" ht="12.75" customHeight="1" x14ac:dyDescent="0.2">
      <c r="B23" s="431"/>
      <c r="C23" s="432"/>
      <c r="D23" s="432"/>
      <c r="E23" s="432"/>
      <c r="F23" s="432"/>
      <c r="G23" s="432"/>
      <c r="H23" s="432"/>
      <c r="I23" s="433"/>
      <c r="P23" s="431"/>
      <c r="Q23" s="432"/>
      <c r="R23" s="432"/>
      <c r="S23" s="432"/>
      <c r="T23" s="432"/>
      <c r="U23" s="432"/>
      <c r="V23" s="432"/>
      <c r="W23" s="433"/>
      <c r="AC23" s="172"/>
      <c r="AD23" s="172"/>
      <c r="AE23" s="172"/>
      <c r="AF23" s="172"/>
    </row>
    <row r="24" spans="2:34" ht="54.4" customHeight="1" x14ac:dyDescent="0.2">
      <c r="B24" s="431"/>
      <c r="C24" s="432"/>
      <c r="D24" s="432"/>
      <c r="E24" s="432"/>
      <c r="F24" s="432"/>
      <c r="G24" s="432"/>
      <c r="H24" s="432"/>
      <c r="I24" s="433"/>
      <c r="P24" s="434"/>
      <c r="Q24" s="435"/>
      <c r="R24" s="435"/>
      <c r="S24" s="435"/>
      <c r="T24" s="435"/>
      <c r="U24" s="435"/>
      <c r="V24" s="435"/>
      <c r="W24" s="436"/>
      <c r="AC24" s="172"/>
      <c r="AD24" s="172"/>
      <c r="AE24" s="172"/>
      <c r="AF24" s="172"/>
    </row>
    <row r="25" spans="2:34" ht="43.15" customHeight="1" x14ac:dyDescent="0.2">
      <c r="B25" s="434"/>
      <c r="C25" s="435"/>
      <c r="D25" s="435"/>
      <c r="E25" s="435"/>
      <c r="F25" s="435"/>
      <c r="G25" s="435"/>
      <c r="H25" s="435"/>
      <c r="I25" s="436"/>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5" t="s">
        <v>245</v>
      </c>
      <c r="Q27" s="426"/>
      <c r="R27" s="426"/>
      <c r="S27" s="426"/>
      <c r="T27" s="426"/>
      <c r="U27" s="426"/>
      <c r="V27" s="426"/>
      <c r="W27" s="427"/>
      <c r="AC27" s="172"/>
      <c r="AD27" s="172"/>
      <c r="AE27" s="172"/>
      <c r="AF27" s="172"/>
    </row>
    <row r="28" spans="2:34" ht="115.5" customHeight="1" x14ac:dyDescent="0.2">
      <c r="B28" s="438"/>
      <c r="C28" s="447"/>
      <c r="D28" s="447"/>
      <c r="E28" s="447"/>
      <c r="F28" s="447"/>
      <c r="G28" s="447"/>
      <c r="H28" s="447"/>
      <c r="I28" s="447"/>
      <c r="P28" s="419"/>
      <c r="Q28" s="420"/>
      <c r="R28" s="420"/>
      <c r="S28" s="420"/>
      <c r="T28" s="420"/>
      <c r="U28" s="420"/>
      <c r="V28" s="420"/>
      <c r="W28" s="421"/>
      <c r="AC28" s="172"/>
      <c r="AD28" s="172"/>
      <c r="AE28" s="172"/>
      <c r="AF28" s="172"/>
    </row>
    <row r="29" spans="2:34" ht="17.25" customHeight="1" x14ac:dyDescent="0.2">
      <c r="B29" s="52"/>
      <c r="C29" s="37"/>
      <c r="D29" s="37"/>
      <c r="E29" s="37"/>
      <c r="F29" s="37"/>
      <c r="G29" s="37"/>
      <c r="H29" s="37"/>
    </row>
    <row r="30" spans="2:34" ht="27.75" customHeight="1" x14ac:dyDescent="0.2">
      <c r="B30" s="399" t="s">
        <v>235</v>
      </c>
      <c r="C30" s="399"/>
      <c r="D30" s="399" t="s">
        <v>236</v>
      </c>
      <c r="E30" s="399"/>
      <c r="G30" s="289" t="s">
        <v>110</v>
      </c>
      <c r="H30" s="289"/>
      <c r="I30" s="289"/>
    </row>
    <row r="31" spans="2:34" ht="19.5" customHeight="1" x14ac:dyDescent="0.2">
      <c r="B31" s="400"/>
      <c r="C31" s="401"/>
      <c r="D31" s="446"/>
      <c r="E31" s="446"/>
      <c r="G31" s="438"/>
      <c r="H31" s="438"/>
      <c r="I31" s="438"/>
    </row>
    <row r="32" spans="2:34" ht="12.75" customHeight="1" x14ac:dyDescent="0.2"/>
    <row r="33" spans="2:43" ht="27.75" customHeight="1" x14ac:dyDescent="0.2">
      <c r="B33" s="399" t="s">
        <v>50</v>
      </c>
      <c r="C33" s="399"/>
      <c r="D33" s="399" t="s">
        <v>51</v>
      </c>
      <c r="E33" s="399"/>
      <c r="G33" s="439" t="s">
        <v>252</v>
      </c>
      <c r="H33" s="440"/>
      <c r="I33" s="443"/>
    </row>
    <row r="34" spans="2:43" ht="19.5" customHeight="1" x14ac:dyDescent="0.2">
      <c r="B34" s="400"/>
      <c r="C34" s="401"/>
      <c r="D34" s="437"/>
      <c r="E34" s="437"/>
      <c r="G34" s="441"/>
      <c r="H34" s="442"/>
      <c r="I34" s="444"/>
      <c r="P34" s="53"/>
      <c r="Q34" s="53"/>
      <c r="R34" s="53"/>
    </row>
    <row r="35" spans="2:43" ht="12.75" customHeight="1" x14ac:dyDescent="0.2">
      <c r="F35" s="40"/>
    </row>
    <row r="36" spans="2:43" ht="27.75" customHeight="1" x14ac:dyDescent="0.2">
      <c r="B36" s="399" t="s">
        <v>237</v>
      </c>
      <c r="C36" s="399"/>
      <c r="D36" s="399" t="s">
        <v>238</v>
      </c>
      <c r="E36" s="399"/>
      <c r="G36" s="399" t="s">
        <v>526</v>
      </c>
      <c r="H36" s="399"/>
    </row>
    <row r="37" spans="2:43" ht="19.5" customHeight="1" x14ac:dyDescent="0.2">
      <c r="B37" s="400"/>
      <c r="C37" s="401"/>
      <c r="D37" s="400"/>
      <c r="E37" s="401"/>
      <c r="G37" s="400"/>
      <c r="H37" s="401"/>
      <c r="P37" s="53"/>
      <c r="Q37" s="53"/>
      <c r="R37" s="53"/>
    </row>
    <row r="38" spans="2:43" ht="12.75" customHeight="1" x14ac:dyDescent="0.2"/>
    <row r="39" spans="2:43" ht="26.25" customHeight="1" x14ac:dyDescent="0.2">
      <c r="B39" s="292" t="s">
        <v>534</v>
      </c>
      <c r="C39" s="293"/>
      <c r="D39" s="293"/>
      <c r="E39" s="293"/>
      <c r="F39" s="293"/>
      <c r="G39" s="293"/>
      <c r="H39" s="293"/>
      <c r="I39" s="293"/>
      <c r="J39" s="293"/>
      <c r="K39" s="293"/>
      <c r="L39" s="197"/>
      <c r="M39" s="198"/>
      <c r="N39" s="198"/>
    </row>
    <row r="40" spans="2:43" ht="26.25" customHeight="1" x14ac:dyDescent="0.2">
      <c r="B40" s="404" t="s">
        <v>531</v>
      </c>
      <c r="C40" s="405"/>
      <c r="D40" s="405"/>
      <c r="E40" s="405"/>
      <c r="F40" s="405"/>
      <c r="G40" s="405"/>
      <c r="H40" s="405"/>
      <c r="I40" s="405"/>
      <c r="J40" s="405"/>
      <c r="K40" s="405"/>
      <c r="L40" s="199"/>
      <c r="M40" s="200"/>
      <c r="N40" s="200"/>
    </row>
    <row r="41" spans="2:43" ht="12.75" customHeight="1" x14ac:dyDescent="0.2">
      <c r="B41" s="34"/>
      <c r="C41" s="34"/>
      <c r="D41" s="34"/>
      <c r="E41" s="34"/>
      <c r="F41" s="34"/>
      <c r="G41" s="34"/>
      <c r="H41" s="34"/>
      <c r="I41" s="34"/>
      <c r="J41" s="34"/>
      <c r="K41" s="66"/>
    </row>
    <row r="42" spans="2:43" ht="27.75" customHeight="1" x14ac:dyDescent="0.2">
      <c r="B42" s="335" t="s">
        <v>535</v>
      </c>
      <c r="C42" s="445"/>
      <c r="D42" s="445"/>
      <c r="E42" s="445"/>
      <c r="F42" s="445"/>
      <c r="G42" s="445"/>
      <c r="H42" s="445"/>
      <c r="I42" s="445"/>
      <c r="J42" s="445"/>
      <c r="K42" s="445"/>
      <c r="L42" s="197"/>
      <c r="M42" s="198"/>
      <c r="N42" s="198"/>
    </row>
    <row r="43" spans="2:43" ht="25.5" customHeight="1" x14ac:dyDescent="0.2">
      <c r="B43" s="404" t="s">
        <v>537</v>
      </c>
      <c r="C43" s="405"/>
      <c r="D43" s="405"/>
      <c r="E43" s="405"/>
      <c r="F43" s="405"/>
      <c r="G43" s="405"/>
      <c r="H43" s="405"/>
      <c r="I43" s="405"/>
      <c r="J43" s="405"/>
      <c r="K43" s="405"/>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09" t="s">
        <v>620</v>
      </c>
      <c r="C45" s="309"/>
      <c r="D45" s="309"/>
      <c r="E45" s="309"/>
      <c r="F45" s="309"/>
      <c r="I45" s="40"/>
      <c r="L45" s="28"/>
      <c r="M45" s="28"/>
      <c r="N45" s="28"/>
      <c r="P45" s="448" t="s">
        <v>52</v>
      </c>
      <c r="Q45" s="448"/>
      <c r="X45" s="152"/>
      <c r="Y45" s="29"/>
      <c r="Z45" s="29"/>
    </row>
    <row r="46" spans="2:43" ht="2.25" customHeight="1" x14ac:dyDescent="0.2">
      <c r="B46" s="406"/>
      <c r="C46" s="406"/>
      <c r="D46" s="406"/>
      <c r="E46" s="406"/>
      <c r="F46" s="406"/>
      <c r="G46" s="50"/>
      <c r="I46" s="153" t="s">
        <v>173</v>
      </c>
      <c r="P46" s="406"/>
      <c r="Q46" s="406"/>
      <c r="R46" s="406"/>
      <c r="S46" s="406"/>
      <c r="T46" s="406"/>
    </row>
    <row r="47" spans="2:43" ht="90" customHeight="1" x14ac:dyDescent="0.2">
      <c r="B47" s="201" t="s">
        <v>612</v>
      </c>
      <c r="C47" s="489" t="s">
        <v>616</v>
      </c>
      <c r="D47" s="489"/>
      <c r="E47" s="489"/>
      <c r="F47" s="344" t="s">
        <v>617</v>
      </c>
      <c r="G47" s="345"/>
      <c r="H47" s="345"/>
      <c r="I47" s="345"/>
      <c r="J47" s="345"/>
      <c r="K47" s="345"/>
      <c r="L47" s="202" t="s">
        <v>171</v>
      </c>
      <c r="M47" s="202" t="s">
        <v>610</v>
      </c>
      <c r="N47" s="201" t="s">
        <v>611</v>
      </c>
      <c r="P47" s="335" t="s">
        <v>613</v>
      </c>
      <c r="Q47" s="339"/>
      <c r="R47" s="339"/>
      <c r="S47" s="339"/>
      <c r="T47" s="339"/>
      <c r="U47" s="336"/>
      <c r="V47" s="343" t="s">
        <v>211</v>
      </c>
      <c r="W47" s="336"/>
      <c r="X47" s="335" t="s">
        <v>223</v>
      </c>
      <c r="Y47" s="336"/>
    </row>
    <row r="48" spans="2:43" ht="43.5" customHeight="1" x14ac:dyDescent="0.2">
      <c r="B48" s="159" t="s">
        <v>100</v>
      </c>
      <c r="C48" s="328" t="s">
        <v>570</v>
      </c>
      <c r="D48" s="329"/>
      <c r="E48" s="330"/>
      <c r="F48" s="328"/>
      <c r="G48" s="331"/>
      <c r="H48" s="331"/>
      <c r="I48" s="331"/>
      <c r="J48" s="331"/>
      <c r="K48" s="331"/>
      <c r="L48" s="154"/>
      <c r="M48" s="155"/>
      <c r="N48" s="156"/>
      <c r="P48" s="332"/>
      <c r="Q48" s="333"/>
      <c r="R48" s="333"/>
      <c r="S48" s="333"/>
      <c r="T48" s="333"/>
      <c r="U48" s="334"/>
      <c r="V48" s="326"/>
      <c r="W48" s="327"/>
      <c r="X48" s="337">
        <f>IFERROR(IF(L48="TRUE",V48,V48*M48),"")</f>
        <v>0</v>
      </c>
      <c r="Y48" s="338"/>
      <c r="Z48" s="168"/>
      <c r="AB48" s="170" t="b">
        <f>AND(AND(LEFT(C48,4)&lt;&gt;"Välj",C48&lt;&gt;""),V48="")</f>
        <v>0</v>
      </c>
      <c r="AH48" s="171" t="b">
        <f t="shared" ref="AH48:AH66" si="0">OR(AA48:AG48)</f>
        <v>0</v>
      </c>
      <c r="AJ48" s="160"/>
      <c r="AK48" s="160"/>
      <c r="AL48" s="160"/>
      <c r="AM48" s="160"/>
      <c r="AN48" s="160"/>
      <c r="AO48" s="160"/>
      <c r="AP48" s="160"/>
      <c r="AQ48" s="160"/>
    </row>
    <row r="49" spans="2:34" ht="42.75" customHeight="1" x14ac:dyDescent="0.2">
      <c r="B49" s="159" t="s">
        <v>101</v>
      </c>
      <c r="C49" s="328" t="s">
        <v>570</v>
      </c>
      <c r="D49" s="329"/>
      <c r="E49" s="330"/>
      <c r="F49" s="328"/>
      <c r="G49" s="331"/>
      <c r="H49" s="331"/>
      <c r="I49" s="331"/>
      <c r="J49" s="331"/>
      <c r="K49" s="331"/>
      <c r="L49" s="154"/>
      <c r="M49" s="155"/>
      <c r="N49" s="156"/>
      <c r="P49" s="332"/>
      <c r="Q49" s="333"/>
      <c r="R49" s="333"/>
      <c r="S49" s="333"/>
      <c r="T49" s="333"/>
      <c r="U49" s="334"/>
      <c r="V49" s="326"/>
      <c r="W49" s="327"/>
      <c r="X49" s="337">
        <f t="shared" ref="X49:X67" si="1">IFERROR(IF(L49="TRUE",V49,V49*M49),"")</f>
        <v>0</v>
      </c>
      <c r="Y49" s="338"/>
      <c r="AB49" s="170" t="b">
        <f t="shared" ref="AB49:AB67" si="2">AND(AND(LEFT(C49,4)&lt;&gt;"Välj",C49&lt;&gt;""),V49="")</f>
        <v>0</v>
      </c>
      <c r="AH49" s="171" t="b">
        <f t="shared" si="0"/>
        <v>0</v>
      </c>
    </row>
    <row r="50" spans="2:34" ht="42.75" customHeight="1" x14ac:dyDescent="0.2">
      <c r="B50" s="159" t="s">
        <v>102</v>
      </c>
      <c r="C50" s="328" t="s">
        <v>570</v>
      </c>
      <c r="D50" s="329"/>
      <c r="E50" s="330"/>
      <c r="F50" s="328"/>
      <c r="G50" s="331"/>
      <c r="H50" s="331"/>
      <c r="I50" s="331"/>
      <c r="J50" s="331"/>
      <c r="K50" s="331"/>
      <c r="L50" s="154"/>
      <c r="M50" s="155"/>
      <c r="N50" s="156"/>
      <c r="P50" s="332"/>
      <c r="Q50" s="333"/>
      <c r="R50" s="333"/>
      <c r="S50" s="333"/>
      <c r="T50" s="333"/>
      <c r="U50" s="334"/>
      <c r="V50" s="326"/>
      <c r="W50" s="327"/>
      <c r="X50" s="337">
        <f t="shared" si="1"/>
        <v>0</v>
      </c>
      <c r="Y50" s="338"/>
      <c r="AB50" s="170" t="b">
        <f t="shared" si="2"/>
        <v>0</v>
      </c>
      <c r="AH50" s="171" t="b">
        <f t="shared" si="0"/>
        <v>0</v>
      </c>
    </row>
    <row r="51" spans="2:34" ht="42.75" customHeight="1" x14ac:dyDescent="0.2">
      <c r="B51" s="159" t="s">
        <v>103</v>
      </c>
      <c r="C51" s="328" t="s">
        <v>570</v>
      </c>
      <c r="D51" s="329"/>
      <c r="E51" s="330"/>
      <c r="F51" s="328"/>
      <c r="G51" s="331"/>
      <c r="H51" s="331"/>
      <c r="I51" s="331"/>
      <c r="J51" s="331"/>
      <c r="K51" s="331"/>
      <c r="L51" s="154"/>
      <c r="M51" s="155"/>
      <c r="N51" s="156"/>
      <c r="P51" s="332"/>
      <c r="Q51" s="333"/>
      <c r="R51" s="333"/>
      <c r="S51" s="333"/>
      <c r="T51" s="333"/>
      <c r="U51" s="334"/>
      <c r="V51" s="326"/>
      <c r="W51" s="327"/>
      <c r="X51" s="337">
        <f t="shared" si="1"/>
        <v>0</v>
      </c>
      <c r="Y51" s="338"/>
      <c r="AB51" s="170" t="b">
        <f t="shared" si="2"/>
        <v>0</v>
      </c>
      <c r="AH51" s="171" t="b">
        <f t="shared" si="0"/>
        <v>0</v>
      </c>
    </row>
    <row r="52" spans="2:34" ht="42.75" customHeight="1" x14ac:dyDescent="0.2">
      <c r="B52" s="159" t="s">
        <v>104</v>
      </c>
      <c r="C52" s="328" t="s">
        <v>570</v>
      </c>
      <c r="D52" s="329"/>
      <c r="E52" s="330"/>
      <c r="F52" s="328"/>
      <c r="G52" s="331"/>
      <c r="H52" s="331"/>
      <c r="I52" s="331"/>
      <c r="J52" s="331"/>
      <c r="K52" s="331"/>
      <c r="L52" s="154"/>
      <c r="M52" s="155"/>
      <c r="N52" s="156"/>
      <c r="P52" s="332"/>
      <c r="Q52" s="333"/>
      <c r="R52" s="333"/>
      <c r="S52" s="333"/>
      <c r="T52" s="333"/>
      <c r="U52" s="334"/>
      <c r="V52" s="326"/>
      <c r="W52" s="327"/>
      <c r="X52" s="337">
        <f t="shared" si="1"/>
        <v>0</v>
      </c>
      <c r="Y52" s="338"/>
      <c r="AB52" s="170" t="b">
        <f t="shared" si="2"/>
        <v>0</v>
      </c>
      <c r="AH52" s="171" t="b">
        <f t="shared" si="0"/>
        <v>0</v>
      </c>
    </row>
    <row r="53" spans="2:34" ht="42.75" customHeight="1" x14ac:dyDescent="0.2">
      <c r="B53" s="159" t="s">
        <v>106</v>
      </c>
      <c r="C53" s="328" t="s">
        <v>570</v>
      </c>
      <c r="D53" s="329"/>
      <c r="E53" s="330"/>
      <c r="F53" s="328"/>
      <c r="G53" s="331"/>
      <c r="H53" s="331"/>
      <c r="I53" s="331"/>
      <c r="J53" s="331"/>
      <c r="K53" s="331"/>
      <c r="L53" s="154"/>
      <c r="M53" s="155"/>
      <c r="N53" s="156"/>
      <c r="P53" s="332"/>
      <c r="Q53" s="333"/>
      <c r="R53" s="333"/>
      <c r="S53" s="333"/>
      <c r="T53" s="333"/>
      <c r="U53" s="334"/>
      <c r="V53" s="326"/>
      <c r="W53" s="327"/>
      <c r="X53" s="337">
        <f t="shared" si="1"/>
        <v>0</v>
      </c>
      <c r="Y53" s="338"/>
      <c r="AB53" s="170" t="b">
        <f t="shared" si="2"/>
        <v>0</v>
      </c>
      <c r="AH53" s="171" t="b">
        <f t="shared" si="0"/>
        <v>0</v>
      </c>
    </row>
    <row r="54" spans="2:34" ht="42.75" customHeight="1" x14ac:dyDescent="0.2">
      <c r="B54" s="159" t="s">
        <v>105</v>
      </c>
      <c r="C54" s="328" t="s">
        <v>570</v>
      </c>
      <c r="D54" s="329"/>
      <c r="E54" s="330"/>
      <c r="F54" s="328"/>
      <c r="G54" s="331"/>
      <c r="H54" s="331"/>
      <c r="I54" s="331"/>
      <c r="J54" s="331"/>
      <c r="K54" s="331"/>
      <c r="L54" s="154"/>
      <c r="M54" s="155"/>
      <c r="N54" s="156"/>
      <c r="P54" s="332"/>
      <c r="Q54" s="333"/>
      <c r="R54" s="333"/>
      <c r="S54" s="333"/>
      <c r="T54" s="333"/>
      <c r="U54" s="334"/>
      <c r="V54" s="326"/>
      <c r="W54" s="327"/>
      <c r="X54" s="337">
        <f t="shared" si="1"/>
        <v>0</v>
      </c>
      <c r="Y54" s="338"/>
      <c r="AB54" s="170" t="b">
        <f t="shared" si="2"/>
        <v>0</v>
      </c>
      <c r="AH54" s="171" t="b">
        <f t="shared" si="0"/>
        <v>0</v>
      </c>
    </row>
    <row r="55" spans="2:34" ht="42.75" customHeight="1" x14ac:dyDescent="0.2">
      <c r="B55" s="159" t="s">
        <v>107</v>
      </c>
      <c r="C55" s="328" t="s">
        <v>570</v>
      </c>
      <c r="D55" s="329"/>
      <c r="E55" s="330"/>
      <c r="F55" s="328"/>
      <c r="G55" s="331"/>
      <c r="H55" s="331"/>
      <c r="I55" s="331"/>
      <c r="J55" s="331"/>
      <c r="K55" s="331"/>
      <c r="L55" s="154"/>
      <c r="M55" s="155"/>
      <c r="N55" s="156"/>
      <c r="P55" s="332"/>
      <c r="Q55" s="333"/>
      <c r="R55" s="333"/>
      <c r="S55" s="333"/>
      <c r="T55" s="333"/>
      <c r="U55" s="334"/>
      <c r="V55" s="326"/>
      <c r="W55" s="327"/>
      <c r="X55" s="337">
        <f t="shared" si="1"/>
        <v>0</v>
      </c>
      <c r="Y55" s="338"/>
      <c r="AB55" s="170" t="b">
        <f t="shared" si="2"/>
        <v>0</v>
      </c>
      <c r="AH55" s="171" t="b">
        <f t="shared" si="0"/>
        <v>0</v>
      </c>
    </row>
    <row r="56" spans="2:34" ht="42.75" customHeight="1" x14ac:dyDescent="0.2">
      <c r="B56" s="159" t="s">
        <v>108</v>
      </c>
      <c r="C56" s="328" t="s">
        <v>570</v>
      </c>
      <c r="D56" s="329"/>
      <c r="E56" s="330"/>
      <c r="F56" s="328"/>
      <c r="G56" s="331"/>
      <c r="H56" s="331"/>
      <c r="I56" s="331"/>
      <c r="J56" s="331"/>
      <c r="K56" s="331"/>
      <c r="L56" s="154"/>
      <c r="M56" s="155"/>
      <c r="N56" s="156"/>
      <c r="P56" s="332"/>
      <c r="Q56" s="333"/>
      <c r="R56" s="333"/>
      <c r="S56" s="333"/>
      <c r="T56" s="333"/>
      <c r="U56" s="334"/>
      <c r="V56" s="326"/>
      <c r="W56" s="327"/>
      <c r="X56" s="337">
        <f t="shared" si="1"/>
        <v>0</v>
      </c>
      <c r="Y56" s="338"/>
      <c r="AB56" s="170" t="b">
        <f t="shared" si="2"/>
        <v>0</v>
      </c>
      <c r="AH56" s="171" t="b">
        <f t="shared" si="0"/>
        <v>0</v>
      </c>
    </row>
    <row r="57" spans="2:34" ht="42.75" customHeight="1" x14ac:dyDescent="0.2">
      <c r="B57" s="159" t="s">
        <v>109</v>
      </c>
      <c r="C57" s="328" t="s">
        <v>570</v>
      </c>
      <c r="D57" s="329"/>
      <c r="E57" s="330"/>
      <c r="F57" s="328"/>
      <c r="G57" s="331"/>
      <c r="H57" s="331"/>
      <c r="I57" s="331"/>
      <c r="J57" s="331"/>
      <c r="K57" s="331"/>
      <c r="L57" s="154"/>
      <c r="M57" s="155"/>
      <c r="N57" s="156"/>
      <c r="P57" s="332"/>
      <c r="Q57" s="333"/>
      <c r="R57" s="333"/>
      <c r="S57" s="333"/>
      <c r="T57" s="333"/>
      <c r="U57" s="334"/>
      <c r="V57" s="326"/>
      <c r="W57" s="327"/>
      <c r="X57" s="337">
        <f t="shared" si="1"/>
        <v>0</v>
      </c>
      <c r="Y57" s="338"/>
      <c r="AB57" s="170" t="b">
        <f t="shared" si="2"/>
        <v>0</v>
      </c>
      <c r="AH57" s="171" t="b">
        <f t="shared" si="0"/>
        <v>0</v>
      </c>
    </row>
    <row r="58" spans="2:34" ht="42.75" customHeight="1" x14ac:dyDescent="0.2">
      <c r="B58" s="159" t="s">
        <v>177</v>
      </c>
      <c r="C58" s="328" t="s">
        <v>570</v>
      </c>
      <c r="D58" s="329"/>
      <c r="E58" s="330"/>
      <c r="F58" s="328"/>
      <c r="G58" s="331"/>
      <c r="H58" s="331"/>
      <c r="I58" s="331"/>
      <c r="J58" s="331"/>
      <c r="K58" s="331"/>
      <c r="L58" s="154"/>
      <c r="M58" s="155"/>
      <c r="N58" s="156"/>
      <c r="P58" s="332"/>
      <c r="Q58" s="333"/>
      <c r="R58" s="333"/>
      <c r="S58" s="333"/>
      <c r="T58" s="333"/>
      <c r="U58" s="334"/>
      <c r="V58" s="326"/>
      <c r="W58" s="327"/>
      <c r="X58" s="337">
        <f t="shared" si="1"/>
        <v>0</v>
      </c>
      <c r="Y58" s="338"/>
      <c r="AB58" s="170" t="b">
        <f t="shared" si="2"/>
        <v>0</v>
      </c>
      <c r="AH58" s="171" t="b">
        <f t="shared" si="0"/>
        <v>0</v>
      </c>
    </row>
    <row r="59" spans="2:34" ht="42.75" customHeight="1" x14ac:dyDescent="0.2">
      <c r="B59" s="159" t="s">
        <v>178</v>
      </c>
      <c r="C59" s="328" t="s">
        <v>570</v>
      </c>
      <c r="D59" s="329"/>
      <c r="E59" s="330"/>
      <c r="F59" s="328"/>
      <c r="G59" s="331"/>
      <c r="H59" s="331"/>
      <c r="I59" s="331"/>
      <c r="J59" s="331"/>
      <c r="K59" s="331"/>
      <c r="L59" s="154"/>
      <c r="M59" s="155"/>
      <c r="N59" s="156"/>
      <c r="P59" s="332"/>
      <c r="Q59" s="333"/>
      <c r="R59" s="333"/>
      <c r="S59" s="333"/>
      <c r="T59" s="333"/>
      <c r="U59" s="334"/>
      <c r="V59" s="326"/>
      <c r="W59" s="327"/>
      <c r="X59" s="337">
        <f t="shared" si="1"/>
        <v>0</v>
      </c>
      <c r="Y59" s="338"/>
      <c r="AB59" s="170" t="b">
        <f t="shared" si="2"/>
        <v>0</v>
      </c>
      <c r="AH59" s="171" t="b">
        <f t="shared" si="0"/>
        <v>0</v>
      </c>
    </row>
    <row r="60" spans="2:34" ht="42.75" customHeight="1" x14ac:dyDescent="0.2">
      <c r="B60" s="159" t="s">
        <v>179</v>
      </c>
      <c r="C60" s="328" t="s">
        <v>570</v>
      </c>
      <c r="D60" s="329"/>
      <c r="E60" s="330"/>
      <c r="F60" s="328"/>
      <c r="G60" s="331"/>
      <c r="H60" s="331"/>
      <c r="I60" s="331"/>
      <c r="J60" s="331"/>
      <c r="K60" s="331"/>
      <c r="L60" s="154"/>
      <c r="M60" s="155"/>
      <c r="N60" s="156"/>
      <c r="P60" s="332"/>
      <c r="Q60" s="333"/>
      <c r="R60" s="333"/>
      <c r="S60" s="333"/>
      <c r="T60" s="333"/>
      <c r="U60" s="334"/>
      <c r="V60" s="326"/>
      <c r="W60" s="327"/>
      <c r="X60" s="337">
        <f t="shared" si="1"/>
        <v>0</v>
      </c>
      <c r="Y60" s="338"/>
      <c r="AB60" s="170" t="b">
        <f t="shared" si="2"/>
        <v>0</v>
      </c>
      <c r="AH60" s="171" t="b">
        <f t="shared" si="0"/>
        <v>0</v>
      </c>
    </row>
    <row r="61" spans="2:34" ht="42.75" customHeight="1" x14ac:dyDescent="0.2">
      <c r="B61" s="159" t="s">
        <v>180</v>
      </c>
      <c r="C61" s="328" t="s">
        <v>570</v>
      </c>
      <c r="D61" s="329"/>
      <c r="E61" s="330"/>
      <c r="F61" s="328"/>
      <c r="G61" s="331"/>
      <c r="H61" s="331"/>
      <c r="I61" s="331"/>
      <c r="J61" s="331"/>
      <c r="K61" s="331"/>
      <c r="L61" s="154"/>
      <c r="M61" s="155"/>
      <c r="N61" s="156"/>
      <c r="P61" s="332"/>
      <c r="Q61" s="333"/>
      <c r="R61" s="333"/>
      <c r="S61" s="333"/>
      <c r="T61" s="333"/>
      <c r="U61" s="334"/>
      <c r="V61" s="326"/>
      <c r="W61" s="327"/>
      <c r="X61" s="337">
        <f t="shared" si="1"/>
        <v>0</v>
      </c>
      <c r="Y61" s="338"/>
      <c r="AB61" s="170" t="b">
        <f t="shared" si="2"/>
        <v>0</v>
      </c>
      <c r="AH61" s="171" t="b">
        <f t="shared" si="0"/>
        <v>0</v>
      </c>
    </row>
    <row r="62" spans="2:34" ht="42.75" customHeight="1" x14ac:dyDescent="0.2">
      <c r="B62" s="159" t="s">
        <v>181</v>
      </c>
      <c r="C62" s="328" t="s">
        <v>570</v>
      </c>
      <c r="D62" s="329"/>
      <c r="E62" s="330"/>
      <c r="F62" s="328"/>
      <c r="G62" s="331"/>
      <c r="H62" s="331"/>
      <c r="I62" s="331"/>
      <c r="J62" s="331"/>
      <c r="K62" s="331"/>
      <c r="L62" s="154"/>
      <c r="M62" s="155"/>
      <c r="N62" s="156"/>
      <c r="P62" s="332"/>
      <c r="Q62" s="333"/>
      <c r="R62" s="333"/>
      <c r="S62" s="333"/>
      <c r="T62" s="333"/>
      <c r="U62" s="334"/>
      <c r="V62" s="326"/>
      <c r="W62" s="327"/>
      <c r="X62" s="337">
        <f t="shared" si="1"/>
        <v>0</v>
      </c>
      <c r="Y62" s="338"/>
      <c r="AB62" s="170" t="b">
        <f t="shared" si="2"/>
        <v>0</v>
      </c>
      <c r="AH62" s="171" t="b">
        <f t="shared" si="0"/>
        <v>0</v>
      </c>
    </row>
    <row r="63" spans="2:34" ht="42.75" customHeight="1" x14ac:dyDescent="0.2">
      <c r="B63" s="159" t="s">
        <v>182</v>
      </c>
      <c r="C63" s="328" t="s">
        <v>570</v>
      </c>
      <c r="D63" s="329"/>
      <c r="E63" s="330"/>
      <c r="F63" s="328"/>
      <c r="G63" s="331"/>
      <c r="H63" s="331"/>
      <c r="I63" s="331"/>
      <c r="J63" s="331"/>
      <c r="K63" s="331"/>
      <c r="L63" s="154"/>
      <c r="M63" s="155"/>
      <c r="N63" s="156"/>
      <c r="P63" s="332"/>
      <c r="Q63" s="333"/>
      <c r="R63" s="333"/>
      <c r="S63" s="333"/>
      <c r="T63" s="333"/>
      <c r="U63" s="334"/>
      <c r="V63" s="326"/>
      <c r="W63" s="327"/>
      <c r="X63" s="337">
        <f t="shared" si="1"/>
        <v>0</v>
      </c>
      <c r="Y63" s="338"/>
      <c r="AB63" s="170" t="b">
        <f t="shared" si="2"/>
        <v>0</v>
      </c>
      <c r="AH63" s="171" t="b">
        <f t="shared" si="0"/>
        <v>0</v>
      </c>
    </row>
    <row r="64" spans="2:34" ht="42.75" customHeight="1" x14ac:dyDescent="0.2">
      <c r="B64" s="159" t="s">
        <v>183</v>
      </c>
      <c r="C64" s="328" t="s">
        <v>570</v>
      </c>
      <c r="D64" s="329"/>
      <c r="E64" s="330"/>
      <c r="F64" s="328"/>
      <c r="G64" s="331"/>
      <c r="H64" s="331"/>
      <c r="I64" s="331"/>
      <c r="J64" s="331"/>
      <c r="K64" s="331"/>
      <c r="L64" s="154"/>
      <c r="M64" s="155"/>
      <c r="N64" s="156"/>
      <c r="P64" s="332"/>
      <c r="Q64" s="333"/>
      <c r="R64" s="333"/>
      <c r="S64" s="333"/>
      <c r="T64" s="333"/>
      <c r="U64" s="334"/>
      <c r="V64" s="326"/>
      <c r="W64" s="327"/>
      <c r="X64" s="337">
        <f t="shared" si="1"/>
        <v>0</v>
      </c>
      <c r="Y64" s="338"/>
      <c r="AB64" s="170" t="b">
        <f t="shared" si="2"/>
        <v>0</v>
      </c>
      <c r="AH64" s="171" t="b">
        <f t="shared" si="0"/>
        <v>0</v>
      </c>
    </row>
    <row r="65" spans="1:34" ht="42.75" customHeight="1" x14ac:dyDescent="0.2">
      <c r="B65" s="159" t="s">
        <v>184</v>
      </c>
      <c r="C65" s="328" t="s">
        <v>570</v>
      </c>
      <c r="D65" s="329"/>
      <c r="E65" s="330"/>
      <c r="F65" s="328"/>
      <c r="G65" s="331"/>
      <c r="H65" s="331"/>
      <c r="I65" s="331"/>
      <c r="J65" s="331"/>
      <c r="K65" s="331"/>
      <c r="L65" s="154"/>
      <c r="M65" s="155"/>
      <c r="N65" s="156"/>
      <c r="P65" s="332"/>
      <c r="Q65" s="333"/>
      <c r="R65" s="333"/>
      <c r="S65" s="333"/>
      <c r="T65" s="333"/>
      <c r="U65" s="334"/>
      <c r="V65" s="326"/>
      <c r="W65" s="327"/>
      <c r="X65" s="337">
        <f t="shared" si="1"/>
        <v>0</v>
      </c>
      <c r="Y65" s="338"/>
      <c r="AB65" s="170" t="b">
        <f t="shared" si="2"/>
        <v>0</v>
      </c>
      <c r="AH65" s="171" t="b">
        <f t="shared" si="0"/>
        <v>0</v>
      </c>
    </row>
    <row r="66" spans="1:34" ht="42.75" customHeight="1" x14ac:dyDescent="0.2">
      <c r="B66" s="159" t="s">
        <v>185</v>
      </c>
      <c r="C66" s="328" t="s">
        <v>570</v>
      </c>
      <c r="D66" s="329"/>
      <c r="E66" s="330"/>
      <c r="F66" s="328"/>
      <c r="G66" s="331"/>
      <c r="H66" s="331"/>
      <c r="I66" s="331"/>
      <c r="J66" s="331"/>
      <c r="K66" s="331"/>
      <c r="L66" s="154"/>
      <c r="M66" s="155"/>
      <c r="N66" s="156"/>
      <c r="P66" s="332"/>
      <c r="Q66" s="333"/>
      <c r="R66" s="333"/>
      <c r="S66" s="333"/>
      <c r="T66" s="333"/>
      <c r="U66" s="334"/>
      <c r="V66" s="326"/>
      <c r="W66" s="327"/>
      <c r="X66" s="337">
        <f t="shared" si="1"/>
        <v>0</v>
      </c>
      <c r="Y66" s="338"/>
      <c r="AB66" s="170" t="b">
        <f t="shared" si="2"/>
        <v>0</v>
      </c>
      <c r="AH66" s="171" t="b">
        <f t="shared" si="0"/>
        <v>0</v>
      </c>
    </row>
    <row r="67" spans="1:34" ht="42.75" customHeight="1" x14ac:dyDescent="0.2">
      <c r="B67" s="159" t="s">
        <v>116</v>
      </c>
      <c r="C67" s="328" t="s">
        <v>570</v>
      </c>
      <c r="D67" s="329"/>
      <c r="E67" s="330"/>
      <c r="F67" s="328"/>
      <c r="G67" s="331"/>
      <c r="H67" s="331"/>
      <c r="I67" s="331"/>
      <c r="J67" s="331"/>
      <c r="K67" s="331"/>
      <c r="L67" s="154"/>
      <c r="M67" s="155"/>
      <c r="N67" s="156"/>
      <c r="P67" s="332"/>
      <c r="Q67" s="333"/>
      <c r="R67" s="333"/>
      <c r="S67" s="333"/>
      <c r="T67" s="333"/>
      <c r="U67" s="334"/>
      <c r="V67" s="326"/>
      <c r="W67" s="327"/>
      <c r="X67" s="337">
        <f t="shared" si="1"/>
        <v>0</v>
      </c>
      <c r="Y67" s="338"/>
      <c r="AB67" s="170" t="b">
        <f t="shared" si="2"/>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49">
        <f>SUM(X48:Y67)</f>
        <v>0</v>
      </c>
      <c r="Y69" s="450"/>
      <c r="Z69" s="29"/>
    </row>
    <row r="70" spans="1:34" ht="7.5" customHeight="1" x14ac:dyDescent="0.2">
      <c r="C70" s="1"/>
      <c r="H70" s="21"/>
      <c r="P70" s="53"/>
      <c r="Q70" s="53"/>
      <c r="R70" s="53"/>
      <c r="Z70" s="29"/>
    </row>
    <row r="71" spans="1:34" ht="27" customHeight="1" x14ac:dyDescent="0.2">
      <c r="A71" s="131"/>
      <c r="B71" s="309"/>
      <c r="C71" s="309"/>
      <c r="D71" s="309"/>
      <c r="E71" s="309"/>
      <c r="F71" s="309"/>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7"/>
      <c r="V72" s="468"/>
      <c r="W72" s="468"/>
      <c r="X72" s="54"/>
      <c r="Y72" s="55"/>
      <c r="Z72" s="29"/>
      <c r="AA72" s="174"/>
    </row>
    <row r="73" spans="1:34" ht="19.5" customHeight="1" x14ac:dyDescent="0.2">
      <c r="B73" s="44" t="s">
        <v>168</v>
      </c>
      <c r="F73" s="40"/>
      <c r="K73" s="44"/>
      <c r="N73" s="40"/>
      <c r="AA73" s="174"/>
    </row>
    <row r="74" spans="1:34" ht="28.5" customHeight="1" x14ac:dyDescent="0.2">
      <c r="A74" s="131"/>
      <c r="B74" s="406" t="s">
        <v>233</v>
      </c>
      <c r="C74" s="406"/>
      <c r="D74" s="406"/>
      <c r="E74" s="406"/>
      <c r="F74" s="406"/>
      <c r="G74" s="406"/>
      <c r="H74" s="406"/>
      <c r="I74" s="406"/>
      <c r="J74" s="406"/>
      <c r="M74" s="143"/>
      <c r="N74" s="34"/>
      <c r="P74" s="29"/>
      <c r="Q74" s="29"/>
      <c r="R74" s="29"/>
      <c r="S74" s="29"/>
      <c r="T74" s="29"/>
      <c r="U74" s="29"/>
      <c r="V74" s="29"/>
      <c r="W74" s="29"/>
      <c r="X74" s="54"/>
      <c r="Y74" s="55"/>
      <c r="Z74" s="29"/>
      <c r="AA74" s="174"/>
    </row>
    <row r="75" spans="1:34" ht="24.75" hidden="1" customHeight="1" x14ac:dyDescent="0.2">
      <c r="A75" s="134"/>
      <c r="B75" s="312" t="s">
        <v>217</v>
      </c>
      <c r="C75" s="312"/>
      <c r="D75" s="312"/>
      <c r="E75" s="312"/>
      <c r="F75" s="312"/>
      <c r="G75" s="312"/>
      <c r="H75" s="312"/>
      <c r="I75" s="312"/>
      <c r="J75" s="312"/>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1"/>
      <c r="F77" s="311"/>
      <c r="G77" s="311"/>
      <c r="H77" s="311"/>
      <c r="I77" s="311"/>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261</v>
      </c>
      <c r="C79" s="51"/>
      <c r="D79" s="51"/>
      <c r="P79" s="29"/>
      <c r="Q79" s="29"/>
      <c r="R79" s="29"/>
      <c r="S79" s="29"/>
      <c r="T79" s="29"/>
      <c r="U79" s="29"/>
      <c r="V79" s="29"/>
      <c r="W79" s="29"/>
      <c r="X79" s="54"/>
      <c r="Y79" s="55"/>
      <c r="Z79" s="29"/>
      <c r="AA79" s="174"/>
    </row>
    <row r="80" spans="1:34" ht="41.25" customHeight="1" x14ac:dyDescent="0.2">
      <c r="A80" s="131"/>
      <c r="B80" s="490" t="s">
        <v>262</v>
      </c>
      <c r="C80" s="491"/>
      <c r="D80" s="491"/>
      <c r="E80" s="491"/>
      <c r="F80" s="491"/>
      <c r="G80" s="491"/>
      <c r="H80" s="491"/>
      <c r="I80" s="491"/>
      <c r="J80" s="491"/>
      <c r="P80" s="29"/>
      <c r="Q80" s="29"/>
      <c r="R80" s="29"/>
      <c r="S80" s="29"/>
      <c r="T80" s="29"/>
      <c r="U80" s="29"/>
      <c r="V80" s="29"/>
      <c r="W80" s="29"/>
      <c r="X80" s="54"/>
      <c r="Y80" s="55"/>
      <c r="Z80" s="29"/>
      <c r="AA80" s="174"/>
      <c r="AB80" s="175"/>
    </row>
    <row r="81" spans="1:34" ht="17.25" customHeight="1" x14ac:dyDescent="0.2">
      <c r="A81" s="131"/>
      <c r="B81" s="406"/>
      <c r="C81" s="406"/>
      <c r="D81" s="406"/>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6" t="s">
        <v>224</v>
      </c>
      <c r="C83" s="480"/>
      <c r="D83" s="480"/>
      <c r="E83" s="480"/>
      <c r="F83" s="480"/>
      <c r="G83" s="480"/>
      <c r="H83" s="480"/>
      <c r="I83" s="480"/>
      <c r="J83" s="480"/>
      <c r="L83" s="48"/>
      <c r="M83" s="48"/>
      <c r="N83" s="48"/>
      <c r="O83" s="82"/>
      <c r="P83" s="82"/>
      <c r="Q83" s="29"/>
      <c r="R83" s="29"/>
      <c r="S83" s="29"/>
      <c r="T83" s="29"/>
      <c r="U83" s="29"/>
      <c r="V83" s="29"/>
      <c r="W83" s="29"/>
      <c r="X83" s="54"/>
      <c r="Y83" s="55"/>
      <c r="Z83" s="29"/>
      <c r="AA83" s="174"/>
    </row>
    <row r="84" spans="1:34" ht="25.5" customHeight="1" x14ac:dyDescent="0.2">
      <c r="A84" s="131"/>
      <c r="B84" s="313" t="s">
        <v>228</v>
      </c>
      <c r="C84" s="314"/>
      <c r="D84" s="314"/>
      <c r="E84" s="314"/>
      <c r="F84" s="314"/>
      <c r="G84" s="314"/>
      <c r="H84" s="314"/>
      <c r="I84" s="314"/>
      <c r="J84" s="315"/>
      <c r="L84" s="48"/>
      <c r="M84" s="48"/>
      <c r="N84" s="48"/>
      <c r="O84" s="82"/>
      <c r="P84" s="82"/>
      <c r="Q84" s="29"/>
      <c r="R84" s="29"/>
      <c r="S84" s="29"/>
      <c r="T84" s="29"/>
      <c r="U84" s="29"/>
      <c r="V84" s="29"/>
      <c r="W84" s="29"/>
      <c r="X84" s="54"/>
      <c r="Y84" s="55"/>
      <c r="Z84" s="29"/>
      <c r="AA84" s="174"/>
    </row>
    <row r="85" spans="1:34" ht="17.25" customHeight="1" x14ac:dyDescent="0.2">
      <c r="A85" s="131"/>
      <c r="B85" s="316"/>
      <c r="C85" s="317"/>
      <c r="D85" s="317"/>
      <c r="E85" s="317"/>
      <c r="F85" s="317"/>
      <c r="G85" s="317"/>
      <c r="H85" s="317"/>
      <c r="I85" s="317"/>
      <c r="J85" s="318"/>
      <c r="K85" s="481"/>
      <c r="L85" s="460"/>
      <c r="M85" s="432"/>
      <c r="N85" s="432"/>
      <c r="P85" s="29"/>
      <c r="Q85" s="29"/>
      <c r="R85" s="29"/>
      <c r="S85" s="29"/>
      <c r="T85" s="29"/>
      <c r="U85" s="29"/>
      <c r="V85" s="29"/>
      <c r="W85" s="29"/>
      <c r="X85" s="54"/>
      <c r="Y85" s="55"/>
      <c r="Z85" s="29"/>
      <c r="AA85" s="174"/>
    </row>
    <row r="86" spans="1:34" ht="17.25" customHeight="1" x14ac:dyDescent="0.2">
      <c r="A86" s="131"/>
      <c r="B86" s="30"/>
      <c r="K86" s="481"/>
      <c r="L86" s="460"/>
      <c r="M86" s="432"/>
      <c r="N86" s="432"/>
      <c r="P86" s="29"/>
      <c r="Q86" s="29"/>
      <c r="R86" s="29"/>
      <c r="S86" s="29"/>
      <c r="T86" s="29"/>
      <c r="U86" s="29"/>
      <c r="V86" s="29"/>
      <c r="W86" s="29"/>
      <c r="X86" s="54"/>
      <c r="Y86" s="55"/>
      <c r="Z86" s="29"/>
      <c r="AA86" s="174"/>
    </row>
    <row r="87" spans="1:34" ht="20.25" customHeight="1" x14ac:dyDescent="0.2">
      <c r="A87" s="131"/>
      <c r="B87" s="309" t="s">
        <v>169</v>
      </c>
      <c r="C87" s="309"/>
      <c r="D87" s="309"/>
      <c r="E87" s="309"/>
      <c r="F87" s="309"/>
      <c r="G87" s="40"/>
      <c r="J87" s="29"/>
      <c r="K87" s="481"/>
      <c r="L87" s="432"/>
      <c r="M87" s="432"/>
      <c r="N87" s="432"/>
      <c r="P87" s="44" t="s">
        <v>34</v>
      </c>
      <c r="X87" s="54"/>
      <c r="Y87" s="55"/>
      <c r="Z87" s="29"/>
      <c r="AA87" s="174"/>
    </row>
    <row r="88" spans="1:34" ht="15.75" customHeight="1" x14ac:dyDescent="0.2">
      <c r="A88" s="131"/>
      <c r="B88" s="453" t="s">
        <v>214</v>
      </c>
      <c r="C88" s="453"/>
      <c r="D88" s="453"/>
      <c r="E88" s="454"/>
      <c r="F88" s="137"/>
      <c r="G88" s="6"/>
      <c r="H88" s="6"/>
      <c r="I88" s="6"/>
      <c r="J88" s="29"/>
      <c r="K88" s="482"/>
      <c r="L88" s="138"/>
      <c r="M88" s="205"/>
      <c r="N88" s="135"/>
      <c r="P88" s="25"/>
      <c r="X88" s="54"/>
      <c r="Y88" s="55"/>
      <c r="Z88" s="29"/>
      <c r="AA88" s="174"/>
    </row>
    <row r="89" spans="1:34" ht="99" customHeight="1" x14ac:dyDescent="0.2">
      <c r="A89" s="131"/>
      <c r="B89" s="321" t="s">
        <v>605</v>
      </c>
      <c r="C89" s="322"/>
      <c r="D89" s="455" t="s">
        <v>250</v>
      </c>
      <c r="E89" s="493"/>
      <c r="F89" s="455" t="s">
        <v>619</v>
      </c>
      <c r="G89" s="493"/>
      <c r="H89" s="455" t="s">
        <v>216</v>
      </c>
      <c r="I89" s="456"/>
      <c r="J89" s="456"/>
      <c r="K89" s="456"/>
      <c r="L89" s="456"/>
      <c r="M89" s="456"/>
      <c r="N89" s="457"/>
      <c r="P89" s="147" t="s">
        <v>249</v>
      </c>
      <c r="Q89" s="348" t="s">
        <v>248</v>
      </c>
      <c r="R89" s="349"/>
      <c r="S89" s="349"/>
      <c r="T89" s="349"/>
      <c r="U89" s="349"/>
      <c r="V89" s="349"/>
      <c r="W89" s="349"/>
      <c r="X89" s="350"/>
      <c r="Y89" s="81"/>
      <c r="Z89" s="80"/>
      <c r="AA89" s="174"/>
    </row>
    <row r="90" spans="1:34" ht="34.5" customHeight="1" x14ac:dyDescent="0.2">
      <c r="A90" s="131" t="str">
        <f t="shared" ref="A90:A109" ca="1" si="3">IFERROR(INDEX(TblMatchKravres,MATCH($B90,TblSpecTjnstr,0)),"")</f>
        <v/>
      </c>
      <c r="B90" s="319" t="s">
        <v>570</v>
      </c>
      <c r="C90" s="320"/>
      <c r="D90" s="319"/>
      <c r="E90" s="459"/>
      <c r="F90" s="458"/>
      <c r="G90" s="459"/>
      <c r="H90" s="492"/>
      <c r="I90" s="324"/>
      <c r="J90" s="324"/>
      <c r="K90" s="324"/>
      <c r="L90" s="324"/>
      <c r="M90" s="324"/>
      <c r="N90" s="325"/>
      <c r="O90" s="56"/>
      <c r="P90" s="142"/>
      <c r="Q90" s="486"/>
      <c r="R90" s="487"/>
      <c r="S90" s="487"/>
      <c r="T90" s="487"/>
      <c r="U90" s="487"/>
      <c r="V90" s="487"/>
      <c r="W90" s="487"/>
      <c r="X90" s="488"/>
      <c r="Y90" s="56"/>
      <c r="Z90" s="56"/>
      <c r="AA90" s="169" t="b">
        <f>AND(AND(LEFT(B90,4)&lt;&gt;"Välj",B90&lt;&gt;""),P90="")</f>
        <v>0</v>
      </c>
      <c r="AC90" s="170" t="b">
        <f t="shared" ref="AC90:AC109" si="4">NOT(OR(AND(D90="",F90=""),AND(D90&lt;&gt;"",F90&lt;&gt;"")))</f>
        <v>0</v>
      </c>
      <c r="AH90" s="171" t="b">
        <f t="shared" ref="AH90:AH108" si="5">OR(AA90:AG90)</f>
        <v>0</v>
      </c>
    </row>
    <row r="91" spans="1:34" ht="34.5" customHeight="1" x14ac:dyDescent="0.2">
      <c r="A91" s="131" t="str">
        <f t="shared" ca="1" si="3"/>
        <v/>
      </c>
      <c r="B91" s="319" t="s">
        <v>570</v>
      </c>
      <c r="C91" s="320"/>
      <c r="D91" s="319"/>
      <c r="E91" s="459"/>
      <c r="F91" s="458"/>
      <c r="G91" s="459"/>
      <c r="H91" s="323"/>
      <c r="I91" s="324"/>
      <c r="J91" s="324"/>
      <c r="K91" s="324"/>
      <c r="L91" s="324"/>
      <c r="M91" s="324"/>
      <c r="N91" s="325"/>
      <c r="O91" s="56"/>
      <c r="P91" s="142"/>
      <c r="Q91" s="486"/>
      <c r="R91" s="487"/>
      <c r="S91" s="487"/>
      <c r="T91" s="487"/>
      <c r="U91" s="487"/>
      <c r="V91" s="487"/>
      <c r="W91" s="487"/>
      <c r="X91" s="488"/>
      <c r="Y91" s="56"/>
      <c r="Z91" s="56"/>
      <c r="AA91" s="169" t="b">
        <f t="shared" ref="AA91:AA109" si="6">AND(AND(LEFT(B91,4)&lt;&gt;"Välj",B91&lt;&gt;""),P91="")</f>
        <v>0</v>
      </c>
      <c r="AC91" s="170" t="b">
        <f t="shared" si="4"/>
        <v>0</v>
      </c>
      <c r="AH91" s="171" t="b">
        <f t="shared" si="5"/>
        <v>0</v>
      </c>
    </row>
    <row r="92" spans="1:34" ht="34.5" customHeight="1" x14ac:dyDescent="0.2">
      <c r="A92" s="131" t="str">
        <f t="shared" ca="1" si="3"/>
        <v/>
      </c>
      <c r="B92" s="319" t="s">
        <v>570</v>
      </c>
      <c r="C92" s="320"/>
      <c r="D92" s="319"/>
      <c r="E92" s="459"/>
      <c r="F92" s="458"/>
      <c r="G92" s="459"/>
      <c r="H92" s="323"/>
      <c r="I92" s="324"/>
      <c r="J92" s="324"/>
      <c r="K92" s="324"/>
      <c r="L92" s="324"/>
      <c r="M92" s="324"/>
      <c r="N92" s="325"/>
      <c r="O92" s="56"/>
      <c r="P92" s="142"/>
      <c r="Q92" s="486"/>
      <c r="R92" s="487"/>
      <c r="S92" s="487"/>
      <c r="T92" s="487"/>
      <c r="U92" s="487"/>
      <c r="V92" s="487"/>
      <c r="W92" s="487"/>
      <c r="X92" s="488"/>
      <c r="Y92" s="56"/>
      <c r="Z92" s="56"/>
      <c r="AA92" s="169" t="b">
        <f t="shared" si="6"/>
        <v>0</v>
      </c>
      <c r="AC92" s="170" t="b">
        <f t="shared" si="4"/>
        <v>0</v>
      </c>
      <c r="AH92" s="171" t="b">
        <f t="shared" si="5"/>
        <v>0</v>
      </c>
    </row>
    <row r="93" spans="1:34" ht="34.5" customHeight="1" x14ac:dyDescent="0.2">
      <c r="A93" s="131" t="str">
        <f t="shared" ca="1" si="3"/>
        <v/>
      </c>
      <c r="B93" s="319" t="s">
        <v>570</v>
      </c>
      <c r="C93" s="320"/>
      <c r="D93" s="319"/>
      <c r="E93" s="459"/>
      <c r="F93" s="458"/>
      <c r="G93" s="459"/>
      <c r="H93" s="323"/>
      <c r="I93" s="324"/>
      <c r="J93" s="324"/>
      <c r="K93" s="324"/>
      <c r="L93" s="324"/>
      <c r="M93" s="324"/>
      <c r="N93" s="325"/>
      <c r="O93" s="56"/>
      <c r="P93" s="142"/>
      <c r="Q93" s="486"/>
      <c r="R93" s="487"/>
      <c r="S93" s="487"/>
      <c r="T93" s="487"/>
      <c r="U93" s="487"/>
      <c r="V93" s="487"/>
      <c r="W93" s="487"/>
      <c r="X93" s="488"/>
      <c r="Y93" s="56"/>
      <c r="Z93" s="56"/>
      <c r="AA93" s="169" t="b">
        <f t="shared" si="6"/>
        <v>0</v>
      </c>
      <c r="AC93" s="170" t="b">
        <f t="shared" si="4"/>
        <v>0</v>
      </c>
      <c r="AH93" s="171" t="b">
        <f t="shared" si="5"/>
        <v>0</v>
      </c>
    </row>
    <row r="94" spans="1:34" ht="34.5" customHeight="1" x14ac:dyDescent="0.2">
      <c r="A94" s="131" t="str">
        <f t="shared" ca="1" si="3"/>
        <v/>
      </c>
      <c r="B94" s="319" t="s">
        <v>570</v>
      </c>
      <c r="C94" s="320"/>
      <c r="D94" s="319"/>
      <c r="E94" s="459"/>
      <c r="F94" s="458"/>
      <c r="G94" s="459"/>
      <c r="H94" s="323"/>
      <c r="I94" s="324"/>
      <c r="J94" s="324"/>
      <c r="K94" s="324"/>
      <c r="L94" s="324"/>
      <c r="M94" s="324"/>
      <c r="N94" s="325"/>
      <c r="O94" s="56"/>
      <c r="P94" s="142"/>
      <c r="Q94" s="486"/>
      <c r="R94" s="487"/>
      <c r="S94" s="487"/>
      <c r="T94" s="487"/>
      <c r="U94" s="487"/>
      <c r="V94" s="487"/>
      <c r="W94" s="487"/>
      <c r="X94" s="488"/>
      <c r="Y94" s="56"/>
      <c r="Z94" s="56"/>
      <c r="AA94" s="169" t="b">
        <f t="shared" si="6"/>
        <v>0</v>
      </c>
      <c r="AC94" s="170" t="b">
        <f t="shared" si="4"/>
        <v>0</v>
      </c>
      <c r="AH94" s="171" t="b">
        <f t="shared" si="5"/>
        <v>0</v>
      </c>
    </row>
    <row r="95" spans="1:34" ht="34.5" customHeight="1" x14ac:dyDescent="0.2">
      <c r="A95" s="131" t="str">
        <f t="shared" ca="1" si="3"/>
        <v/>
      </c>
      <c r="B95" s="319" t="s">
        <v>570</v>
      </c>
      <c r="C95" s="320"/>
      <c r="D95" s="319"/>
      <c r="E95" s="459"/>
      <c r="F95" s="458"/>
      <c r="G95" s="459"/>
      <c r="H95" s="323"/>
      <c r="I95" s="324"/>
      <c r="J95" s="324"/>
      <c r="K95" s="324"/>
      <c r="L95" s="324"/>
      <c r="M95" s="324"/>
      <c r="N95" s="325"/>
      <c r="O95" s="141"/>
      <c r="P95" s="142"/>
      <c r="Q95" s="486"/>
      <c r="R95" s="487"/>
      <c r="S95" s="487"/>
      <c r="T95" s="487"/>
      <c r="U95" s="487"/>
      <c r="V95" s="487"/>
      <c r="W95" s="487"/>
      <c r="X95" s="488"/>
      <c r="Y95" s="56"/>
      <c r="Z95" s="56"/>
      <c r="AA95" s="169" t="b">
        <f t="shared" si="6"/>
        <v>0</v>
      </c>
      <c r="AC95" s="170" t="b">
        <f t="shared" si="4"/>
        <v>0</v>
      </c>
      <c r="AH95" s="171" t="b">
        <f t="shared" si="5"/>
        <v>0</v>
      </c>
    </row>
    <row r="96" spans="1:34" ht="34.5" customHeight="1" x14ac:dyDescent="0.2">
      <c r="A96" s="131" t="str">
        <f t="shared" ca="1" si="3"/>
        <v/>
      </c>
      <c r="B96" s="319" t="s">
        <v>570</v>
      </c>
      <c r="C96" s="320"/>
      <c r="D96" s="319"/>
      <c r="E96" s="459"/>
      <c r="F96" s="458"/>
      <c r="G96" s="459"/>
      <c r="H96" s="323"/>
      <c r="I96" s="324"/>
      <c r="J96" s="324"/>
      <c r="K96" s="324"/>
      <c r="L96" s="324"/>
      <c r="M96" s="324"/>
      <c r="N96" s="325"/>
      <c r="O96" s="56"/>
      <c r="P96" s="142"/>
      <c r="Q96" s="486"/>
      <c r="R96" s="487"/>
      <c r="S96" s="487"/>
      <c r="T96" s="487"/>
      <c r="U96" s="487"/>
      <c r="V96" s="487"/>
      <c r="W96" s="487"/>
      <c r="X96" s="488"/>
      <c r="Y96" s="56"/>
      <c r="Z96" s="56"/>
      <c r="AA96" s="169" t="b">
        <f t="shared" si="6"/>
        <v>0</v>
      </c>
      <c r="AC96" s="170" t="b">
        <f t="shared" si="4"/>
        <v>0</v>
      </c>
      <c r="AH96" s="171" t="b">
        <f t="shared" si="5"/>
        <v>0</v>
      </c>
    </row>
    <row r="97" spans="1:34" ht="34.5" customHeight="1" x14ac:dyDescent="0.2">
      <c r="A97" s="131" t="str">
        <f t="shared" ca="1" si="3"/>
        <v/>
      </c>
      <c r="B97" s="319" t="s">
        <v>570</v>
      </c>
      <c r="C97" s="320"/>
      <c r="D97" s="319"/>
      <c r="E97" s="459"/>
      <c r="F97" s="458"/>
      <c r="G97" s="459"/>
      <c r="H97" s="323"/>
      <c r="I97" s="324"/>
      <c r="J97" s="324"/>
      <c r="K97" s="324"/>
      <c r="L97" s="324"/>
      <c r="M97" s="324"/>
      <c r="N97" s="325"/>
      <c r="O97" s="56"/>
      <c r="P97" s="142"/>
      <c r="Q97" s="486"/>
      <c r="R97" s="487"/>
      <c r="S97" s="487"/>
      <c r="T97" s="487"/>
      <c r="U97" s="487"/>
      <c r="V97" s="487"/>
      <c r="W97" s="487"/>
      <c r="X97" s="488"/>
      <c r="Y97" s="56"/>
      <c r="Z97" s="56"/>
      <c r="AA97" s="169" t="b">
        <f t="shared" si="6"/>
        <v>0</v>
      </c>
      <c r="AC97" s="170" t="b">
        <f t="shared" si="4"/>
        <v>0</v>
      </c>
      <c r="AH97" s="171" t="b">
        <f t="shared" si="5"/>
        <v>0</v>
      </c>
    </row>
    <row r="98" spans="1:34" ht="34.5" customHeight="1" x14ac:dyDescent="0.2">
      <c r="A98" s="131" t="str">
        <f t="shared" ca="1" si="3"/>
        <v/>
      </c>
      <c r="B98" s="319" t="s">
        <v>570</v>
      </c>
      <c r="C98" s="320"/>
      <c r="D98" s="319"/>
      <c r="E98" s="459"/>
      <c r="F98" s="458"/>
      <c r="G98" s="459"/>
      <c r="H98" s="323"/>
      <c r="I98" s="324"/>
      <c r="J98" s="324"/>
      <c r="K98" s="324"/>
      <c r="L98" s="324"/>
      <c r="M98" s="324"/>
      <c r="N98" s="325"/>
      <c r="O98" s="56"/>
      <c r="P98" s="142"/>
      <c r="Q98" s="486"/>
      <c r="R98" s="487"/>
      <c r="S98" s="487"/>
      <c r="T98" s="487"/>
      <c r="U98" s="487"/>
      <c r="V98" s="487"/>
      <c r="W98" s="487"/>
      <c r="X98" s="488"/>
      <c r="Y98" s="56"/>
      <c r="Z98" s="56"/>
      <c r="AA98" s="169" t="b">
        <f t="shared" si="6"/>
        <v>0</v>
      </c>
      <c r="AC98" s="170" t="b">
        <f t="shared" si="4"/>
        <v>0</v>
      </c>
      <c r="AH98" s="171" t="b">
        <f t="shared" si="5"/>
        <v>0</v>
      </c>
    </row>
    <row r="99" spans="1:34" ht="34.5" customHeight="1" x14ac:dyDescent="0.2">
      <c r="A99" s="131" t="str">
        <f t="shared" ca="1" si="3"/>
        <v/>
      </c>
      <c r="B99" s="319" t="s">
        <v>570</v>
      </c>
      <c r="C99" s="320"/>
      <c r="D99" s="319"/>
      <c r="E99" s="459"/>
      <c r="F99" s="458"/>
      <c r="G99" s="459"/>
      <c r="H99" s="323"/>
      <c r="I99" s="324"/>
      <c r="J99" s="324"/>
      <c r="K99" s="324"/>
      <c r="L99" s="324"/>
      <c r="M99" s="324"/>
      <c r="N99" s="325"/>
      <c r="O99" s="56"/>
      <c r="P99" s="142"/>
      <c r="Q99" s="486"/>
      <c r="R99" s="487"/>
      <c r="S99" s="487"/>
      <c r="T99" s="487"/>
      <c r="U99" s="487"/>
      <c r="V99" s="487"/>
      <c r="W99" s="487"/>
      <c r="X99" s="488"/>
      <c r="Y99" s="56"/>
      <c r="Z99" s="56"/>
      <c r="AA99" s="169" t="b">
        <f t="shared" si="6"/>
        <v>0</v>
      </c>
      <c r="AC99" s="170" t="b">
        <f t="shared" si="4"/>
        <v>0</v>
      </c>
      <c r="AH99" s="171" t="b">
        <f t="shared" si="5"/>
        <v>0</v>
      </c>
    </row>
    <row r="100" spans="1:34" ht="34.5" customHeight="1" x14ac:dyDescent="0.2">
      <c r="A100" s="131" t="str">
        <f t="shared" ca="1" si="3"/>
        <v/>
      </c>
      <c r="B100" s="319" t="s">
        <v>570</v>
      </c>
      <c r="C100" s="320"/>
      <c r="D100" s="319"/>
      <c r="E100" s="459"/>
      <c r="F100" s="458"/>
      <c r="G100" s="459"/>
      <c r="H100" s="323"/>
      <c r="I100" s="324"/>
      <c r="J100" s="324"/>
      <c r="K100" s="324"/>
      <c r="L100" s="324"/>
      <c r="M100" s="324"/>
      <c r="N100" s="325"/>
      <c r="O100" s="56"/>
      <c r="P100" s="142"/>
      <c r="Q100" s="486"/>
      <c r="R100" s="487"/>
      <c r="S100" s="487"/>
      <c r="T100" s="487"/>
      <c r="U100" s="487"/>
      <c r="V100" s="487"/>
      <c r="W100" s="487"/>
      <c r="X100" s="488"/>
      <c r="Y100" s="56"/>
      <c r="Z100" s="56"/>
      <c r="AA100" s="169" t="b">
        <f t="shared" si="6"/>
        <v>0</v>
      </c>
      <c r="AC100" s="170" t="b">
        <f t="shared" si="4"/>
        <v>0</v>
      </c>
      <c r="AH100" s="171" t="b">
        <f t="shared" si="5"/>
        <v>0</v>
      </c>
    </row>
    <row r="101" spans="1:34" ht="34.5" customHeight="1" x14ac:dyDescent="0.2">
      <c r="A101" s="131" t="str">
        <f t="shared" ca="1" si="3"/>
        <v/>
      </c>
      <c r="B101" s="319" t="s">
        <v>570</v>
      </c>
      <c r="C101" s="320"/>
      <c r="D101" s="319"/>
      <c r="E101" s="459"/>
      <c r="F101" s="458"/>
      <c r="G101" s="459"/>
      <c r="H101" s="323"/>
      <c r="I101" s="324"/>
      <c r="J101" s="324"/>
      <c r="K101" s="324"/>
      <c r="L101" s="324"/>
      <c r="M101" s="324"/>
      <c r="N101" s="325"/>
      <c r="O101" s="56"/>
      <c r="P101" s="142"/>
      <c r="Q101" s="486"/>
      <c r="R101" s="487"/>
      <c r="S101" s="487"/>
      <c r="T101" s="487"/>
      <c r="U101" s="487"/>
      <c r="V101" s="487"/>
      <c r="W101" s="487"/>
      <c r="X101" s="488"/>
      <c r="Y101" s="56"/>
      <c r="Z101" s="56"/>
      <c r="AA101" s="169" t="b">
        <f t="shared" si="6"/>
        <v>0</v>
      </c>
      <c r="AC101" s="170" t="b">
        <f t="shared" si="4"/>
        <v>0</v>
      </c>
      <c r="AH101" s="171" t="b">
        <f t="shared" si="5"/>
        <v>0</v>
      </c>
    </row>
    <row r="102" spans="1:34" ht="34.5" customHeight="1" x14ac:dyDescent="0.2">
      <c r="A102" s="131" t="str">
        <f t="shared" ca="1" si="3"/>
        <v/>
      </c>
      <c r="B102" s="319" t="s">
        <v>570</v>
      </c>
      <c r="C102" s="320"/>
      <c r="D102" s="319"/>
      <c r="E102" s="459"/>
      <c r="F102" s="458"/>
      <c r="G102" s="459"/>
      <c r="H102" s="323"/>
      <c r="I102" s="324"/>
      <c r="J102" s="324"/>
      <c r="K102" s="324"/>
      <c r="L102" s="324"/>
      <c r="M102" s="324"/>
      <c r="N102" s="325"/>
      <c r="O102" s="56"/>
      <c r="P102" s="142"/>
      <c r="Q102" s="486"/>
      <c r="R102" s="487"/>
      <c r="S102" s="487"/>
      <c r="T102" s="487"/>
      <c r="U102" s="487"/>
      <c r="V102" s="487"/>
      <c r="W102" s="487"/>
      <c r="X102" s="488"/>
      <c r="Y102" s="56"/>
      <c r="Z102" s="56"/>
      <c r="AA102" s="169" t="b">
        <f t="shared" si="6"/>
        <v>0</v>
      </c>
      <c r="AC102" s="170" t="b">
        <f t="shared" si="4"/>
        <v>0</v>
      </c>
      <c r="AH102" s="171" t="b">
        <f t="shared" si="5"/>
        <v>0</v>
      </c>
    </row>
    <row r="103" spans="1:34" ht="34.5" customHeight="1" x14ac:dyDescent="0.2">
      <c r="A103" s="131" t="str">
        <f t="shared" ca="1" si="3"/>
        <v/>
      </c>
      <c r="B103" s="319" t="s">
        <v>570</v>
      </c>
      <c r="C103" s="320"/>
      <c r="D103" s="319"/>
      <c r="E103" s="459"/>
      <c r="F103" s="458"/>
      <c r="G103" s="459"/>
      <c r="H103" s="323"/>
      <c r="I103" s="324"/>
      <c r="J103" s="324"/>
      <c r="K103" s="324"/>
      <c r="L103" s="324"/>
      <c r="M103" s="324"/>
      <c r="N103" s="325"/>
      <c r="O103" s="56"/>
      <c r="P103" s="142"/>
      <c r="Q103" s="486"/>
      <c r="R103" s="487"/>
      <c r="S103" s="487"/>
      <c r="T103" s="487"/>
      <c r="U103" s="487"/>
      <c r="V103" s="487"/>
      <c r="W103" s="487"/>
      <c r="X103" s="488"/>
      <c r="Y103" s="56"/>
      <c r="Z103" s="56"/>
      <c r="AA103" s="169" t="b">
        <f t="shared" si="6"/>
        <v>0</v>
      </c>
      <c r="AC103" s="170" t="b">
        <f t="shared" si="4"/>
        <v>0</v>
      </c>
      <c r="AH103" s="171" t="b">
        <f t="shared" si="5"/>
        <v>0</v>
      </c>
    </row>
    <row r="104" spans="1:34" ht="34.5" customHeight="1" x14ac:dyDescent="0.2">
      <c r="A104" s="131" t="str">
        <f t="shared" ca="1" si="3"/>
        <v/>
      </c>
      <c r="B104" s="319" t="s">
        <v>570</v>
      </c>
      <c r="C104" s="320"/>
      <c r="D104" s="319"/>
      <c r="E104" s="459"/>
      <c r="F104" s="458"/>
      <c r="G104" s="459"/>
      <c r="H104" s="323"/>
      <c r="I104" s="324"/>
      <c r="J104" s="324"/>
      <c r="K104" s="324"/>
      <c r="L104" s="324"/>
      <c r="M104" s="324"/>
      <c r="N104" s="325"/>
      <c r="O104" s="141"/>
      <c r="P104" s="142"/>
      <c r="Q104" s="486"/>
      <c r="R104" s="487"/>
      <c r="S104" s="487"/>
      <c r="T104" s="487"/>
      <c r="U104" s="487"/>
      <c r="V104" s="487"/>
      <c r="W104" s="487"/>
      <c r="X104" s="488"/>
      <c r="Y104" s="56"/>
      <c r="Z104" s="56"/>
      <c r="AA104" s="169" t="b">
        <f t="shared" si="6"/>
        <v>0</v>
      </c>
      <c r="AC104" s="170" t="b">
        <f t="shared" si="4"/>
        <v>0</v>
      </c>
      <c r="AH104" s="171" t="b">
        <f t="shared" si="5"/>
        <v>0</v>
      </c>
    </row>
    <row r="105" spans="1:34" ht="34.5" customHeight="1" x14ac:dyDescent="0.2">
      <c r="A105" s="131" t="str">
        <f t="shared" ca="1" si="3"/>
        <v/>
      </c>
      <c r="B105" s="319" t="s">
        <v>570</v>
      </c>
      <c r="C105" s="320"/>
      <c r="D105" s="319"/>
      <c r="E105" s="459"/>
      <c r="F105" s="458"/>
      <c r="G105" s="459"/>
      <c r="H105" s="323"/>
      <c r="I105" s="324"/>
      <c r="J105" s="324"/>
      <c r="K105" s="324"/>
      <c r="L105" s="324"/>
      <c r="M105" s="324"/>
      <c r="N105" s="325"/>
      <c r="O105" s="56"/>
      <c r="P105" s="142"/>
      <c r="Q105" s="486"/>
      <c r="R105" s="487"/>
      <c r="S105" s="487"/>
      <c r="T105" s="487"/>
      <c r="U105" s="487"/>
      <c r="V105" s="487"/>
      <c r="W105" s="487"/>
      <c r="X105" s="488"/>
      <c r="Y105" s="56"/>
      <c r="Z105" s="56"/>
      <c r="AA105" s="169" t="b">
        <f t="shared" si="6"/>
        <v>0</v>
      </c>
      <c r="AC105" s="170" t="b">
        <f t="shared" si="4"/>
        <v>0</v>
      </c>
      <c r="AH105" s="171" t="b">
        <f t="shared" si="5"/>
        <v>0</v>
      </c>
    </row>
    <row r="106" spans="1:34" ht="34.5" customHeight="1" x14ac:dyDescent="0.2">
      <c r="A106" s="131" t="str">
        <f t="shared" ca="1" si="3"/>
        <v/>
      </c>
      <c r="B106" s="319" t="s">
        <v>570</v>
      </c>
      <c r="C106" s="320"/>
      <c r="D106" s="319"/>
      <c r="E106" s="459"/>
      <c r="F106" s="458"/>
      <c r="G106" s="459"/>
      <c r="H106" s="323"/>
      <c r="I106" s="324"/>
      <c r="J106" s="324"/>
      <c r="K106" s="324"/>
      <c r="L106" s="324"/>
      <c r="M106" s="324"/>
      <c r="N106" s="325"/>
      <c r="O106" s="56"/>
      <c r="P106" s="142"/>
      <c r="Q106" s="486"/>
      <c r="R106" s="487"/>
      <c r="S106" s="487"/>
      <c r="T106" s="487"/>
      <c r="U106" s="487"/>
      <c r="V106" s="487"/>
      <c r="W106" s="487"/>
      <c r="X106" s="488"/>
      <c r="Y106" s="56"/>
      <c r="Z106" s="56"/>
      <c r="AA106" s="169" t="b">
        <f t="shared" si="6"/>
        <v>0</v>
      </c>
      <c r="AC106" s="170" t="b">
        <f t="shared" si="4"/>
        <v>0</v>
      </c>
      <c r="AH106" s="171" t="b">
        <f t="shared" si="5"/>
        <v>0</v>
      </c>
    </row>
    <row r="107" spans="1:34" ht="34.5" customHeight="1" x14ac:dyDescent="0.2">
      <c r="A107" s="131" t="str">
        <f t="shared" ca="1" si="3"/>
        <v/>
      </c>
      <c r="B107" s="319" t="s">
        <v>570</v>
      </c>
      <c r="C107" s="320"/>
      <c r="D107" s="319"/>
      <c r="E107" s="459"/>
      <c r="F107" s="458"/>
      <c r="G107" s="459"/>
      <c r="H107" s="323"/>
      <c r="I107" s="324"/>
      <c r="J107" s="324"/>
      <c r="K107" s="324"/>
      <c r="L107" s="324"/>
      <c r="M107" s="324"/>
      <c r="N107" s="325"/>
      <c r="O107" s="56"/>
      <c r="P107" s="142"/>
      <c r="Q107" s="486"/>
      <c r="R107" s="487"/>
      <c r="S107" s="487"/>
      <c r="T107" s="487"/>
      <c r="U107" s="487"/>
      <c r="V107" s="487"/>
      <c r="W107" s="487"/>
      <c r="X107" s="488"/>
      <c r="Y107" s="56"/>
      <c r="Z107" s="56"/>
      <c r="AA107" s="169" t="b">
        <f t="shared" si="6"/>
        <v>0</v>
      </c>
      <c r="AC107" s="170" t="b">
        <f t="shared" si="4"/>
        <v>0</v>
      </c>
      <c r="AH107" s="171" t="b">
        <f t="shared" si="5"/>
        <v>0</v>
      </c>
    </row>
    <row r="108" spans="1:34" ht="34.5" customHeight="1" x14ac:dyDescent="0.2">
      <c r="A108" s="131" t="str">
        <f t="shared" ca="1" si="3"/>
        <v/>
      </c>
      <c r="B108" s="319" t="s">
        <v>570</v>
      </c>
      <c r="C108" s="320"/>
      <c r="D108" s="319"/>
      <c r="E108" s="459"/>
      <c r="F108" s="458"/>
      <c r="G108" s="459"/>
      <c r="H108" s="323"/>
      <c r="I108" s="324"/>
      <c r="J108" s="324"/>
      <c r="K108" s="324"/>
      <c r="L108" s="324"/>
      <c r="M108" s="324"/>
      <c r="N108" s="325"/>
      <c r="O108" s="56"/>
      <c r="P108" s="142"/>
      <c r="Q108" s="486"/>
      <c r="R108" s="487"/>
      <c r="S108" s="487"/>
      <c r="T108" s="487"/>
      <c r="U108" s="487"/>
      <c r="V108" s="487"/>
      <c r="W108" s="487"/>
      <c r="X108" s="488"/>
      <c r="Y108" s="56"/>
      <c r="Z108" s="56"/>
      <c r="AA108" s="169" t="b">
        <f t="shared" si="6"/>
        <v>0</v>
      </c>
      <c r="AC108" s="170" t="b">
        <f t="shared" si="4"/>
        <v>0</v>
      </c>
      <c r="AH108" s="171" t="b">
        <f t="shared" si="5"/>
        <v>0</v>
      </c>
    </row>
    <row r="109" spans="1:34" ht="34.5" customHeight="1" x14ac:dyDescent="0.2">
      <c r="A109" s="131" t="str">
        <f t="shared" ca="1" si="3"/>
        <v/>
      </c>
      <c r="B109" s="319" t="s">
        <v>570</v>
      </c>
      <c r="C109" s="320"/>
      <c r="D109" s="319"/>
      <c r="E109" s="459"/>
      <c r="F109" s="458"/>
      <c r="G109" s="459"/>
      <c r="H109" s="323"/>
      <c r="I109" s="324"/>
      <c r="J109" s="324"/>
      <c r="K109" s="324"/>
      <c r="L109" s="324"/>
      <c r="M109" s="324"/>
      <c r="N109" s="325"/>
      <c r="O109" s="56"/>
      <c r="P109" s="142"/>
      <c r="Q109" s="486"/>
      <c r="R109" s="487"/>
      <c r="S109" s="487"/>
      <c r="T109" s="487"/>
      <c r="U109" s="487"/>
      <c r="V109" s="487"/>
      <c r="W109" s="487"/>
      <c r="X109" s="488"/>
      <c r="Y109" s="56"/>
      <c r="Z109" s="56"/>
      <c r="AA109" s="169" t="b">
        <f t="shared" si="6"/>
        <v>0</v>
      </c>
      <c r="AC109" s="170" t="b">
        <f t="shared" si="4"/>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68"/>
      <c r="I111" s="502"/>
      <c r="J111" s="502"/>
      <c r="K111" s="144"/>
      <c r="L111" s="503"/>
      <c r="M111" s="504"/>
      <c r="N111" s="504"/>
      <c r="P111" s="40"/>
      <c r="X111" s="54"/>
      <c r="Y111" s="55"/>
      <c r="Z111" s="29"/>
    </row>
    <row r="112" spans="1:34" x14ac:dyDescent="0.2">
      <c r="A112" s="131"/>
      <c r="B112" s="137"/>
      <c r="C112" s="137"/>
      <c r="D112" s="207"/>
      <c r="E112" s="137"/>
      <c r="F112" s="137"/>
      <c r="G112" s="6"/>
      <c r="H112" s="6"/>
      <c r="I112" s="6"/>
      <c r="J112" s="29"/>
      <c r="K112" s="144"/>
      <c r="L112" s="504"/>
      <c r="M112" s="504"/>
      <c r="N112" s="504"/>
      <c r="P112" s="25"/>
      <c r="X112" s="54"/>
      <c r="Y112" s="55"/>
      <c r="Z112" s="29"/>
    </row>
    <row r="113" spans="1:35" ht="15.75" customHeight="1" x14ac:dyDescent="0.2">
      <c r="A113" s="146"/>
      <c r="B113" s="505" t="s">
        <v>215</v>
      </c>
      <c r="C113" s="505"/>
      <c r="D113" s="505"/>
      <c r="E113" s="506"/>
      <c r="F113" s="137"/>
      <c r="G113" s="6"/>
      <c r="H113" s="6"/>
      <c r="I113" s="6"/>
      <c r="J113" s="29"/>
      <c r="K113" s="144"/>
      <c r="L113" s="208"/>
      <c r="M113" s="205"/>
      <c r="N113" s="135"/>
      <c r="P113" s="25"/>
      <c r="X113" s="54"/>
      <c r="Y113" s="55"/>
      <c r="Z113" s="29"/>
      <c r="AA113" s="174"/>
    </row>
    <row r="114" spans="1:35" ht="99" customHeight="1" x14ac:dyDescent="0.2">
      <c r="A114" s="131"/>
      <c r="B114" s="455" t="s">
        <v>605</v>
      </c>
      <c r="C114" s="507"/>
      <c r="D114" s="455" t="s">
        <v>251</v>
      </c>
      <c r="E114" s="493"/>
      <c r="F114" s="455" t="s">
        <v>618</v>
      </c>
      <c r="G114" s="493"/>
      <c r="H114" s="455" t="s">
        <v>134</v>
      </c>
      <c r="I114" s="493"/>
      <c r="J114" s="493"/>
      <c r="K114" s="508"/>
      <c r="L114" s="321" t="str">
        <f>IF(TillDelVal=1,"","Ange poäng-värde
")</f>
        <v xml:space="preserve">Ange poäng-värde
</v>
      </c>
      <c r="M114" s="509"/>
      <c r="N114" s="510"/>
      <c r="P114" s="57" t="s">
        <v>172</v>
      </c>
      <c r="Q114" s="494" t="s">
        <v>75</v>
      </c>
      <c r="R114" s="456"/>
      <c r="S114" s="456"/>
      <c r="T114" s="456"/>
      <c r="U114" s="456"/>
      <c r="V114" s="456"/>
      <c r="W114" s="456"/>
      <c r="X114" s="495"/>
      <c r="Y114" s="81"/>
      <c r="Z114" s="80"/>
    </row>
    <row r="115" spans="1:35" ht="34.5" customHeight="1" x14ac:dyDescent="0.2">
      <c r="A115" s="131" t="str">
        <f t="shared" ref="A115:A124" ca="1" si="7">IFERROR(INDEX(TblMatchKravres,MATCH($B115,TblSpecTjnstr,0)),"")</f>
        <v/>
      </c>
      <c r="B115" s="319" t="s">
        <v>570</v>
      </c>
      <c r="C115" s="320"/>
      <c r="D115" s="319"/>
      <c r="E115" s="459"/>
      <c r="F115" s="458"/>
      <c r="G115" s="459"/>
      <c r="H115" s="496"/>
      <c r="I115" s="497"/>
      <c r="J115" s="497"/>
      <c r="K115" s="498"/>
      <c r="L115" s="511"/>
      <c r="M115" s="512"/>
      <c r="N115" s="513"/>
      <c r="O115" s="56"/>
      <c r="P115" s="142"/>
      <c r="Q115" s="499"/>
      <c r="R115" s="500"/>
      <c r="S115" s="500"/>
      <c r="T115" s="500"/>
      <c r="U115" s="500"/>
      <c r="V115" s="500"/>
      <c r="W115" s="500"/>
      <c r="X115" s="501"/>
      <c r="Y115" s="56"/>
      <c r="Z115" s="56"/>
      <c r="AA115" s="169" t="b">
        <f t="shared" ref="AA115:AA124" si="8">AND(AND(LEFT(B115,4)&lt;&gt;"Välj",B115&lt;&gt;""),P115="")</f>
        <v>0</v>
      </c>
      <c r="AC115" s="170" t="b">
        <f t="shared" ref="AC115:AC124" si="9">NOT(OR(AND(D115="",F115=""),AND(D115&lt;&gt;"",F115&lt;&gt;"")))</f>
        <v>0</v>
      </c>
      <c r="AH115" s="171" t="b">
        <f t="shared" ref="AH115:AH124" si="10">OR(AA115:AG115)</f>
        <v>0</v>
      </c>
    </row>
    <row r="116" spans="1:35" ht="32.25" customHeight="1" x14ac:dyDescent="0.2">
      <c r="A116" s="131" t="str">
        <f t="shared" ca="1" si="7"/>
        <v/>
      </c>
      <c r="B116" s="319" t="s">
        <v>570</v>
      </c>
      <c r="C116" s="320"/>
      <c r="D116" s="319"/>
      <c r="E116" s="459"/>
      <c r="F116" s="458"/>
      <c r="G116" s="459"/>
      <c r="H116" s="496"/>
      <c r="I116" s="497"/>
      <c r="J116" s="497"/>
      <c r="K116" s="498"/>
      <c r="L116" s="511"/>
      <c r="M116" s="512"/>
      <c r="N116" s="513"/>
      <c r="O116" s="56"/>
      <c r="P116" s="142"/>
      <c r="Q116" s="499"/>
      <c r="R116" s="500"/>
      <c r="S116" s="500"/>
      <c r="T116" s="500"/>
      <c r="U116" s="500"/>
      <c r="V116" s="500"/>
      <c r="W116" s="500"/>
      <c r="X116" s="501"/>
      <c r="Y116" s="56"/>
      <c r="Z116" s="56"/>
      <c r="AA116" s="169" t="b">
        <f t="shared" si="8"/>
        <v>0</v>
      </c>
      <c r="AC116" s="170" t="b">
        <f t="shared" si="9"/>
        <v>0</v>
      </c>
      <c r="AH116" s="171" t="b">
        <f t="shared" si="10"/>
        <v>0</v>
      </c>
    </row>
    <row r="117" spans="1:35" ht="32.25" customHeight="1" x14ac:dyDescent="0.2">
      <c r="A117" s="131" t="str">
        <f t="shared" ca="1" si="7"/>
        <v/>
      </c>
      <c r="B117" s="319" t="s">
        <v>570</v>
      </c>
      <c r="C117" s="320"/>
      <c r="D117" s="319"/>
      <c r="E117" s="459"/>
      <c r="F117" s="458"/>
      <c r="G117" s="459"/>
      <c r="H117" s="496"/>
      <c r="I117" s="497"/>
      <c r="J117" s="497"/>
      <c r="K117" s="498"/>
      <c r="L117" s="511"/>
      <c r="M117" s="512"/>
      <c r="N117" s="513"/>
      <c r="O117" s="56"/>
      <c r="P117" s="142"/>
      <c r="Q117" s="499"/>
      <c r="R117" s="500"/>
      <c r="S117" s="500"/>
      <c r="T117" s="500"/>
      <c r="U117" s="500"/>
      <c r="V117" s="500"/>
      <c r="W117" s="500"/>
      <c r="X117" s="501"/>
      <c r="Y117" s="56"/>
      <c r="Z117" s="56"/>
      <c r="AA117" s="169" t="b">
        <f t="shared" si="8"/>
        <v>0</v>
      </c>
      <c r="AC117" s="170" t="b">
        <f t="shared" si="9"/>
        <v>0</v>
      </c>
      <c r="AH117" s="171" t="b">
        <f t="shared" si="10"/>
        <v>0</v>
      </c>
    </row>
    <row r="118" spans="1:35" ht="32.25" customHeight="1" x14ac:dyDescent="0.2">
      <c r="A118" s="131" t="str">
        <f t="shared" ca="1" si="7"/>
        <v/>
      </c>
      <c r="B118" s="319" t="s">
        <v>570</v>
      </c>
      <c r="C118" s="320"/>
      <c r="D118" s="319"/>
      <c r="E118" s="459"/>
      <c r="F118" s="458"/>
      <c r="G118" s="459"/>
      <c r="H118" s="496"/>
      <c r="I118" s="497"/>
      <c r="J118" s="497"/>
      <c r="K118" s="498"/>
      <c r="L118" s="511"/>
      <c r="M118" s="512"/>
      <c r="N118" s="513"/>
      <c r="O118" s="56"/>
      <c r="P118" s="142"/>
      <c r="Q118" s="499"/>
      <c r="R118" s="500"/>
      <c r="S118" s="500"/>
      <c r="T118" s="500"/>
      <c r="U118" s="500"/>
      <c r="V118" s="500"/>
      <c r="W118" s="500"/>
      <c r="X118" s="501"/>
      <c r="Y118" s="56"/>
      <c r="Z118" s="56"/>
      <c r="AA118" s="169" t="b">
        <f t="shared" si="8"/>
        <v>0</v>
      </c>
      <c r="AC118" s="170" t="b">
        <f t="shared" si="9"/>
        <v>0</v>
      </c>
      <c r="AH118" s="171" t="b">
        <f t="shared" si="10"/>
        <v>0</v>
      </c>
    </row>
    <row r="119" spans="1:35" ht="32.25" customHeight="1" x14ac:dyDescent="0.2">
      <c r="A119" s="131" t="str">
        <f t="shared" ca="1" si="7"/>
        <v/>
      </c>
      <c r="B119" s="319" t="s">
        <v>570</v>
      </c>
      <c r="C119" s="320"/>
      <c r="D119" s="319"/>
      <c r="E119" s="459"/>
      <c r="F119" s="458"/>
      <c r="G119" s="459"/>
      <c r="H119" s="496"/>
      <c r="I119" s="497"/>
      <c r="J119" s="497"/>
      <c r="K119" s="498"/>
      <c r="L119" s="511"/>
      <c r="M119" s="512"/>
      <c r="N119" s="513"/>
      <c r="O119" s="56"/>
      <c r="P119" s="142"/>
      <c r="Q119" s="499"/>
      <c r="R119" s="500"/>
      <c r="S119" s="500"/>
      <c r="T119" s="500"/>
      <c r="U119" s="500"/>
      <c r="V119" s="500"/>
      <c r="W119" s="500"/>
      <c r="X119" s="501"/>
      <c r="Y119" s="56"/>
      <c r="Z119" s="56"/>
      <c r="AA119" s="169" t="b">
        <f t="shared" si="8"/>
        <v>0</v>
      </c>
      <c r="AC119" s="170" t="b">
        <f t="shared" si="9"/>
        <v>0</v>
      </c>
      <c r="AG119" s="175"/>
      <c r="AH119" s="171" t="b">
        <f t="shared" si="10"/>
        <v>0</v>
      </c>
      <c r="AI119" s="176"/>
    </row>
    <row r="120" spans="1:35" ht="32.25" customHeight="1" x14ac:dyDescent="0.2">
      <c r="A120" s="131" t="str">
        <f t="shared" ca="1" si="7"/>
        <v/>
      </c>
      <c r="B120" s="319" t="s">
        <v>570</v>
      </c>
      <c r="C120" s="320"/>
      <c r="D120" s="319"/>
      <c r="E120" s="459"/>
      <c r="F120" s="458"/>
      <c r="G120" s="459"/>
      <c r="H120" s="496"/>
      <c r="I120" s="497"/>
      <c r="J120" s="497"/>
      <c r="K120" s="498"/>
      <c r="L120" s="511"/>
      <c r="M120" s="512"/>
      <c r="N120" s="513"/>
      <c r="O120" s="56"/>
      <c r="P120" s="142"/>
      <c r="Q120" s="499"/>
      <c r="R120" s="500"/>
      <c r="S120" s="500"/>
      <c r="T120" s="500"/>
      <c r="U120" s="500"/>
      <c r="V120" s="500"/>
      <c r="W120" s="500"/>
      <c r="X120" s="501"/>
      <c r="Y120" s="56"/>
      <c r="Z120" s="56"/>
      <c r="AA120" s="169" t="b">
        <f t="shared" si="8"/>
        <v>0</v>
      </c>
      <c r="AC120" s="170" t="b">
        <f t="shared" si="9"/>
        <v>0</v>
      </c>
      <c r="AG120" s="175"/>
      <c r="AH120" s="171" t="b">
        <f t="shared" si="10"/>
        <v>0</v>
      </c>
      <c r="AI120" s="176"/>
    </row>
    <row r="121" spans="1:35" ht="32.25" customHeight="1" x14ac:dyDescent="0.2">
      <c r="A121" s="131" t="str">
        <f t="shared" ca="1" si="7"/>
        <v/>
      </c>
      <c r="B121" s="319" t="s">
        <v>570</v>
      </c>
      <c r="C121" s="320"/>
      <c r="D121" s="319"/>
      <c r="E121" s="459"/>
      <c r="F121" s="458"/>
      <c r="G121" s="459"/>
      <c r="H121" s="496"/>
      <c r="I121" s="497"/>
      <c r="J121" s="497"/>
      <c r="K121" s="498"/>
      <c r="L121" s="511"/>
      <c r="M121" s="512"/>
      <c r="N121" s="513"/>
      <c r="O121" s="141"/>
      <c r="P121" s="142"/>
      <c r="Q121" s="499"/>
      <c r="R121" s="500"/>
      <c r="S121" s="500"/>
      <c r="T121" s="500"/>
      <c r="U121" s="500"/>
      <c r="V121" s="500"/>
      <c r="W121" s="500"/>
      <c r="X121" s="501"/>
      <c r="Y121" s="56"/>
      <c r="Z121" s="56"/>
      <c r="AA121" s="169" t="b">
        <f t="shared" si="8"/>
        <v>0</v>
      </c>
      <c r="AC121" s="170" t="b">
        <f t="shared" si="9"/>
        <v>0</v>
      </c>
      <c r="AG121" s="175"/>
      <c r="AH121" s="171" t="b">
        <f t="shared" si="10"/>
        <v>0</v>
      </c>
      <c r="AI121" s="176"/>
    </row>
    <row r="122" spans="1:35" ht="32.25" customHeight="1" x14ac:dyDescent="0.2">
      <c r="A122" s="131" t="str">
        <f t="shared" ca="1" si="7"/>
        <v/>
      </c>
      <c r="B122" s="319" t="s">
        <v>570</v>
      </c>
      <c r="C122" s="320"/>
      <c r="D122" s="319"/>
      <c r="E122" s="459"/>
      <c r="F122" s="458"/>
      <c r="G122" s="459"/>
      <c r="H122" s="496"/>
      <c r="I122" s="497"/>
      <c r="J122" s="497"/>
      <c r="K122" s="498"/>
      <c r="L122" s="511"/>
      <c r="M122" s="512"/>
      <c r="N122" s="513"/>
      <c r="O122" s="56"/>
      <c r="P122" s="142"/>
      <c r="Q122" s="499"/>
      <c r="R122" s="500"/>
      <c r="S122" s="500"/>
      <c r="T122" s="500"/>
      <c r="U122" s="500"/>
      <c r="V122" s="500"/>
      <c r="W122" s="500"/>
      <c r="X122" s="501"/>
      <c r="Y122" s="56"/>
      <c r="Z122" s="56"/>
      <c r="AA122" s="169" t="b">
        <f t="shared" si="8"/>
        <v>0</v>
      </c>
      <c r="AC122" s="170" t="b">
        <f t="shared" si="9"/>
        <v>0</v>
      </c>
      <c r="AG122" s="175"/>
      <c r="AH122" s="171" t="b">
        <f t="shared" si="10"/>
        <v>0</v>
      </c>
      <c r="AI122" s="176"/>
    </row>
    <row r="123" spans="1:35" ht="32.25" customHeight="1" x14ac:dyDescent="0.2">
      <c r="A123" s="131" t="str">
        <f t="shared" ca="1" si="7"/>
        <v/>
      </c>
      <c r="B123" s="319" t="s">
        <v>570</v>
      </c>
      <c r="C123" s="320"/>
      <c r="D123" s="319"/>
      <c r="E123" s="459"/>
      <c r="F123" s="458"/>
      <c r="G123" s="459"/>
      <c r="H123" s="496"/>
      <c r="I123" s="497"/>
      <c r="J123" s="497"/>
      <c r="K123" s="498"/>
      <c r="L123" s="511"/>
      <c r="M123" s="512"/>
      <c r="N123" s="513"/>
      <c r="O123" s="56"/>
      <c r="P123" s="142"/>
      <c r="Q123" s="499"/>
      <c r="R123" s="500"/>
      <c r="S123" s="500"/>
      <c r="T123" s="500"/>
      <c r="U123" s="500"/>
      <c r="V123" s="500"/>
      <c r="W123" s="500"/>
      <c r="X123" s="501"/>
      <c r="Y123" s="56"/>
      <c r="Z123" s="56"/>
      <c r="AA123" s="169" t="b">
        <f t="shared" si="8"/>
        <v>0</v>
      </c>
      <c r="AC123" s="170" t="b">
        <f t="shared" si="9"/>
        <v>0</v>
      </c>
      <c r="AG123" s="175"/>
      <c r="AH123" s="171" t="b">
        <f t="shared" si="10"/>
        <v>0</v>
      </c>
      <c r="AI123" s="176"/>
    </row>
    <row r="124" spans="1:35" ht="32.25" customHeight="1" x14ac:dyDescent="0.2">
      <c r="A124" s="131" t="str">
        <f t="shared" ca="1" si="7"/>
        <v/>
      </c>
      <c r="B124" s="319" t="s">
        <v>570</v>
      </c>
      <c r="C124" s="320"/>
      <c r="D124" s="319"/>
      <c r="E124" s="459"/>
      <c r="F124" s="458"/>
      <c r="G124" s="459"/>
      <c r="H124" s="496"/>
      <c r="I124" s="497"/>
      <c r="J124" s="497"/>
      <c r="K124" s="514"/>
      <c r="L124" s="511"/>
      <c r="M124" s="512"/>
      <c r="N124" s="513"/>
      <c r="O124" s="56"/>
      <c r="P124" s="142"/>
      <c r="Q124" s="499"/>
      <c r="R124" s="500"/>
      <c r="S124" s="500"/>
      <c r="T124" s="500"/>
      <c r="U124" s="500"/>
      <c r="V124" s="500"/>
      <c r="W124" s="500"/>
      <c r="X124" s="501"/>
      <c r="Y124" s="56"/>
      <c r="Z124" s="56"/>
      <c r="AA124" s="169" t="b">
        <f t="shared" si="8"/>
        <v>0</v>
      </c>
      <c r="AC124" s="170" t="b">
        <f t="shared" si="9"/>
        <v>0</v>
      </c>
      <c r="AH124" s="171" t="b">
        <f t="shared" si="10"/>
        <v>0</v>
      </c>
    </row>
    <row r="125" spans="1:35" ht="70.5" customHeight="1" x14ac:dyDescent="0.2">
      <c r="A125" s="131"/>
      <c r="B125" s="515" t="s">
        <v>605</v>
      </c>
      <c r="C125" s="516"/>
      <c r="D125" s="515" t="s">
        <v>519</v>
      </c>
      <c r="E125" s="524"/>
      <c r="F125" s="455" t="s">
        <v>618</v>
      </c>
      <c r="G125" s="493"/>
      <c r="H125" s="515" t="s">
        <v>253</v>
      </c>
      <c r="I125" s="517"/>
      <c r="J125" s="517"/>
      <c r="K125" s="508"/>
      <c r="L125" s="521" t="str">
        <f>IF(TillDelVal=1,"","Ange max poäng-värde
")</f>
        <v xml:space="preserve">Ange max poäng-värde
</v>
      </c>
      <c r="M125" s="522"/>
      <c r="N125" s="523"/>
      <c r="O125" s="56"/>
      <c r="P125" s="157" t="s">
        <v>525</v>
      </c>
      <c r="Q125" s="518" t="s">
        <v>255</v>
      </c>
      <c r="R125" s="519"/>
      <c r="S125" s="520"/>
      <c r="T125" s="455" t="s">
        <v>256</v>
      </c>
      <c r="U125" s="493"/>
      <c r="V125" s="493"/>
      <c r="W125" s="493"/>
      <c r="X125" s="525"/>
      <c r="Z125" s="56"/>
      <c r="AA125" s="177"/>
      <c r="AB125" s="178"/>
      <c r="AG125" s="175"/>
      <c r="AH125" s="176"/>
      <c r="AI125" s="176"/>
    </row>
    <row r="126" spans="1:35" ht="32.25" customHeight="1" x14ac:dyDescent="0.2">
      <c r="A126" s="131" t="str">
        <f t="shared" ref="A126:A135" ca="1" si="11">IFERROR(INDEX(TblMatchKravres,MATCH($B126,TblSpecTjnstr,0)),"")</f>
        <v/>
      </c>
      <c r="B126" s="319" t="s">
        <v>570</v>
      </c>
      <c r="C126" s="320"/>
      <c r="D126" s="319"/>
      <c r="E126" s="459"/>
      <c r="F126" s="458"/>
      <c r="G126" s="459"/>
      <c r="H126" s="496"/>
      <c r="I126" s="497"/>
      <c r="J126" s="497"/>
      <c r="K126" s="514"/>
      <c r="L126" s="511"/>
      <c r="M126" s="512"/>
      <c r="N126" s="513"/>
      <c r="O126" s="56"/>
      <c r="P126" s="158"/>
      <c r="Q126" s="319"/>
      <c r="R126" s="458"/>
      <c r="S126" s="459"/>
      <c r="T126" s="486"/>
      <c r="U126" s="487"/>
      <c r="V126" s="487"/>
      <c r="W126" s="487"/>
      <c r="X126" s="488"/>
      <c r="Y126" s="56"/>
      <c r="Z126" s="56"/>
      <c r="AA126" s="169" t="b">
        <f t="shared" ref="AA126:AA135" si="12">AND(AND(LEFT(B126,4)&lt;&gt;"Välj",B126&lt;&gt;""),P126="")</f>
        <v>0</v>
      </c>
      <c r="AC126" s="170" t="b">
        <f t="shared" ref="AC126:AC135" si="13">NOT(OR(AND(D126="",F126=""),AND(D126&lt;&gt;"",F126&lt;&gt;"")))</f>
        <v>0</v>
      </c>
      <c r="AG126" s="175"/>
      <c r="AH126" s="171" t="b">
        <f t="shared" ref="AH126:AH135" si="14">OR(AA126:AG126)</f>
        <v>0</v>
      </c>
      <c r="AI126" s="176"/>
    </row>
    <row r="127" spans="1:35" ht="32.25" customHeight="1" x14ac:dyDescent="0.2">
      <c r="A127" s="131" t="str">
        <f t="shared" ca="1" si="11"/>
        <v/>
      </c>
      <c r="B127" s="319" t="s">
        <v>570</v>
      </c>
      <c r="C127" s="320"/>
      <c r="D127" s="319"/>
      <c r="E127" s="459"/>
      <c r="F127" s="458"/>
      <c r="G127" s="459"/>
      <c r="H127" s="496"/>
      <c r="I127" s="497"/>
      <c r="J127" s="497"/>
      <c r="K127" s="514"/>
      <c r="L127" s="511"/>
      <c r="M127" s="512"/>
      <c r="N127" s="513"/>
      <c r="O127" s="56"/>
      <c r="P127" s="158"/>
      <c r="Q127" s="319"/>
      <c r="R127" s="458"/>
      <c r="S127" s="459"/>
      <c r="T127" s="486"/>
      <c r="U127" s="487"/>
      <c r="V127" s="487"/>
      <c r="W127" s="487"/>
      <c r="X127" s="488"/>
      <c r="Y127" s="56"/>
      <c r="Z127" s="56"/>
      <c r="AA127" s="169" t="b">
        <f t="shared" si="12"/>
        <v>0</v>
      </c>
      <c r="AC127" s="170" t="b">
        <f t="shared" si="13"/>
        <v>0</v>
      </c>
      <c r="AG127" s="175"/>
      <c r="AH127" s="171" t="b">
        <f t="shared" si="14"/>
        <v>0</v>
      </c>
      <c r="AI127" s="176"/>
    </row>
    <row r="128" spans="1:35" ht="32.25" customHeight="1" x14ac:dyDescent="0.2">
      <c r="A128" s="131" t="str">
        <f t="shared" ca="1" si="11"/>
        <v/>
      </c>
      <c r="B128" s="319" t="s">
        <v>570</v>
      </c>
      <c r="C128" s="320"/>
      <c r="D128" s="319"/>
      <c r="E128" s="459"/>
      <c r="F128" s="458"/>
      <c r="G128" s="459"/>
      <c r="H128" s="496"/>
      <c r="I128" s="497"/>
      <c r="J128" s="497"/>
      <c r="K128" s="514"/>
      <c r="L128" s="511"/>
      <c r="M128" s="512"/>
      <c r="N128" s="513"/>
      <c r="O128" s="56"/>
      <c r="P128" s="158"/>
      <c r="Q128" s="319"/>
      <c r="R128" s="458"/>
      <c r="S128" s="459"/>
      <c r="T128" s="486"/>
      <c r="U128" s="487"/>
      <c r="V128" s="487"/>
      <c r="W128" s="487"/>
      <c r="X128" s="488"/>
      <c r="Y128" s="56"/>
      <c r="Z128" s="56"/>
      <c r="AA128" s="169" t="b">
        <f t="shared" si="12"/>
        <v>0</v>
      </c>
      <c r="AC128" s="170" t="b">
        <f t="shared" si="13"/>
        <v>0</v>
      </c>
      <c r="AG128" s="175"/>
      <c r="AH128" s="171" t="b">
        <f t="shared" si="14"/>
        <v>0</v>
      </c>
      <c r="AI128" s="176"/>
    </row>
    <row r="129" spans="1:35" ht="32.25" customHeight="1" x14ac:dyDescent="0.2">
      <c r="A129" s="131" t="str">
        <f t="shared" ca="1" si="11"/>
        <v/>
      </c>
      <c r="B129" s="319" t="s">
        <v>570</v>
      </c>
      <c r="C129" s="320"/>
      <c r="D129" s="319"/>
      <c r="E129" s="459"/>
      <c r="F129" s="458"/>
      <c r="G129" s="459"/>
      <c r="H129" s="496"/>
      <c r="I129" s="497"/>
      <c r="J129" s="497"/>
      <c r="K129" s="514"/>
      <c r="L129" s="511"/>
      <c r="M129" s="512"/>
      <c r="N129" s="513"/>
      <c r="O129" s="141"/>
      <c r="P129" s="158"/>
      <c r="Q129" s="319"/>
      <c r="R129" s="458"/>
      <c r="S129" s="459"/>
      <c r="T129" s="486"/>
      <c r="U129" s="487"/>
      <c r="V129" s="487"/>
      <c r="W129" s="487"/>
      <c r="X129" s="488"/>
      <c r="Y129" s="56"/>
      <c r="Z129" s="56"/>
      <c r="AA129" s="169" t="b">
        <f t="shared" si="12"/>
        <v>0</v>
      </c>
      <c r="AC129" s="170" t="b">
        <f t="shared" si="13"/>
        <v>0</v>
      </c>
      <c r="AG129" s="175"/>
      <c r="AH129" s="171" t="b">
        <f t="shared" si="14"/>
        <v>0</v>
      </c>
      <c r="AI129" s="176"/>
    </row>
    <row r="130" spans="1:35" ht="32.25" customHeight="1" x14ac:dyDescent="0.2">
      <c r="A130" s="131" t="str">
        <f t="shared" ca="1" si="11"/>
        <v/>
      </c>
      <c r="B130" s="319" t="s">
        <v>570</v>
      </c>
      <c r="C130" s="320"/>
      <c r="D130" s="319"/>
      <c r="E130" s="459"/>
      <c r="F130" s="458"/>
      <c r="G130" s="459"/>
      <c r="H130" s="496"/>
      <c r="I130" s="497"/>
      <c r="J130" s="497"/>
      <c r="K130" s="514"/>
      <c r="L130" s="511"/>
      <c r="M130" s="512"/>
      <c r="N130" s="513"/>
      <c r="O130" s="56"/>
      <c r="P130" s="158"/>
      <c r="Q130" s="319"/>
      <c r="R130" s="458"/>
      <c r="S130" s="459"/>
      <c r="T130" s="486"/>
      <c r="U130" s="487"/>
      <c r="V130" s="487"/>
      <c r="W130" s="487"/>
      <c r="X130" s="488"/>
      <c r="Y130" s="56"/>
      <c r="Z130" s="56"/>
      <c r="AA130" s="169" t="b">
        <f t="shared" si="12"/>
        <v>0</v>
      </c>
      <c r="AC130" s="170" t="b">
        <f t="shared" si="13"/>
        <v>0</v>
      </c>
      <c r="AH130" s="171" t="b">
        <f t="shared" si="14"/>
        <v>0</v>
      </c>
    </row>
    <row r="131" spans="1:35" ht="32.25" customHeight="1" x14ac:dyDescent="0.2">
      <c r="A131" s="131" t="str">
        <f t="shared" ca="1" si="11"/>
        <v/>
      </c>
      <c r="B131" s="319" t="s">
        <v>570</v>
      </c>
      <c r="C131" s="320"/>
      <c r="D131" s="319"/>
      <c r="E131" s="459"/>
      <c r="F131" s="458"/>
      <c r="G131" s="459"/>
      <c r="H131" s="496"/>
      <c r="I131" s="497"/>
      <c r="J131" s="497"/>
      <c r="K131" s="514"/>
      <c r="L131" s="511"/>
      <c r="M131" s="512"/>
      <c r="N131" s="513"/>
      <c r="O131" s="56"/>
      <c r="P131" s="158"/>
      <c r="Q131" s="319"/>
      <c r="R131" s="458"/>
      <c r="S131" s="459"/>
      <c r="T131" s="486"/>
      <c r="U131" s="487"/>
      <c r="V131" s="487"/>
      <c r="W131" s="487"/>
      <c r="X131" s="488"/>
      <c r="Y131" s="56"/>
      <c r="Z131" s="56"/>
      <c r="AA131" s="169" t="b">
        <f t="shared" si="12"/>
        <v>0</v>
      </c>
      <c r="AC131" s="170" t="b">
        <f t="shared" si="13"/>
        <v>0</v>
      </c>
      <c r="AG131" s="175"/>
      <c r="AH131" s="171" t="b">
        <f t="shared" si="14"/>
        <v>0</v>
      </c>
      <c r="AI131" s="176"/>
    </row>
    <row r="132" spans="1:35" ht="32.25" customHeight="1" x14ac:dyDescent="0.2">
      <c r="A132" s="131" t="str">
        <f t="shared" ca="1" si="11"/>
        <v/>
      </c>
      <c r="B132" s="319" t="s">
        <v>570</v>
      </c>
      <c r="C132" s="320"/>
      <c r="D132" s="319"/>
      <c r="E132" s="459"/>
      <c r="F132" s="458"/>
      <c r="G132" s="459"/>
      <c r="H132" s="496"/>
      <c r="I132" s="497"/>
      <c r="J132" s="497"/>
      <c r="K132" s="514"/>
      <c r="L132" s="511"/>
      <c r="M132" s="512"/>
      <c r="N132" s="513"/>
      <c r="O132" s="56"/>
      <c r="P132" s="158"/>
      <c r="Q132" s="319"/>
      <c r="R132" s="458"/>
      <c r="S132" s="459"/>
      <c r="T132" s="486"/>
      <c r="U132" s="487"/>
      <c r="V132" s="487"/>
      <c r="W132" s="487"/>
      <c r="X132" s="488"/>
      <c r="Y132" s="56"/>
      <c r="Z132" s="56"/>
      <c r="AA132" s="169" t="b">
        <f t="shared" si="12"/>
        <v>0</v>
      </c>
      <c r="AC132" s="170" t="b">
        <f t="shared" si="13"/>
        <v>0</v>
      </c>
      <c r="AG132" s="175"/>
      <c r="AH132" s="171" t="b">
        <f t="shared" si="14"/>
        <v>0</v>
      </c>
      <c r="AI132" s="176"/>
    </row>
    <row r="133" spans="1:35" ht="32.25" customHeight="1" x14ac:dyDescent="0.2">
      <c r="A133" s="131" t="str">
        <f t="shared" ca="1" si="11"/>
        <v/>
      </c>
      <c r="B133" s="319" t="s">
        <v>570</v>
      </c>
      <c r="C133" s="320"/>
      <c r="D133" s="319"/>
      <c r="E133" s="459"/>
      <c r="F133" s="458"/>
      <c r="G133" s="459"/>
      <c r="H133" s="496"/>
      <c r="I133" s="497"/>
      <c r="J133" s="497"/>
      <c r="K133" s="514"/>
      <c r="L133" s="511"/>
      <c r="M133" s="512"/>
      <c r="N133" s="513"/>
      <c r="O133" s="56"/>
      <c r="P133" s="158"/>
      <c r="Q133" s="319"/>
      <c r="R133" s="458"/>
      <c r="S133" s="459"/>
      <c r="T133" s="486"/>
      <c r="U133" s="487"/>
      <c r="V133" s="487"/>
      <c r="W133" s="487"/>
      <c r="X133" s="488"/>
      <c r="Y133" s="56"/>
      <c r="Z133" s="56"/>
      <c r="AA133" s="169" t="b">
        <f t="shared" si="12"/>
        <v>0</v>
      </c>
      <c r="AC133" s="170" t="b">
        <f t="shared" si="13"/>
        <v>0</v>
      </c>
      <c r="AG133" s="175"/>
      <c r="AH133" s="171" t="b">
        <f t="shared" si="14"/>
        <v>0</v>
      </c>
      <c r="AI133" s="176"/>
    </row>
    <row r="134" spans="1:35" ht="32.25" customHeight="1" x14ac:dyDescent="0.2">
      <c r="A134" s="131" t="str">
        <f t="shared" ca="1" si="11"/>
        <v/>
      </c>
      <c r="B134" s="319" t="s">
        <v>570</v>
      </c>
      <c r="C134" s="320"/>
      <c r="D134" s="319"/>
      <c r="E134" s="459"/>
      <c r="F134" s="458"/>
      <c r="G134" s="459"/>
      <c r="H134" s="496"/>
      <c r="I134" s="497"/>
      <c r="J134" s="497"/>
      <c r="K134" s="514"/>
      <c r="L134" s="511"/>
      <c r="M134" s="512"/>
      <c r="N134" s="513"/>
      <c r="O134" s="56"/>
      <c r="P134" s="158"/>
      <c r="Q134" s="319"/>
      <c r="R134" s="458"/>
      <c r="S134" s="459"/>
      <c r="T134" s="486"/>
      <c r="U134" s="487"/>
      <c r="V134" s="487"/>
      <c r="W134" s="487"/>
      <c r="X134" s="488"/>
      <c r="Y134" s="56"/>
      <c r="Z134" s="56"/>
      <c r="AA134" s="169" t="b">
        <f t="shared" si="12"/>
        <v>0</v>
      </c>
      <c r="AC134" s="170" t="b">
        <f t="shared" si="13"/>
        <v>0</v>
      </c>
      <c r="AG134" s="175"/>
      <c r="AH134" s="171" t="b">
        <f t="shared" si="14"/>
        <v>0</v>
      </c>
      <c r="AI134" s="176"/>
    </row>
    <row r="135" spans="1:35" ht="32.25" customHeight="1" x14ac:dyDescent="0.2">
      <c r="A135" s="131" t="str">
        <f t="shared" ca="1" si="11"/>
        <v/>
      </c>
      <c r="B135" s="319" t="s">
        <v>570</v>
      </c>
      <c r="C135" s="320"/>
      <c r="D135" s="319"/>
      <c r="E135" s="459"/>
      <c r="F135" s="458"/>
      <c r="G135" s="459"/>
      <c r="H135" s="496"/>
      <c r="I135" s="497"/>
      <c r="J135" s="497"/>
      <c r="K135" s="514"/>
      <c r="L135" s="511"/>
      <c r="M135" s="512"/>
      <c r="N135" s="513"/>
      <c r="O135" s="141"/>
      <c r="P135" s="158"/>
      <c r="Q135" s="319"/>
      <c r="R135" s="458"/>
      <c r="S135" s="459"/>
      <c r="T135" s="486"/>
      <c r="U135" s="487"/>
      <c r="V135" s="487"/>
      <c r="W135" s="487"/>
      <c r="X135" s="488"/>
      <c r="Y135" s="56"/>
      <c r="Z135" s="56"/>
      <c r="AA135" s="169" t="b">
        <f t="shared" si="12"/>
        <v>0</v>
      </c>
      <c r="AC135" s="170" t="b">
        <f t="shared" si="13"/>
        <v>0</v>
      </c>
      <c r="AG135" s="175"/>
      <c r="AH135" s="171" t="b">
        <f t="shared" si="14"/>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L137" s="84" t="str">
        <f>IF(UtvarderingsVal="Alt3","","Max poäng för uppfyllda bör-krav")</f>
        <v>Max poäng för uppfyllda bör-krav</v>
      </c>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6"/>
      <c r="C138" s="527"/>
      <c r="F138" s="29"/>
      <c r="G138" s="58"/>
      <c r="H138" s="29"/>
      <c r="I138" s="29"/>
      <c r="J138" s="29"/>
      <c r="K138" s="83"/>
      <c r="L138" s="75">
        <f>SUM(L115:L135)</f>
        <v>0</v>
      </c>
      <c r="P138" s="88" t="str">
        <f>IF(UtvarderingsVal="Alt3","","Total erhållen poängsumma:")</f>
        <v>Total erhållen poängsumma:</v>
      </c>
      <c r="Q138" s="61">
        <f>SUMIF(P115:P124,"Ja",L115:L124)+SUM(P126:P135)</f>
        <v>0</v>
      </c>
      <c r="R138" s="528"/>
      <c r="S138" s="527"/>
      <c r="T138" s="29"/>
      <c r="U138" s="29"/>
      <c r="V138" s="29"/>
      <c r="W138" s="54"/>
      <c r="X138" s="160"/>
      <c r="Y138" s="55"/>
      <c r="Z138" s="56"/>
      <c r="AA138" s="177"/>
      <c r="AB138" s="178"/>
    </row>
    <row r="139" spans="1:35" x14ac:dyDescent="0.2">
      <c r="A139" s="131"/>
      <c r="B139" s="29"/>
      <c r="C139" s="29"/>
      <c r="D139" s="29"/>
      <c r="E139" s="29"/>
      <c r="F139" s="29"/>
      <c r="G139" s="29"/>
      <c r="H139" s="29"/>
      <c r="I139" s="29"/>
      <c r="J139" s="29"/>
      <c r="P139" s="29"/>
      <c r="Q139" s="29"/>
      <c r="R139" s="29"/>
      <c r="S139" s="29"/>
      <c r="T139" s="29"/>
      <c r="U139" s="29"/>
      <c r="V139" s="29"/>
      <c r="W139" s="29"/>
      <c r="X139" s="54"/>
      <c r="Y139" s="55"/>
      <c r="Z139" s="29"/>
      <c r="AA139" s="177"/>
      <c r="AB139" s="178"/>
      <c r="AG139" s="175"/>
      <c r="AH139" s="176"/>
      <c r="AI139" s="176"/>
    </row>
    <row r="140" spans="1:35" ht="21" customHeight="1" x14ac:dyDescent="0.2">
      <c r="C140" s="76"/>
      <c r="D140" s="76"/>
      <c r="E140" s="74"/>
      <c r="F140" s="74"/>
      <c r="G140" s="74"/>
      <c r="H140" s="74"/>
      <c r="I140" s="77"/>
      <c r="J140" s="3"/>
      <c r="P140" s="44"/>
      <c r="R140" s="3"/>
      <c r="S140" s="3"/>
      <c r="T140" s="40"/>
      <c r="U140" s="3"/>
      <c r="V140" s="46"/>
      <c r="W140" s="45"/>
      <c r="X140" s="29"/>
      <c r="Y140" s="29"/>
      <c r="Z140" s="29"/>
      <c r="AA140" s="177"/>
      <c r="AB140" s="178"/>
      <c r="AG140" s="175"/>
      <c r="AH140" s="176"/>
      <c r="AI140" s="176"/>
    </row>
    <row r="141" spans="1:35" ht="7.5" customHeight="1" x14ac:dyDescent="0.2">
      <c r="B141" s="76"/>
      <c r="C141" s="76"/>
      <c r="D141" s="76"/>
      <c r="E141" s="48"/>
      <c r="F141" s="48"/>
      <c r="G141" s="48"/>
      <c r="H141" s="48"/>
      <c r="J141" s="3"/>
      <c r="P141" s="44"/>
      <c r="R141" s="3"/>
      <c r="S141" s="3"/>
      <c r="T141" s="40"/>
      <c r="U141" s="3"/>
      <c r="V141" s="46"/>
      <c r="W141" s="45"/>
      <c r="X141" s="29"/>
      <c r="Y141" s="29"/>
      <c r="Z141" s="29"/>
      <c r="AA141" s="177"/>
      <c r="AB141" s="178"/>
      <c r="AG141" s="175"/>
      <c r="AH141" s="176"/>
      <c r="AI141" s="176"/>
    </row>
    <row r="142" spans="1:35" ht="23.25" customHeight="1" x14ac:dyDescent="0.2">
      <c r="A142" s="132" t="s">
        <v>156</v>
      </c>
      <c r="B142" s="97" t="s">
        <v>229</v>
      </c>
      <c r="C142" s="98"/>
      <c r="D142" s="99"/>
      <c r="E142" s="90"/>
      <c r="F142" s="100"/>
      <c r="G142" s="100"/>
      <c r="H142" s="100"/>
      <c r="I142" s="90"/>
      <c r="J142" s="92"/>
      <c r="K142" s="90"/>
      <c r="L142" s="91"/>
      <c r="M142" s="90"/>
      <c r="N142" s="101"/>
      <c r="P142" s="529" t="s">
        <v>128</v>
      </c>
      <c r="Q142" s="530"/>
      <c r="R142" s="533" t="s">
        <v>118</v>
      </c>
      <c r="S142" s="535" t="s">
        <v>247</v>
      </c>
      <c r="T142" s="536"/>
      <c r="U142" s="536"/>
      <c r="V142" s="536"/>
      <c r="W142" s="536"/>
      <c r="X142" s="530"/>
      <c r="Y142" s="160"/>
      <c r="Z142" s="29"/>
      <c r="AA142" s="177"/>
      <c r="AB142" s="178"/>
      <c r="AG142" s="175"/>
      <c r="AH142" s="176"/>
      <c r="AI142" s="176"/>
    </row>
    <row r="143" spans="1:35" ht="27" customHeight="1" x14ac:dyDescent="0.2">
      <c r="A143" s="132" t="s">
        <v>156</v>
      </c>
      <c r="B143" s="102" t="s">
        <v>132</v>
      </c>
      <c r="J143" s="3"/>
      <c r="N143" s="103"/>
      <c r="P143" s="531"/>
      <c r="Q143" s="532"/>
      <c r="R143" s="534"/>
      <c r="S143" s="531"/>
      <c r="T143" s="502"/>
      <c r="U143" s="502"/>
      <c r="V143" s="502"/>
      <c r="W143" s="502"/>
      <c r="X143" s="532"/>
      <c r="Y143" s="160"/>
      <c r="Z143" s="29"/>
      <c r="AA143" s="177"/>
      <c r="AB143" s="178"/>
      <c r="AG143" s="175"/>
      <c r="AH143" s="176"/>
      <c r="AI143" s="176"/>
    </row>
    <row r="144" spans="1:35" ht="66" customHeight="1" x14ac:dyDescent="0.25">
      <c r="A144" s="132" t="s">
        <v>156</v>
      </c>
      <c r="B144" s="127" t="s">
        <v>76</v>
      </c>
      <c r="J144" s="3"/>
      <c r="N144" s="103"/>
      <c r="P144" s="531"/>
      <c r="Q144" s="532"/>
      <c r="R144" s="534"/>
      <c r="S144" s="531"/>
      <c r="T144" s="502"/>
      <c r="U144" s="502"/>
      <c r="V144" s="502"/>
      <c r="W144" s="502"/>
      <c r="X144" s="532"/>
      <c r="Y144" s="160"/>
      <c r="Z144" s="29"/>
      <c r="AA144" s="177"/>
      <c r="AB144" s="178"/>
    </row>
    <row r="145" spans="1:35" ht="20.25" customHeight="1" x14ac:dyDescent="0.2">
      <c r="A145" s="132" t="s">
        <v>156</v>
      </c>
      <c r="B145" s="102" t="s">
        <v>131</v>
      </c>
      <c r="J145" s="114" t="s">
        <v>111</v>
      </c>
      <c r="N145" s="104"/>
      <c r="P145" s="128"/>
      <c r="Q145" s="537" t="s">
        <v>115</v>
      </c>
      <c r="R145" s="539" t="s">
        <v>112</v>
      </c>
      <c r="S145" s="541" t="s">
        <v>113</v>
      </c>
      <c r="T145" s="542"/>
      <c r="U145" s="541" t="s">
        <v>114</v>
      </c>
      <c r="V145" s="542"/>
      <c r="W145" s="545" t="s">
        <v>154</v>
      </c>
      <c r="X145" s="546"/>
      <c r="Y145" s="28"/>
      <c r="Z145" s="28"/>
      <c r="AA145" s="177"/>
      <c r="AB145" s="178"/>
    </row>
    <row r="146" spans="1:35" ht="21.75" customHeight="1" x14ac:dyDescent="0.2">
      <c r="A146" s="132" t="s">
        <v>156</v>
      </c>
      <c r="B146" s="115" t="s">
        <v>119</v>
      </c>
      <c r="C146" s="116"/>
      <c r="D146" s="117"/>
      <c r="E146" s="118"/>
      <c r="F146" s="119"/>
      <c r="G146" s="119"/>
      <c r="H146" s="120"/>
      <c r="I146" s="121" t="s">
        <v>153</v>
      </c>
      <c r="J146" s="139">
        <v>1</v>
      </c>
      <c r="L146" s="549"/>
      <c r="M146" s="549"/>
      <c r="N146" s="104"/>
      <c r="P146" s="129" t="s">
        <v>127</v>
      </c>
      <c r="Q146" s="538"/>
      <c r="R146" s="540"/>
      <c r="S146" s="543"/>
      <c r="T146" s="544"/>
      <c r="U146" s="543"/>
      <c r="V146" s="544"/>
      <c r="W146" s="547"/>
      <c r="X146" s="548"/>
      <c r="Y146" s="28"/>
      <c r="Z146" s="28"/>
      <c r="AA146" s="177"/>
      <c r="AB146" s="178"/>
    </row>
    <row r="147" spans="1:35" ht="21.75" customHeight="1" x14ac:dyDescent="0.2">
      <c r="A147" s="132" t="s">
        <v>156</v>
      </c>
      <c r="B147" s="115" t="s">
        <v>123</v>
      </c>
      <c r="C147" s="118"/>
      <c r="D147" s="122"/>
      <c r="E147" s="118"/>
      <c r="F147" s="119"/>
      <c r="G147" s="119"/>
      <c r="H147" s="120"/>
      <c r="I147" s="121" t="s">
        <v>175</v>
      </c>
      <c r="J147" s="139">
        <v>0</v>
      </c>
      <c r="L147" s="550"/>
      <c r="M147" s="550"/>
      <c r="N147" s="104"/>
      <c r="P147" s="111">
        <f>X69</f>
        <v>0</v>
      </c>
      <c r="Q147" s="112">
        <f>J146</f>
        <v>1</v>
      </c>
      <c r="R147" s="140"/>
      <c r="S147" s="551">
        <f>IFERROR(R147/P147*100,0)</f>
        <v>0</v>
      </c>
      <c r="T147" s="552"/>
      <c r="U147" s="553">
        <f>IFERROR(S147*Q147,"")</f>
        <v>0</v>
      </c>
      <c r="V147" s="554"/>
      <c r="W147" s="555" t="str">
        <f>IFERROR(SUM(U147+U149),"")</f>
        <v/>
      </c>
      <c r="X147" s="556"/>
      <c r="Y147" s="28"/>
      <c r="Z147" s="28"/>
      <c r="AA147" s="177"/>
      <c r="AB147" s="178"/>
    </row>
    <row r="148" spans="1:35" ht="29.25" customHeight="1" x14ac:dyDescent="0.2">
      <c r="A148" s="132" t="s">
        <v>156</v>
      </c>
      <c r="B148" s="561" t="s">
        <v>48</v>
      </c>
      <c r="C148" s="562"/>
      <c r="D148" s="563"/>
      <c r="E148" s="118"/>
      <c r="F148" s="123"/>
      <c r="G148" s="123"/>
      <c r="H148" s="124"/>
      <c r="I148" s="125" t="s">
        <v>49</v>
      </c>
      <c r="J148" s="126">
        <f>J147+J146</f>
        <v>1</v>
      </c>
      <c r="L148" s="78"/>
      <c r="M148" s="78"/>
      <c r="N148" s="105"/>
      <c r="P148" s="85" t="s">
        <v>120</v>
      </c>
      <c r="Q148" s="86"/>
      <c r="R148" s="87"/>
      <c r="S148" s="564"/>
      <c r="T148" s="565"/>
      <c r="U148" s="566"/>
      <c r="V148" s="567"/>
      <c r="W148" s="557"/>
      <c r="X148" s="558"/>
      <c r="Y148" s="28"/>
      <c r="Z148" s="28"/>
      <c r="AA148" s="177"/>
      <c r="AB148" s="178"/>
      <c r="AG148" s="175"/>
      <c r="AH148" s="176"/>
      <c r="AI148" s="176"/>
    </row>
    <row r="149" spans="1:35" ht="27.75" customHeight="1" x14ac:dyDescent="0.2">
      <c r="A149" s="132" t="s">
        <v>156</v>
      </c>
      <c r="B149" s="106"/>
      <c r="C149" s="107"/>
      <c r="D149" s="107"/>
      <c r="E149" s="107"/>
      <c r="F149" s="107"/>
      <c r="G149" s="107"/>
      <c r="H149" s="107"/>
      <c r="I149" s="107"/>
      <c r="J149" s="108"/>
      <c r="K149" s="109"/>
      <c r="L149" s="109"/>
      <c r="M149" s="109"/>
      <c r="N149" s="110"/>
      <c r="P149" s="113">
        <f>Q138</f>
        <v>0</v>
      </c>
      <c r="Q149" s="112">
        <f>J147</f>
        <v>0</v>
      </c>
      <c r="R149" s="217"/>
      <c r="S149" s="568"/>
      <c r="T149" s="569"/>
      <c r="U149" s="553" t="str">
        <f>IFERROR(((P149/L138)*100)*Q149,"")</f>
        <v/>
      </c>
      <c r="V149" s="554"/>
      <c r="W149" s="559"/>
      <c r="X149" s="560"/>
      <c r="Y149" s="28"/>
      <c r="Z149" s="28"/>
      <c r="AA149" s="177"/>
      <c r="AB149" s="178"/>
      <c r="AG149" s="175"/>
      <c r="AH149" s="176"/>
      <c r="AI149" s="176"/>
    </row>
    <row r="150" spans="1:35" ht="8.25" customHeight="1" x14ac:dyDescent="0.2">
      <c r="A150" s="132" t="s">
        <v>156</v>
      </c>
      <c r="J150" s="3"/>
      <c r="L150" s="66"/>
      <c r="M150" s="66"/>
      <c r="N150" s="66"/>
      <c r="P150" s="218"/>
      <c r="R150" s="218"/>
      <c r="S150" s="368"/>
      <c r="T150" s="368"/>
      <c r="U150" s="368"/>
      <c r="V150" s="368"/>
      <c r="W150" s="28"/>
      <c r="Y150" s="28"/>
      <c r="Z150" s="28"/>
      <c r="AA150" s="177"/>
      <c r="AB150" s="178"/>
      <c r="AG150" s="175"/>
      <c r="AH150" s="176"/>
      <c r="AI150" s="176"/>
    </row>
    <row r="151" spans="1:35" x14ac:dyDescent="0.2">
      <c r="B151" s="73"/>
      <c r="C151" s="73"/>
      <c r="D151" s="73"/>
      <c r="E151" s="73"/>
      <c r="F151" s="73"/>
      <c r="G151" s="73"/>
      <c r="H151" s="73"/>
      <c r="I151" s="73"/>
      <c r="J151" s="3"/>
      <c r="L151" s="67"/>
      <c r="M151" s="67"/>
      <c r="N151" s="67"/>
      <c r="P151" s="209"/>
      <c r="R151" s="6"/>
      <c r="U151" s="28"/>
      <c r="V151" s="28"/>
      <c r="W151" s="3"/>
      <c r="AA151" s="177"/>
      <c r="AB151" s="178"/>
      <c r="AG151" s="175"/>
      <c r="AH151" s="176"/>
      <c r="AI151" s="176"/>
    </row>
    <row r="152" spans="1:35" x14ac:dyDescent="0.2">
      <c r="B152" s="73"/>
      <c r="C152" s="73"/>
      <c r="D152" s="73"/>
      <c r="E152" s="73"/>
      <c r="F152" s="73"/>
      <c r="G152" s="73"/>
      <c r="H152" s="73"/>
      <c r="I152" s="73"/>
      <c r="J152" s="3"/>
      <c r="L152" s="67"/>
      <c r="M152" s="67"/>
      <c r="N152" s="67"/>
      <c r="P152" s="209"/>
      <c r="R152" s="6"/>
      <c r="U152" s="28"/>
      <c r="V152" s="28"/>
      <c r="W152" s="3"/>
      <c r="AA152" s="177"/>
      <c r="AB152" s="178"/>
    </row>
    <row r="153" spans="1:35" ht="18" x14ac:dyDescent="0.2">
      <c r="B153" s="309" t="s">
        <v>213</v>
      </c>
      <c r="C153" s="309"/>
      <c r="D153" s="309"/>
      <c r="E153" s="309"/>
      <c r="F153" s="309"/>
      <c r="H153" s="59"/>
      <c r="I153" s="59"/>
      <c r="J153" s="59"/>
      <c r="S153" s="29"/>
      <c r="T153" s="29"/>
      <c r="U153" s="29"/>
      <c r="W153" s="29"/>
      <c r="AA153" s="177"/>
      <c r="AB153" s="178"/>
    </row>
    <row r="154" spans="1:35" ht="26.25" customHeight="1" x14ac:dyDescent="0.2">
      <c r="B154" s="478" t="s">
        <v>212</v>
      </c>
      <c r="C154" s="479"/>
      <c r="D154" s="479"/>
      <c r="E154" s="479"/>
      <c r="F154" s="479"/>
      <c r="G154" s="479"/>
      <c r="H154" s="479"/>
      <c r="I154" s="479"/>
      <c r="J154" s="59"/>
      <c r="S154" s="29"/>
      <c r="T154" s="29"/>
      <c r="U154" s="29"/>
      <c r="W154" s="29"/>
      <c r="AA154" s="177"/>
      <c r="AB154" s="178"/>
    </row>
    <row r="155" spans="1:35" x14ac:dyDescent="0.2">
      <c r="B155" s="25" t="s">
        <v>121</v>
      </c>
      <c r="H155" s="59"/>
      <c r="I155" s="59"/>
      <c r="J155" s="59"/>
      <c r="K155" s="40"/>
      <c r="P155" s="25"/>
      <c r="U155" s="29"/>
      <c r="V155" s="29"/>
      <c r="W155" s="29"/>
      <c r="AA155" s="177"/>
      <c r="AB155" s="178"/>
    </row>
    <row r="156" spans="1:35" ht="19.5" customHeight="1" x14ac:dyDescent="0.2">
      <c r="B156" s="292" t="s">
        <v>234</v>
      </c>
      <c r="C156" s="293"/>
      <c r="D156" s="293"/>
      <c r="E156" s="293"/>
      <c r="F156" s="293"/>
      <c r="G156" s="293"/>
      <c r="H156" s="293"/>
      <c r="I156" s="310"/>
      <c r="J156" s="59"/>
      <c r="K156" s="40"/>
      <c r="P156" s="290"/>
      <c r="Q156" s="290"/>
      <c r="R156" s="290"/>
      <c r="S156" s="290"/>
      <c r="T156" s="210"/>
      <c r="U156" s="29"/>
      <c r="AA156" s="177"/>
      <c r="AB156" s="178"/>
    </row>
    <row r="157" spans="1:35" ht="19.5" customHeight="1" x14ac:dyDescent="0.2">
      <c r="B157" s="286"/>
      <c r="C157" s="287"/>
      <c r="D157" s="287"/>
      <c r="E157" s="287"/>
      <c r="F157" s="287"/>
      <c r="G157" s="287"/>
      <c r="H157" s="287"/>
      <c r="I157" s="288"/>
      <c r="J157" s="59"/>
      <c r="K157" s="40"/>
      <c r="U157" s="29"/>
      <c r="AA157" s="177"/>
      <c r="AB157" s="178"/>
    </row>
    <row r="158" spans="1:35" ht="19.5" customHeight="1" x14ac:dyDescent="0.2">
      <c r="B158" s="286"/>
      <c r="C158" s="287"/>
      <c r="D158" s="287"/>
      <c r="E158" s="287"/>
      <c r="F158" s="287"/>
      <c r="G158" s="287"/>
      <c r="H158" s="287"/>
      <c r="I158" s="288"/>
      <c r="K158" s="40"/>
      <c r="U158" s="29"/>
      <c r="X158" s="211"/>
      <c r="Y158" s="184"/>
      <c r="Z158" s="184"/>
      <c r="AA158" s="177"/>
      <c r="AB158" s="178"/>
    </row>
    <row r="159" spans="1:35" ht="19.5" customHeight="1" x14ac:dyDescent="0.2">
      <c r="B159" s="291"/>
      <c r="C159" s="291"/>
      <c r="D159" s="291"/>
      <c r="E159" s="291"/>
      <c r="F159" s="291"/>
      <c r="G159" s="291"/>
      <c r="H159" s="291"/>
      <c r="I159" s="291"/>
      <c r="K159" s="40"/>
      <c r="U159" s="29"/>
      <c r="X159" s="211"/>
      <c r="Y159" s="184"/>
      <c r="Z159" s="184"/>
      <c r="AA159" s="177"/>
      <c r="AB159" s="178"/>
    </row>
    <row r="160" spans="1:35" ht="12.75" customHeight="1" x14ac:dyDescent="0.2">
      <c r="J160" s="3"/>
      <c r="P160" s="3"/>
      <c r="Q160" s="3"/>
      <c r="R160" s="3"/>
      <c r="S160" s="3"/>
      <c r="T160" s="3"/>
      <c r="U160" s="29"/>
      <c r="X160" s="211"/>
      <c r="Y160" s="184"/>
      <c r="Z160" s="184"/>
      <c r="AA160" s="177"/>
      <c r="AB160" s="178"/>
    </row>
    <row r="161" spans="2:35" ht="19.5" customHeight="1" x14ac:dyDescent="0.2">
      <c r="B161" s="25" t="s">
        <v>219</v>
      </c>
      <c r="P161" s="25"/>
      <c r="U161" s="29"/>
      <c r="X161" s="211"/>
      <c r="Y161" s="184"/>
      <c r="Z161" s="184"/>
      <c r="AA161" s="177"/>
      <c r="AB161" s="178"/>
    </row>
    <row r="162" spans="2:35" ht="19.5" customHeight="1" x14ac:dyDescent="0.2">
      <c r="B162" s="289" t="s">
        <v>174</v>
      </c>
      <c r="C162" s="289"/>
      <c r="D162" s="289"/>
      <c r="E162" s="289"/>
      <c r="F162" s="289"/>
      <c r="G162" s="289"/>
      <c r="H162" s="289"/>
      <c r="I162" s="289"/>
      <c r="P162" s="290"/>
      <c r="Q162" s="290"/>
      <c r="R162" s="290"/>
      <c r="S162" s="290"/>
      <c r="T162" s="210"/>
      <c r="U162" s="29"/>
      <c r="X162" s="211"/>
      <c r="Y162" s="184"/>
      <c r="Z162" s="184"/>
      <c r="AA162" s="177"/>
      <c r="AB162" s="178"/>
    </row>
    <row r="163" spans="2:35" ht="19.5" customHeight="1" x14ac:dyDescent="0.2">
      <c r="B163" s="291"/>
      <c r="C163" s="291"/>
      <c r="D163" s="291"/>
      <c r="E163" s="291"/>
      <c r="F163" s="291"/>
      <c r="G163" s="291"/>
      <c r="H163" s="291"/>
      <c r="I163" s="291"/>
      <c r="U163" s="29"/>
      <c r="X163" s="211"/>
      <c r="Y163" s="184"/>
      <c r="Z163" s="184"/>
      <c r="AA163" s="177"/>
      <c r="AB163" s="178"/>
    </row>
    <row r="164" spans="2:35" ht="19.5" customHeight="1" x14ac:dyDescent="0.2">
      <c r="B164" s="291"/>
      <c r="C164" s="291"/>
      <c r="D164" s="291"/>
      <c r="E164" s="291"/>
      <c r="F164" s="291"/>
      <c r="G164" s="291"/>
      <c r="H164" s="291"/>
      <c r="I164" s="291"/>
      <c r="U164" s="29"/>
      <c r="X164" s="211"/>
      <c r="Y164" s="184"/>
      <c r="Z164" s="184"/>
      <c r="AA164" s="177"/>
      <c r="AB164" s="178"/>
    </row>
    <row r="165" spans="2:35" ht="19.5" customHeight="1" x14ac:dyDescent="0.2">
      <c r="B165" s="291"/>
      <c r="C165" s="291"/>
      <c r="D165" s="291"/>
      <c r="E165" s="291"/>
      <c r="F165" s="291"/>
      <c r="G165" s="291"/>
      <c r="H165" s="291"/>
      <c r="I165" s="291"/>
      <c r="U165" s="29"/>
      <c r="X165" s="211"/>
      <c r="Y165" s="184"/>
      <c r="Z165" s="184"/>
      <c r="AA165" s="177"/>
      <c r="AB165" s="178"/>
    </row>
    <row r="166" spans="2:35" ht="19.5" customHeight="1" x14ac:dyDescent="0.2">
      <c r="U166" s="29"/>
      <c r="X166" s="211"/>
      <c r="Y166" s="184"/>
      <c r="Z166" s="184"/>
      <c r="AA166" s="177"/>
      <c r="AB166" s="178"/>
    </row>
    <row r="167" spans="2:35" ht="19.5" customHeight="1" x14ac:dyDescent="0.2">
      <c r="B167" s="25" t="s">
        <v>220</v>
      </c>
      <c r="P167" s="25"/>
      <c r="U167" s="29"/>
      <c r="X167" s="211"/>
      <c r="Y167" s="184"/>
      <c r="Z167" s="184"/>
      <c r="AA167" s="177"/>
      <c r="AB167" s="178"/>
    </row>
    <row r="168" spans="2:35" ht="19.5" customHeight="1" x14ac:dyDescent="0.2">
      <c r="B168" s="289" t="s">
        <v>221</v>
      </c>
      <c r="C168" s="289"/>
      <c r="D168" s="289"/>
      <c r="E168" s="289"/>
      <c r="F168" s="289"/>
      <c r="G168" s="289"/>
      <c r="H168" s="289"/>
      <c r="I168" s="289"/>
      <c r="P168" s="368"/>
      <c r="Q168" s="368"/>
      <c r="R168" s="368"/>
      <c r="S168" s="368"/>
      <c r="T168" s="210"/>
      <c r="U168" s="29"/>
      <c r="X168" s="211"/>
      <c r="Y168" s="184"/>
      <c r="Z168" s="184"/>
      <c r="AA168" s="177"/>
      <c r="AB168" s="178"/>
    </row>
    <row r="169" spans="2:35" ht="19.5" customHeight="1" x14ac:dyDescent="0.2">
      <c r="B169" s="291"/>
      <c r="C169" s="291"/>
      <c r="D169" s="291"/>
      <c r="E169" s="291"/>
      <c r="F169" s="291"/>
      <c r="G169" s="291"/>
      <c r="H169" s="291"/>
      <c r="I169" s="291"/>
      <c r="U169" s="29"/>
      <c r="X169" s="211"/>
      <c r="Y169" s="184"/>
      <c r="Z169" s="184"/>
      <c r="AA169" s="177"/>
      <c r="AB169" s="178"/>
    </row>
    <row r="170" spans="2:35" ht="19.5" customHeight="1" x14ac:dyDescent="0.2">
      <c r="B170" s="291"/>
      <c r="C170" s="291"/>
      <c r="D170" s="291"/>
      <c r="E170" s="291"/>
      <c r="F170" s="291"/>
      <c r="G170" s="291"/>
      <c r="H170" s="291"/>
      <c r="I170" s="291"/>
      <c r="U170" s="29"/>
      <c r="X170" s="211"/>
      <c r="Y170" s="184"/>
      <c r="Z170" s="184"/>
      <c r="AA170" s="177"/>
      <c r="AB170" s="178"/>
    </row>
    <row r="171" spans="2:35" ht="19.5" customHeight="1" x14ac:dyDescent="0.2">
      <c r="B171" s="291"/>
      <c r="C171" s="291"/>
      <c r="D171" s="291"/>
      <c r="E171" s="291"/>
      <c r="F171" s="291"/>
      <c r="G171" s="291"/>
      <c r="H171" s="291"/>
      <c r="I171" s="291"/>
      <c r="U171" s="29"/>
      <c r="X171" s="211"/>
      <c r="Y171" s="184"/>
      <c r="Z171" s="184"/>
      <c r="AA171" s="177"/>
      <c r="AB171" s="178"/>
    </row>
    <row r="172" spans="2:35" ht="19.5" customHeight="1" x14ac:dyDescent="0.2">
      <c r="B172" s="291"/>
      <c r="C172" s="291"/>
      <c r="D172" s="291"/>
      <c r="E172" s="291"/>
      <c r="F172" s="291"/>
      <c r="G172" s="291"/>
      <c r="H172" s="291"/>
      <c r="I172" s="291"/>
      <c r="U172" s="29"/>
      <c r="X172" s="211"/>
      <c r="Y172" s="184"/>
      <c r="Z172" s="184"/>
      <c r="AA172" s="177"/>
      <c r="AB172" s="178"/>
    </row>
    <row r="173" spans="2:35" ht="19.5" customHeight="1" x14ac:dyDescent="0.2">
      <c r="B173" s="291"/>
      <c r="C173" s="291"/>
      <c r="D173" s="291"/>
      <c r="E173" s="291"/>
      <c r="F173" s="291"/>
      <c r="G173" s="291"/>
      <c r="H173" s="291"/>
      <c r="I173" s="291"/>
      <c r="U173" s="29"/>
      <c r="X173" s="211"/>
      <c r="Y173" s="184"/>
      <c r="Z173" s="184"/>
      <c r="AA173" s="177"/>
      <c r="AB173" s="178"/>
    </row>
    <row r="174" spans="2:35" ht="17.25" customHeight="1" x14ac:dyDescent="0.2">
      <c r="B174" s="38"/>
      <c r="C174" s="38"/>
      <c r="D174" s="38"/>
      <c r="E174" s="38"/>
      <c r="F174" s="38"/>
      <c r="H174" s="32"/>
      <c r="I174" s="32"/>
      <c r="J174" s="32"/>
      <c r="P174" s="31"/>
      <c r="S174" s="29"/>
      <c r="T174" s="29"/>
      <c r="U174" s="29"/>
      <c r="X174" s="211"/>
      <c r="Y174" s="184"/>
      <c r="Z174" s="184"/>
      <c r="AA174" s="177"/>
      <c r="AB174" s="178"/>
    </row>
    <row r="175" spans="2:35" ht="19.5" customHeight="1" x14ac:dyDescent="0.2">
      <c r="B175" s="25" t="s">
        <v>167</v>
      </c>
      <c r="P175" s="25"/>
      <c r="U175" s="29"/>
      <c r="X175" s="211"/>
      <c r="Y175" s="184"/>
      <c r="Z175" s="184"/>
      <c r="AA175" s="177"/>
      <c r="AB175" s="178"/>
      <c r="AC175" s="179"/>
      <c r="AD175" s="179"/>
      <c r="AE175" s="179"/>
      <c r="AF175" s="179"/>
      <c r="AG175" s="179"/>
      <c r="AH175" s="180"/>
      <c r="AI175" s="180"/>
    </row>
    <row r="176" spans="2:35" ht="19.5" customHeight="1" x14ac:dyDescent="0.2">
      <c r="B176" s="289" t="s">
        <v>197</v>
      </c>
      <c r="C176" s="289"/>
      <c r="D176" s="289"/>
      <c r="E176" s="289"/>
      <c r="F176" s="289"/>
      <c r="G176" s="289"/>
      <c r="H176" s="289"/>
      <c r="I176" s="289"/>
      <c r="K176" s="40"/>
      <c r="P176" s="290"/>
      <c r="Q176" s="290"/>
      <c r="R176" s="290"/>
      <c r="S176" s="290"/>
      <c r="T176" s="210"/>
      <c r="U176" s="29"/>
      <c r="X176" s="211"/>
      <c r="Y176" s="184"/>
      <c r="Z176" s="184"/>
      <c r="AA176" s="177"/>
      <c r="AB176" s="178"/>
      <c r="AC176" s="181"/>
      <c r="AD176" s="181"/>
      <c r="AE176" s="181"/>
      <c r="AF176" s="181"/>
      <c r="AG176" s="181"/>
      <c r="AH176" s="182"/>
      <c r="AI176" s="182"/>
    </row>
    <row r="177" spans="2:35" ht="19.5" customHeight="1" x14ac:dyDescent="0.2">
      <c r="B177" s="291"/>
      <c r="C177" s="291"/>
      <c r="D177" s="291"/>
      <c r="E177" s="291"/>
      <c r="F177" s="291"/>
      <c r="G177" s="291"/>
      <c r="H177" s="291"/>
      <c r="I177" s="291"/>
      <c r="K177" s="40"/>
      <c r="U177" s="29"/>
      <c r="X177" s="211"/>
      <c r="Y177" s="184"/>
      <c r="Z177" s="184"/>
      <c r="AA177" s="177"/>
      <c r="AB177" s="178"/>
    </row>
    <row r="178" spans="2:35" ht="19.5" customHeight="1" x14ac:dyDescent="0.2">
      <c r="B178" s="291"/>
      <c r="C178" s="291"/>
      <c r="D178" s="291"/>
      <c r="E178" s="291"/>
      <c r="F178" s="291"/>
      <c r="G178" s="291"/>
      <c r="H178" s="291"/>
      <c r="I178" s="291"/>
      <c r="K178" s="40"/>
      <c r="U178" s="29"/>
      <c r="X178" s="211"/>
      <c r="Y178" s="184"/>
      <c r="Z178" s="184"/>
      <c r="AA178" s="177"/>
      <c r="AB178" s="178"/>
      <c r="AC178" s="179"/>
      <c r="AD178" s="179"/>
      <c r="AE178" s="179"/>
      <c r="AF178" s="179"/>
      <c r="AG178" s="179"/>
    </row>
    <row r="179" spans="2:35" ht="19.5" customHeight="1" x14ac:dyDescent="0.2">
      <c r="B179" s="291"/>
      <c r="C179" s="291"/>
      <c r="D179" s="291"/>
      <c r="E179" s="291"/>
      <c r="F179" s="291"/>
      <c r="G179" s="291"/>
      <c r="H179" s="291"/>
      <c r="I179" s="291"/>
      <c r="K179" s="40"/>
      <c r="U179" s="29"/>
      <c r="X179" s="211"/>
      <c r="Y179" s="184"/>
      <c r="Z179" s="184"/>
      <c r="AA179" s="177"/>
      <c r="AB179" s="178"/>
      <c r="AC179" s="179"/>
      <c r="AD179" s="179"/>
      <c r="AE179" s="179"/>
      <c r="AF179" s="179"/>
      <c r="AG179" s="179"/>
      <c r="AH179" s="180"/>
      <c r="AI179" s="180"/>
    </row>
    <row r="180" spans="2:35" ht="19.5" customHeight="1" x14ac:dyDescent="0.2">
      <c r="J180" s="3"/>
      <c r="P180" s="3"/>
      <c r="Q180" s="3"/>
      <c r="R180" s="3"/>
      <c r="S180" s="3"/>
      <c r="T180" s="3"/>
      <c r="U180" s="29"/>
      <c r="X180" s="211"/>
      <c r="Y180" s="184"/>
      <c r="Z180" s="184"/>
      <c r="AA180" s="177"/>
      <c r="AB180" s="178"/>
    </row>
    <row r="181" spans="2:35" ht="17.25" customHeight="1" x14ac:dyDescent="0.2">
      <c r="B181" s="25" t="s">
        <v>218</v>
      </c>
      <c r="C181" s="38"/>
      <c r="D181" s="38"/>
      <c r="E181" s="38"/>
      <c r="F181" s="38"/>
      <c r="H181" s="32"/>
      <c r="I181" s="32"/>
      <c r="J181" s="32"/>
      <c r="P181" s="31"/>
      <c r="S181" s="29"/>
      <c r="T181" s="29"/>
      <c r="U181" s="29"/>
      <c r="X181" s="211"/>
      <c r="Y181" s="184"/>
      <c r="Z181" s="184"/>
      <c r="AA181" s="177"/>
      <c r="AB181" s="178"/>
    </row>
    <row r="182" spans="2:35" s="1" customFormat="1" ht="43.9" customHeight="1" x14ac:dyDescent="0.2">
      <c r="B182" s="289" t="s">
        <v>239</v>
      </c>
      <c r="C182" s="289"/>
      <c r="D182" s="289"/>
      <c r="E182" s="289"/>
      <c r="F182" s="289"/>
      <c r="G182" s="289"/>
      <c r="H182" s="289"/>
      <c r="I182" s="289"/>
      <c r="X182" s="211"/>
      <c r="Y182" s="184"/>
      <c r="Z182" s="184"/>
      <c r="AA182" s="177"/>
      <c r="AB182" s="178"/>
      <c r="AC182" s="170"/>
      <c r="AD182" s="170"/>
      <c r="AE182" s="170"/>
      <c r="AF182" s="170"/>
      <c r="AG182" s="170"/>
      <c r="AH182" s="171"/>
      <c r="AI182" s="171"/>
    </row>
    <row r="183" spans="2:35" s="1" customFormat="1" ht="41.25" customHeight="1" x14ac:dyDescent="0.2">
      <c r="B183" s="298"/>
      <c r="C183" s="299"/>
      <c r="D183" s="299"/>
      <c r="E183" s="300"/>
      <c r="F183" s="300"/>
      <c r="G183" s="300"/>
      <c r="H183" s="300"/>
      <c r="I183" s="301"/>
      <c r="X183" s="211"/>
      <c r="Y183" s="184"/>
      <c r="Z183" s="184"/>
      <c r="AA183" s="177"/>
      <c r="AB183" s="178"/>
      <c r="AC183" s="170"/>
      <c r="AD183" s="170"/>
      <c r="AE183" s="170"/>
      <c r="AF183" s="170"/>
      <c r="AG183" s="170"/>
      <c r="AH183" s="171"/>
      <c r="AI183" s="171"/>
    </row>
    <row r="184" spans="2:35" s="1" customFormat="1" ht="41.25" customHeight="1" x14ac:dyDescent="0.2">
      <c r="B184" s="302"/>
      <c r="C184" s="303"/>
      <c r="D184" s="303"/>
      <c r="E184" s="304"/>
      <c r="F184" s="304"/>
      <c r="G184" s="304"/>
      <c r="H184" s="304"/>
      <c r="I184" s="305"/>
      <c r="X184" s="211"/>
      <c r="Y184" s="184"/>
      <c r="Z184" s="184"/>
      <c r="AA184" s="177"/>
      <c r="AB184" s="178"/>
      <c r="AC184" s="170"/>
      <c r="AD184" s="170"/>
      <c r="AE184" s="170"/>
      <c r="AF184" s="170"/>
      <c r="AG184" s="170"/>
      <c r="AH184" s="171"/>
      <c r="AI184" s="171"/>
    </row>
    <row r="185" spans="2:35" s="1" customFormat="1" ht="25.5" customHeight="1" x14ac:dyDescent="0.25">
      <c r="B185" s="306"/>
      <c r="C185" s="307"/>
      <c r="D185" s="307"/>
      <c r="E185" s="307"/>
      <c r="F185" s="307"/>
      <c r="G185" s="307"/>
      <c r="H185" s="307"/>
      <c r="I185" s="308"/>
      <c r="J185" s="17"/>
      <c r="K185" s="17"/>
      <c r="L185" s="17"/>
      <c r="M185" s="17"/>
      <c r="X185" s="211"/>
      <c r="Y185" s="184"/>
      <c r="Z185" s="184"/>
      <c r="AA185" s="177"/>
      <c r="AB185" s="178"/>
      <c r="AC185" s="170"/>
      <c r="AD185" s="170"/>
      <c r="AE185" s="170"/>
      <c r="AF185" s="170"/>
      <c r="AG185" s="170"/>
      <c r="AH185" s="171"/>
      <c r="AI185" s="171"/>
    </row>
    <row r="186" spans="2:35" ht="17.25" customHeight="1" x14ac:dyDescent="0.2">
      <c r="B186" s="38"/>
      <c r="C186" s="38"/>
      <c r="D186" s="38"/>
      <c r="E186" s="38"/>
      <c r="F186" s="38"/>
      <c r="H186" s="32"/>
      <c r="I186" s="32"/>
      <c r="J186" s="6"/>
      <c r="P186" s="31"/>
      <c r="S186" s="29"/>
      <c r="T186" s="29"/>
      <c r="U186" s="29"/>
      <c r="X186" s="211"/>
      <c r="Y186" s="184"/>
      <c r="Z186" s="184"/>
      <c r="AA186" s="177"/>
      <c r="AB186" s="178"/>
    </row>
    <row r="187" spans="2:35" ht="20.25" customHeight="1" x14ac:dyDescent="0.2">
      <c r="B187" s="309" t="s">
        <v>35</v>
      </c>
      <c r="C187" s="309"/>
      <c r="D187" s="309"/>
      <c r="E187" s="309"/>
      <c r="F187" s="309"/>
      <c r="P187" s="31"/>
      <c r="S187" s="29"/>
      <c r="T187" s="29"/>
      <c r="U187" s="29"/>
      <c r="X187" s="211"/>
      <c r="Y187" s="184"/>
      <c r="Z187" s="184"/>
      <c r="AA187" s="177"/>
      <c r="AB187" s="178"/>
    </row>
    <row r="188" spans="2:35" ht="33" customHeight="1" x14ac:dyDescent="0.2">
      <c r="B188" s="292" t="s">
        <v>36</v>
      </c>
      <c r="C188" s="339"/>
      <c r="D188" s="339"/>
      <c r="E188" s="339"/>
      <c r="F188" s="339"/>
      <c r="G188" s="339"/>
      <c r="H188" s="339"/>
      <c r="I188" s="339"/>
      <c r="J188" s="212"/>
      <c r="K188" s="195"/>
      <c r="L188" s="195"/>
      <c r="M188" s="195"/>
      <c r="N188" s="195"/>
      <c r="O188" s="29"/>
      <c r="P188" s="29"/>
      <c r="Q188" s="29"/>
      <c r="R188" s="29"/>
      <c r="S188" s="29"/>
      <c r="T188" s="29"/>
      <c r="U188" s="29"/>
      <c r="X188" s="211"/>
      <c r="Y188" s="184"/>
      <c r="Z188" s="184"/>
      <c r="AA188" s="177"/>
      <c r="AB188" s="178"/>
    </row>
    <row r="189" spans="2:35" ht="17.25" customHeight="1" x14ac:dyDescent="0.2">
      <c r="B189" s="472"/>
      <c r="C189" s="473"/>
      <c r="D189" s="473"/>
      <c r="E189" s="473"/>
      <c r="F189" s="473"/>
      <c r="G189" s="473"/>
      <c r="H189" s="473"/>
      <c r="I189" s="473"/>
      <c r="J189" s="213"/>
      <c r="K189" s="214"/>
      <c r="L189" s="214"/>
      <c r="M189" s="214"/>
      <c r="N189" s="214"/>
      <c r="O189" s="29"/>
      <c r="P189" s="29"/>
      <c r="Q189" s="29"/>
      <c r="R189" s="29"/>
      <c r="S189" s="29"/>
      <c r="T189" s="29"/>
      <c r="U189" s="29"/>
      <c r="X189" s="211"/>
      <c r="Y189" s="184"/>
      <c r="Z189" s="184"/>
      <c r="AA189" s="177"/>
      <c r="AB189" s="178"/>
    </row>
    <row r="190" spans="2:35" ht="12.75" customHeight="1" x14ac:dyDescent="0.2">
      <c r="B190" s="474"/>
      <c r="C190" s="475"/>
      <c r="D190" s="475"/>
      <c r="E190" s="475"/>
      <c r="F190" s="475"/>
      <c r="G190" s="475"/>
      <c r="H190" s="475"/>
      <c r="I190" s="475"/>
      <c r="J190" s="213"/>
      <c r="K190" s="214"/>
      <c r="L190" s="214"/>
      <c r="M190" s="214"/>
      <c r="N190" s="214"/>
      <c r="X190" s="211"/>
      <c r="Y190" s="184"/>
      <c r="Z190" s="184"/>
      <c r="AA190" s="177"/>
      <c r="AB190" s="178"/>
    </row>
    <row r="191" spans="2:35" ht="12.75" customHeight="1" x14ac:dyDescent="0.2">
      <c r="B191" s="474"/>
      <c r="C191" s="475"/>
      <c r="D191" s="475"/>
      <c r="E191" s="475"/>
      <c r="F191" s="475"/>
      <c r="G191" s="475"/>
      <c r="H191" s="475"/>
      <c r="I191" s="475"/>
      <c r="J191" s="213"/>
      <c r="K191" s="214"/>
      <c r="L191" s="214"/>
      <c r="M191" s="214"/>
      <c r="N191" s="214"/>
      <c r="X191" s="211"/>
      <c r="Y191" s="184"/>
      <c r="Z191" s="184"/>
      <c r="AA191" s="177"/>
      <c r="AB191" s="178"/>
    </row>
    <row r="192" spans="2:35" ht="12.75" customHeight="1" x14ac:dyDescent="0.2">
      <c r="B192" s="474"/>
      <c r="C192" s="475"/>
      <c r="D192" s="475"/>
      <c r="E192" s="475"/>
      <c r="F192" s="475"/>
      <c r="G192" s="475"/>
      <c r="H192" s="475"/>
      <c r="I192" s="475"/>
      <c r="J192" s="213"/>
      <c r="K192" s="214"/>
      <c r="L192" s="214"/>
      <c r="M192" s="214"/>
      <c r="N192" s="214"/>
      <c r="X192" s="211"/>
      <c r="Y192" s="184"/>
      <c r="Z192" s="184"/>
      <c r="AA192" s="177"/>
      <c r="AB192" s="178"/>
    </row>
    <row r="193" spans="2:28" ht="12.75" customHeight="1" x14ac:dyDescent="0.2">
      <c r="B193" s="474"/>
      <c r="C193" s="475"/>
      <c r="D193" s="475"/>
      <c r="E193" s="475"/>
      <c r="F193" s="475"/>
      <c r="G193" s="475"/>
      <c r="H193" s="475"/>
      <c r="I193" s="475"/>
      <c r="J193" s="213"/>
      <c r="K193" s="214"/>
      <c r="L193" s="214"/>
      <c r="M193" s="214"/>
      <c r="N193" s="214"/>
      <c r="X193" s="211"/>
      <c r="Y193" s="184"/>
      <c r="Z193" s="184"/>
      <c r="AA193" s="177"/>
      <c r="AB193" s="178"/>
    </row>
    <row r="194" spans="2:28" ht="12.75" customHeight="1" x14ac:dyDescent="0.2">
      <c r="B194" s="474"/>
      <c r="C194" s="475"/>
      <c r="D194" s="475"/>
      <c r="E194" s="475"/>
      <c r="F194" s="475"/>
      <c r="G194" s="475"/>
      <c r="H194" s="475"/>
      <c r="I194" s="475"/>
      <c r="J194" s="213"/>
      <c r="K194" s="214"/>
      <c r="L194" s="214"/>
      <c r="M194" s="214"/>
      <c r="N194" s="214"/>
      <c r="X194" s="211"/>
      <c r="Y194" s="184"/>
      <c r="Z194" s="184"/>
      <c r="AA194" s="177"/>
      <c r="AB194" s="178"/>
    </row>
    <row r="195" spans="2:28" ht="12.75" customHeight="1" x14ac:dyDescent="0.2">
      <c r="B195" s="474"/>
      <c r="C195" s="475"/>
      <c r="D195" s="475"/>
      <c r="E195" s="475"/>
      <c r="F195" s="475"/>
      <c r="G195" s="475"/>
      <c r="H195" s="475"/>
      <c r="I195" s="475"/>
      <c r="J195" s="215"/>
      <c r="K195" s="160"/>
      <c r="L195" s="160"/>
      <c r="M195" s="160"/>
      <c r="N195" s="160"/>
      <c r="X195" s="211"/>
      <c r="Y195" s="184"/>
      <c r="Z195" s="184"/>
      <c r="AA195" s="177"/>
      <c r="AB195" s="178"/>
    </row>
    <row r="196" spans="2:28" ht="12.75" customHeight="1" x14ac:dyDescent="0.2">
      <c r="B196" s="474"/>
      <c r="C196" s="475"/>
      <c r="D196" s="475"/>
      <c r="E196" s="475"/>
      <c r="F196" s="475"/>
      <c r="G196" s="475"/>
      <c r="H196" s="475"/>
      <c r="I196" s="475"/>
      <c r="J196" s="215"/>
      <c r="K196" s="160"/>
      <c r="L196" s="160"/>
      <c r="M196" s="160"/>
      <c r="N196" s="160"/>
      <c r="X196" s="211"/>
      <c r="Y196" s="184"/>
      <c r="Z196" s="184"/>
      <c r="AA196" s="177"/>
      <c r="AB196" s="178"/>
    </row>
    <row r="197" spans="2:28" ht="12.75" customHeight="1" x14ac:dyDescent="0.2">
      <c r="B197" s="474"/>
      <c r="C197" s="475"/>
      <c r="D197" s="475"/>
      <c r="E197" s="475"/>
      <c r="F197" s="475"/>
      <c r="G197" s="475"/>
      <c r="H197" s="475"/>
      <c r="I197" s="475"/>
      <c r="J197" s="215"/>
      <c r="K197" s="160"/>
      <c r="L197" s="160"/>
      <c r="M197" s="160"/>
      <c r="N197" s="160"/>
      <c r="X197" s="211"/>
      <c r="Y197" s="184"/>
      <c r="Z197" s="184"/>
      <c r="AA197" s="177"/>
      <c r="AB197" s="178"/>
    </row>
    <row r="198" spans="2:28" ht="15" customHeight="1" x14ac:dyDescent="0.2">
      <c r="B198" s="476"/>
      <c r="C198" s="477"/>
      <c r="D198" s="477"/>
      <c r="E198" s="477"/>
      <c r="F198" s="477"/>
      <c r="G198" s="477"/>
      <c r="H198" s="477"/>
      <c r="I198" s="477"/>
      <c r="J198" s="215"/>
      <c r="K198" s="160"/>
      <c r="L198" s="160"/>
      <c r="M198" s="160"/>
      <c r="N198" s="160"/>
      <c r="X198" s="184"/>
      <c r="Y198" s="184"/>
      <c r="Z198" s="184"/>
      <c r="AA198" s="177"/>
      <c r="AB198" s="178"/>
    </row>
    <row r="199" spans="2:28" x14ac:dyDescent="0.2">
      <c r="P199" s="40"/>
      <c r="X199" s="184"/>
      <c r="Y199" s="184"/>
      <c r="Z199" s="184"/>
      <c r="AA199" s="177"/>
      <c r="AB199" s="178"/>
    </row>
    <row r="200" spans="2:28" ht="15" customHeight="1" x14ac:dyDescent="0.2">
      <c r="B200" s="25" t="s">
        <v>275</v>
      </c>
      <c r="M200" s="25"/>
      <c r="P200" s="25" t="s">
        <v>136</v>
      </c>
      <c r="X200" s="184"/>
      <c r="Y200" s="184"/>
      <c r="Z200" s="184"/>
      <c r="AA200" s="177"/>
      <c r="AB200" s="178"/>
    </row>
    <row r="201" spans="2:28" ht="19.5" customHeight="1" x14ac:dyDescent="0.2">
      <c r="B201" s="289" t="s">
        <v>138</v>
      </c>
      <c r="C201" s="289"/>
      <c r="D201" s="289"/>
      <c r="E201" s="289"/>
      <c r="F201" s="289"/>
      <c r="G201" s="289"/>
      <c r="H201" s="289"/>
      <c r="I201" s="289"/>
      <c r="P201" s="292" t="s">
        <v>137</v>
      </c>
      <c r="Q201" s="293"/>
      <c r="R201" s="293"/>
      <c r="S201" s="293"/>
      <c r="T201" s="293"/>
      <c r="U201" s="293"/>
      <c r="V201" s="293"/>
      <c r="W201" s="294"/>
      <c r="X201" s="184"/>
      <c r="Y201" s="184"/>
      <c r="Z201" s="184"/>
      <c r="AA201" s="177"/>
      <c r="AB201" s="178"/>
    </row>
    <row r="202" spans="2:28" ht="19.5" customHeight="1" x14ac:dyDescent="0.2">
      <c r="B202" s="291"/>
      <c r="C202" s="291"/>
      <c r="D202" s="291"/>
      <c r="E202" s="291"/>
      <c r="F202" s="291"/>
      <c r="G202" s="291"/>
      <c r="H202" s="291"/>
      <c r="I202" s="291"/>
      <c r="O202" s="46"/>
      <c r="P202" s="295"/>
      <c r="Q202" s="296"/>
      <c r="R202" s="296"/>
      <c r="S202" s="296"/>
      <c r="T202" s="296"/>
      <c r="U202" s="296"/>
      <c r="V202" s="296"/>
      <c r="W202" s="297"/>
      <c r="X202" s="184"/>
      <c r="Y202" s="184"/>
      <c r="Z202" s="184"/>
      <c r="AA202" s="177"/>
      <c r="AB202" s="178"/>
    </row>
    <row r="203" spans="2:28" ht="19.5" customHeight="1" x14ac:dyDescent="0.2">
      <c r="B203" s="291"/>
      <c r="C203" s="291"/>
      <c r="D203" s="291"/>
      <c r="E203" s="291"/>
      <c r="F203" s="291"/>
      <c r="G203" s="291"/>
      <c r="H203" s="291"/>
      <c r="I203" s="291"/>
      <c r="P203" s="295"/>
      <c r="Q203" s="296"/>
      <c r="R203" s="296"/>
      <c r="S203" s="296"/>
      <c r="T203" s="296"/>
      <c r="U203" s="296"/>
      <c r="V203" s="296"/>
      <c r="W203" s="297"/>
      <c r="X203" s="184"/>
      <c r="Y203" s="184"/>
      <c r="Z203" s="184"/>
      <c r="AA203" s="177"/>
      <c r="AB203" s="178"/>
    </row>
    <row r="204" spans="2:28" ht="19.5" customHeight="1" x14ac:dyDescent="0.2">
      <c r="B204" s="286"/>
      <c r="C204" s="287"/>
      <c r="D204" s="287"/>
      <c r="E204" s="287"/>
      <c r="F204" s="287"/>
      <c r="G204" s="287"/>
      <c r="H204" s="287"/>
      <c r="I204" s="288"/>
      <c r="P204" s="295"/>
      <c r="Q204" s="296"/>
      <c r="R204" s="296"/>
      <c r="S204" s="296"/>
      <c r="T204" s="296"/>
      <c r="U204" s="296"/>
      <c r="V204" s="296"/>
      <c r="W204" s="297"/>
      <c r="X204" s="184"/>
      <c r="Y204" s="184"/>
      <c r="Z204" s="184"/>
      <c r="AA204" s="177"/>
      <c r="AB204" s="178"/>
    </row>
    <row r="205" spans="2:28" ht="19.5" customHeight="1" x14ac:dyDescent="0.2">
      <c r="B205" s="25"/>
      <c r="P205" s="33"/>
      <c r="Q205" s="33"/>
      <c r="R205" s="33"/>
      <c r="S205" s="33"/>
      <c r="T205" s="33"/>
      <c r="U205" s="33"/>
      <c r="X205" s="184"/>
      <c r="Y205" s="184"/>
      <c r="Z205" s="184"/>
      <c r="AA205" s="177"/>
      <c r="AB205" s="178"/>
    </row>
    <row r="206" spans="2:28" x14ac:dyDescent="0.2">
      <c r="P206" s="40"/>
      <c r="X206" s="184"/>
      <c r="Y206" s="184"/>
      <c r="Z206" s="184"/>
      <c r="AA206" s="177"/>
      <c r="AB206" s="178"/>
    </row>
    <row r="207" spans="2:28" ht="19.5" customHeight="1" x14ac:dyDescent="0.2">
      <c r="B207" s="25"/>
      <c r="H207" s="25"/>
      <c r="R207" s="30"/>
      <c r="U207" s="63"/>
      <c r="X207" s="184"/>
      <c r="Y207" s="184"/>
      <c r="Z207" s="184"/>
      <c r="AA207" s="177"/>
      <c r="AB207" s="178"/>
    </row>
    <row r="208" spans="2:28" ht="19.5" customHeight="1" x14ac:dyDescent="0.2">
      <c r="B208" s="25"/>
      <c r="H208" s="25"/>
      <c r="P208" s="362" t="s">
        <v>240</v>
      </c>
      <c r="Q208" s="363"/>
      <c r="R208" s="363"/>
      <c r="S208" s="363"/>
      <c r="T208" s="363"/>
      <c r="U208" s="363"/>
      <c r="V208" s="363"/>
      <c r="W208" s="364"/>
      <c r="X208" s="60"/>
      <c r="Y208" s="60"/>
      <c r="Z208" s="60"/>
      <c r="AA208" s="177"/>
      <c r="AB208" s="178"/>
    </row>
    <row r="209" spans="2:45" ht="21" customHeight="1" x14ac:dyDescent="0.2">
      <c r="M209" s="40"/>
      <c r="P209" s="365"/>
      <c r="Q209" s="366"/>
      <c r="R209" s="366"/>
      <c r="S209" s="366"/>
      <c r="T209" s="366"/>
      <c r="U209" s="366"/>
      <c r="V209" s="366"/>
      <c r="W209" s="367"/>
      <c r="X209" s="25"/>
      <c r="Y209" s="25"/>
      <c r="Z209" s="25"/>
      <c r="AJ209" s="25"/>
      <c r="AK209" s="25"/>
      <c r="AL209" s="25"/>
      <c r="AM209" s="25"/>
      <c r="AN209" s="25"/>
      <c r="AO209" s="25"/>
      <c r="AP209" s="25"/>
      <c r="AQ209" s="25"/>
      <c r="AR209" s="25"/>
      <c r="AS209" s="25"/>
    </row>
    <row r="210" spans="2:45" ht="51" customHeight="1" x14ac:dyDescent="0.2">
      <c r="B210" s="469" t="s">
        <v>615</v>
      </c>
      <c r="C210" s="470"/>
      <c r="D210" s="470"/>
      <c r="E210" s="470"/>
      <c r="F210" s="470"/>
      <c r="G210" s="470"/>
      <c r="H210" s="470"/>
      <c r="I210" s="471"/>
      <c r="P210" s="361" t="str">
        <f>"Leverantören intygar att avropssvaret är giltigt minst den tid som avropande organisation angett ovan. "&amp;CHAR(10)&amp;"("&amp;TEXT(D34,"ÅÅÅÅ-MM-DD")&amp;")"</f>
        <v>Leverantören intygar att avropssvaret är giltigt minst den tid som avropande organisation angett ovan. 
(1900-01-00)</v>
      </c>
      <c r="Q210" s="361"/>
      <c r="R210" s="361"/>
      <c r="S210" s="361"/>
      <c r="T210" s="361"/>
      <c r="U210" s="361"/>
      <c r="V210" s="361"/>
      <c r="W210" s="361"/>
      <c r="X210" s="25"/>
      <c r="Y210" s="25"/>
      <c r="Z210" s="25"/>
      <c r="AJ210" s="25"/>
      <c r="AK210" s="25"/>
      <c r="AL210" s="25"/>
      <c r="AM210" s="25"/>
      <c r="AN210" s="25"/>
      <c r="AO210" s="25"/>
      <c r="AP210" s="25"/>
      <c r="AQ210" s="25"/>
      <c r="AR210" s="25"/>
      <c r="AS210" s="25"/>
    </row>
    <row r="211" spans="2:45" ht="21" customHeight="1" x14ac:dyDescent="0.2">
      <c r="B211" s="64"/>
      <c r="P211" s="292" t="s">
        <v>38</v>
      </c>
      <c r="Q211" s="293"/>
      <c r="R211" s="293"/>
      <c r="S211" s="293"/>
      <c r="T211" s="293"/>
      <c r="U211" s="293"/>
      <c r="V211" s="293"/>
      <c r="W211" s="310"/>
      <c r="X211" s="25"/>
      <c r="Y211" s="25"/>
      <c r="Z211" s="25"/>
      <c r="AJ211" s="25"/>
      <c r="AK211" s="25"/>
      <c r="AL211" s="25"/>
      <c r="AM211" s="25"/>
      <c r="AN211" s="25"/>
      <c r="AO211" s="25"/>
      <c r="AP211" s="25"/>
      <c r="AQ211" s="25"/>
      <c r="AR211" s="25"/>
      <c r="AS211" s="25"/>
    </row>
    <row r="212" spans="2:45" ht="21.75" customHeight="1" x14ac:dyDescent="0.2">
      <c r="B212" s="28"/>
      <c r="C212" s="28"/>
      <c r="D212" s="28"/>
      <c r="E212" s="28"/>
      <c r="F212" s="28"/>
      <c r="G212" s="28"/>
      <c r="H212" s="28"/>
      <c r="I212" s="28"/>
      <c r="J212" s="28"/>
      <c r="K212" s="28"/>
      <c r="L212" s="28"/>
      <c r="M212" s="28"/>
      <c r="P212" s="295"/>
      <c r="Q212" s="296"/>
      <c r="R212" s="296"/>
      <c r="S212" s="296"/>
      <c r="T212" s="296"/>
      <c r="U212" s="296"/>
      <c r="V212" s="296"/>
      <c r="W212" s="297"/>
      <c r="X212" s="34"/>
      <c r="Y212" s="34"/>
      <c r="Z212" s="34"/>
      <c r="AA212" s="169" t="b">
        <f>IF(P212=0,TRUE,FALSE)</f>
        <v>1</v>
      </c>
      <c r="AH212" s="171" t="b">
        <f>OR(AA212:AG212)</f>
        <v>1</v>
      </c>
      <c r="AJ212" s="35"/>
    </row>
    <row r="213" spans="2:45" ht="7.5" customHeight="1" x14ac:dyDescent="0.2">
      <c r="B213" s="28"/>
      <c r="C213" s="28"/>
      <c r="D213" s="28"/>
      <c r="E213" s="28"/>
      <c r="F213" s="28"/>
      <c r="G213" s="28"/>
      <c r="H213" s="28"/>
      <c r="I213" s="28"/>
      <c r="J213" s="28"/>
      <c r="K213" s="28"/>
      <c r="L213" s="28"/>
      <c r="M213" s="28"/>
      <c r="P213" s="35"/>
      <c r="Q213" s="35"/>
      <c r="R213" s="35"/>
      <c r="S213" s="35"/>
      <c r="T213" s="35"/>
      <c r="X213" s="36"/>
      <c r="Y213" s="36"/>
      <c r="Z213" s="36"/>
      <c r="AB213" s="179"/>
      <c r="AC213" s="179"/>
      <c r="AD213" s="179"/>
      <c r="AE213" s="179"/>
      <c r="AF213" s="179"/>
      <c r="AG213" s="179"/>
      <c r="AH213" s="180"/>
      <c r="AJ213" s="35"/>
    </row>
    <row r="214" spans="2:45" ht="18" customHeight="1" x14ac:dyDescent="0.2">
      <c r="B214" s="28"/>
      <c r="C214" s="28"/>
      <c r="D214" s="28"/>
      <c r="E214" s="28"/>
      <c r="F214" s="28"/>
      <c r="G214" s="28"/>
      <c r="H214" s="28"/>
      <c r="I214" s="28"/>
      <c r="J214" s="28"/>
      <c r="K214" s="28"/>
      <c r="L214" s="28"/>
      <c r="M214" s="28"/>
      <c r="P214" s="358" t="s">
        <v>39</v>
      </c>
      <c r="Q214" s="359"/>
      <c r="R214" s="359"/>
      <c r="S214" s="359"/>
      <c r="T214" s="359"/>
      <c r="U214" s="359"/>
      <c r="V214" s="359"/>
      <c r="W214" s="360"/>
      <c r="X214" s="35"/>
      <c r="Y214" s="35"/>
      <c r="Z214" s="35"/>
      <c r="AB214" s="181"/>
      <c r="AC214" s="181"/>
      <c r="AD214" s="181"/>
      <c r="AE214" s="181"/>
      <c r="AF214" s="181"/>
      <c r="AG214" s="181"/>
      <c r="AH214" s="182"/>
      <c r="AJ214" s="35"/>
    </row>
    <row r="215" spans="2:45" ht="14.25" customHeight="1" x14ac:dyDescent="0.2">
      <c r="B215" s="41"/>
      <c r="C215" s="41"/>
      <c r="D215" s="41"/>
      <c r="P215" s="352"/>
      <c r="Q215" s="353"/>
      <c r="R215" s="353"/>
      <c r="S215" s="353"/>
      <c r="T215" s="353"/>
      <c r="U215" s="353"/>
      <c r="V215" s="353"/>
      <c r="W215" s="354"/>
      <c r="X215" s="34"/>
      <c r="Y215" s="34"/>
      <c r="Z215" s="34"/>
      <c r="AA215" s="169" t="b">
        <f>IF(P215=0,TRUE,FALSE)</f>
        <v>1</v>
      </c>
      <c r="AH215" s="171" t="b">
        <f>OR(AA215:AG215)</f>
        <v>1</v>
      </c>
      <c r="AJ215" s="35"/>
    </row>
    <row r="216" spans="2:45" ht="26.25" customHeight="1" x14ac:dyDescent="0.2">
      <c r="B216" s="41"/>
      <c r="C216" s="41"/>
      <c r="D216" s="41"/>
      <c r="F216" s="40"/>
      <c r="P216" s="355"/>
      <c r="Q216" s="356"/>
      <c r="R216" s="356"/>
      <c r="S216" s="356"/>
      <c r="T216" s="356"/>
      <c r="U216" s="356"/>
      <c r="V216" s="356"/>
      <c r="W216" s="357"/>
      <c r="X216" s="36"/>
      <c r="Y216" s="36"/>
      <c r="Z216" s="36"/>
      <c r="AJ216" s="35"/>
    </row>
    <row r="217" spans="2:45" ht="42.75" customHeight="1" x14ac:dyDescent="0.2">
      <c r="F217" s="40"/>
      <c r="R217" s="36"/>
      <c r="X217" s="36"/>
      <c r="Y217" s="36"/>
      <c r="Z217" s="36"/>
      <c r="AJ217" s="35"/>
    </row>
    <row r="218" spans="2:45" ht="31.5" customHeight="1" x14ac:dyDescent="0.2">
      <c r="T218" s="351" t="str">
        <f>IF(LarmStatus,"Minst ett av de obligatoriska kraven är inte ifyllda. Fel hittat på rad: "&amp;MATCH(TRUE,$AH:$AH,0),"")</f>
        <v>Minst ett av de obligatoriska kraven är inte ifyllda. Fel hittat på rad: 9</v>
      </c>
      <c r="U218" s="351"/>
      <c r="V218" s="351"/>
      <c r="W218" s="351"/>
      <c r="X218" s="40"/>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8kMI6Xcvy0Xzpp6KtuLEL9DJBIQO6I5hQUGqUC4eIjID41AnmzBR33M0OzwCzXaeMm3ghZfnMoTAquqZlrltdg==" saltValue="vR/+GZcgzB+Sn8+1WOb1iQ==" spinCount="100000" sheet="1" objects="1" scenarios="1" selectLockedCells="1"/>
  <dataConsolidate/>
  <mergeCells count="527">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201:I201"/>
    <mergeCell ref="P201:W201"/>
    <mergeCell ref="B156:I156"/>
    <mergeCell ref="P156:S156"/>
    <mergeCell ref="B157:I157"/>
    <mergeCell ref="B158:I158"/>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278</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69" t="s">
        <v>73</v>
      </c>
      <c r="C3" s="369"/>
      <c r="D3" s="370"/>
      <c r="E3" s="370"/>
      <c r="P3" s="369" t="s">
        <v>74</v>
      </c>
      <c r="Q3" s="371"/>
      <c r="R3" s="370"/>
      <c r="T3" s="351" t="str">
        <f>IF(LarmStatus,"Minst ett av de obligatoriska kraven är inte ifyllda. Fel hittat på rad: "&amp;MATCH(TRUE,$AH:$AH,0),"")</f>
        <v>Minst ett av de obligatoriska kraven är inte ifyllda. Fel hittat på rad: 9</v>
      </c>
      <c r="U3" s="351"/>
      <c r="V3" s="351"/>
      <c r="W3" s="351"/>
      <c r="X3" s="25"/>
      <c r="Y3" s="25"/>
      <c r="Z3" s="25"/>
      <c r="AD3" s="172"/>
    </row>
    <row r="4" spans="1:35" ht="32.25" customHeight="1" x14ac:dyDescent="0.35">
      <c r="B4" s="372" t="s">
        <v>122</v>
      </c>
      <c r="C4" s="373"/>
      <c r="D4" s="373"/>
      <c r="E4" s="373"/>
      <c r="F4" s="373"/>
      <c r="G4" s="373"/>
      <c r="H4" s="373"/>
      <c r="I4" s="373"/>
      <c r="J4" s="389" t="s">
        <v>232</v>
      </c>
      <c r="K4" s="390"/>
      <c r="L4" s="390"/>
      <c r="M4" s="390"/>
      <c r="N4" s="390"/>
      <c r="O4" s="391"/>
      <c r="P4" s="376" t="s">
        <v>259</v>
      </c>
      <c r="Q4" s="376"/>
      <c r="R4" s="376"/>
      <c r="S4" s="376"/>
      <c r="T4" s="376"/>
      <c r="U4" s="376"/>
      <c r="V4" s="376"/>
      <c r="W4" s="377"/>
      <c r="Z4" s="26"/>
    </row>
    <row r="5" spans="1:35" ht="63" customHeight="1" x14ac:dyDescent="0.2">
      <c r="B5" s="374"/>
      <c r="C5" s="375"/>
      <c r="D5" s="375"/>
      <c r="E5" s="375"/>
      <c r="F5" s="375"/>
      <c r="G5" s="375"/>
      <c r="H5" s="375"/>
      <c r="I5" s="375"/>
      <c r="J5" s="392" t="str">
        <f>Ramavtalsområde</f>
        <v>Bemanningstjänster</v>
      </c>
      <c r="K5" s="393"/>
      <c r="L5" s="393"/>
      <c r="M5" s="393"/>
      <c r="N5" s="393"/>
      <c r="O5" s="394"/>
      <c r="P5" s="378"/>
      <c r="Q5" s="378"/>
      <c r="R5" s="378"/>
      <c r="S5" s="378"/>
      <c r="T5" s="378"/>
      <c r="U5" s="378"/>
      <c r="V5" s="378"/>
      <c r="W5" s="379"/>
      <c r="AC5" s="172"/>
      <c r="AD5" s="172"/>
      <c r="AE5" s="172"/>
      <c r="AF5" s="172"/>
    </row>
    <row r="6" spans="1:35" ht="26.25" customHeight="1" x14ac:dyDescent="0.2">
      <c r="B6" s="384" t="s">
        <v>159</v>
      </c>
      <c r="C6" s="384"/>
      <c r="D6" s="384"/>
      <c r="E6" s="384"/>
      <c r="F6" s="384"/>
      <c r="G6" s="384"/>
      <c r="H6" s="384"/>
      <c r="I6" s="384"/>
      <c r="J6" s="386" t="s">
        <v>529</v>
      </c>
      <c r="K6" s="387"/>
      <c r="L6" s="387"/>
      <c r="M6" s="387"/>
      <c r="N6" s="387"/>
      <c r="O6" s="388"/>
      <c r="P6" s="25"/>
      <c r="Q6" s="2"/>
      <c r="R6" s="2"/>
      <c r="S6" s="2"/>
      <c r="T6" s="2"/>
      <c r="U6" s="2"/>
      <c r="V6" s="2"/>
      <c r="W6" s="2"/>
      <c r="AC6" s="172"/>
      <c r="AD6" s="172"/>
      <c r="AE6" s="172"/>
      <c r="AF6" s="172"/>
    </row>
    <row r="7" spans="1:35" ht="18" customHeight="1" x14ac:dyDescent="0.2">
      <c r="B7" s="385" t="s">
        <v>72</v>
      </c>
      <c r="C7" s="385"/>
      <c r="D7" s="385"/>
      <c r="E7" s="385"/>
      <c r="F7" s="385"/>
      <c r="G7" s="385"/>
      <c r="H7" s="385"/>
      <c r="I7" s="385"/>
      <c r="J7" s="386"/>
      <c r="K7" s="387"/>
      <c r="L7" s="387"/>
      <c r="M7" s="387"/>
      <c r="N7" s="387"/>
      <c r="O7" s="388"/>
      <c r="P7" s="27" t="s">
        <v>29</v>
      </c>
      <c r="Q7" s="2"/>
      <c r="R7" s="2"/>
      <c r="S7" s="2"/>
      <c r="T7" s="2"/>
      <c r="U7" s="2"/>
      <c r="V7" s="2"/>
      <c r="W7" s="2"/>
      <c r="AC7" s="172"/>
      <c r="AD7" s="172"/>
      <c r="AE7" s="172"/>
      <c r="AF7" s="172"/>
    </row>
    <row r="8" spans="1:35" ht="27.75" customHeight="1" x14ac:dyDescent="0.2">
      <c r="B8" s="380" t="s">
        <v>6</v>
      </c>
      <c r="C8" s="381"/>
      <c r="D8" s="381"/>
      <c r="E8" s="381"/>
      <c r="F8" s="381"/>
      <c r="G8" s="381"/>
      <c r="H8" s="380" t="s">
        <v>31</v>
      </c>
      <c r="I8" s="382"/>
      <c r="J8" s="395" t="str">
        <f>Ramavtalsnummer</f>
        <v>23.3-14537-2023</v>
      </c>
      <c r="K8" s="396"/>
      <c r="L8" s="396"/>
      <c r="M8" s="396"/>
      <c r="N8" s="396"/>
      <c r="O8" s="397"/>
      <c r="P8" s="383" t="s">
        <v>30</v>
      </c>
      <c r="Q8" s="383"/>
      <c r="R8" s="383"/>
      <c r="S8" s="383"/>
      <c r="T8" s="383"/>
      <c r="U8" s="383"/>
      <c r="V8" s="383" t="s">
        <v>31</v>
      </c>
      <c r="W8" s="383"/>
      <c r="AC8" s="172"/>
      <c r="AD8" s="172"/>
      <c r="AE8" s="172"/>
      <c r="AF8" s="172"/>
    </row>
    <row r="9" spans="1:35" ht="19.5" customHeight="1" x14ac:dyDescent="0.2">
      <c r="B9" s="402"/>
      <c r="C9" s="403"/>
      <c r="D9" s="403"/>
      <c r="E9" s="403"/>
      <c r="F9" s="403"/>
      <c r="G9" s="403"/>
      <c r="H9" s="402"/>
      <c r="I9" s="407"/>
      <c r="J9" s="461" t="s">
        <v>246</v>
      </c>
      <c r="K9" s="462"/>
      <c r="L9" s="462"/>
      <c r="M9" s="462"/>
      <c r="N9" s="462"/>
      <c r="O9" s="463"/>
      <c r="P9" s="398"/>
      <c r="Q9" s="398"/>
      <c r="R9" s="398"/>
      <c r="S9" s="398"/>
      <c r="T9" s="398"/>
      <c r="U9" s="398"/>
      <c r="V9" s="408"/>
      <c r="W9" s="408"/>
      <c r="AA9" s="169" t="b">
        <f>IF(P9="",TRUE,FALSE)</f>
        <v>1</v>
      </c>
      <c r="AB9" s="170" t="b">
        <f>IF(V9="",TRUE,FALSE)</f>
        <v>1</v>
      </c>
      <c r="AC9" s="172"/>
      <c r="AD9" s="172"/>
      <c r="AE9" s="172"/>
      <c r="AF9" s="172"/>
      <c r="AH9" s="171" t="b">
        <f>OR(AA9:AG9)</f>
        <v>1</v>
      </c>
    </row>
    <row r="10" spans="1:35" s="28" customFormat="1" ht="27.75" customHeight="1" x14ac:dyDescent="0.2">
      <c r="A10" s="133"/>
      <c r="B10" s="409" t="s">
        <v>7</v>
      </c>
      <c r="C10" s="409"/>
      <c r="D10" s="409"/>
      <c r="E10" s="409" t="s">
        <v>5</v>
      </c>
      <c r="F10" s="409"/>
      <c r="G10" s="409"/>
      <c r="H10" s="409" t="s">
        <v>56</v>
      </c>
      <c r="I10" s="409"/>
      <c r="J10" s="464" t="str">
        <f>"Version "&amp;CurrentVersion</f>
        <v>Version 1.0</v>
      </c>
      <c r="K10" s="465"/>
      <c r="L10" s="465"/>
      <c r="M10" s="465"/>
      <c r="N10" s="465"/>
      <c r="O10" s="466"/>
      <c r="P10" s="383" t="s">
        <v>1</v>
      </c>
      <c r="Q10" s="383"/>
      <c r="R10" s="383"/>
      <c r="S10" s="383"/>
      <c r="T10" s="383" t="s">
        <v>3</v>
      </c>
      <c r="U10" s="383"/>
      <c r="V10" s="383"/>
      <c r="W10" s="383"/>
      <c r="AA10" s="173"/>
      <c r="AB10" s="170"/>
      <c r="AC10" s="172"/>
      <c r="AD10" s="172"/>
      <c r="AE10" s="172"/>
      <c r="AF10" s="172"/>
      <c r="AG10" s="172"/>
      <c r="AH10" s="171"/>
      <c r="AI10" s="171"/>
    </row>
    <row r="11" spans="1:35" ht="19.5" customHeight="1" x14ac:dyDescent="0.2">
      <c r="B11" s="417"/>
      <c r="C11" s="417"/>
      <c r="D11" s="417"/>
      <c r="E11" s="417"/>
      <c r="F11" s="417"/>
      <c r="G11" s="417"/>
      <c r="H11" s="417"/>
      <c r="I11" s="417"/>
      <c r="P11" s="408"/>
      <c r="Q11" s="408"/>
      <c r="R11" s="408"/>
      <c r="S11" s="408"/>
      <c r="T11" s="408"/>
      <c r="U11" s="408"/>
      <c r="V11" s="408"/>
      <c r="W11" s="408"/>
      <c r="AA11" s="169" t="b">
        <f>IF(P11="",TRUE,FALSE)</f>
        <v>1</v>
      </c>
      <c r="AB11" s="170" t="b">
        <f>IF(T11="",TRUE,FALSE)</f>
        <v>1</v>
      </c>
      <c r="AC11" s="172"/>
      <c r="AD11" s="172"/>
      <c r="AE11" s="172"/>
      <c r="AF11" s="172"/>
      <c r="AH11" s="171" t="b">
        <f>OR(AA11:AG11)</f>
        <v>1</v>
      </c>
    </row>
    <row r="12" spans="1:35" ht="27.75" customHeight="1" x14ac:dyDescent="0.2">
      <c r="B12" s="409" t="s">
        <v>55</v>
      </c>
      <c r="C12" s="409"/>
      <c r="D12" s="409"/>
      <c r="E12" s="409" t="s">
        <v>1</v>
      </c>
      <c r="F12" s="409"/>
      <c r="G12" s="409"/>
      <c r="H12" s="409" t="s">
        <v>2</v>
      </c>
      <c r="I12" s="409"/>
      <c r="P12" s="383" t="s">
        <v>7</v>
      </c>
      <c r="Q12" s="383"/>
      <c r="R12" s="383"/>
      <c r="S12" s="362"/>
      <c r="T12" s="383" t="s">
        <v>5</v>
      </c>
      <c r="U12" s="383"/>
      <c r="V12" s="383" t="s">
        <v>56</v>
      </c>
      <c r="W12" s="383"/>
      <c r="AC12" s="172"/>
      <c r="AD12" s="172"/>
      <c r="AE12" s="172"/>
      <c r="AF12" s="172"/>
    </row>
    <row r="13" spans="1:35" ht="19.5" customHeight="1" x14ac:dyDescent="0.2">
      <c r="B13" s="417"/>
      <c r="C13" s="417"/>
      <c r="D13" s="417"/>
      <c r="E13" s="417"/>
      <c r="F13" s="417"/>
      <c r="G13" s="417"/>
      <c r="H13" s="417"/>
      <c r="I13" s="417"/>
      <c r="P13" s="408"/>
      <c r="Q13" s="408"/>
      <c r="R13" s="408"/>
      <c r="S13" s="414"/>
      <c r="T13" s="408"/>
      <c r="U13" s="408"/>
      <c r="V13" s="408"/>
      <c r="W13" s="408"/>
      <c r="AA13" s="169" t="b">
        <f>IF(P13="",TRUE,FALSE)</f>
        <v>1</v>
      </c>
      <c r="AB13" s="170" t="b">
        <f>IF(T13="",TRUE,FALSE)</f>
        <v>1</v>
      </c>
      <c r="AC13" s="170" t="b">
        <f>IF(V13="",TRUE,FALSE)</f>
        <v>1</v>
      </c>
      <c r="AD13" s="172"/>
      <c r="AE13" s="172"/>
      <c r="AF13" s="172"/>
      <c r="AH13" s="171" t="b">
        <f>OR(AA13:AG13)</f>
        <v>1</v>
      </c>
    </row>
    <row r="14" spans="1:35" ht="27.75" customHeight="1" x14ac:dyDescent="0.2">
      <c r="B14" s="409" t="s">
        <v>135</v>
      </c>
      <c r="C14" s="409"/>
      <c r="D14" s="409"/>
      <c r="E14" s="380" t="s">
        <v>3</v>
      </c>
      <c r="F14" s="381"/>
      <c r="G14" s="381"/>
      <c r="H14" s="381"/>
      <c r="I14" s="382"/>
      <c r="P14" s="362" t="s">
        <v>2</v>
      </c>
      <c r="Q14" s="363"/>
      <c r="R14" s="363"/>
      <c r="S14" s="363"/>
      <c r="T14" s="362" t="s">
        <v>32</v>
      </c>
      <c r="U14" s="363"/>
      <c r="V14" s="363"/>
      <c r="W14" s="418"/>
      <c r="AC14" s="172"/>
      <c r="AD14" s="172"/>
      <c r="AE14" s="172"/>
      <c r="AF14" s="172"/>
    </row>
    <row r="15" spans="1:35" ht="19.5" customHeight="1" x14ac:dyDescent="0.2">
      <c r="B15" s="417"/>
      <c r="C15" s="417"/>
      <c r="D15" s="417"/>
      <c r="E15" s="402" t="s">
        <v>0</v>
      </c>
      <c r="F15" s="403"/>
      <c r="G15" s="403"/>
      <c r="H15" s="403"/>
      <c r="I15" s="407"/>
      <c r="P15" s="422"/>
      <c r="Q15" s="423"/>
      <c r="R15" s="423"/>
      <c r="S15" s="423"/>
      <c r="T15" s="422"/>
      <c r="U15" s="423"/>
      <c r="V15" s="423"/>
      <c r="W15" s="424"/>
      <c r="AA15" s="169" t="b">
        <f>IF(P15="",TRUE,FALSE)</f>
        <v>1</v>
      </c>
      <c r="AB15" s="170" t="b">
        <f>IF(T15="",TRUE,FALSE)</f>
        <v>1</v>
      </c>
      <c r="AC15" s="172"/>
      <c r="AD15" s="172"/>
      <c r="AE15" s="172"/>
      <c r="AF15" s="172"/>
      <c r="AH15" s="171" t="b">
        <f>OR(AA15:AG15)</f>
        <v>1</v>
      </c>
    </row>
    <row r="16" spans="1:35" ht="27.75" customHeight="1" x14ac:dyDescent="0.2">
      <c r="B16" s="381"/>
      <c r="C16" s="381"/>
      <c r="D16" s="381"/>
      <c r="E16" s="381"/>
      <c r="F16" s="381"/>
      <c r="G16" s="381"/>
      <c r="H16" s="381"/>
      <c r="I16" s="381"/>
      <c r="J16" s="40"/>
      <c r="P16" s="362" t="s">
        <v>33</v>
      </c>
      <c r="Q16" s="363"/>
      <c r="R16" s="418"/>
      <c r="S16" s="362" t="s">
        <v>243</v>
      </c>
      <c r="T16" s="363"/>
      <c r="U16" s="363"/>
      <c r="V16" s="363"/>
      <c r="W16" s="418"/>
      <c r="AC16" s="172"/>
      <c r="AD16" s="172"/>
      <c r="AE16" s="172"/>
      <c r="AF16" s="172"/>
    </row>
    <row r="17" spans="2:34" ht="19.5" customHeight="1" x14ac:dyDescent="0.2">
      <c r="B17" s="410"/>
      <c r="C17" s="410"/>
      <c r="D17" s="410"/>
      <c r="E17" s="410" t="s">
        <v>0</v>
      </c>
      <c r="F17" s="410"/>
      <c r="G17" s="410"/>
      <c r="H17" s="410"/>
      <c r="I17" s="410"/>
      <c r="P17" s="414"/>
      <c r="Q17" s="415"/>
      <c r="R17" s="416"/>
      <c r="S17" s="411"/>
      <c r="T17" s="412"/>
      <c r="U17" s="412"/>
      <c r="V17" s="412"/>
      <c r="W17" s="413"/>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28" t="s">
        <v>257</v>
      </c>
      <c r="C20" s="429"/>
      <c r="D20" s="429"/>
      <c r="E20" s="429"/>
      <c r="F20" s="429"/>
      <c r="G20" s="429"/>
      <c r="H20" s="429"/>
      <c r="I20" s="430"/>
      <c r="P20" s="428" t="s">
        <v>258</v>
      </c>
      <c r="Q20" s="429"/>
      <c r="R20" s="429"/>
      <c r="S20" s="429"/>
      <c r="T20" s="429"/>
      <c r="U20" s="429"/>
      <c r="V20" s="429"/>
      <c r="W20" s="430"/>
      <c r="AC20" s="172"/>
      <c r="AD20" s="172"/>
      <c r="AE20" s="172"/>
      <c r="AF20" s="172"/>
    </row>
    <row r="21" spans="2:34" ht="12.75" customHeight="1" x14ac:dyDescent="0.2">
      <c r="B21" s="431"/>
      <c r="C21" s="432"/>
      <c r="D21" s="432"/>
      <c r="E21" s="432"/>
      <c r="F21" s="432"/>
      <c r="G21" s="432"/>
      <c r="H21" s="432"/>
      <c r="I21" s="433"/>
      <c r="P21" s="431"/>
      <c r="Q21" s="432"/>
      <c r="R21" s="432"/>
      <c r="S21" s="432"/>
      <c r="T21" s="432"/>
      <c r="U21" s="432"/>
      <c r="V21" s="432"/>
      <c r="W21" s="433"/>
      <c r="AC21" s="172"/>
      <c r="AD21" s="172"/>
      <c r="AE21" s="172"/>
      <c r="AF21" s="172"/>
    </row>
    <row r="22" spans="2:34" ht="12.75" customHeight="1" x14ac:dyDescent="0.2">
      <c r="B22" s="431"/>
      <c r="C22" s="432"/>
      <c r="D22" s="432"/>
      <c r="E22" s="432"/>
      <c r="F22" s="432"/>
      <c r="G22" s="432"/>
      <c r="H22" s="432"/>
      <c r="I22" s="433"/>
      <c r="P22" s="431"/>
      <c r="Q22" s="432"/>
      <c r="R22" s="432"/>
      <c r="S22" s="432"/>
      <c r="T22" s="432"/>
      <c r="U22" s="432"/>
      <c r="V22" s="432"/>
      <c r="W22" s="433"/>
      <c r="AC22" s="172"/>
      <c r="AD22" s="172"/>
      <c r="AE22" s="172"/>
      <c r="AF22" s="172"/>
    </row>
    <row r="23" spans="2:34" ht="12.75" customHeight="1" x14ac:dyDescent="0.2">
      <c r="B23" s="431"/>
      <c r="C23" s="432"/>
      <c r="D23" s="432"/>
      <c r="E23" s="432"/>
      <c r="F23" s="432"/>
      <c r="G23" s="432"/>
      <c r="H23" s="432"/>
      <c r="I23" s="433"/>
      <c r="P23" s="431"/>
      <c r="Q23" s="432"/>
      <c r="R23" s="432"/>
      <c r="S23" s="432"/>
      <c r="T23" s="432"/>
      <c r="U23" s="432"/>
      <c r="V23" s="432"/>
      <c r="W23" s="433"/>
      <c r="AC23" s="172"/>
      <c r="AD23" s="172"/>
      <c r="AE23" s="172"/>
      <c r="AF23" s="172"/>
    </row>
    <row r="24" spans="2:34" ht="54.4" customHeight="1" x14ac:dyDescent="0.2">
      <c r="B24" s="431"/>
      <c r="C24" s="432"/>
      <c r="D24" s="432"/>
      <c r="E24" s="432"/>
      <c r="F24" s="432"/>
      <c r="G24" s="432"/>
      <c r="H24" s="432"/>
      <c r="I24" s="433"/>
      <c r="P24" s="434"/>
      <c r="Q24" s="435"/>
      <c r="R24" s="435"/>
      <c r="S24" s="435"/>
      <c r="T24" s="435"/>
      <c r="U24" s="435"/>
      <c r="V24" s="435"/>
      <c r="W24" s="436"/>
      <c r="AC24" s="172"/>
      <c r="AD24" s="172"/>
      <c r="AE24" s="172"/>
      <c r="AF24" s="172"/>
    </row>
    <row r="25" spans="2:34" ht="43.15" customHeight="1" x14ac:dyDescent="0.2">
      <c r="B25" s="434"/>
      <c r="C25" s="435"/>
      <c r="D25" s="435"/>
      <c r="E25" s="435"/>
      <c r="F25" s="435"/>
      <c r="G25" s="435"/>
      <c r="H25" s="435"/>
      <c r="I25" s="436"/>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5" t="s">
        <v>245</v>
      </c>
      <c r="Q27" s="426"/>
      <c r="R27" s="426"/>
      <c r="S27" s="426"/>
      <c r="T27" s="426"/>
      <c r="U27" s="426"/>
      <c r="V27" s="426"/>
      <c r="W27" s="427"/>
      <c r="AC27" s="172"/>
      <c r="AD27" s="172"/>
      <c r="AE27" s="172"/>
      <c r="AF27" s="172"/>
    </row>
    <row r="28" spans="2:34" ht="115.5" customHeight="1" x14ac:dyDescent="0.2">
      <c r="B28" s="438"/>
      <c r="C28" s="447"/>
      <c r="D28" s="447"/>
      <c r="E28" s="447"/>
      <c r="F28" s="447"/>
      <c r="G28" s="447"/>
      <c r="H28" s="447"/>
      <c r="I28" s="447"/>
      <c r="P28" s="419"/>
      <c r="Q28" s="420"/>
      <c r="R28" s="420"/>
      <c r="S28" s="420"/>
      <c r="T28" s="420"/>
      <c r="U28" s="420"/>
      <c r="V28" s="420"/>
      <c r="W28" s="421"/>
      <c r="AC28" s="172"/>
      <c r="AD28" s="172"/>
      <c r="AE28" s="172"/>
      <c r="AF28" s="172"/>
    </row>
    <row r="29" spans="2:34" ht="17.25" customHeight="1" x14ac:dyDescent="0.2">
      <c r="B29" s="52"/>
      <c r="C29" s="37"/>
      <c r="D29" s="37"/>
      <c r="E29" s="37"/>
      <c r="F29" s="37"/>
      <c r="G29" s="37"/>
      <c r="H29" s="37"/>
    </row>
    <row r="30" spans="2:34" ht="27.75" customHeight="1" x14ac:dyDescent="0.2">
      <c r="B30" s="399" t="s">
        <v>235</v>
      </c>
      <c r="C30" s="399"/>
      <c r="D30" s="399" t="s">
        <v>236</v>
      </c>
      <c r="E30" s="399"/>
      <c r="G30" s="289" t="s">
        <v>110</v>
      </c>
      <c r="H30" s="289"/>
      <c r="I30" s="289"/>
    </row>
    <row r="31" spans="2:34" ht="19.5" customHeight="1" x14ac:dyDescent="0.2">
      <c r="B31" s="400"/>
      <c r="C31" s="401"/>
      <c r="D31" s="446"/>
      <c r="E31" s="446"/>
      <c r="G31" s="438"/>
      <c r="H31" s="438"/>
      <c r="I31" s="438"/>
    </row>
    <row r="32" spans="2:34" ht="12.75" customHeight="1" x14ac:dyDescent="0.2"/>
    <row r="33" spans="2:43" ht="27.75" customHeight="1" x14ac:dyDescent="0.2">
      <c r="B33" s="399" t="s">
        <v>50</v>
      </c>
      <c r="C33" s="399"/>
      <c r="D33" s="399" t="s">
        <v>51</v>
      </c>
      <c r="E33" s="399"/>
      <c r="G33" s="439" t="s">
        <v>252</v>
      </c>
      <c r="H33" s="440"/>
      <c r="I33" s="443"/>
    </row>
    <row r="34" spans="2:43" ht="19.5" customHeight="1" x14ac:dyDescent="0.2">
      <c r="B34" s="400"/>
      <c r="C34" s="401"/>
      <c r="D34" s="437"/>
      <c r="E34" s="437"/>
      <c r="G34" s="441"/>
      <c r="H34" s="442"/>
      <c r="I34" s="444"/>
      <c r="P34" s="53"/>
      <c r="Q34" s="53"/>
      <c r="R34" s="53"/>
    </row>
    <row r="35" spans="2:43" ht="12.75" customHeight="1" x14ac:dyDescent="0.2">
      <c r="F35" s="40"/>
    </row>
    <row r="36" spans="2:43" ht="27.75" customHeight="1" x14ac:dyDescent="0.2">
      <c r="B36" s="399" t="s">
        <v>237</v>
      </c>
      <c r="C36" s="399"/>
      <c r="D36" s="399" t="s">
        <v>238</v>
      </c>
      <c r="E36" s="399"/>
      <c r="G36" s="399" t="s">
        <v>526</v>
      </c>
      <c r="H36" s="399"/>
    </row>
    <row r="37" spans="2:43" ht="19.5" customHeight="1" x14ac:dyDescent="0.2">
      <c r="B37" s="400"/>
      <c r="C37" s="401"/>
      <c r="D37" s="400"/>
      <c r="E37" s="401"/>
      <c r="G37" s="400"/>
      <c r="H37" s="401"/>
      <c r="P37" s="53"/>
      <c r="Q37" s="53"/>
      <c r="R37" s="53"/>
    </row>
    <row r="38" spans="2:43" ht="12.75" customHeight="1" x14ac:dyDescent="0.2"/>
    <row r="39" spans="2:43" ht="26.25" customHeight="1" x14ac:dyDescent="0.2">
      <c r="B39" s="292" t="s">
        <v>534</v>
      </c>
      <c r="C39" s="293"/>
      <c r="D39" s="293"/>
      <c r="E39" s="293"/>
      <c r="F39" s="293"/>
      <c r="G39" s="293"/>
      <c r="H39" s="293"/>
      <c r="I39" s="293"/>
      <c r="J39" s="293"/>
      <c r="K39" s="293"/>
      <c r="L39" s="197"/>
      <c r="M39" s="198"/>
      <c r="N39" s="198"/>
    </row>
    <row r="40" spans="2:43" ht="26.25" customHeight="1" x14ac:dyDescent="0.2">
      <c r="B40" s="404" t="s">
        <v>531</v>
      </c>
      <c r="C40" s="405"/>
      <c r="D40" s="405"/>
      <c r="E40" s="405"/>
      <c r="F40" s="405"/>
      <c r="G40" s="405"/>
      <c r="H40" s="405"/>
      <c r="I40" s="405"/>
      <c r="J40" s="405"/>
      <c r="K40" s="405"/>
      <c r="L40" s="199"/>
      <c r="M40" s="200"/>
      <c r="N40" s="200"/>
    </row>
    <row r="41" spans="2:43" ht="12.75" customHeight="1" x14ac:dyDescent="0.2">
      <c r="B41" s="34"/>
      <c r="C41" s="34"/>
      <c r="D41" s="34"/>
      <c r="E41" s="34"/>
      <c r="F41" s="34"/>
      <c r="G41" s="34"/>
      <c r="H41" s="34"/>
      <c r="I41" s="34"/>
      <c r="J41" s="34"/>
      <c r="K41" s="66"/>
    </row>
    <row r="42" spans="2:43" ht="27.75" customHeight="1" x14ac:dyDescent="0.2">
      <c r="B42" s="335" t="s">
        <v>535</v>
      </c>
      <c r="C42" s="445"/>
      <c r="D42" s="445"/>
      <c r="E42" s="445"/>
      <c r="F42" s="445"/>
      <c r="G42" s="445"/>
      <c r="H42" s="445"/>
      <c r="I42" s="445"/>
      <c r="J42" s="445"/>
      <c r="K42" s="445"/>
      <c r="L42" s="197"/>
      <c r="M42" s="198"/>
      <c r="N42" s="198"/>
    </row>
    <row r="43" spans="2:43" ht="25.5" customHeight="1" x14ac:dyDescent="0.2">
      <c r="B43" s="404" t="s">
        <v>537</v>
      </c>
      <c r="C43" s="405"/>
      <c r="D43" s="405"/>
      <c r="E43" s="405"/>
      <c r="F43" s="405"/>
      <c r="G43" s="405"/>
      <c r="H43" s="405"/>
      <c r="I43" s="405"/>
      <c r="J43" s="405"/>
      <c r="K43" s="405"/>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09" t="s">
        <v>620</v>
      </c>
      <c r="C45" s="309"/>
      <c r="D45" s="309"/>
      <c r="E45" s="309"/>
      <c r="F45" s="309"/>
      <c r="I45" s="40"/>
      <c r="L45" s="28"/>
      <c r="M45" s="28"/>
      <c r="N45" s="28"/>
      <c r="P45" s="448" t="s">
        <v>52</v>
      </c>
      <c r="Q45" s="448"/>
      <c r="X45" s="152"/>
      <c r="Y45" s="29"/>
      <c r="Z45" s="29"/>
    </row>
    <row r="46" spans="2:43" ht="2.25" customHeight="1" x14ac:dyDescent="0.2">
      <c r="B46" s="406"/>
      <c r="C46" s="406"/>
      <c r="D46" s="406"/>
      <c r="E46" s="406"/>
      <c r="F46" s="406"/>
      <c r="G46" s="50"/>
      <c r="I46" s="153" t="s">
        <v>173</v>
      </c>
      <c r="P46" s="406"/>
      <c r="Q46" s="406"/>
      <c r="R46" s="406"/>
      <c r="S46" s="406"/>
      <c r="T46" s="406"/>
    </row>
    <row r="47" spans="2:43" ht="90" customHeight="1" x14ac:dyDescent="0.2">
      <c r="B47" s="201" t="s">
        <v>612</v>
      </c>
      <c r="C47" s="489" t="s">
        <v>616</v>
      </c>
      <c r="D47" s="489"/>
      <c r="E47" s="489"/>
      <c r="F47" s="344" t="s">
        <v>617</v>
      </c>
      <c r="G47" s="345"/>
      <c r="H47" s="345"/>
      <c r="I47" s="345"/>
      <c r="J47" s="345"/>
      <c r="K47" s="345"/>
      <c r="L47" s="202" t="s">
        <v>171</v>
      </c>
      <c r="M47" s="202" t="s">
        <v>610</v>
      </c>
      <c r="N47" s="201" t="s">
        <v>611</v>
      </c>
      <c r="P47" s="335" t="s">
        <v>613</v>
      </c>
      <c r="Q47" s="339"/>
      <c r="R47" s="339"/>
      <c r="S47" s="339"/>
      <c r="T47" s="339"/>
      <c r="U47" s="336"/>
      <c r="V47" s="343" t="s">
        <v>211</v>
      </c>
      <c r="W47" s="336"/>
      <c r="X47" s="335" t="s">
        <v>223</v>
      </c>
      <c r="Y47" s="336"/>
    </row>
    <row r="48" spans="2:43" ht="43.5" customHeight="1" x14ac:dyDescent="0.2">
      <c r="B48" s="159" t="s">
        <v>100</v>
      </c>
      <c r="C48" s="328" t="s">
        <v>570</v>
      </c>
      <c r="D48" s="329"/>
      <c r="E48" s="330"/>
      <c r="F48" s="328"/>
      <c r="G48" s="331"/>
      <c r="H48" s="331"/>
      <c r="I48" s="331"/>
      <c r="J48" s="331"/>
      <c r="K48" s="331"/>
      <c r="L48" s="154"/>
      <c r="M48" s="155"/>
      <c r="N48" s="156"/>
      <c r="P48" s="332"/>
      <c r="Q48" s="333"/>
      <c r="R48" s="333"/>
      <c r="S48" s="333"/>
      <c r="T48" s="333"/>
      <c r="U48" s="334"/>
      <c r="V48" s="326"/>
      <c r="W48" s="327"/>
      <c r="X48" s="337">
        <f>IFERROR(IF(L48="TRUE",V48,V48*M48),"")</f>
        <v>0</v>
      </c>
      <c r="Y48" s="338"/>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28" t="s">
        <v>570</v>
      </c>
      <c r="D49" s="329"/>
      <c r="E49" s="330"/>
      <c r="F49" s="328"/>
      <c r="G49" s="331"/>
      <c r="H49" s="331"/>
      <c r="I49" s="331"/>
      <c r="J49" s="331"/>
      <c r="K49" s="331"/>
      <c r="L49" s="154"/>
      <c r="M49" s="155"/>
      <c r="N49" s="156"/>
      <c r="P49" s="332"/>
      <c r="Q49" s="333"/>
      <c r="R49" s="333"/>
      <c r="S49" s="333"/>
      <c r="T49" s="333"/>
      <c r="U49" s="334"/>
      <c r="V49" s="326"/>
      <c r="W49" s="327"/>
      <c r="X49" s="337">
        <f t="shared" ref="X49:X67" si="2">IFERROR(IF(L49="TRUE",V49,V49*M49),"")</f>
        <v>0</v>
      </c>
      <c r="Y49" s="338"/>
      <c r="AB49" s="170" t="b">
        <f t="shared" si="0"/>
        <v>0</v>
      </c>
      <c r="AH49" s="171" t="b">
        <f t="shared" si="1"/>
        <v>0</v>
      </c>
    </row>
    <row r="50" spans="2:34" ht="42.75" customHeight="1" x14ac:dyDescent="0.2">
      <c r="B50" s="159" t="s">
        <v>102</v>
      </c>
      <c r="C50" s="328" t="s">
        <v>570</v>
      </c>
      <c r="D50" s="329"/>
      <c r="E50" s="330"/>
      <c r="F50" s="328"/>
      <c r="G50" s="331"/>
      <c r="H50" s="331"/>
      <c r="I50" s="331"/>
      <c r="J50" s="331"/>
      <c r="K50" s="331"/>
      <c r="L50" s="154"/>
      <c r="M50" s="155"/>
      <c r="N50" s="156"/>
      <c r="P50" s="332"/>
      <c r="Q50" s="333"/>
      <c r="R50" s="333"/>
      <c r="S50" s="333"/>
      <c r="T50" s="333"/>
      <c r="U50" s="334"/>
      <c r="V50" s="326"/>
      <c r="W50" s="327"/>
      <c r="X50" s="337">
        <f t="shared" si="2"/>
        <v>0</v>
      </c>
      <c r="Y50" s="338"/>
      <c r="AB50" s="170" t="b">
        <f t="shared" si="0"/>
        <v>0</v>
      </c>
      <c r="AH50" s="171" t="b">
        <f t="shared" si="1"/>
        <v>0</v>
      </c>
    </row>
    <row r="51" spans="2:34" ht="42.75" customHeight="1" x14ac:dyDescent="0.2">
      <c r="B51" s="159" t="s">
        <v>103</v>
      </c>
      <c r="C51" s="328" t="s">
        <v>570</v>
      </c>
      <c r="D51" s="329"/>
      <c r="E51" s="330"/>
      <c r="F51" s="328"/>
      <c r="G51" s="331"/>
      <c r="H51" s="331"/>
      <c r="I51" s="331"/>
      <c r="J51" s="331"/>
      <c r="K51" s="331"/>
      <c r="L51" s="154"/>
      <c r="M51" s="155"/>
      <c r="N51" s="156"/>
      <c r="P51" s="332"/>
      <c r="Q51" s="333"/>
      <c r="R51" s="333"/>
      <c r="S51" s="333"/>
      <c r="T51" s="333"/>
      <c r="U51" s="334"/>
      <c r="V51" s="326"/>
      <c r="W51" s="327"/>
      <c r="X51" s="337">
        <f t="shared" si="2"/>
        <v>0</v>
      </c>
      <c r="Y51" s="338"/>
      <c r="AB51" s="170" t="b">
        <f t="shared" si="0"/>
        <v>0</v>
      </c>
      <c r="AH51" s="171" t="b">
        <f t="shared" ref="AH51:AH67" si="3">OR(AA51:AG51)</f>
        <v>0</v>
      </c>
    </row>
    <row r="52" spans="2:34" ht="42.75" customHeight="1" x14ac:dyDescent="0.2">
      <c r="B52" s="159" t="s">
        <v>104</v>
      </c>
      <c r="C52" s="328" t="s">
        <v>570</v>
      </c>
      <c r="D52" s="329"/>
      <c r="E52" s="330"/>
      <c r="F52" s="328"/>
      <c r="G52" s="331"/>
      <c r="H52" s="331"/>
      <c r="I52" s="331"/>
      <c r="J52" s="331"/>
      <c r="K52" s="331"/>
      <c r="L52" s="154"/>
      <c r="M52" s="155"/>
      <c r="N52" s="156"/>
      <c r="P52" s="332"/>
      <c r="Q52" s="333"/>
      <c r="R52" s="333"/>
      <c r="S52" s="333"/>
      <c r="T52" s="333"/>
      <c r="U52" s="334"/>
      <c r="V52" s="326"/>
      <c r="W52" s="327"/>
      <c r="X52" s="337">
        <f t="shared" si="2"/>
        <v>0</v>
      </c>
      <c r="Y52" s="338"/>
      <c r="AB52" s="170" t="b">
        <f t="shared" si="0"/>
        <v>0</v>
      </c>
      <c r="AH52" s="171" t="b">
        <f t="shared" si="3"/>
        <v>0</v>
      </c>
    </row>
    <row r="53" spans="2:34" ht="42.75" customHeight="1" x14ac:dyDescent="0.2">
      <c r="B53" s="159" t="s">
        <v>106</v>
      </c>
      <c r="C53" s="328" t="s">
        <v>570</v>
      </c>
      <c r="D53" s="329"/>
      <c r="E53" s="330"/>
      <c r="F53" s="328"/>
      <c r="G53" s="331"/>
      <c r="H53" s="331"/>
      <c r="I53" s="331"/>
      <c r="J53" s="331"/>
      <c r="K53" s="331"/>
      <c r="L53" s="154"/>
      <c r="M53" s="155"/>
      <c r="N53" s="156"/>
      <c r="P53" s="332"/>
      <c r="Q53" s="333"/>
      <c r="R53" s="333"/>
      <c r="S53" s="333"/>
      <c r="T53" s="333"/>
      <c r="U53" s="334"/>
      <c r="V53" s="326"/>
      <c r="W53" s="327"/>
      <c r="X53" s="337">
        <f t="shared" si="2"/>
        <v>0</v>
      </c>
      <c r="Y53" s="338"/>
      <c r="AB53" s="170" t="b">
        <f t="shared" si="0"/>
        <v>0</v>
      </c>
      <c r="AH53" s="171" t="b">
        <f t="shared" si="3"/>
        <v>0</v>
      </c>
    </row>
    <row r="54" spans="2:34" ht="42.75" customHeight="1" x14ac:dyDescent="0.2">
      <c r="B54" s="159" t="s">
        <v>105</v>
      </c>
      <c r="C54" s="328" t="s">
        <v>570</v>
      </c>
      <c r="D54" s="329"/>
      <c r="E54" s="330"/>
      <c r="F54" s="328"/>
      <c r="G54" s="331"/>
      <c r="H54" s="331"/>
      <c r="I54" s="331"/>
      <c r="J54" s="331"/>
      <c r="K54" s="331"/>
      <c r="L54" s="154"/>
      <c r="M54" s="155"/>
      <c r="N54" s="156"/>
      <c r="P54" s="332"/>
      <c r="Q54" s="333"/>
      <c r="R54" s="333"/>
      <c r="S54" s="333"/>
      <c r="T54" s="333"/>
      <c r="U54" s="334"/>
      <c r="V54" s="326"/>
      <c r="W54" s="327"/>
      <c r="X54" s="337">
        <f t="shared" si="2"/>
        <v>0</v>
      </c>
      <c r="Y54" s="338"/>
      <c r="AB54" s="170" t="b">
        <f t="shared" si="0"/>
        <v>0</v>
      </c>
      <c r="AH54" s="171" t="b">
        <f t="shared" si="3"/>
        <v>0</v>
      </c>
    </row>
    <row r="55" spans="2:34" ht="42.75" customHeight="1" x14ac:dyDescent="0.2">
      <c r="B55" s="159" t="s">
        <v>107</v>
      </c>
      <c r="C55" s="328" t="s">
        <v>570</v>
      </c>
      <c r="D55" s="329"/>
      <c r="E55" s="330"/>
      <c r="F55" s="328"/>
      <c r="G55" s="331"/>
      <c r="H55" s="331"/>
      <c r="I55" s="331"/>
      <c r="J55" s="331"/>
      <c r="K55" s="331"/>
      <c r="L55" s="154"/>
      <c r="M55" s="155"/>
      <c r="N55" s="156"/>
      <c r="P55" s="332"/>
      <c r="Q55" s="333"/>
      <c r="R55" s="333"/>
      <c r="S55" s="333"/>
      <c r="T55" s="333"/>
      <c r="U55" s="334"/>
      <c r="V55" s="326"/>
      <c r="W55" s="327"/>
      <c r="X55" s="337">
        <f t="shared" si="2"/>
        <v>0</v>
      </c>
      <c r="Y55" s="338"/>
      <c r="AB55" s="170" t="b">
        <f t="shared" si="0"/>
        <v>0</v>
      </c>
      <c r="AH55" s="171" t="b">
        <f t="shared" si="3"/>
        <v>0</v>
      </c>
    </row>
    <row r="56" spans="2:34" ht="42.75" customHeight="1" x14ac:dyDescent="0.2">
      <c r="B56" s="159" t="s">
        <v>108</v>
      </c>
      <c r="C56" s="328" t="s">
        <v>570</v>
      </c>
      <c r="D56" s="329"/>
      <c r="E56" s="330"/>
      <c r="F56" s="328"/>
      <c r="G56" s="331"/>
      <c r="H56" s="331"/>
      <c r="I56" s="331"/>
      <c r="J56" s="331"/>
      <c r="K56" s="331"/>
      <c r="L56" s="154"/>
      <c r="M56" s="155"/>
      <c r="N56" s="156"/>
      <c r="P56" s="332"/>
      <c r="Q56" s="333"/>
      <c r="R56" s="333"/>
      <c r="S56" s="333"/>
      <c r="T56" s="333"/>
      <c r="U56" s="334"/>
      <c r="V56" s="326"/>
      <c r="W56" s="327"/>
      <c r="X56" s="337">
        <f t="shared" si="2"/>
        <v>0</v>
      </c>
      <c r="Y56" s="338"/>
      <c r="AB56" s="170" t="b">
        <f t="shared" si="0"/>
        <v>0</v>
      </c>
      <c r="AH56" s="171" t="b">
        <f t="shared" si="3"/>
        <v>0</v>
      </c>
    </row>
    <row r="57" spans="2:34" ht="42.75" customHeight="1" x14ac:dyDescent="0.2">
      <c r="B57" s="159" t="s">
        <v>109</v>
      </c>
      <c r="C57" s="328" t="s">
        <v>570</v>
      </c>
      <c r="D57" s="329"/>
      <c r="E57" s="330"/>
      <c r="F57" s="328"/>
      <c r="G57" s="331"/>
      <c r="H57" s="331"/>
      <c r="I57" s="331"/>
      <c r="J57" s="331"/>
      <c r="K57" s="331"/>
      <c r="L57" s="154"/>
      <c r="M57" s="155"/>
      <c r="N57" s="156"/>
      <c r="P57" s="332"/>
      <c r="Q57" s="333"/>
      <c r="R57" s="333"/>
      <c r="S57" s="333"/>
      <c r="T57" s="333"/>
      <c r="U57" s="334"/>
      <c r="V57" s="326"/>
      <c r="W57" s="327"/>
      <c r="X57" s="337">
        <f t="shared" si="2"/>
        <v>0</v>
      </c>
      <c r="Y57" s="338"/>
      <c r="AB57" s="170" t="b">
        <f t="shared" si="0"/>
        <v>0</v>
      </c>
      <c r="AH57" s="171" t="b">
        <f t="shared" si="3"/>
        <v>0</v>
      </c>
    </row>
    <row r="58" spans="2:34" ht="42.75" customHeight="1" x14ac:dyDescent="0.2">
      <c r="B58" s="159" t="s">
        <v>177</v>
      </c>
      <c r="C58" s="328" t="s">
        <v>570</v>
      </c>
      <c r="D58" s="329"/>
      <c r="E58" s="330"/>
      <c r="F58" s="328"/>
      <c r="G58" s="331"/>
      <c r="H58" s="331"/>
      <c r="I58" s="331"/>
      <c r="J58" s="331"/>
      <c r="K58" s="331"/>
      <c r="L58" s="154"/>
      <c r="M58" s="155"/>
      <c r="N58" s="156"/>
      <c r="P58" s="332"/>
      <c r="Q58" s="333"/>
      <c r="R58" s="333"/>
      <c r="S58" s="333"/>
      <c r="T58" s="333"/>
      <c r="U58" s="334"/>
      <c r="V58" s="326"/>
      <c r="W58" s="327"/>
      <c r="X58" s="337">
        <f t="shared" si="2"/>
        <v>0</v>
      </c>
      <c r="Y58" s="338"/>
      <c r="AB58" s="170" t="b">
        <f t="shared" si="0"/>
        <v>0</v>
      </c>
      <c r="AH58" s="171" t="b">
        <f t="shared" si="3"/>
        <v>0</v>
      </c>
    </row>
    <row r="59" spans="2:34" ht="42.75" customHeight="1" x14ac:dyDescent="0.2">
      <c r="B59" s="159" t="s">
        <v>178</v>
      </c>
      <c r="C59" s="328" t="s">
        <v>570</v>
      </c>
      <c r="D59" s="329"/>
      <c r="E59" s="330"/>
      <c r="F59" s="328"/>
      <c r="G59" s="331"/>
      <c r="H59" s="331"/>
      <c r="I59" s="331"/>
      <c r="J59" s="331"/>
      <c r="K59" s="331"/>
      <c r="L59" s="154"/>
      <c r="M59" s="155"/>
      <c r="N59" s="156"/>
      <c r="P59" s="332"/>
      <c r="Q59" s="333"/>
      <c r="R59" s="333"/>
      <c r="S59" s="333"/>
      <c r="T59" s="333"/>
      <c r="U59" s="334"/>
      <c r="V59" s="326"/>
      <c r="W59" s="327"/>
      <c r="X59" s="337">
        <f t="shared" si="2"/>
        <v>0</v>
      </c>
      <c r="Y59" s="338"/>
      <c r="AB59" s="170" t="b">
        <f t="shared" si="0"/>
        <v>0</v>
      </c>
      <c r="AH59" s="171" t="b">
        <f t="shared" si="3"/>
        <v>0</v>
      </c>
    </row>
    <row r="60" spans="2:34" ht="42.75" customHeight="1" x14ac:dyDescent="0.2">
      <c r="B60" s="159" t="s">
        <v>179</v>
      </c>
      <c r="C60" s="328" t="s">
        <v>570</v>
      </c>
      <c r="D60" s="329"/>
      <c r="E60" s="330"/>
      <c r="F60" s="328"/>
      <c r="G60" s="331"/>
      <c r="H60" s="331"/>
      <c r="I60" s="331"/>
      <c r="J60" s="331"/>
      <c r="K60" s="331"/>
      <c r="L60" s="154"/>
      <c r="M60" s="155"/>
      <c r="N60" s="156"/>
      <c r="P60" s="332"/>
      <c r="Q60" s="333"/>
      <c r="R60" s="333"/>
      <c r="S60" s="333"/>
      <c r="T60" s="333"/>
      <c r="U60" s="334"/>
      <c r="V60" s="326"/>
      <c r="W60" s="327"/>
      <c r="X60" s="337">
        <f t="shared" si="2"/>
        <v>0</v>
      </c>
      <c r="Y60" s="338"/>
      <c r="AB60" s="170" t="b">
        <f t="shared" si="0"/>
        <v>0</v>
      </c>
      <c r="AH60" s="171" t="b">
        <f t="shared" si="3"/>
        <v>0</v>
      </c>
    </row>
    <row r="61" spans="2:34" ht="42.75" customHeight="1" x14ac:dyDescent="0.2">
      <c r="B61" s="159" t="s">
        <v>180</v>
      </c>
      <c r="C61" s="328" t="s">
        <v>570</v>
      </c>
      <c r="D61" s="329"/>
      <c r="E61" s="330"/>
      <c r="F61" s="328"/>
      <c r="G61" s="331"/>
      <c r="H61" s="331"/>
      <c r="I61" s="331"/>
      <c r="J61" s="331"/>
      <c r="K61" s="331"/>
      <c r="L61" s="154"/>
      <c r="M61" s="155"/>
      <c r="N61" s="156"/>
      <c r="P61" s="332"/>
      <c r="Q61" s="333"/>
      <c r="R61" s="333"/>
      <c r="S61" s="333"/>
      <c r="T61" s="333"/>
      <c r="U61" s="334"/>
      <c r="V61" s="326"/>
      <c r="W61" s="327"/>
      <c r="X61" s="337">
        <f t="shared" si="2"/>
        <v>0</v>
      </c>
      <c r="Y61" s="338"/>
      <c r="AB61" s="170" t="b">
        <f t="shared" si="0"/>
        <v>0</v>
      </c>
      <c r="AH61" s="171" t="b">
        <f t="shared" si="3"/>
        <v>0</v>
      </c>
    </row>
    <row r="62" spans="2:34" ht="42.75" customHeight="1" x14ac:dyDescent="0.2">
      <c r="B62" s="159" t="s">
        <v>181</v>
      </c>
      <c r="C62" s="328" t="s">
        <v>570</v>
      </c>
      <c r="D62" s="329"/>
      <c r="E62" s="330"/>
      <c r="F62" s="328"/>
      <c r="G62" s="331"/>
      <c r="H62" s="331"/>
      <c r="I62" s="331"/>
      <c r="J62" s="331"/>
      <c r="K62" s="331"/>
      <c r="L62" s="154"/>
      <c r="M62" s="155"/>
      <c r="N62" s="156"/>
      <c r="P62" s="332"/>
      <c r="Q62" s="333"/>
      <c r="R62" s="333"/>
      <c r="S62" s="333"/>
      <c r="T62" s="333"/>
      <c r="U62" s="334"/>
      <c r="V62" s="326"/>
      <c r="W62" s="327"/>
      <c r="X62" s="337">
        <f t="shared" si="2"/>
        <v>0</v>
      </c>
      <c r="Y62" s="338"/>
      <c r="AB62" s="170" t="b">
        <f t="shared" si="0"/>
        <v>0</v>
      </c>
      <c r="AH62" s="171" t="b">
        <f t="shared" si="3"/>
        <v>0</v>
      </c>
    </row>
    <row r="63" spans="2:34" ht="42.75" customHeight="1" x14ac:dyDescent="0.2">
      <c r="B63" s="159" t="s">
        <v>182</v>
      </c>
      <c r="C63" s="328" t="s">
        <v>570</v>
      </c>
      <c r="D63" s="329"/>
      <c r="E63" s="330"/>
      <c r="F63" s="328"/>
      <c r="G63" s="331"/>
      <c r="H63" s="331"/>
      <c r="I63" s="331"/>
      <c r="J63" s="331"/>
      <c r="K63" s="331"/>
      <c r="L63" s="154"/>
      <c r="M63" s="155"/>
      <c r="N63" s="156"/>
      <c r="P63" s="332"/>
      <c r="Q63" s="333"/>
      <c r="R63" s="333"/>
      <c r="S63" s="333"/>
      <c r="T63" s="333"/>
      <c r="U63" s="334"/>
      <c r="V63" s="326"/>
      <c r="W63" s="327"/>
      <c r="X63" s="337">
        <f t="shared" si="2"/>
        <v>0</v>
      </c>
      <c r="Y63" s="338"/>
      <c r="AB63" s="170" t="b">
        <f t="shared" si="0"/>
        <v>0</v>
      </c>
      <c r="AH63" s="171" t="b">
        <f t="shared" si="3"/>
        <v>0</v>
      </c>
    </row>
    <row r="64" spans="2:34" ht="42.75" customHeight="1" x14ac:dyDescent="0.2">
      <c r="B64" s="159" t="s">
        <v>183</v>
      </c>
      <c r="C64" s="328" t="s">
        <v>570</v>
      </c>
      <c r="D64" s="329"/>
      <c r="E64" s="330"/>
      <c r="F64" s="328"/>
      <c r="G64" s="331"/>
      <c r="H64" s="331"/>
      <c r="I64" s="331"/>
      <c r="J64" s="331"/>
      <c r="K64" s="331"/>
      <c r="L64" s="154"/>
      <c r="M64" s="155"/>
      <c r="N64" s="156"/>
      <c r="P64" s="332"/>
      <c r="Q64" s="333"/>
      <c r="R64" s="333"/>
      <c r="S64" s="333"/>
      <c r="T64" s="333"/>
      <c r="U64" s="334"/>
      <c r="V64" s="326"/>
      <c r="W64" s="327"/>
      <c r="X64" s="337">
        <f t="shared" si="2"/>
        <v>0</v>
      </c>
      <c r="Y64" s="338"/>
      <c r="AB64" s="170" t="b">
        <f t="shared" si="0"/>
        <v>0</v>
      </c>
      <c r="AH64" s="171" t="b">
        <f t="shared" si="3"/>
        <v>0</v>
      </c>
    </row>
    <row r="65" spans="1:34" ht="42.75" customHeight="1" x14ac:dyDescent="0.2">
      <c r="B65" s="159" t="s">
        <v>184</v>
      </c>
      <c r="C65" s="328" t="s">
        <v>570</v>
      </c>
      <c r="D65" s="329"/>
      <c r="E65" s="330"/>
      <c r="F65" s="328"/>
      <c r="G65" s="331"/>
      <c r="H65" s="331"/>
      <c r="I65" s="331"/>
      <c r="J65" s="331"/>
      <c r="K65" s="331"/>
      <c r="L65" s="154"/>
      <c r="M65" s="155"/>
      <c r="N65" s="156"/>
      <c r="P65" s="332"/>
      <c r="Q65" s="333"/>
      <c r="R65" s="333"/>
      <c r="S65" s="333"/>
      <c r="T65" s="333"/>
      <c r="U65" s="334"/>
      <c r="V65" s="326"/>
      <c r="W65" s="327"/>
      <c r="X65" s="337">
        <f t="shared" si="2"/>
        <v>0</v>
      </c>
      <c r="Y65" s="338"/>
      <c r="AB65" s="170" t="b">
        <f t="shared" si="0"/>
        <v>0</v>
      </c>
      <c r="AH65" s="171" t="b">
        <f t="shared" si="3"/>
        <v>0</v>
      </c>
    </row>
    <row r="66" spans="1:34" ht="42.75" customHeight="1" x14ac:dyDescent="0.2">
      <c r="B66" s="159" t="s">
        <v>185</v>
      </c>
      <c r="C66" s="328" t="s">
        <v>570</v>
      </c>
      <c r="D66" s="329"/>
      <c r="E66" s="330"/>
      <c r="F66" s="328"/>
      <c r="G66" s="331"/>
      <c r="H66" s="331"/>
      <c r="I66" s="331"/>
      <c r="J66" s="331"/>
      <c r="K66" s="331"/>
      <c r="L66" s="154"/>
      <c r="M66" s="155"/>
      <c r="N66" s="156"/>
      <c r="P66" s="332"/>
      <c r="Q66" s="333"/>
      <c r="R66" s="333"/>
      <c r="S66" s="333"/>
      <c r="T66" s="333"/>
      <c r="U66" s="334"/>
      <c r="V66" s="326"/>
      <c r="W66" s="327"/>
      <c r="X66" s="337">
        <f t="shared" si="2"/>
        <v>0</v>
      </c>
      <c r="Y66" s="338"/>
      <c r="AB66" s="170" t="b">
        <f t="shared" si="0"/>
        <v>0</v>
      </c>
      <c r="AH66" s="171" t="b">
        <f t="shared" si="3"/>
        <v>0</v>
      </c>
    </row>
    <row r="67" spans="1:34" ht="42.75" customHeight="1" x14ac:dyDescent="0.2">
      <c r="B67" s="159" t="s">
        <v>116</v>
      </c>
      <c r="C67" s="328" t="s">
        <v>570</v>
      </c>
      <c r="D67" s="329"/>
      <c r="E67" s="330"/>
      <c r="F67" s="328"/>
      <c r="G67" s="331"/>
      <c r="H67" s="331"/>
      <c r="I67" s="331"/>
      <c r="J67" s="331"/>
      <c r="K67" s="331"/>
      <c r="L67" s="154"/>
      <c r="M67" s="155"/>
      <c r="N67" s="156"/>
      <c r="P67" s="332"/>
      <c r="Q67" s="333"/>
      <c r="R67" s="333"/>
      <c r="S67" s="333"/>
      <c r="T67" s="333"/>
      <c r="U67" s="334"/>
      <c r="V67" s="326"/>
      <c r="W67" s="327"/>
      <c r="X67" s="337">
        <f t="shared" si="2"/>
        <v>0</v>
      </c>
      <c r="Y67" s="338"/>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49">
        <f>SUM(X48:Y67)</f>
        <v>0</v>
      </c>
      <c r="Y69" s="450"/>
      <c r="Z69" s="29"/>
    </row>
    <row r="70" spans="1:34" ht="7.5" customHeight="1" x14ac:dyDescent="0.2">
      <c r="C70" s="1"/>
      <c r="H70" s="21"/>
      <c r="P70" s="53"/>
      <c r="Q70" s="53"/>
      <c r="R70" s="53"/>
      <c r="Z70" s="29"/>
    </row>
    <row r="71" spans="1:34" ht="27" customHeight="1" x14ac:dyDescent="0.2">
      <c r="A71" s="131"/>
      <c r="B71" s="309"/>
      <c r="C71" s="309"/>
      <c r="D71" s="309"/>
      <c r="E71" s="309"/>
      <c r="F71" s="309"/>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7"/>
      <c r="V72" s="468"/>
      <c r="W72" s="468"/>
      <c r="X72" s="54"/>
      <c r="Y72" s="55"/>
      <c r="Z72" s="29"/>
      <c r="AA72" s="174"/>
    </row>
    <row r="73" spans="1:34" ht="19.5" customHeight="1" x14ac:dyDescent="0.2">
      <c r="B73" s="44" t="s">
        <v>168</v>
      </c>
      <c r="F73" s="40"/>
      <c r="K73" s="44"/>
      <c r="N73" s="40"/>
      <c r="AA73" s="174"/>
    </row>
    <row r="74" spans="1:34" ht="28.5" customHeight="1" x14ac:dyDescent="0.2">
      <c r="A74" s="131"/>
      <c r="B74" s="406" t="s">
        <v>233</v>
      </c>
      <c r="C74" s="406"/>
      <c r="D74" s="406"/>
      <c r="E74" s="406"/>
      <c r="F74" s="406"/>
      <c r="G74" s="406"/>
      <c r="H74" s="406"/>
      <c r="I74" s="406"/>
      <c r="J74" s="406"/>
      <c r="M74" s="143"/>
      <c r="N74" s="34"/>
      <c r="P74" s="29"/>
      <c r="Q74" s="29"/>
      <c r="R74" s="29"/>
      <c r="S74" s="29"/>
      <c r="T74" s="29"/>
      <c r="U74" s="29"/>
      <c r="V74" s="29"/>
      <c r="W74" s="29"/>
      <c r="X74" s="54"/>
      <c r="Y74" s="55"/>
      <c r="Z74" s="29"/>
      <c r="AA74" s="174"/>
    </row>
    <row r="75" spans="1:34" ht="24.75" hidden="1" customHeight="1" x14ac:dyDescent="0.2">
      <c r="A75" s="134"/>
      <c r="B75" s="312" t="s">
        <v>217</v>
      </c>
      <c r="C75" s="312"/>
      <c r="D75" s="312"/>
      <c r="E75" s="312"/>
      <c r="F75" s="312"/>
      <c r="G75" s="312"/>
      <c r="H75" s="312"/>
      <c r="I75" s="312"/>
      <c r="J75" s="312"/>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1"/>
      <c r="F77" s="311"/>
      <c r="G77" s="311"/>
      <c r="H77" s="311"/>
      <c r="I77" s="311"/>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263</v>
      </c>
      <c r="C79" s="51"/>
      <c r="D79" s="51"/>
      <c r="P79" s="29"/>
      <c r="Q79" s="29"/>
      <c r="R79" s="29"/>
      <c r="S79" s="29"/>
      <c r="T79" s="29"/>
      <c r="U79" s="29"/>
      <c r="V79" s="29"/>
      <c r="W79" s="29"/>
      <c r="X79" s="54"/>
      <c r="Y79" s="55"/>
      <c r="Z79" s="29"/>
      <c r="AA79" s="174"/>
    </row>
    <row r="80" spans="1:34" ht="41.25" customHeight="1" x14ac:dyDescent="0.2">
      <c r="A80" s="131"/>
      <c r="B80" s="490" t="s">
        <v>264</v>
      </c>
      <c r="C80" s="491"/>
      <c r="D80" s="491"/>
      <c r="E80" s="491"/>
      <c r="F80" s="491"/>
      <c r="G80" s="491"/>
      <c r="H80" s="491"/>
      <c r="I80" s="491"/>
      <c r="J80" s="491"/>
      <c r="P80" s="29"/>
      <c r="Q80" s="29"/>
      <c r="R80" s="29"/>
      <c r="S80" s="29"/>
      <c r="T80" s="29"/>
      <c r="U80" s="29"/>
      <c r="V80" s="29"/>
      <c r="W80" s="29"/>
      <c r="X80" s="54"/>
      <c r="Y80" s="55"/>
      <c r="Z80" s="29"/>
      <c r="AA80" s="174"/>
      <c r="AB80" s="175"/>
    </row>
    <row r="81" spans="1:34" ht="17.25" customHeight="1" x14ac:dyDescent="0.2">
      <c r="A81" s="131"/>
      <c r="B81" s="406"/>
      <c r="C81" s="406"/>
      <c r="D81" s="406"/>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6" t="s">
        <v>224</v>
      </c>
      <c r="C83" s="480"/>
      <c r="D83" s="480"/>
      <c r="E83" s="480"/>
      <c r="F83" s="480"/>
      <c r="G83" s="480"/>
      <c r="H83" s="480"/>
      <c r="I83" s="480"/>
      <c r="J83" s="480"/>
      <c r="L83" s="48"/>
      <c r="M83" s="48"/>
      <c r="N83" s="48"/>
      <c r="O83" s="82"/>
      <c r="P83" s="82"/>
      <c r="Q83" s="29"/>
      <c r="R83" s="29"/>
      <c r="S83" s="29"/>
      <c r="T83" s="29"/>
      <c r="U83" s="29"/>
      <c r="V83" s="29"/>
      <c r="W83" s="29"/>
      <c r="X83" s="54"/>
      <c r="Y83" s="55"/>
      <c r="Z83" s="29"/>
      <c r="AA83" s="174"/>
    </row>
    <row r="84" spans="1:34" ht="25.5" customHeight="1" x14ac:dyDescent="0.2">
      <c r="A84" s="131"/>
      <c r="B84" s="313" t="s">
        <v>228</v>
      </c>
      <c r="C84" s="314"/>
      <c r="D84" s="314"/>
      <c r="E84" s="314"/>
      <c r="F84" s="314"/>
      <c r="G84" s="314"/>
      <c r="H84" s="314"/>
      <c r="I84" s="314"/>
      <c r="J84" s="315"/>
      <c r="L84" s="48"/>
      <c r="M84" s="48"/>
      <c r="N84" s="48"/>
      <c r="O84" s="82"/>
      <c r="P84" s="82"/>
      <c r="Q84" s="29"/>
      <c r="R84" s="29"/>
      <c r="S84" s="29"/>
      <c r="T84" s="29"/>
      <c r="U84" s="29"/>
      <c r="V84" s="29"/>
      <c r="W84" s="29"/>
      <c r="X84" s="54"/>
      <c r="Y84" s="55"/>
      <c r="Z84" s="29"/>
      <c r="AA84" s="174"/>
    </row>
    <row r="85" spans="1:34" ht="17.25" customHeight="1" x14ac:dyDescent="0.2">
      <c r="A85" s="131"/>
      <c r="B85" s="316"/>
      <c r="C85" s="317"/>
      <c r="D85" s="317"/>
      <c r="E85" s="317"/>
      <c r="F85" s="317"/>
      <c r="G85" s="317"/>
      <c r="H85" s="317"/>
      <c r="I85" s="317"/>
      <c r="J85" s="318"/>
      <c r="K85" s="481"/>
      <c r="L85" s="460"/>
      <c r="M85" s="432"/>
      <c r="N85" s="432"/>
      <c r="P85" s="29"/>
      <c r="Q85" s="29"/>
      <c r="R85" s="29"/>
      <c r="S85" s="29"/>
      <c r="T85" s="29"/>
      <c r="U85" s="29"/>
      <c r="V85" s="29"/>
      <c r="W85" s="29"/>
      <c r="X85" s="54"/>
      <c r="Y85" s="55"/>
      <c r="Z85" s="29"/>
      <c r="AA85" s="174"/>
    </row>
    <row r="86" spans="1:34" ht="17.25" customHeight="1" x14ac:dyDescent="0.2">
      <c r="A86" s="131"/>
      <c r="B86" s="30"/>
      <c r="K86" s="481"/>
      <c r="L86" s="460"/>
      <c r="M86" s="432"/>
      <c r="N86" s="432"/>
      <c r="P86" s="29"/>
      <c r="Q86" s="29"/>
      <c r="R86" s="29"/>
      <c r="S86" s="29"/>
      <c r="T86" s="29"/>
      <c r="U86" s="29"/>
      <c r="V86" s="29"/>
      <c r="W86" s="29"/>
      <c r="X86" s="54"/>
      <c r="Y86" s="55"/>
      <c r="Z86" s="29"/>
      <c r="AA86" s="174"/>
    </row>
    <row r="87" spans="1:34" ht="20.25" customHeight="1" x14ac:dyDescent="0.2">
      <c r="A87" s="131"/>
      <c r="B87" s="309" t="s">
        <v>169</v>
      </c>
      <c r="C87" s="309"/>
      <c r="D87" s="309"/>
      <c r="E87" s="309"/>
      <c r="F87" s="309"/>
      <c r="G87" s="40"/>
      <c r="J87" s="29"/>
      <c r="K87" s="481"/>
      <c r="L87" s="432"/>
      <c r="M87" s="432"/>
      <c r="N87" s="432"/>
      <c r="P87" s="44" t="s">
        <v>34</v>
      </c>
      <c r="X87" s="54"/>
      <c r="Y87" s="55"/>
      <c r="Z87" s="29"/>
      <c r="AA87" s="174"/>
    </row>
    <row r="88" spans="1:34" ht="15.75" customHeight="1" x14ac:dyDescent="0.2">
      <c r="A88" s="131"/>
      <c r="B88" s="453" t="s">
        <v>214</v>
      </c>
      <c r="C88" s="453"/>
      <c r="D88" s="453"/>
      <c r="E88" s="454"/>
      <c r="F88" s="137"/>
      <c r="G88" s="6"/>
      <c r="H88" s="6"/>
      <c r="I88" s="6"/>
      <c r="J88" s="29"/>
      <c r="K88" s="482"/>
      <c r="L88" s="138"/>
      <c r="M88" s="205"/>
      <c r="N88" s="135"/>
      <c r="P88" s="25"/>
      <c r="X88" s="54"/>
      <c r="Y88" s="55"/>
      <c r="Z88" s="29"/>
      <c r="AA88" s="174"/>
    </row>
    <row r="89" spans="1:34" ht="99" customHeight="1" x14ac:dyDescent="0.2">
      <c r="A89" s="131"/>
      <c r="B89" s="321" t="s">
        <v>605</v>
      </c>
      <c r="C89" s="322"/>
      <c r="D89" s="455" t="s">
        <v>250</v>
      </c>
      <c r="E89" s="493"/>
      <c r="F89" s="455" t="s">
        <v>619</v>
      </c>
      <c r="G89" s="493"/>
      <c r="H89" s="455" t="s">
        <v>216</v>
      </c>
      <c r="I89" s="456"/>
      <c r="J89" s="456"/>
      <c r="K89" s="456"/>
      <c r="L89" s="456"/>
      <c r="M89" s="456"/>
      <c r="N89" s="457"/>
      <c r="P89" s="147" t="s">
        <v>249</v>
      </c>
      <c r="Q89" s="348" t="s">
        <v>248</v>
      </c>
      <c r="R89" s="349"/>
      <c r="S89" s="349"/>
      <c r="T89" s="349"/>
      <c r="U89" s="349"/>
      <c r="V89" s="349"/>
      <c r="W89" s="349"/>
      <c r="X89" s="350"/>
      <c r="Y89" s="81"/>
      <c r="Z89" s="80"/>
      <c r="AA89" s="174"/>
    </row>
    <row r="90" spans="1:34" ht="34.5" customHeight="1" x14ac:dyDescent="0.2">
      <c r="A90" s="131" t="str">
        <f t="shared" ref="A90:A109" ca="1" si="4">IFERROR(INDEX(TblMatchKravres,MATCH($B90,TblSpecTjnstr,0)),"")</f>
        <v/>
      </c>
      <c r="B90" s="319" t="s">
        <v>570</v>
      </c>
      <c r="C90" s="320"/>
      <c r="D90" s="319"/>
      <c r="E90" s="459"/>
      <c r="F90" s="458"/>
      <c r="G90" s="459"/>
      <c r="H90" s="323"/>
      <c r="I90" s="324"/>
      <c r="J90" s="324"/>
      <c r="K90" s="324"/>
      <c r="L90" s="324"/>
      <c r="M90" s="324"/>
      <c r="N90" s="325"/>
      <c r="O90" s="56"/>
      <c r="P90" s="186"/>
      <c r="Q90" s="346"/>
      <c r="R90" s="346"/>
      <c r="S90" s="346"/>
      <c r="T90" s="346"/>
      <c r="U90" s="346"/>
      <c r="V90" s="346"/>
      <c r="W90" s="346"/>
      <c r="X90" s="347"/>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19" t="s">
        <v>570</v>
      </c>
      <c r="C91" s="320"/>
      <c r="D91" s="319"/>
      <c r="E91" s="459"/>
      <c r="F91" s="458"/>
      <c r="G91" s="459"/>
      <c r="H91" s="323"/>
      <c r="I91" s="324"/>
      <c r="J91" s="324"/>
      <c r="K91" s="324"/>
      <c r="L91" s="324"/>
      <c r="M91" s="324"/>
      <c r="N91" s="325"/>
      <c r="O91" s="56"/>
      <c r="P91" s="186"/>
      <c r="Q91" s="346"/>
      <c r="R91" s="346"/>
      <c r="S91" s="346"/>
      <c r="T91" s="346"/>
      <c r="U91" s="346"/>
      <c r="V91" s="346"/>
      <c r="W91" s="346"/>
      <c r="X91" s="347"/>
      <c r="Y91" s="56"/>
      <c r="Z91" s="56"/>
      <c r="AA91" s="169" t="b">
        <f t="shared" si="5"/>
        <v>0</v>
      </c>
      <c r="AC91" s="170" t="b">
        <f t="shared" si="6"/>
        <v>0</v>
      </c>
      <c r="AH91" s="171" t="b">
        <f t="shared" si="7"/>
        <v>0</v>
      </c>
    </row>
    <row r="92" spans="1:34" ht="34.5" customHeight="1" x14ac:dyDescent="0.2">
      <c r="A92" s="131" t="str">
        <f t="shared" ca="1" si="4"/>
        <v/>
      </c>
      <c r="B92" s="319" t="s">
        <v>570</v>
      </c>
      <c r="C92" s="320"/>
      <c r="D92" s="319"/>
      <c r="E92" s="459"/>
      <c r="F92" s="458"/>
      <c r="G92" s="459"/>
      <c r="H92" s="323"/>
      <c r="I92" s="324"/>
      <c r="J92" s="324"/>
      <c r="K92" s="324"/>
      <c r="L92" s="324"/>
      <c r="M92" s="324"/>
      <c r="N92" s="325"/>
      <c r="O92" s="56"/>
      <c r="P92" s="186"/>
      <c r="Q92" s="346"/>
      <c r="R92" s="346"/>
      <c r="S92" s="346"/>
      <c r="T92" s="346"/>
      <c r="U92" s="346"/>
      <c r="V92" s="346"/>
      <c r="W92" s="346"/>
      <c r="X92" s="347"/>
      <c r="Y92" s="56"/>
      <c r="Z92" s="56"/>
      <c r="AA92" s="169" t="b">
        <f t="shared" si="5"/>
        <v>0</v>
      </c>
      <c r="AC92" s="170" t="b">
        <f t="shared" si="6"/>
        <v>0</v>
      </c>
      <c r="AH92" s="171" t="b">
        <f t="shared" si="7"/>
        <v>0</v>
      </c>
    </row>
    <row r="93" spans="1:34" ht="34.5" customHeight="1" x14ac:dyDescent="0.2">
      <c r="A93" s="131" t="str">
        <f t="shared" ca="1" si="4"/>
        <v/>
      </c>
      <c r="B93" s="319" t="s">
        <v>570</v>
      </c>
      <c r="C93" s="320"/>
      <c r="D93" s="319"/>
      <c r="E93" s="459"/>
      <c r="F93" s="458"/>
      <c r="G93" s="459"/>
      <c r="H93" s="323"/>
      <c r="I93" s="324"/>
      <c r="J93" s="324"/>
      <c r="K93" s="324"/>
      <c r="L93" s="324"/>
      <c r="M93" s="324"/>
      <c r="N93" s="325"/>
      <c r="O93" s="56"/>
      <c r="P93" s="186"/>
      <c r="Q93" s="346"/>
      <c r="R93" s="346"/>
      <c r="S93" s="346"/>
      <c r="T93" s="346"/>
      <c r="U93" s="346"/>
      <c r="V93" s="346"/>
      <c r="W93" s="346"/>
      <c r="X93" s="347"/>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19" t="s">
        <v>570</v>
      </c>
      <c r="C94" s="320"/>
      <c r="D94" s="319"/>
      <c r="E94" s="459"/>
      <c r="F94" s="458"/>
      <c r="G94" s="459"/>
      <c r="H94" s="323"/>
      <c r="I94" s="324"/>
      <c r="J94" s="324"/>
      <c r="K94" s="324"/>
      <c r="L94" s="324"/>
      <c r="M94" s="324"/>
      <c r="N94" s="325"/>
      <c r="O94" s="56"/>
      <c r="P94" s="186"/>
      <c r="Q94" s="346"/>
      <c r="R94" s="346"/>
      <c r="S94" s="346"/>
      <c r="T94" s="346"/>
      <c r="U94" s="346"/>
      <c r="V94" s="346"/>
      <c r="W94" s="346"/>
      <c r="X94" s="347"/>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19" t="s">
        <v>570</v>
      </c>
      <c r="C95" s="320"/>
      <c r="D95" s="319"/>
      <c r="E95" s="459"/>
      <c r="F95" s="458"/>
      <c r="G95" s="459"/>
      <c r="H95" s="323"/>
      <c r="I95" s="324"/>
      <c r="J95" s="324"/>
      <c r="K95" s="324"/>
      <c r="L95" s="324"/>
      <c r="M95" s="324"/>
      <c r="N95" s="325"/>
      <c r="O95" s="141"/>
      <c r="P95" s="186"/>
      <c r="Q95" s="346"/>
      <c r="R95" s="346"/>
      <c r="S95" s="346"/>
      <c r="T95" s="346"/>
      <c r="U95" s="346"/>
      <c r="V95" s="346"/>
      <c r="W95" s="346"/>
      <c r="X95" s="347"/>
      <c r="Y95" s="56"/>
      <c r="Z95" s="56"/>
      <c r="AA95" s="169" t="b">
        <f t="shared" si="9"/>
        <v>0</v>
      </c>
      <c r="AC95" s="170" t="b">
        <f t="shared" si="6"/>
        <v>0</v>
      </c>
      <c r="AH95" s="171" t="b">
        <f t="shared" si="8"/>
        <v>0</v>
      </c>
    </row>
    <row r="96" spans="1:34" ht="34.5" customHeight="1" x14ac:dyDescent="0.2">
      <c r="A96" s="131" t="str">
        <f t="shared" ca="1" si="4"/>
        <v/>
      </c>
      <c r="B96" s="319" t="s">
        <v>570</v>
      </c>
      <c r="C96" s="320"/>
      <c r="D96" s="319"/>
      <c r="E96" s="459"/>
      <c r="F96" s="458"/>
      <c r="G96" s="459"/>
      <c r="H96" s="323"/>
      <c r="I96" s="324"/>
      <c r="J96" s="324"/>
      <c r="K96" s="324"/>
      <c r="L96" s="324"/>
      <c r="M96" s="324"/>
      <c r="N96" s="325"/>
      <c r="O96" s="56"/>
      <c r="P96" s="186"/>
      <c r="Q96" s="346"/>
      <c r="R96" s="346"/>
      <c r="S96" s="346"/>
      <c r="T96" s="346"/>
      <c r="U96" s="346"/>
      <c r="V96" s="346"/>
      <c r="W96" s="346"/>
      <c r="X96" s="347"/>
      <c r="Y96" s="56"/>
      <c r="Z96" s="56"/>
      <c r="AA96" s="169" t="b">
        <f t="shared" si="9"/>
        <v>0</v>
      </c>
      <c r="AC96" s="170" t="b">
        <f t="shared" si="6"/>
        <v>0</v>
      </c>
      <c r="AH96" s="171" t="b">
        <f t="shared" si="8"/>
        <v>0</v>
      </c>
    </row>
    <row r="97" spans="1:34" ht="34.5" customHeight="1" x14ac:dyDescent="0.2">
      <c r="A97" s="131" t="str">
        <f t="shared" ca="1" si="4"/>
        <v/>
      </c>
      <c r="B97" s="319" t="s">
        <v>570</v>
      </c>
      <c r="C97" s="320"/>
      <c r="D97" s="319"/>
      <c r="E97" s="459"/>
      <c r="F97" s="458"/>
      <c r="G97" s="459"/>
      <c r="H97" s="323"/>
      <c r="I97" s="324"/>
      <c r="J97" s="324"/>
      <c r="K97" s="324"/>
      <c r="L97" s="324"/>
      <c r="M97" s="324"/>
      <c r="N97" s="325"/>
      <c r="O97" s="56"/>
      <c r="P97" s="186"/>
      <c r="Q97" s="346"/>
      <c r="R97" s="346"/>
      <c r="S97" s="346"/>
      <c r="T97" s="346"/>
      <c r="U97" s="346"/>
      <c r="V97" s="346"/>
      <c r="W97" s="346"/>
      <c r="X97" s="347"/>
      <c r="Y97" s="56"/>
      <c r="Z97" s="56"/>
      <c r="AA97" s="169" t="b">
        <f t="shared" si="9"/>
        <v>0</v>
      </c>
      <c r="AC97" s="170" t="b">
        <f t="shared" si="6"/>
        <v>0</v>
      </c>
      <c r="AH97" s="171" t="b">
        <f t="shared" si="8"/>
        <v>0</v>
      </c>
    </row>
    <row r="98" spans="1:34" ht="34.5" customHeight="1" x14ac:dyDescent="0.2">
      <c r="A98" s="131" t="str">
        <f t="shared" ca="1" si="4"/>
        <v/>
      </c>
      <c r="B98" s="319" t="s">
        <v>570</v>
      </c>
      <c r="C98" s="320"/>
      <c r="D98" s="319"/>
      <c r="E98" s="459"/>
      <c r="F98" s="458"/>
      <c r="G98" s="459"/>
      <c r="H98" s="323"/>
      <c r="I98" s="324"/>
      <c r="J98" s="324"/>
      <c r="K98" s="324"/>
      <c r="L98" s="324"/>
      <c r="M98" s="324"/>
      <c r="N98" s="325"/>
      <c r="O98" s="56"/>
      <c r="P98" s="186"/>
      <c r="Q98" s="346"/>
      <c r="R98" s="346"/>
      <c r="S98" s="346"/>
      <c r="T98" s="346"/>
      <c r="U98" s="346"/>
      <c r="V98" s="346"/>
      <c r="W98" s="346"/>
      <c r="X98" s="347"/>
      <c r="Y98" s="56"/>
      <c r="Z98" s="56"/>
      <c r="AA98" s="169" t="b">
        <f t="shared" si="9"/>
        <v>0</v>
      </c>
      <c r="AC98" s="170" t="b">
        <f t="shared" si="6"/>
        <v>0</v>
      </c>
      <c r="AH98" s="171" t="b">
        <f t="shared" si="8"/>
        <v>0</v>
      </c>
    </row>
    <row r="99" spans="1:34" ht="34.5" customHeight="1" x14ac:dyDescent="0.2">
      <c r="A99" s="131" t="str">
        <f t="shared" ca="1" si="4"/>
        <v/>
      </c>
      <c r="B99" s="319" t="s">
        <v>570</v>
      </c>
      <c r="C99" s="320"/>
      <c r="D99" s="319"/>
      <c r="E99" s="459"/>
      <c r="F99" s="458"/>
      <c r="G99" s="459"/>
      <c r="H99" s="323"/>
      <c r="I99" s="324"/>
      <c r="J99" s="324"/>
      <c r="K99" s="324"/>
      <c r="L99" s="324"/>
      <c r="M99" s="324"/>
      <c r="N99" s="325"/>
      <c r="O99" s="56"/>
      <c r="P99" s="186"/>
      <c r="Q99" s="346"/>
      <c r="R99" s="346"/>
      <c r="S99" s="346"/>
      <c r="T99" s="346"/>
      <c r="U99" s="346"/>
      <c r="V99" s="346"/>
      <c r="W99" s="346"/>
      <c r="X99" s="347"/>
      <c r="Y99" s="56"/>
      <c r="Z99" s="56"/>
      <c r="AA99" s="169" t="b">
        <f t="shared" si="9"/>
        <v>0</v>
      </c>
      <c r="AC99" s="170" t="b">
        <f t="shared" si="6"/>
        <v>0</v>
      </c>
      <c r="AH99" s="171" t="b">
        <f t="shared" si="8"/>
        <v>0</v>
      </c>
    </row>
    <row r="100" spans="1:34" ht="34.5" customHeight="1" x14ac:dyDescent="0.2">
      <c r="A100" s="131" t="str">
        <f t="shared" ca="1" si="4"/>
        <v/>
      </c>
      <c r="B100" s="319" t="s">
        <v>570</v>
      </c>
      <c r="C100" s="320"/>
      <c r="D100" s="319"/>
      <c r="E100" s="459"/>
      <c r="F100" s="458"/>
      <c r="G100" s="459"/>
      <c r="H100" s="323"/>
      <c r="I100" s="324"/>
      <c r="J100" s="324"/>
      <c r="K100" s="324"/>
      <c r="L100" s="324"/>
      <c r="M100" s="324"/>
      <c r="N100" s="325"/>
      <c r="O100" s="56"/>
      <c r="P100" s="186"/>
      <c r="Q100" s="346"/>
      <c r="R100" s="346"/>
      <c r="S100" s="346"/>
      <c r="T100" s="346"/>
      <c r="U100" s="346"/>
      <c r="V100" s="346"/>
      <c r="W100" s="346"/>
      <c r="X100" s="347"/>
      <c r="Y100" s="56"/>
      <c r="Z100" s="56"/>
      <c r="AA100" s="169" t="b">
        <f t="shared" si="9"/>
        <v>0</v>
      </c>
      <c r="AC100" s="170" t="b">
        <f t="shared" si="6"/>
        <v>0</v>
      </c>
      <c r="AH100" s="171" t="b">
        <f t="shared" si="8"/>
        <v>0</v>
      </c>
    </row>
    <row r="101" spans="1:34" ht="34.5" customHeight="1" x14ac:dyDescent="0.2">
      <c r="A101" s="131" t="str">
        <f t="shared" ca="1" si="4"/>
        <v/>
      </c>
      <c r="B101" s="319" t="s">
        <v>570</v>
      </c>
      <c r="C101" s="320"/>
      <c r="D101" s="319"/>
      <c r="E101" s="459"/>
      <c r="F101" s="458"/>
      <c r="G101" s="459"/>
      <c r="H101" s="323"/>
      <c r="I101" s="324"/>
      <c r="J101" s="324"/>
      <c r="K101" s="324"/>
      <c r="L101" s="324"/>
      <c r="M101" s="324"/>
      <c r="N101" s="325"/>
      <c r="O101" s="56"/>
      <c r="P101" s="186"/>
      <c r="Q101" s="346"/>
      <c r="R101" s="346"/>
      <c r="S101" s="346"/>
      <c r="T101" s="346"/>
      <c r="U101" s="346"/>
      <c r="V101" s="346"/>
      <c r="W101" s="346"/>
      <c r="X101" s="347"/>
      <c r="Y101" s="56"/>
      <c r="Z101" s="56"/>
      <c r="AA101" s="169" t="b">
        <f t="shared" si="9"/>
        <v>0</v>
      </c>
      <c r="AC101" s="170" t="b">
        <f t="shared" si="6"/>
        <v>0</v>
      </c>
      <c r="AH101" s="171" t="b">
        <f t="shared" si="8"/>
        <v>0</v>
      </c>
    </row>
    <row r="102" spans="1:34" ht="34.5" customHeight="1" x14ac:dyDescent="0.2">
      <c r="A102" s="131" t="str">
        <f t="shared" ca="1" si="4"/>
        <v/>
      </c>
      <c r="B102" s="319" t="s">
        <v>570</v>
      </c>
      <c r="C102" s="320"/>
      <c r="D102" s="319"/>
      <c r="E102" s="459"/>
      <c r="F102" s="458"/>
      <c r="G102" s="459"/>
      <c r="H102" s="323"/>
      <c r="I102" s="324"/>
      <c r="J102" s="324"/>
      <c r="K102" s="324"/>
      <c r="L102" s="324"/>
      <c r="M102" s="324"/>
      <c r="N102" s="325"/>
      <c r="O102" s="56"/>
      <c r="P102" s="186"/>
      <c r="Q102" s="346"/>
      <c r="R102" s="346"/>
      <c r="S102" s="346"/>
      <c r="T102" s="346"/>
      <c r="U102" s="346"/>
      <c r="V102" s="346"/>
      <c r="W102" s="346"/>
      <c r="X102" s="347"/>
      <c r="Y102" s="56"/>
      <c r="Z102" s="56"/>
      <c r="AA102" s="169" t="b">
        <f t="shared" si="9"/>
        <v>0</v>
      </c>
      <c r="AC102" s="170" t="b">
        <f t="shared" si="6"/>
        <v>0</v>
      </c>
      <c r="AH102" s="171" t="b">
        <f t="shared" si="8"/>
        <v>0</v>
      </c>
    </row>
    <row r="103" spans="1:34" ht="34.5" customHeight="1" x14ac:dyDescent="0.2">
      <c r="A103" s="131" t="str">
        <f t="shared" ca="1" si="4"/>
        <v/>
      </c>
      <c r="B103" s="319" t="s">
        <v>570</v>
      </c>
      <c r="C103" s="320"/>
      <c r="D103" s="319"/>
      <c r="E103" s="459"/>
      <c r="F103" s="458"/>
      <c r="G103" s="459"/>
      <c r="H103" s="323"/>
      <c r="I103" s="324"/>
      <c r="J103" s="324"/>
      <c r="K103" s="324"/>
      <c r="L103" s="324"/>
      <c r="M103" s="324"/>
      <c r="N103" s="325"/>
      <c r="O103" s="56"/>
      <c r="P103" s="186"/>
      <c r="Q103" s="346"/>
      <c r="R103" s="346"/>
      <c r="S103" s="346"/>
      <c r="T103" s="346"/>
      <c r="U103" s="346"/>
      <c r="V103" s="346"/>
      <c r="W103" s="346"/>
      <c r="X103" s="347"/>
      <c r="Y103" s="56"/>
      <c r="Z103" s="56"/>
      <c r="AA103" s="169" t="b">
        <f t="shared" si="9"/>
        <v>0</v>
      </c>
      <c r="AC103" s="170" t="b">
        <f t="shared" si="6"/>
        <v>0</v>
      </c>
      <c r="AH103" s="171" t="b">
        <f t="shared" si="8"/>
        <v>0</v>
      </c>
    </row>
    <row r="104" spans="1:34" ht="34.5" customHeight="1" x14ac:dyDescent="0.2">
      <c r="A104" s="131" t="str">
        <f t="shared" ca="1" si="4"/>
        <v/>
      </c>
      <c r="B104" s="319" t="s">
        <v>570</v>
      </c>
      <c r="C104" s="320"/>
      <c r="D104" s="319"/>
      <c r="E104" s="459"/>
      <c r="F104" s="458"/>
      <c r="G104" s="459"/>
      <c r="H104" s="323"/>
      <c r="I104" s="324"/>
      <c r="J104" s="324"/>
      <c r="K104" s="324"/>
      <c r="L104" s="324"/>
      <c r="M104" s="324"/>
      <c r="N104" s="325"/>
      <c r="O104" s="141"/>
      <c r="P104" s="186"/>
      <c r="Q104" s="346"/>
      <c r="R104" s="346"/>
      <c r="S104" s="346"/>
      <c r="T104" s="346"/>
      <c r="U104" s="346"/>
      <c r="V104" s="346"/>
      <c r="W104" s="346"/>
      <c r="X104" s="347"/>
      <c r="Y104" s="56"/>
      <c r="Z104" s="56"/>
      <c r="AA104" s="169" t="b">
        <f t="shared" si="9"/>
        <v>0</v>
      </c>
      <c r="AC104" s="170" t="b">
        <f t="shared" si="6"/>
        <v>0</v>
      </c>
      <c r="AH104" s="171" t="b">
        <f t="shared" si="8"/>
        <v>0</v>
      </c>
    </row>
    <row r="105" spans="1:34" ht="34.5" customHeight="1" x14ac:dyDescent="0.2">
      <c r="A105" s="131" t="str">
        <f t="shared" ca="1" si="4"/>
        <v/>
      </c>
      <c r="B105" s="319" t="s">
        <v>570</v>
      </c>
      <c r="C105" s="320"/>
      <c r="D105" s="319"/>
      <c r="E105" s="459"/>
      <c r="F105" s="458"/>
      <c r="G105" s="459"/>
      <c r="H105" s="323"/>
      <c r="I105" s="324"/>
      <c r="J105" s="324"/>
      <c r="K105" s="324"/>
      <c r="L105" s="324"/>
      <c r="M105" s="324"/>
      <c r="N105" s="325"/>
      <c r="O105" s="56"/>
      <c r="P105" s="186"/>
      <c r="Q105" s="346"/>
      <c r="R105" s="346"/>
      <c r="S105" s="346"/>
      <c r="T105" s="346"/>
      <c r="U105" s="346"/>
      <c r="V105" s="346"/>
      <c r="W105" s="346"/>
      <c r="X105" s="347"/>
      <c r="Y105" s="56"/>
      <c r="Z105" s="56"/>
      <c r="AA105" s="169" t="b">
        <f t="shared" si="9"/>
        <v>0</v>
      </c>
      <c r="AC105" s="170" t="b">
        <f t="shared" si="6"/>
        <v>0</v>
      </c>
      <c r="AH105" s="171" t="b">
        <f t="shared" si="8"/>
        <v>0</v>
      </c>
    </row>
    <row r="106" spans="1:34" ht="34.5" customHeight="1" x14ac:dyDescent="0.2">
      <c r="A106" s="131" t="str">
        <f t="shared" ca="1" si="4"/>
        <v/>
      </c>
      <c r="B106" s="319" t="s">
        <v>570</v>
      </c>
      <c r="C106" s="320"/>
      <c r="D106" s="319"/>
      <c r="E106" s="459"/>
      <c r="F106" s="458"/>
      <c r="G106" s="459"/>
      <c r="H106" s="323"/>
      <c r="I106" s="324"/>
      <c r="J106" s="324"/>
      <c r="K106" s="324"/>
      <c r="L106" s="324"/>
      <c r="M106" s="324"/>
      <c r="N106" s="325"/>
      <c r="O106" s="56"/>
      <c r="P106" s="186"/>
      <c r="Q106" s="346"/>
      <c r="R106" s="346"/>
      <c r="S106" s="346"/>
      <c r="T106" s="346"/>
      <c r="U106" s="346"/>
      <c r="V106" s="346"/>
      <c r="W106" s="346"/>
      <c r="X106" s="347"/>
      <c r="Y106" s="56"/>
      <c r="Z106" s="56"/>
      <c r="AA106" s="169" t="b">
        <f t="shared" si="9"/>
        <v>0</v>
      </c>
      <c r="AC106" s="170" t="b">
        <f t="shared" si="6"/>
        <v>0</v>
      </c>
      <c r="AH106" s="171" t="b">
        <f t="shared" si="8"/>
        <v>0</v>
      </c>
    </row>
    <row r="107" spans="1:34" ht="34.5" customHeight="1" x14ac:dyDescent="0.2">
      <c r="A107" s="131" t="str">
        <f t="shared" ca="1" si="4"/>
        <v/>
      </c>
      <c r="B107" s="319" t="s">
        <v>570</v>
      </c>
      <c r="C107" s="320"/>
      <c r="D107" s="319"/>
      <c r="E107" s="459"/>
      <c r="F107" s="458"/>
      <c r="G107" s="459"/>
      <c r="H107" s="323"/>
      <c r="I107" s="324"/>
      <c r="J107" s="324"/>
      <c r="K107" s="324"/>
      <c r="L107" s="324"/>
      <c r="M107" s="324"/>
      <c r="N107" s="325"/>
      <c r="O107" s="56"/>
      <c r="P107" s="186"/>
      <c r="Q107" s="346"/>
      <c r="R107" s="346"/>
      <c r="S107" s="346"/>
      <c r="T107" s="346"/>
      <c r="U107" s="346"/>
      <c r="V107" s="346"/>
      <c r="W107" s="346"/>
      <c r="X107" s="347"/>
      <c r="Y107" s="56"/>
      <c r="Z107" s="56"/>
      <c r="AA107" s="169" t="b">
        <f t="shared" si="9"/>
        <v>0</v>
      </c>
      <c r="AC107" s="170" t="b">
        <f t="shared" si="6"/>
        <v>0</v>
      </c>
      <c r="AH107" s="171" t="b">
        <f t="shared" si="8"/>
        <v>0</v>
      </c>
    </row>
    <row r="108" spans="1:34" ht="34.5" customHeight="1" x14ac:dyDescent="0.2">
      <c r="A108" s="131" t="str">
        <f t="shared" ca="1" si="4"/>
        <v/>
      </c>
      <c r="B108" s="319" t="s">
        <v>570</v>
      </c>
      <c r="C108" s="320"/>
      <c r="D108" s="319"/>
      <c r="E108" s="459"/>
      <c r="F108" s="458"/>
      <c r="G108" s="459"/>
      <c r="H108" s="323"/>
      <c r="I108" s="324"/>
      <c r="J108" s="324"/>
      <c r="K108" s="324"/>
      <c r="L108" s="324"/>
      <c r="M108" s="324"/>
      <c r="N108" s="325"/>
      <c r="O108" s="56"/>
      <c r="P108" s="186"/>
      <c r="Q108" s="346"/>
      <c r="R108" s="346"/>
      <c r="S108" s="346"/>
      <c r="T108" s="346"/>
      <c r="U108" s="346"/>
      <c r="V108" s="346"/>
      <c r="W108" s="346"/>
      <c r="X108" s="347"/>
      <c r="Y108" s="56"/>
      <c r="Z108" s="56"/>
      <c r="AA108" s="169" t="b">
        <f t="shared" si="9"/>
        <v>0</v>
      </c>
      <c r="AC108" s="170" t="b">
        <f t="shared" si="6"/>
        <v>0</v>
      </c>
      <c r="AH108" s="171" t="b">
        <f t="shared" si="8"/>
        <v>0</v>
      </c>
    </row>
    <row r="109" spans="1:34" ht="34.5" customHeight="1" x14ac:dyDescent="0.2">
      <c r="A109" s="131" t="str">
        <f t="shared" ca="1" si="4"/>
        <v/>
      </c>
      <c r="B109" s="319" t="s">
        <v>570</v>
      </c>
      <c r="C109" s="320"/>
      <c r="D109" s="319"/>
      <c r="E109" s="459"/>
      <c r="F109" s="458"/>
      <c r="G109" s="459"/>
      <c r="H109" s="323"/>
      <c r="I109" s="324"/>
      <c r="J109" s="324"/>
      <c r="K109" s="324"/>
      <c r="L109" s="324"/>
      <c r="M109" s="324"/>
      <c r="N109" s="325"/>
      <c r="O109" s="56"/>
      <c r="P109" s="186"/>
      <c r="Q109" s="346"/>
      <c r="R109" s="346"/>
      <c r="S109" s="346"/>
      <c r="T109" s="346"/>
      <c r="U109" s="346"/>
      <c r="V109" s="346"/>
      <c r="W109" s="346"/>
      <c r="X109" s="347"/>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68"/>
      <c r="I111" s="502"/>
      <c r="J111" s="502"/>
      <c r="K111" s="144"/>
      <c r="L111" s="503"/>
      <c r="M111" s="504"/>
      <c r="N111" s="504"/>
      <c r="P111" s="40"/>
      <c r="X111" s="54"/>
      <c r="Y111" s="55"/>
      <c r="Z111" s="29"/>
    </row>
    <row r="112" spans="1:34" x14ac:dyDescent="0.2">
      <c r="A112" s="131"/>
      <c r="B112" s="137"/>
      <c r="C112" s="137"/>
      <c r="D112" s="207"/>
      <c r="E112" s="137"/>
      <c r="F112" s="137"/>
      <c r="G112" s="6"/>
      <c r="H112" s="6"/>
      <c r="I112" s="6"/>
      <c r="J112" s="29"/>
      <c r="K112" s="144"/>
      <c r="L112" s="504"/>
      <c r="M112" s="504"/>
      <c r="N112" s="504"/>
      <c r="P112" s="25"/>
      <c r="X112" s="54"/>
      <c r="Y112" s="55"/>
      <c r="Z112" s="29"/>
    </row>
    <row r="113" spans="1:35" ht="15.75" customHeight="1" x14ac:dyDescent="0.2">
      <c r="A113" s="146"/>
      <c r="B113" s="505" t="s">
        <v>215</v>
      </c>
      <c r="C113" s="505"/>
      <c r="D113" s="505"/>
      <c r="E113" s="506"/>
      <c r="F113" s="137"/>
      <c r="G113" s="6"/>
      <c r="H113" s="6"/>
      <c r="I113" s="6"/>
      <c r="J113" s="29"/>
      <c r="K113" s="144"/>
      <c r="L113" s="208"/>
      <c r="M113" s="205"/>
      <c r="N113" s="135"/>
      <c r="P113" s="25"/>
      <c r="X113" s="54"/>
      <c r="Y113" s="55"/>
      <c r="Z113" s="29"/>
      <c r="AA113" s="174"/>
    </row>
    <row r="114" spans="1:35" ht="99" customHeight="1" x14ac:dyDescent="0.2">
      <c r="A114" s="131"/>
      <c r="B114" s="455" t="s">
        <v>605</v>
      </c>
      <c r="C114" s="507"/>
      <c r="D114" s="455" t="s">
        <v>251</v>
      </c>
      <c r="E114" s="493"/>
      <c r="F114" s="455" t="s">
        <v>619</v>
      </c>
      <c r="G114" s="493"/>
      <c r="H114" s="455" t="s">
        <v>134</v>
      </c>
      <c r="I114" s="493"/>
      <c r="J114" s="493"/>
      <c r="K114" s="508"/>
      <c r="L114" s="321" t="s">
        <v>522</v>
      </c>
      <c r="M114" s="509"/>
      <c r="N114" s="510"/>
      <c r="P114" s="57" t="s">
        <v>172</v>
      </c>
      <c r="Q114" s="494" t="s">
        <v>75</v>
      </c>
      <c r="R114" s="456"/>
      <c r="S114" s="456"/>
      <c r="T114" s="456"/>
      <c r="U114" s="456"/>
      <c r="V114" s="456"/>
      <c r="W114" s="456"/>
      <c r="X114" s="495"/>
      <c r="Y114" s="81"/>
      <c r="Z114" s="80"/>
    </row>
    <row r="115" spans="1:35" ht="34.5" customHeight="1" x14ac:dyDescent="0.2">
      <c r="A115" s="131" t="str">
        <f t="shared" ref="A115:A124" ca="1" si="10">IFERROR(INDEX(TblMatchKravres,MATCH($B115,TblSpecTjnstr,0)),"")</f>
        <v/>
      </c>
      <c r="B115" s="319" t="s">
        <v>570</v>
      </c>
      <c r="C115" s="320"/>
      <c r="D115" s="319"/>
      <c r="E115" s="459"/>
      <c r="F115" s="458"/>
      <c r="G115" s="459"/>
      <c r="H115" s="496"/>
      <c r="I115" s="497"/>
      <c r="J115" s="497"/>
      <c r="K115" s="498"/>
      <c r="L115" s="570"/>
      <c r="M115" s="571"/>
      <c r="N115" s="572"/>
      <c r="O115" s="56"/>
      <c r="P115" s="142"/>
      <c r="Q115" s="499"/>
      <c r="R115" s="500"/>
      <c r="S115" s="500"/>
      <c r="T115" s="500"/>
      <c r="U115" s="500"/>
      <c r="V115" s="500"/>
      <c r="W115" s="500"/>
      <c r="X115" s="501"/>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19" t="s">
        <v>570</v>
      </c>
      <c r="C116" s="320"/>
      <c r="D116" s="319"/>
      <c r="E116" s="459"/>
      <c r="F116" s="458"/>
      <c r="G116" s="459"/>
      <c r="H116" s="496"/>
      <c r="I116" s="497"/>
      <c r="J116" s="497"/>
      <c r="K116" s="498"/>
      <c r="L116" s="570"/>
      <c r="M116" s="571"/>
      <c r="N116" s="572"/>
      <c r="O116" s="56"/>
      <c r="P116" s="142"/>
      <c r="Q116" s="499"/>
      <c r="R116" s="500"/>
      <c r="S116" s="500"/>
      <c r="T116" s="500"/>
      <c r="U116" s="500"/>
      <c r="V116" s="500"/>
      <c r="W116" s="500"/>
      <c r="X116" s="501"/>
      <c r="Y116" s="56"/>
      <c r="Z116" s="56"/>
      <c r="AA116" s="169" t="b">
        <f t="shared" si="11"/>
        <v>0</v>
      </c>
      <c r="AC116" s="170" t="b">
        <f t="shared" si="12"/>
        <v>0</v>
      </c>
      <c r="AH116" s="171" t="b">
        <f t="shared" si="13"/>
        <v>0</v>
      </c>
    </row>
    <row r="117" spans="1:35" ht="32.25" customHeight="1" x14ac:dyDescent="0.2">
      <c r="A117" s="131" t="str">
        <f t="shared" ca="1" si="10"/>
        <v/>
      </c>
      <c r="B117" s="319" t="s">
        <v>570</v>
      </c>
      <c r="C117" s="320"/>
      <c r="D117" s="319"/>
      <c r="E117" s="459"/>
      <c r="F117" s="458"/>
      <c r="G117" s="459"/>
      <c r="H117" s="496"/>
      <c r="I117" s="497"/>
      <c r="J117" s="497"/>
      <c r="K117" s="498"/>
      <c r="L117" s="570"/>
      <c r="M117" s="571"/>
      <c r="N117" s="572"/>
      <c r="O117" s="56"/>
      <c r="P117" s="142"/>
      <c r="Q117" s="499"/>
      <c r="R117" s="500"/>
      <c r="S117" s="500"/>
      <c r="T117" s="500"/>
      <c r="U117" s="500"/>
      <c r="V117" s="500"/>
      <c r="W117" s="500"/>
      <c r="X117" s="501"/>
      <c r="Y117" s="56"/>
      <c r="Z117" s="56"/>
      <c r="AA117" s="169" t="b">
        <f t="shared" si="11"/>
        <v>0</v>
      </c>
      <c r="AC117" s="170" t="b">
        <f t="shared" si="12"/>
        <v>0</v>
      </c>
      <c r="AH117" s="171" t="b">
        <f t="shared" si="13"/>
        <v>0</v>
      </c>
    </row>
    <row r="118" spans="1:35" ht="32.25" customHeight="1" x14ac:dyDescent="0.2">
      <c r="A118" s="131" t="str">
        <f t="shared" ca="1" si="10"/>
        <v/>
      </c>
      <c r="B118" s="319" t="s">
        <v>570</v>
      </c>
      <c r="C118" s="320"/>
      <c r="D118" s="319"/>
      <c r="E118" s="459"/>
      <c r="F118" s="458"/>
      <c r="G118" s="459"/>
      <c r="H118" s="496"/>
      <c r="I118" s="497"/>
      <c r="J118" s="497"/>
      <c r="K118" s="498"/>
      <c r="L118" s="570"/>
      <c r="M118" s="571"/>
      <c r="N118" s="572"/>
      <c r="O118" s="56"/>
      <c r="P118" s="142"/>
      <c r="Q118" s="499"/>
      <c r="R118" s="500"/>
      <c r="S118" s="500"/>
      <c r="T118" s="500"/>
      <c r="U118" s="500"/>
      <c r="V118" s="500"/>
      <c r="W118" s="500"/>
      <c r="X118" s="501"/>
      <c r="Y118" s="56"/>
      <c r="Z118" s="56"/>
      <c r="AA118" s="169" t="b">
        <f t="shared" si="11"/>
        <v>0</v>
      </c>
      <c r="AC118" s="170" t="b">
        <f t="shared" si="12"/>
        <v>0</v>
      </c>
      <c r="AH118" s="171" t="b">
        <f t="shared" si="13"/>
        <v>0</v>
      </c>
    </row>
    <row r="119" spans="1:35" ht="32.25" customHeight="1" x14ac:dyDescent="0.2">
      <c r="A119" s="131" t="str">
        <f t="shared" ca="1" si="10"/>
        <v/>
      </c>
      <c r="B119" s="319" t="s">
        <v>570</v>
      </c>
      <c r="C119" s="320"/>
      <c r="D119" s="319"/>
      <c r="E119" s="459"/>
      <c r="F119" s="458"/>
      <c r="G119" s="459"/>
      <c r="H119" s="496"/>
      <c r="I119" s="497"/>
      <c r="J119" s="497"/>
      <c r="K119" s="498"/>
      <c r="L119" s="570"/>
      <c r="M119" s="571"/>
      <c r="N119" s="572"/>
      <c r="O119" s="56"/>
      <c r="P119" s="142"/>
      <c r="Q119" s="499"/>
      <c r="R119" s="500"/>
      <c r="S119" s="500"/>
      <c r="T119" s="500"/>
      <c r="U119" s="500"/>
      <c r="V119" s="500"/>
      <c r="W119" s="500"/>
      <c r="X119" s="501"/>
      <c r="Y119" s="56"/>
      <c r="Z119" s="56"/>
      <c r="AA119" s="169" t="b">
        <f t="shared" si="11"/>
        <v>0</v>
      </c>
      <c r="AC119" s="170" t="b">
        <f t="shared" si="12"/>
        <v>0</v>
      </c>
      <c r="AG119" s="175"/>
      <c r="AH119" s="171" t="b">
        <f t="shared" si="13"/>
        <v>0</v>
      </c>
      <c r="AI119" s="176"/>
    </row>
    <row r="120" spans="1:35" ht="32.25" customHeight="1" x14ac:dyDescent="0.2">
      <c r="A120" s="131" t="str">
        <f t="shared" ca="1" si="10"/>
        <v/>
      </c>
      <c r="B120" s="319" t="s">
        <v>570</v>
      </c>
      <c r="C120" s="320"/>
      <c r="D120" s="319"/>
      <c r="E120" s="459"/>
      <c r="F120" s="458"/>
      <c r="G120" s="459"/>
      <c r="H120" s="496"/>
      <c r="I120" s="497"/>
      <c r="J120" s="497"/>
      <c r="K120" s="498"/>
      <c r="L120" s="570"/>
      <c r="M120" s="571"/>
      <c r="N120" s="572"/>
      <c r="O120" s="56"/>
      <c r="P120" s="142"/>
      <c r="Q120" s="499"/>
      <c r="R120" s="500"/>
      <c r="S120" s="500"/>
      <c r="T120" s="500"/>
      <c r="U120" s="500"/>
      <c r="V120" s="500"/>
      <c r="W120" s="500"/>
      <c r="X120" s="501"/>
      <c r="Y120" s="56"/>
      <c r="Z120" s="56"/>
      <c r="AA120" s="169" t="b">
        <f t="shared" si="11"/>
        <v>0</v>
      </c>
      <c r="AC120" s="170" t="b">
        <f t="shared" si="12"/>
        <v>0</v>
      </c>
      <c r="AG120" s="175"/>
      <c r="AH120" s="171" t="b">
        <f t="shared" si="13"/>
        <v>0</v>
      </c>
      <c r="AI120" s="176"/>
    </row>
    <row r="121" spans="1:35" ht="32.25" customHeight="1" x14ac:dyDescent="0.2">
      <c r="A121" s="131" t="str">
        <f t="shared" ca="1" si="10"/>
        <v/>
      </c>
      <c r="B121" s="319" t="s">
        <v>570</v>
      </c>
      <c r="C121" s="320"/>
      <c r="D121" s="319"/>
      <c r="E121" s="459"/>
      <c r="F121" s="458"/>
      <c r="G121" s="459"/>
      <c r="H121" s="496"/>
      <c r="I121" s="497"/>
      <c r="J121" s="497"/>
      <c r="K121" s="498"/>
      <c r="L121" s="570"/>
      <c r="M121" s="571"/>
      <c r="N121" s="572"/>
      <c r="O121" s="141"/>
      <c r="P121" s="142"/>
      <c r="Q121" s="499"/>
      <c r="R121" s="500"/>
      <c r="S121" s="500"/>
      <c r="T121" s="500"/>
      <c r="U121" s="500"/>
      <c r="V121" s="500"/>
      <c r="W121" s="500"/>
      <c r="X121" s="501"/>
      <c r="Y121" s="56"/>
      <c r="Z121" s="56"/>
      <c r="AA121" s="169" t="b">
        <f t="shared" si="11"/>
        <v>0</v>
      </c>
      <c r="AC121" s="170" t="b">
        <f t="shared" si="12"/>
        <v>0</v>
      </c>
      <c r="AG121" s="175"/>
      <c r="AH121" s="171" t="b">
        <f t="shared" si="13"/>
        <v>0</v>
      </c>
      <c r="AI121" s="176"/>
    </row>
    <row r="122" spans="1:35" ht="32.25" customHeight="1" x14ac:dyDescent="0.2">
      <c r="A122" s="131" t="str">
        <f t="shared" ca="1" si="10"/>
        <v/>
      </c>
      <c r="B122" s="319" t="s">
        <v>570</v>
      </c>
      <c r="C122" s="320"/>
      <c r="D122" s="319"/>
      <c r="E122" s="459"/>
      <c r="F122" s="458"/>
      <c r="G122" s="459"/>
      <c r="H122" s="496"/>
      <c r="I122" s="497"/>
      <c r="J122" s="497"/>
      <c r="K122" s="498"/>
      <c r="L122" s="570"/>
      <c r="M122" s="571"/>
      <c r="N122" s="572"/>
      <c r="O122" s="56"/>
      <c r="P122" s="142"/>
      <c r="Q122" s="499"/>
      <c r="R122" s="500"/>
      <c r="S122" s="500"/>
      <c r="T122" s="500"/>
      <c r="U122" s="500"/>
      <c r="V122" s="500"/>
      <c r="W122" s="500"/>
      <c r="X122" s="501"/>
      <c r="Y122" s="56"/>
      <c r="Z122" s="56"/>
      <c r="AA122" s="169" t="b">
        <f t="shared" si="11"/>
        <v>0</v>
      </c>
      <c r="AC122" s="170" t="b">
        <f t="shared" si="12"/>
        <v>0</v>
      </c>
      <c r="AG122" s="175"/>
      <c r="AH122" s="171" t="b">
        <f t="shared" si="13"/>
        <v>0</v>
      </c>
      <c r="AI122" s="176"/>
    </row>
    <row r="123" spans="1:35" ht="32.25" customHeight="1" x14ac:dyDescent="0.2">
      <c r="A123" s="131" t="str">
        <f t="shared" ca="1" si="10"/>
        <v/>
      </c>
      <c r="B123" s="319" t="s">
        <v>570</v>
      </c>
      <c r="C123" s="320"/>
      <c r="D123" s="319"/>
      <c r="E123" s="459"/>
      <c r="F123" s="458"/>
      <c r="G123" s="459"/>
      <c r="H123" s="496"/>
      <c r="I123" s="497"/>
      <c r="J123" s="497"/>
      <c r="K123" s="498"/>
      <c r="L123" s="570"/>
      <c r="M123" s="571"/>
      <c r="N123" s="572"/>
      <c r="O123" s="56"/>
      <c r="P123" s="142"/>
      <c r="Q123" s="499"/>
      <c r="R123" s="500"/>
      <c r="S123" s="500"/>
      <c r="T123" s="500"/>
      <c r="U123" s="500"/>
      <c r="V123" s="500"/>
      <c r="W123" s="500"/>
      <c r="X123" s="501"/>
      <c r="Y123" s="56"/>
      <c r="Z123" s="56"/>
      <c r="AA123" s="169" t="b">
        <f t="shared" si="11"/>
        <v>0</v>
      </c>
      <c r="AC123" s="170" t="b">
        <f t="shared" si="12"/>
        <v>0</v>
      </c>
      <c r="AG123" s="175"/>
      <c r="AH123" s="171" t="b">
        <f t="shared" si="13"/>
        <v>0</v>
      </c>
      <c r="AI123" s="176"/>
    </row>
    <row r="124" spans="1:35" ht="32.25" customHeight="1" x14ac:dyDescent="0.2">
      <c r="A124" s="131" t="str">
        <f t="shared" ca="1" si="10"/>
        <v/>
      </c>
      <c r="B124" s="319" t="s">
        <v>570</v>
      </c>
      <c r="C124" s="320"/>
      <c r="D124" s="319"/>
      <c r="E124" s="459"/>
      <c r="F124" s="458"/>
      <c r="G124" s="459"/>
      <c r="H124" s="496"/>
      <c r="I124" s="497"/>
      <c r="J124" s="497"/>
      <c r="K124" s="514"/>
      <c r="L124" s="570"/>
      <c r="M124" s="571"/>
      <c r="N124" s="572"/>
      <c r="O124" s="56"/>
      <c r="P124" s="142"/>
      <c r="Q124" s="499"/>
      <c r="R124" s="500"/>
      <c r="S124" s="500"/>
      <c r="T124" s="500"/>
      <c r="U124" s="500"/>
      <c r="V124" s="500"/>
      <c r="W124" s="500"/>
      <c r="X124" s="501"/>
      <c r="Y124" s="56"/>
      <c r="Z124" s="56"/>
      <c r="AA124" s="169" t="b">
        <f t="shared" si="11"/>
        <v>0</v>
      </c>
      <c r="AC124" s="170" t="b">
        <f t="shared" si="12"/>
        <v>0</v>
      </c>
      <c r="AH124" s="171" t="b">
        <f t="shared" si="13"/>
        <v>0</v>
      </c>
    </row>
    <row r="125" spans="1:35" ht="70.5" customHeight="1" x14ac:dyDescent="0.2">
      <c r="A125" s="131"/>
      <c r="B125" s="515" t="s">
        <v>605</v>
      </c>
      <c r="C125" s="516"/>
      <c r="D125" s="515" t="s">
        <v>519</v>
      </c>
      <c r="E125" s="524"/>
      <c r="F125" s="455" t="s">
        <v>619</v>
      </c>
      <c r="G125" s="493"/>
      <c r="H125" s="515" t="s">
        <v>253</v>
      </c>
      <c r="I125" s="517"/>
      <c r="J125" s="517"/>
      <c r="K125" s="508"/>
      <c r="L125" s="521" t="s">
        <v>523</v>
      </c>
      <c r="M125" s="522"/>
      <c r="N125" s="523"/>
      <c r="O125" s="56"/>
      <c r="P125" s="157" t="s">
        <v>524</v>
      </c>
      <c r="Q125" s="518" t="s">
        <v>255</v>
      </c>
      <c r="R125" s="519"/>
      <c r="S125" s="520"/>
      <c r="T125" s="455" t="s">
        <v>256</v>
      </c>
      <c r="U125" s="493"/>
      <c r="V125" s="493"/>
      <c r="W125" s="493"/>
      <c r="X125" s="525"/>
      <c r="Z125" s="56"/>
      <c r="AA125" s="177"/>
      <c r="AB125" s="178"/>
      <c r="AG125" s="175"/>
      <c r="AH125" s="176"/>
      <c r="AI125" s="176"/>
    </row>
    <row r="126" spans="1:35" ht="32.25" customHeight="1" x14ac:dyDescent="0.2">
      <c r="A126" s="131" t="str">
        <f t="shared" ref="A126:A135" ca="1" si="14">IFERROR(INDEX(TblMatchKravres,MATCH($B126,TblSpecTjnstr,0)),"")</f>
        <v/>
      </c>
      <c r="B126" s="319" t="s">
        <v>570</v>
      </c>
      <c r="C126" s="320"/>
      <c r="D126" s="319"/>
      <c r="E126" s="459"/>
      <c r="F126" s="458"/>
      <c r="G126" s="459"/>
      <c r="H126" s="496"/>
      <c r="I126" s="497"/>
      <c r="J126" s="497"/>
      <c r="K126" s="514"/>
      <c r="L126" s="570"/>
      <c r="M126" s="571"/>
      <c r="N126" s="572"/>
      <c r="O126" s="56"/>
      <c r="P126" s="158"/>
      <c r="Q126" s="319"/>
      <c r="R126" s="458"/>
      <c r="S126" s="459"/>
      <c r="T126" s="486"/>
      <c r="U126" s="487"/>
      <c r="V126" s="487"/>
      <c r="W126" s="487"/>
      <c r="X126" s="488"/>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19" t="s">
        <v>570</v>
      </c>
      <c r="C127" s="320"/>
      <c r="D127" s="319"/>
      <c r="E127" s="459"/>
      <c r="F127" s="458"/>
      <c r="G127" s="459"/>
      <c r="H127" s="496"/>
      <c r="I127" s="497"/>
      <c r="J127" s="497"/>
      <c r="K127" s="514"/>
      <c r="L127" s="570"/>
      <c r="M127" s="571"/>
      <c r="N127" s="572"/>
      <c r="O127" s="56"/>
      <c r="P127" s="158"/>
      <c r="Q127" s="319"/>
      <c r="R127" s="458"/>
      <c r="S127" s="459"/>
      <c r="T127" s="486"/>
      <c r="U127" s="487"/>
      <c r="V127" s="487"/>
      <c r="W127" s="487"/>
      <c r="X127" s="488"/>
      <c r="Y127" s="56"/>
      <c r="Z127" s="56"/>
      <c r="AA127" s="169" t="b">
        <f t="shared" si="15"/>
        <v>0</v>
      </c>
      <c r="AC127" s="170" t="b">
        <f t="shared" si="16"/>
        <v>0</v>
      </c>
      <c r="AG127" s="175"/>
      <c r="AH127" s="171" t="b">
        <f t="shared" si="17"/>
        <v>0</v>
      </c>
      <c r="AI127" s="176"/>
    </row>
    <row r="128" spans="1:35" ht="32.25" customHeight="1" x14ac:dyDescent="0.2">
      <c r="A128" s="131" t="str">
        <f t="shared" ca="1" si="14"/>
        <v/>
      </c>
      <c r="B128" s="319" t="s">
        <v>570</v>
      </c>
      <c r="C128" s="320"/>
      <c r="D128" s="319"/>
      <c r="E128" s="459"/>
      <c r="F128" s="458"/>
      <c r="G128" s="459"/>
      <c r="H128" s="496"/>
      <c r="I128" s="497"/>
      <c r="J128" s="497"/>
      <c r="K128" s="514"/>
      <c r="L128" s="570"/>
      <c r="M128" s="571"/>
      <c r="N128" s="572"/>
      <c r="O128" s="56"/>
      <c r="P128" s="158"/>
      <c r="Q128" s="319"/>
      <c r="R128" s="458"/>
      <c r="S128" s="459"/>
      <c r="T128" s="486"/>
      <c r="U128" s="487"/>
      <c r="V128" s="487"/>
      <c r="W128" s="487"/>
      <c r="X128" s="488"/>
      <c r="Y128" s="56"/>
      <c r="Z128" s="56"/>
      <c r="AA128" s="169" t="b">
        <f t="shared" si="15"/>
        <v>0</v>
      </c>
      <c r="AC128" s="170" t="b">
        <f t="shared" si="16"/>
        <v>0</v>
      </c>
      <c r="AG128" s="175"/>
      <c r="AH128" s="171" t="b">
        <f t="shared" si="17"/>
        <v>0</v>
      </c>
      <c r="AI128" s="176"/>
    </row>
    <row r="129" spans="1:35" ht="32.25" customHeight="1" x14ac:dyDescent="0.2">
      <c r="A129" s="131" t="str">
        <f t="shared" ca="1" si="14"/>
        <v/>
      </c>
      <c r="B129" s="319" t="s">
        <v>570</v>
      </c>
      <c r="C129" s="320"/>
      <c r="D129" s="319"/>
      <c r="E129" s="459"/>
      <c r="F129" s="458"/>
      <c r="G129" s="459"/>
      <c r="H129" s="496"/>
      <c r="I129" s="497"/>
      <c r="J129" s="497"/>
      <c r="K129" s="514"/>
      <c r="L129" s="570"/>
      <c r="M129" s="571"/>
      <c r="N129" s="572"/>
      <c r="O129" s="141"/>
      <c r="P129" s="158"/>
      <c r="Q129" s="319"/>
      <c r="R129" s="458"/>
      <c r="S129" s="459"/>
      <c r="T129" s="486"/>
      <c r="U129" s="487"/>
      <c r="V129" s="487"/>
      <c r="W129" s="487"/>
      <c r="X129" s="488"/>
      <c r="Y129" s="56"/>
      <c r="Z129" s="56"/>
      <c r="AA129" s="169" t="b">
        <f t="shared" si="15"/>
        <v>0</v>
      </c>
      <c r="AC129" s="170" t="b">
        <f t="shared" si="16"/>
        <v>0</v>
      </c>
      <c r="AG129" s="175"/>
      <c r="AH129" s="171" t="b">
        <f t="shared" si="17"/>
        <v>0</v>
      </c>
      <c r="AI129" s="176"/>
    </row>
    <row r="130" spans="1:35" ht="32.25" customHeight="1" x14ac:dyDescent="0.2">
      <c r="A130" s="131" t="str">
        <f t="shared" ca="1" si="14"/>
        <v/>
      </c>
      <c r="B130" s="319" t="s">
        <v>570</v>
      </c>
      <c r="C130" s="320"/>
      <c r="D130" s="319"/>
      <c r="E130" s="459"/>
      <c r="F130" s="458"/>
      <c r="G130" s="459"/>
      <c r="H130" s="496"/>
      <c r="I130" s="497"/>
      <c r="J130" s="497"/>
      <c r="K130" s="514"/>
      <c r="L130" s="570"/>
      <c r="M130" s="571"/>
      <c r="N130" s="572"/>
      <c r="O130" s="56"/>
      <c r="P130" s="158"/>
      <c r="Q130" s="319"/>
      <c r="R130" s="458"/>
      <c r="S130" s="459"/>
      <c r="T130" s="486"/>
      <c r="U130" s="487"/>
      <c r="V130" s="487"/>
      <c r="W130" s="487"/>
      <c r="X130" s="488"/>
      <c r="Y130" s="56"/>
      <c r="Z130" s="56"/>
      <c r="AA130" s="169" t="b">
        <f t="shared" si="15"/>
        <v>0</v>
      </c>
      <c r="AC130" s="170" t="b">
        <f t="shared" si="16"/>
        <v>0</v>
      </c>
      <c r="AH130" s="171" t="b">
        <f t="shared" si="17"/>
        <v>0</v>
      </c>
    </row>
    <row r="131" spans="1:35" ht="32.25" customHeight="1" x14ac:dyDescent="0.2">
      <c r="A131" s="131" t="str">
        <f t="shared" ca="1" si="14"/>
        <v/>
      </c>
      <c r="B131" s="319" t="s">
        <v>570</v>
      </c>
      <c r="C131" s="320"/>
      <c r="D131" s="319"/>
      <c r="E131" s="459"/>
      <c r="F131" s="458"/>
      <c r="G131" s="459"/>
      <c r="H131" s="496"/>
      <c r="I131" s="497"/>
      <c r="J131" s="497"/>
      <c r="K131" s="514"/>
      <c r="L131" s="570"/>
      <c r="M131" s="571"/>
      <c r="N131" s="572"/>
      <c r="O131" s="56"/>
      <c r="P131" s="158"/>
      <c r="Q131" s="319"/>
      <c r="R131" s="458"/>
      <c r="S131" s="459"/>
      <c r="T131" s="486"/>
      <c r="U131" s="487"/>
      <c r="V131" s="487"/>
      <c r="W131" s="487"/>
      <c r="X131" s="488"/>
      <c r="Y131" s="56"/>
      <c r="Z131" s="56"/>
      <c r="AA131" s="169" t="b">
        <f t="shared" si="15"/>
        <v>0</v>
      </c>
      <c r="AC131" s="170" t="b">
        <f t="shared" si="16"/>
        <v>0</v>
      </c>
      <c r="AG131" s="175"/>
      <c r="AH131" s="171" t="b">
        <f t="shared" si="17"/>
        <v>0</v>
      </c>
      <c r="AI131" s="176"/>
    </row>
    <row r="132" spans="1:35" ht="32.25" customHeight="1" x14ac:dyDescent="0.2">
      <c r="A132" s="131" t="str">
        <f t="shared" ca="1" si="14"/>
        <v/>
      </c>
      <c r="B132" s="319" t="s">
        <v>570</v>
      </c>
      <c r="C132" s="320"/>
      <c r="D132" s="319"/>
      <c r="E132" s="459"/>
      <c r="F132" s="458"/>
      <c r="G132" s="459"/>
      <c r="H132" s="496"/>
      <c r="I132" s="497"/>
      <c r="J132" s="497"/>
      <c r="K132" s="514"/>
      <c r="L132" s="570"/>
      <c r="M132" s="571"/>
      <c r="N132" s="572"/>
      <c r="O132" s="56"/>
      <c r="P132" s="158"/>
      <c r="Q132" s="319"/>
      <c r="R132" s="458"/>
      <c r="S132" s="459"/>
      <c r="T132" s="486"/>
      <c r="U132" s="487"/>
      <c r="V132" s="487"/>
      <c r="W132" s="487"/>
      <c r="X132" s="488"/>
      <c r="Y132" s="56"/>
      <c r="Z132" s="56"/>
      <c r="AA132" s="169" t="b">
        <f t="shared" si="15"/>
        <v>0</v>
      </c>
      <c r="AC132" s="170" t="b">
        <f t="shared" si="16"/>
        <v>0</v>
      </c>
      <c r="AG132" s="175"/>
      <c r="AH132" s="171" t="b">
        <f t="shared" si="17"/>
        <v>0</v>
      </c>
      <c r="AI132" s="176"/>
    </row>
    <row r="133" spans="1:35" ht="32.25" customHeight="1" x14ac:dyDescent="0.2">
      <c r="A133" s="131" t="str">
        <f t="shared" ca="1" si="14"/>
        <v/>
      </c>
      <c r="B133" s="319" t="s">
        <v>570</v>
      </c>
      <c r="C133" s="320"/>
      <c r="D133" s="319"/>
      <c r="E133" s="459"/>
      <c r="F133" s="458"/>
      <c r="G133" s="459"/>
      <c r="H133" s="496"/>
      <c r="I133" s="497"/>
      <c r="J133" s="497"/>
      <c r="K133" s="514"/>
      <c r="L133" s="570"/>
      <c r="M133" s="571"/>
      <c r="N133" s="572"/>
      <c r="O133" s="56"/>
      <c r="P133" s="158"/>
      <c r="Q133" s="319"/>
      <c r="R133" s="458"/>
      <c r="S133" s="459"/>
      <c r="T133" s="486"/>
      <c r="U133" s="487"/>
      <c r="V133" s="487"/>
      <c r="W133" s="487"/>
      <c r="X133" s="488"/>
      <c r="Y133" s="56"/>
      <c r="Z133" s="56"/>
      <c r="AA133" s="169" t="b">
        <f t="shared" si="15"/>
        <v>0</v>
      </c>
      <c r="AC133" s="170" t="b">
        <f t="shared" si="16"/>
        <v>0</v>
      </c>
      <c r="AG133" s="175"/>
      <c r="AH133" s="171" t="b">
        <f t="shared" si="17"/>
        <v>0</v>
      </c>
      <c r="AI133" s="176"/>
    </row>
    <row r="134" spans="1:35" ht="32.25" customHeight="1" x14ac:dyDescent="0.2">
      <c r="A134" s="131" t="str">
        <f t="shared" ca="1" si="14"/>
        <v/>
      </c>
      <c r="B134" s="319" t="s">
        <v>570</v>
      </c>
      <c r="C134" s="320"/>
      <c r="D134" s="319"/>
      <c r="E134" s="459"/>
      <c r="F134" s="458"/>
      <c r="G134" s="459"/>
      <c r="H134" s="496"/>
      <c r="I134" s="497"/>
      <c r="J134" s="497"/>
      <c r="K134" s="514"/>
      <c r="L134" s="570"/>
      <c r="M134" s="571"/>
      <c r="N134" s="572"/>
      <c r="O134" s="56"/>
      <c r="P134" s="158"/>
      <c r="Q134" s="319"/>
      <c r="R134" s="458"/>
      <c r="S134" s="459"/>
      <c r="T134" s="486"/>
      <c r="U134" s="487"/>
      <c r="V134" s="487"/>
      <c r="W134" s="487"/>
      <c r="X134" s="488"/>
      <c r="Y134" s="56"/>
      <c r="Z134" s="56"/>
      <c r="AA134" s="169" t="b">
        <f t="shared" si="15"/>
        <v>0</v>
      </c>
      <c r="AC134" s="170" t="b">
        <f t="shared" si="16"/>
        <v>0</v>
      </c>
      <c r="AG134" s="175"/>
      <c r="AH134" s="171" t="b">
        <f t="shared" si="17"/>
        <v>0</v>
      </c>
      <c r="AI134" s="176"/>
    </row>
    <row r="135" spans="1:35" ht="32.25" customHeight="1" x14ac:dyDescent="0.2">
      <c r="A135" s="131" t="str">
        <f t="shared" ca="1" si="14"/>
        <v/>
      </c>
      <c r="B135" s="319" t="s">
        <v>570</v>
      </c>
      <c r="C135" s="320"/>
      <c r="D135" s="319"/>
      <c r="E135" s="459"/>
      <c r="F135" s="458"/>
      <c r="G135" s="459"/>
      <c r="H135" s="496"/>
      <c r="I135" s="497"/>
      <c r="J135" s="497"/>
      <c r="K135" s="514"/>
      <c r="L135" s="570"/>
      <c r="M135" s="571"/>
      <c r="N135" s="572"/>
      <c r="O135" s="141"/>
      <c r="P135" s="158"/>
      <c r="Q135" s="319"/>
      <c r="R135" s="458"/>
      <c r="S135" s="459"/>
      <c r="T135" s="486"/>
      <c r="U135" s="487"/>
      <c r="V135" s="487"/>
      <c r="W135" s="487"/>
      <c r="X135" s="488"/>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M137" s="573" t="str">
        <f>IF(UtvarderingsVal="Alt2","","Max prisavdrag för uppfyllda bör-krav")</f>
        <v>Max prisavdrag för uppfyllda bör-krav</v>
      </c>
      <c r="N137" s="574"/>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6"/>
      <c r="C138" s="527"/>
      <c r="F138" s="29"/>
      <c r="G138" s="58"/>
      <c r="H138" s="29"/>
      <c r="I138" s="29"/>
      <c r="J138" s="29"/>
      <c r="K138" s="83"/>
      <c r="L138" s="83"/>
      <c r="M138" s="575">
        <f>IF(UtvarderingsVal="Alt2","",SUM(M115:M135))</f>
        <v>0</v>
      </c>
      <c r="N138" s="576"/>
      <c r="P138" s="29"/>
      <c r="Q138" s="29"/>
      <c r="R138" s="526"/>
      <c r="S138" s="527"/>
      <c r="T138" s="406" t="str">
        <f>IF(UtvarderingsVal="Alt2","","Totalt erhållet prisavdrag:")</f>
        <v>Totalt erhållet prisavdrag:</v>
      </c>
      <c r="U138" s="577"/>
      <c r="V138" s="578">
        <f>IFERROR(IF(UtvarderingsVal="Alt2","",SUMIF(P115:P124,"Ja",M115:N124))+SUM(P126:P135),"")</f>
        <v>0</v>
      </c>
      <c r="W138" s="579"/>
      <c r="X138" s="160"/>
      <c r="Y138" s="55"/>
      <c r="Z138" s="56"/>
      <c r="AA138" s="177"/>
      <c r="AB138" s="178"/>
    </row>
    <row r="139" spans="1:35" x14ac:dyDescent="0.2">
      <c r="A139" s="131"/>
      <c r="B139" s="29"/>
      <c r="C139" s="29"/>
      <c r="D139" s="29"/>
      <c r="E139" s="29"/>
      <c r="F139" s="29"/>
      <c r="G139" s="29"/>
      <c r="H139" s="29"/>
      <c r="I139" s="29"/>
      <c r="J139" s="29"/>
      <c r="M139" s="580"/>
      <c r="N139" s="580"/>
      <c r="P139" s="29"/>
      <c r="Q139" s="29"/>
      <c r="R139" s="29"/>
      <c r="S139" s="29"/>
      <c r="T139" s="29"/>
      <c r="U139" s="29"/>
      <c r="V139" s="29"/>
      <c r="W139" s="29"/>
      <c r="X139" s="54"/>
      <c r="Y139" s="55"/>
      <c r="Z139" s="29"/>
      <c r="AA139" s="177"/>
      <c r="AB139" s="178"/>
      <c r="AG139" s="175"/>
      <c r="AH139" s="176"/>
      <c r="AI139" s="176"/>
    </row>
    <row r="140" spans="1:35" ht="7.5" customHeight="1" x14ac:dyDescent="0.2">
      <c r="B140" s="76"/>
      <c r="C140" s="76"/>
      <c r="D140" s="76"/>
      <c r="E140" s="48"/>
      <c r="F140" s="48"/>
      <c r="G140" s="48"/>
      <c r="H140" s="48"/>
      <c r="J140" s="3"/>
      <c r="P140" s="44"/>
      <c r="R140" s="3"/>
      <c r="S140" s="3"/>
      <c r="T140" s="40"/>
      <c r="U140" s="3"/>
      <c r="V140" s="46"/>
      <c r="W140" s="45"/>
      <c r="X140" s="29"/>
      <c r="Y140" s="29"/>
      <c r="Z140" s="29"/>
      <c r="AA140" s="177"/>
      <c r="AB140" s="178"/>
      <c r="AG140" s="175"/>
      <c r="AH140" s="176"/>
      <c r="AI140" s="176"/>
    </row>
    <row r="141" spans="1:35" ht="8.25" customHeight="1" x14ac:dyDescent="0.2">
      <c r="A141" s="132" t="s">
        <v>156</v>
      </c>
      <c r="J141" s="3"/>
      <c r="L141" s="66"/>
      <c r="M141" s="66"/>
      <c r="N141" s="66"/>
      <c r="P141" s="49"/>
      <c r="R141" s="49"/>
      <c r="S141" s="6"/>
      <c r="T141" s="6"/>
      <c r="U141" s="6"/>
      <c r="V141" s="6"/>
      <c r="W141" s="28"/>
      <c r="Y141" s="28"/>
      <c r="Z141" s="28"/>
      <c r="AA141" s="177"/>
      <c r="AB141" s="178"/>
      <c r="AG141" s="175"/>
      <c r="AH141" s="176"/>
      <c r="AI141" s="176"/>
    </row>
    <row r="142" spans="1:35" ht="7.5" customHeight="1" x14ac:dyDescent="0.25">
      <c r="B142" s="62"/>
      <c r="C142" s="62"/>
      <c r="D142" s="62"/>
      <c r="E142" s="62"/>
      <c r="F142" s="62"/>
      <c r="G142" s="62"/>
      <c r="H142" s="62"/>
      <c r="I142" s="62"/>
      <c r="S142" s="29"/>
      <c r="T142" s="29"/>
      <c r="U142" s="29"/>
      <c r="V142" s="65"/>
      <c r="W142" s="65"/>
      <c r="X142" s="65"/>
      <c r="Y142" s="65"/>
      <c r="Z142" s="45"/>
      <c r="AA142" s="177"/>
      <c r="AB142" s="178"/>
      <c r="AG142" s="175"/>
      <c r="AH142" s="176"/>
      <c r="AI142" s="176"/>
    </row>
    <row r="143" spans="1:35" ht="29.25" customHeight="1" x14ac:dyDescent="0.2">
      <c r="A143" s="132" t="s">
        <v>157</v>
      </c>
      <c r="B143" s="89" t="s">
        <v>230</v>
      </c>
      <c r="C143" s="90"/>
      <c r="D143" s="90"/>
      <c r="E143" s="90"/>
      <c r="F143" s="90"/>
      <c r="G143" s="90"/>
      <c r="H143" s="90"/>
      <c r="I143" s="90"/>
      <c r="J143" s="90"/>
      <c r="K143" s="91"/>
      <c r="L143" s="90"/>
      <c r="M143" s="90"/>
      <c r="N143" s="101"/>
      <c r="P143" s="428" t="s">
        <v>130</v>
      </c>
      <c r="Q143" s="530"/>
      <c r="R143" s="428" t="s">
        <v>129</v>
      </c>
      <c r="S143" s="530"/>
      <c r="AA143" s="177"/>
      <c r="AB143" s="178"/>
      <c r="AG143" s="175"/>
      <c r="AH143" s="176"/>
      <c r="AI143" s="176"/>
    </row>
    <row r="144" spans="1:35" customFormat="1" ht="21.75" customHeight="1" x14ac:dyDescent="0.2">
      <c r="A144" s="132" t="s">
        <v>157</v>
      </c>
      <c r="B144" s="581" t="s">
        <v>176</v>
      </c>
      <c r="C144" s="432"/>
      <c r="D144" s="432"/>
      <c r="E144" s="432"/>
      <c r="F144" s="432"/>
      <c r="G144" s="432"/>
      <c r="H144" s="432"/>
      <c r="I144" s="432"/>
      <c r="J144" s="432"/>
      <c r="K144" s="432"/>
      <c r="L144" s="432"/>
      <c r="M144" s="432"/>
      <c r="N144" s="582"/>
      <c r="P144" s="79">
        <f>V138</f>
        <v>0</v>
      </c>
      <c r="Q144" s="68"/>
      <c r="R144" s="79">
        <f>X69-P144</f>
        <v>0</v>
      </c>
      <c r="S144" s="68"/>
      <c r="AA144" s="177"/>
      <c r="AB144" s="178"/>
      <c r="AC144" s="170"/>
      <c r="AD144" s="170"/>
      <c r="AE144" s="170"/>
      <c r="AF144" s="170"/>
      <c r="AG144" s="170"/>
      <c r="AH144" s="171"/>
      <c r="AI144" s="171"/>
    </row>
    <row r="145" spans="1:35" x14ac:dyDescent="0.2">
      <c r="A145" s="132" t="s">
        <v>157</v>
      </c>
      <c r="B145" s="583"/>
      <c r="C145" s="432"/>
      <c r="D145" s="432"/>
      <c r="E145" s="432"/>
      <c r="F145" s="432"/>
      <c r="G145" s="432"/>
      <c r="H145" s="432"/>
      <c r="I145" s="432"/>
      <c r="J145" s="432"/>
      <c r="K145" s="432"/>
      <c r="L145" s="432"/>
      <c r="M145" s="432"/>
      <c r="N145" s="582"/>
      <c r="P145" s="70"/>
      <c r="Q145" s="69"/>
      <c r="R145" s="587" t="s">
        <v>166</v>
      </c>
      <c r="S145" s="532"/>
      <c r="T145" s="29"/>
      <c r="U145" s="29"/>
      <c r="X145" s="29"/>
      <c r="Y145" s="29"/>
      <c r="Z145" s="29"/>
      <c r="AA145" s="177"/>
      <c r="AB145" s="178"/>
    </row>
    <row r="146" spans="1:35" x14ac:dyDescent="0.2">
      <c r="A146" s="132" t="s">
        <v>157</v>
      </c>
      <c r="B146" s="584"/>
      <c r="C146" s="585"/>
      <c r="D146" s="585"/>
      <c r="E146" s="585"/>
      <c r="F146" s="585"/>
      <c r="G146" s="585"/>
      <c r="H146" s="585"/>
      <c r="I146" s="585"/>
      <c r="J146" s="585"/>
      <c r="K146" s="585"/>
      <c r="L146" s="585"/>
      <c r="M146" s="585"/>
      <c r="N146" s="586"/>
      <c r="P146" s="71"/>
      <c r="Q146" s="72"/>
      <c r="R146" s="588"/>
      <c r="S146" s="589"/>
      <c r="T146" s="29"/>
      <c r="U146" s="29"/>
      <c r="V146" s="47"/>
      <c r="Z146" s="185"/>
      <c r="AA146" s="177"/>
      <c r="AB146" s="178"/>
    </row>
    <row r="147" spans="1:35" ht="9" customHeight="1" x14ac:dyDescent="0.2">
      <c r="A147" s="132" t="s">
        <v>157</v>
      </c>
      <c r="J147" s="3"/>
      <c r="L147" s="66"/>
      <c r="M147" s="66"/>
      <c r="N147" s="66"/>
      <c r="P147" s="218"/>
      <c r="R147" s="218"/>
      <c r="S147" s="6"/>
      <c r="T147" s="6"/>
      <c r="U147" s="6"/>
      <c r="V147" s="6"/>
      <c r="W147" s="28"/>
      <c r="Y147" s="28"/>
      <c r="Z147" s="28"/>
      <c r="AA147" s="177"/>
      <c r="AB147" s="178"/>
    </row>
    <row r="148" spans="1:35" x14ac:dyDescent="0.2">
      <c r="B148" s="73"/>
      <c r="C148" s="73"/>
      <c r="D148" s="73"/>
      <c r="E148" s="73"/>
      <c r="F148" s="73"/>
      <c r="G148" s="73"/>
      <c r="H148" s="73"/>
      <c r="I148" s="73"/>
      <c r="J148" s="3"/>
      <c r="L148" s="67"/>
      <c r="M148" s="67"/>
      <c r="N148" s="67"/>
      <c r="P148" s="209"/>
      <c r="R148" s="6"/>
      <c r="U148" s="28"/>
      <c r="V148" s="28"/>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ht="18" x14ac:dyDescent="0.2">
      <c r="B150" s="309" t="s">
        <v>213</v>
      </c>
      <c r="C150" s="309"/>
      <c r="D150" s="309"/>
      <c r="E150" s="309"/>
      <c r="F150" s="309"/>
      <c r="H150" s="59"/>
      <c r="I150" s="59"/>
      <c r="J150" s="59"/>
      <c r="S150" s="29"/>
      <c r="T150" s="29"/>
      <c r="U150" s="29"/>
      <c r="W150" s="29"/>
      <c r="AA150" s="177"/>
      <c r="AB150" s="178"/>
      <c r="AG150" s="175"/>
      <c r="AH150" s="176"/>
      <c r="AI150" s="176"/>
    </row>
    <row r="151" spans="1:35" ht="26.25" customHeight="1" x14ac:dyDescent="0.2">
      <c r="B151" s="478" t="s">
        <v>212</v>
      </c>
      <c r="C151" s="479"/>
      <c r="D151" s="479"/>
      <c r="E151" s="479"/>
      <c r="F151" s="479"/>
      <c r="G151" s="479"/>
      <c r="H151" s="479"/>
      <c r="I151" s="479"/>
      <c r="J151" s="59"/>
      <c r="S151" s="29"/>
      <c r="T151" s="29"/>
      <c r="U151" s="29"/>
      <c r="W151" s="29"/>
      <c r="AA151" s="177"/>
      <c r="AB151" s="178"/>
      <c r="AG151" s="175"/>
      <c r="AH151" s="176"/>
      <c r="AI151" s="176"/>
    </row>
    <row r="152" spans="1:35" x14ac:dyDescent="0.2">
      <c r="B152" s="25" t="s">
        <v>121</v>
      </c>
      <c r="H152" s="59"/>
      <c r="I152" s="59"/>
      <c r="J152" s="59"/>
      <c r="K152" s="40"/>
      <c r="P152" s="25"/>
      <c r="U152" s="29"/>
      <c r="V152" s="29"/>
      <c r="W152" s="29"/>
      <c r="AA152" s="177"/>
      <c r="AB152" s="178"/>
    </row>
    <row r="153" spans="1:35" ht="19.5" customHeight="1" x14ac:dyDescent="0.2">
      <c r="B153" s="292" t="s">
        <v>234</v>
      </c>
      <c r="C153" s="293"/>
      <c r="D153" s="293"/>
      <c r="E153" s="293"/>
      <c r="F153" s="293"/>
      <c r="G153" s="293"/>
      <c r="H153" s="293"/>
      <c r="I153" s="310"/>
      <c r="J153" s="59"/>
      <c r="K153" s="40"/>
      <c r="P153" s="290"/>
      <c r="Q153" s="290"/>
      <c r="R153" s="290"/>
      <c r="S153" s="290"/>
      <c r="T153" s="210"/>
      <c r="U153" s="29"/>
      <c r="AA153" s="177"/>
      <c r="AB153" s="178"/>
    </row>
    <row r="154" spans="1:35" ht="19.5" customHeight="1" x14ac:dyDescent="0.2">
      <c r="B154" s="286"/>
      <c r="C154" s="287"/>
      <c r="D154" s="287"/>
      <c r="E154" s="287"/>
      <c r="F154" s="287"/>
      <c r="G154" s="287"/>
      <c r="H154" s="287"/>
      <c r="I154" s="288"/>
      <c r="J154" s="59"/>
      <c r="K154" s="40"/>
      <c r="U154" s="29"/>
      <c r="AA154" s="177"/>
      <c r="AB154" s="178"/>
    </row>
    <row r="155" spans="1:35" ht="19.5" customHeight="1" x14ac:dyDescent="0.2">
      <c r="B155" s="286"/>
      <c r="C155" s="287"/>
      <c r="D155" s="287"/>
      <c r="E155" s="287"/>
      <c r="F155" s="287"/>
      <c r="G155" s="287"/>
      <c r="H155" s="287"/>
      <c r="I155" s="288"/>
      <c r="K155" s="40"/>
      <c r="U155" s="29"/>
      <c r="X155" s="211"/>
      <c r="Y155" s="211"/>
      <c r="Z155" s="184"/>
      <c r="AA155" s="177"/>
      <c r="AB155" s="178"/>
    </row>
    <row r="156" spans="1:35" ht="19.5" customHeight="1" x14ac:dyDescent="0.2">
      <c r="B156" s="291"/>
      <c r="C156" s="291"/>
      <c r="D156" s="291"/>
      <c r="E156" s="291"/>
      <c r="F156" s="291"/>
      <c r="G156" s="291"/>
      <c r="H156" s="291"/>
      <c r="I156" s="291"/>
      <c r="K156" s="40"/>
      <c r="U156" s="29"/>
      <c r="X156" s="211"/>
      <c r="Y156" s="211"/>
      <c r="Z156" s="184"/>
      <c r="AA156" s="177"/>
      <c r="AB156" s="178"/>
    </row>
    <row r="157" spans="1:35" ht="12.75" customHeight="1" x14ac:dyDescent="0.2">
      <c r="J157" s="3"/>
      <c r="P157" s="3"/>
      <c r="Q157" s="3"/>
      <c r="R157" s="3"/>
      <c r="S157" s="3"/>
      <c r="T157" s="3"/>
      <c r="U157" s="29"/>
      <c r="X157" s="211"/>
      <c r="Y157" s="211"/>
      <c r="Z157" s="184"/>
      <c r="AA157" s="177"/>
      <c r="AB157" s="178"/>
    </row>
    <row r="158" spans="1:35" ht="19.5" customHeight="1" x14ac:dyDescent="0.2">
      <c r="B158" s="25" t="s">
        <v>219</v>
      </c>
      <c r="P158" s="25"/>
      <c r="U158" s="29"/>
      <c r="X158" s="211"/>
      <c r="Y158" s="211"/>
      <c r="Z158" s="184"/>
      <c r="AA158" s="177"/>
      <c r="AB158" s="178"/>
    </row>
    <row r="159" spans="1:35" ht="19.5" customHeight="1" x14ac:dyDescent="0.2">
      <c r="B159" s="289" t="s">
        <v>174</v>
      </c>
      <c r="C159" s="289"/>
      <c r="D159" s="289"/>
      <c r="E159" s="289"/>
      <c r="F159" s="289"/>
      <c r="G159" s="289"/>
      <c r="H159" s="289"/>
      <c r="I159" s="289"/>
      <c r="P159" s="290"/>
      <c r="Q159" s="290"/>
      <c r="R159" s="290"/>
      <c r="S159" s="290"/>
      <c r="T159" s="210"/>
      <c r="U159" s="29"/>
      <c r="X159" s="211"/>
      <c r="Y159" s="211"/>
      <c r="Z159" s="184"/>
      <c r="AA159" s="177"/>
      <c r="AB159" s="178"/>
    </row>
    <row r="160" spans="1:35" ht="19.5" customHeight="1" x14ac:dyDescent="0.2">
      <c r="B160" s="291"/>
      <c r="C160" s="291"/>
      <c r="D160" s="291"/>
      <c r="E160" s="291"/>
      <c r="F160" s="291"/>
      <c r="G160" s="291"/>
      <c r="H160" s="291"/>
      <c r="I160" s="291"/>
      <c r="U160" s="29"/>
      <c r="X160" s="211"/>
      <c r="Y160" s="211"/>
      <c r="Z160" s="184"/>
      <c r="AA160" s="177"/>
      <c r="AB160" s="178"/>
    </row>
    <row r="161" spans="2:35" ht="19.5" customHeight="1" x14ac:dyDescent="0.2">
      <c r="B161" s="291"/>
      <c r="C161" s="291"/>
      <c r="D161" s="291"/>
      <c r="E161" s="291"/>
      <c r="F161" s="291"/>
      <c r="G161" s="291"/>
      <c r="H161" s="291"/>
      <c r="I161" s="291"/>
      <c r="U161" s="29"/>
      <c r="X161" s="211"/>
      <c r="Y161" s="211"/>
      <c r="Z161" s="184"/>
      <c r="AA161" s="177"/>
      <c r="AB161" s="178"/>
    </row>
    <row r="162" spans="2:35" ht="19.5" customHeight="1" x14ac:dyDescent="0.2">
      <c r="B162" s="291"/>
      <c r="C162" s="291"/>
      <c r="D162" s="291"/>
      <c r="E162" s="291"/>
      <c r="F162" s="291"/>
      <c r="G162" s="291"/>
      <c r="H162" s="291"/>
      <c r="I162" s="291"/>
      <c r="U162" s="29"/>
      <c r="X162" s="211"/>
      <c r="Y162" s="211"/>
      <c r="Z162" s="184"/>
      <c r="AA162" s="177"/>
      <c r="AB162" s="178"/>
    </row>
    <row r="163" spans="2:35" ht="19.5" customHeight="1" x14ac:dyDescent="0.2">
      <c r="U163" s="29"/>
      <c r="X163" s="211"/>
      <c r="Y163" s="211"/>
      <c r="Z163" s="184"/>
      <c r="AA163" s="177"/>
      <c r="AB163" s="178"/>
    </row>
    <row r="164" spans="2:35" ht="19.5" customHeight="1" x14ac:dyDescent="0.2">
      <c r="B164" s="25" t="s">
        <v>220</v>
      </c>
      <c r="P164" s="25"/>
      <c r="U164" s="29"/>
      <c r="X164" s="211"/>
      <c r="Y164" s="211"/>
      <c r="Z164" s="184"/>
      <c r="AA164" s="177"/>
      <c r="AB164" s="178"/>
    </row>
    <row r="165" spans="2:35" ht="19.5" customHeight="1" x14ac:dyDescent="0.2">
      <c r="B165" s="289" t="s">
        <v>221</v>
      </c>
      <c r="C165" s="289"/>
      <c r="D165" s="289"/>
      <c r="E165" s="289"/>
      <c r="F165" s="289"/>
      <c r="G165" s="289"/>
      <c r="H165" s="289"/>
      <c r="I165" s="289"/>
      <c r="P165" s="368"/>
      <c r="Q165" s="368"/>
      <c r="R165" s="368"/>
      <c r="S165" s="368"/>
      <c r="T165" s="210"/>
      <c r="U165" s="29"/>
      <c r="X165" s="211"/>
      <c r="Y165" s="211"/>
      <c r="Z165" s="184"/>
      <c r="AA165" s="177"/>
      <c r="AB165" s="178"/>
    </row>
    <row r="166" spans="2:35" ht="19.5" customHeight="1" x14ac:dyDescent="0.2">
      <c r="B166" s="291"/>
      <c r="C166" s="291"/>
      <c r="D166" s="291"/>
      <c r="E166" s="291"/>
      <c r="F166" s="291"/>
      <c r="G166" s="291"/>
      <c r="H166" s="291"/>
      <c r="I166" s="291"/>
      <c r="U166" s="29"/>
      <c r="X166" s="211"/>
      <c r="Y166" s="211"/>
      <c r="Z166" s="184"/>
      <c r="AA166" s="177"/>
      <c r="AB166" s="178"/>
    </row>
    <row r="167" spans="2:35" ht="19.5" customHeight="1" x14ac:dyDescent="0.2">
      <c r="B167" s="291"/>
      <c r="C167" s="291"/>
      <c r="D167" s="291"/>
      <c r="E167" s="291"/>
      <c r="F167" s="291"/>
      <c r="G167" s="291"/>
      <c r="H167" s="291"/>
      <c r="I167" s="291"/>
      <c r="U167" s="29"/>
      <c r="X167" s="211"/>
      <c r="Y167" s="211"/>
      <c r="Z167" s="211"/>
      <c r="AA167" s="177"/>
      <c r="AB167" s="178"/>
    </row>
    <row r="168" spans="2:35" ht="19.5" customHeight="1" x14ac:dyDescent="0.2">
      <c r="B168" s="291"/>
      <c r="C168" s="291"/>
      <c r="D168" s="291"/>
      <c r="E168" s="291"/>
      <c r="F168" s="291"/>
      <c r="G168" s="291"/>
      <c r="H168" s="291"/>
      <c r="I168" s="291"/>
      <c r="U168" s="29"/>
      <c r="X168" s="211"/>
      <c r="Y168" s="211"/>
      <c r="Z168" s="211"/>
      <c r="AA168" s="177"/>
      <c r="AB168" s="178"/>
    </row>
    <row r="169" spans="2:35" ht="19.5" customHeight="1" x14ac:dyDescent="0.2">
      <c r="B169" s="291"/>
      <c r="C169" s="291"/>
      <c r="D169" s="291"/>
      <c r="E169" s="291"/>
      <c r="F169" s="291"/>
      <c r="G169" s="291"/>
      <c r="H169" s="291"/>
      <c r="I169" s="291"/>
      <c r="U169" s="29"/>
      <c r="X169" s="211"/>
      <c r="Y169" s="211"/>
      <c r="Z169" s="211"/>
      <c r="AA169" s="177"/>
      <c r="AB169" s="178"/>
    </row>
    <row r="170" spans="2:35" ht="19.5" customHeight="1" x14ac:dyDescent="0.2">
      <c r="B170" s="291"/>
      <c r="C170" s="291"/>
      <c r="D170" s="291"/>
      <c r="E170" s="291"/>
      <c r="F170" s="291"/>
      <c r="G170" s="291"/>
      <c r="H170" s="291"/>
      <c r="I170" s="291"/>
      <c r="U170" s="29"/>
      <c r="X170" s="211"/>
      <c r="Y170" s="211"/>
      <c r="Z170" s="211"/>
      <c r="AA170" s="177"/>
      <c r="AB170" s="178"/>
    </row>
    <row r="171" spans="2:35" ht="17.25" customHeight="1" x14ac:dyDescent="0.2">
      <c r="B171" s="38"/>
      <c r="C171" s="38"/>
      <c r="D171" s="38"/>
      <c r="E171" s="38"/>
      <c r="F171" s="38"/>
      <c r="H171" s="32"/>
      <c r="I171" s="32"/>
      <c r="J171" s="32"/>
      <c r="P171" s="31"/>
      <c r="S171" s="29"/>
      <c r="T171" s="29"/>
      <c r="U171" s="29"/>
      <c r="X171" s="211"/>
      <c r="Y171" s="211"/>
      <c r="Z171" s="211"/>
      <c r="AA171" s="177"/>
      <c r="AB171" s="178"/>
    </row>
    <row r="172" spans="2:35" ht="19.5" customHeight="1" x14ac:dyDescent="0.2">
      <c r="B172" s="25" t="s">
        <v>167</v>
      </c>
      <c r="P172" s="25"/>
      <c r="U172" s="29"/>
      <c r="X172" s="211"/>
      <c r="Y172" s="211"/>
      <c r="Z172" s="211"/>
      <c r="AA172" s="177"/>
      <c r="AB172" s="178"/>
    </row>
    <row r="173" spans="2:35" ht="19.5" customHeight="1" x14ac:dyDescent="0.2">
      <c r="B173" s="289" t="s">
        <v>197</v>
      </c>
      <c r="C173" s="289"/>
      <c r="D173" s="289"/>
      <c r="E173" s="289"/>
      <c r="F173" s="289"/>
      <c r="G173" s="289"/>
      <c r="H173" s="289"/>
      <c r="I173" s="289"/>
      <c r="K173" s="40"/>
      <c r="P173" s="290"/>
      <c r="Q173" s="290"/>
      <c r="R173" s="290"/>
      <c r="S173" s="290"/>
      <c r="T173" s="210"/>
      <c r="U173" s="29"/>
      <c r="X173" s="211"/>
      <c r="Y173" s="211"/>
      <c r="Z173" s="211"/>
      <c r="AA173" s="177"/>
      <c r="AB173" s="178"/>
    </row>
    <row r="174" spans="2:35" ht="19.5" customHeight="1" x14ac:dyDescent="0.2">
      <c r="B174" s="291"/>
      <c r="C174" s="291"/>
      <c r="D174" s="291"/>
      <c r="E174" s="291"/>
      <c r="F174" s="291"/>
      <c r="G174" s="291"/>
      <c r="H174" s="291"/>
      <c r="I174" s="291"/>
      <c r="K174" s="40"/>
      <c r="U174" s="29"/>
      <c r="X174" s="211"/>
      <c r="Y174" s="211"/>
      <c r="Z174" s="211"/>
      <c r="AA174" s="177"/>
      <c r="AB174" s="178"/>
    </row>
    <row r="175" spans="2:35" ht="19.5" customHeight="1" x14ac:dyDescent="0.2">
      <c r="B175" s="291"/>
      <c r="C175" s="291"/>
      <c r="D175" s="291"/>
      <c r="E175" s="291"/>
      <c r="F175" s="291"/>
      <c r="G175" s="291"/>
      <c r="H175" s="291"/>
      <c r="I175" s="291"/>
      <c r="K175" s="40"/>
      <c r="U175" s="29"/>
      <c r="X175" s="211"/>
      <c r="Y175" s="211"/>
      <c r="Z175" s="211"/>
      <c r="AA175" s="177"/>
      <c r="AB175" s="178"/>
      <c r="AC175" s="179"/>
      <c r="AD175" s="179"/>
      <c r="AE175" s="179"/>
      <c r="AF175" s="179"/>
      <c r="AG175" s="179"/>
      <c r="AH175" s="180"/>
      <c r="AI175" s="180"/>
    </row>
    <row r="176" spans="2:35" ht="19.5" customHeight="1" x14ac:dyDescent="0.2">
      <c r="B176" s="291"/>
      <c r="C176" s="291"/>
      <c r="D176" s="291"/>
      <c r="E176" s="291"/>
      <c r="F176" s="291"/>
      <c r="G176" s="291"/>
      <c r="H176" s="291"/>
      <c r="I176" s="291"/>
      <c r="K176" s="40"/>
      <c r="U176" s="29"/>
      <c r="X176" s="211"/>
      <c r="Y176" s="211"/>
      <c r="Z176" s="211"/>
      <c r="AA176" s="177"/>
      <c r="AB176" s="178"/>
      <c r="AC176" s="181"/>
      <c r="AD176" s="181"/>
      <c r="AE176" s="181"/>
      <c r="AF176" s="181"/>
      <c r="AG176" s="181"/>
      <c r="AH176" s="182"/>
      <c r="AI176" s="182"/>
    </row>
    <row r="177" spans="2:35" ht="19.5" customHeight="1" x14ac:dyDescent="0.2">
      <c r="J177" s="3"/>
      <c r="P177" s="3"/>
      <c r="Q177" s="3"/>
      <c r="R177" s="3"/>
      <c r="S177" s="3"/>
      <c r="T177" s="3"/>
      <c r="U177" s="29"/>
      <c r="X177" s="211"/>
      <c r="Y177" s="211"/>
      <c r="Z177" s="211"/>
      <c r="AA177" s="177"/>
      <c r="AB177" s="178"/>
    </row>
    <row r="178" spans="2:35" ht="17.25" customHeight="1" x14ac:dyDescent="0.2">
      <c r="B178" s="25" t="s">
        <v>218</v>
      </c>
      <c r="C178" s="38"/>
      <c r="D178" s="38"/>
      <c r="E178" s="38"/>
      <c r="F178" s="38"/>
      <c r="H178" s="32"/>
      <c r="I178" s="32"/>
      <c r="J178" s="32"/>
      <c r="P178" s="31"/>
      <c r="S178" s="29"/>
      <c r="T178" s="29"/>
      <c r="U178" s="29"/>
      <c r="X178" s="211"/>
      <c r="Y178" s="211"/>
      <c r="Z178" s="211"/>
      <c r="AA178" s="177"/>
      <c r="AB178" s="178"/>
      <c r="AC178" s="179"/>
      <c r="AD178" s="179"/>
      <c r="AE178" s="179"/>
      <c r="AF178" s="179"/>
      <c r="AG178" s="179"/>
    </row>
    <row r="179" spans="2:35" s="1" customFormat="1" ht="43.9" customHeight="1" x14ac:dyDescent="0.2">
      <c r="B179" s="289" t="s">
        <v>239</v>
      </c>
      <c r="C179" s="289"/>
      <c r="D179" s="289"/>
      <c r="E179" s="289"/>
      <c r="F179" s="289"/>
      <c r="G179" s="289"/>
      <c r="H179" s="289"/>
      <c r="I179" s="289"/>
      <c r="X179" s="211"/>
      <c r="Y179" s="211"/>
      <c r="Z179" s="211"/>
      <c r="AA179" s="177"/>
      <c r="AB179" s="178"/>
      <c r="AC179" s="179"/>
      <c r="AD179" s="179"/>
      <c r="AE179" s="179"/>
      <c r="AF179" s="179"/>
      <c r="AG179" s="179"/>
      <c r="AH179" s="180"/>
      <c r="AI179" s="180"/>
    </row>
    <row r="180" spans="2:35" s="1" customFormat="1" ht="41.25" customHeight="1" x14ac:dyDescent="0.2">
      <c r="B180" s="298"/>
      <c r="C180" s="299"/>
      <c r="D180" s="299"/>
      <c r="E180" s="300"/>
      <c r="F180" s="300"/>
      <c r="G180" s="300"/>
      <c r="H180" s="300"/>
      <c r="I180" s="301"/>
      <c r="X180" s="211"/>
      <c r="Y180" s="211"/>
      <c r="Z180" s="211"/>
      <c r="AA180" s="177"/>
      <c r="AB180" s="178"/>
      <c r="AC180" s="170"/>
      <c r="AD180" s="170"/>
      <c r="AE180" s="170"/>
      <c r="AF180" s="170"/>
      <c r="AG180" s="170"/>
      <c r="AH180" s="171"/>
      <c r="AI180" s="171"/>
    </row>
    <row r="181" spans="2:35" s="1" customFormat="1" ht="41.25" customHeight="1" x14ac:dyDescent="0.2">
      <c r="B181" s="302"/>
      <c r="C181" s="303"/>
      <c r="D181" s="303"/>
      <c r="E181" s="304"/>
      <c r="F181" s="304"/>
      <c r="G181" s="304"/>
      <c r="H181" s="304"/>
      <c r="I181" s="305"/>
      <c r="X181" s="211"/>
      <c r="Y181" s="211"/>
      <c r="Z181" s="211"/>
      <c r="AA181" s="177"/>
      <c r="AB181" s="178"/>
      <c r="AC181" s="170"/>
      <c r="AD181" s="170"/>
      <c r="AE181" s="170"/>
      <c r="AF181" s="170"/>
      <c r="AG181" s="170"/>
      <c r="AH181" s="171"/>
      <c r="AI181" s="171"/>
    </row>
    <row r="182" spans="2:35" s="1" customFormat="1" ht="25.5" customHeight="1" x14ac:dyDescent="0.25">
      <c r="B182" s="306"/>
      <c r="C182" s="307"/>
      <c r="D182" s="307"/>
      <c r="E182" s="307"/>
      <c r="F182" s="307"/>
      <c r="G182" s="307"/>
      <c r="H182" s="307"/>
      <c r="I182" s="308"/>
      <c r="J182" s="17"/>
      <c r="K182" s="17"/>
      <c r="L182" s="17"/>
      <c r="M182" s="17"/>
      <c r="X182" s="211"/>
      <c r="Y182" s="211"/>
      <c r="Z182" s="211"/>
      <c r="AA182" s="177"/>
      <c r="AB182" s="178"/>
      <c r="AC182" s="170"/>
      <c r="AD182" s="170"/>
      <c r="AE182" s="170"/>
      <c r="AF182" s="170"/>
      <c r="AG182" s="170"/>
      <c r="AH182" s="171"/>
      <c r="AI182" s="171"/>
    </row>
    <row r="183" spans="2:35" ht="17.25" customHeight="1" x14ac:dyDescent="0.2">
      <c r="B183" s="38"/>
      <c r="C183" s="38"/>
      <c r="D183" s="38"/>
      <c r="E183" s="38"/>
      <c r="F183" s="38"/>
      <c r="H183" s="32"/>
      <c r="I183" s="32"/>
      <c r="J183" s="6"/>
      <c r="P183" s="31"/>
      <c r="S183" s="29"/>
      <c r="T183" s="29"/>
      <c r="U183" s="29"/>
      <c r="X183" s="211"/>
      <c r="Y183" s="211"/>
      <c r="Z183" s="211"/>
      <c r="AA183" s="177"/>
      <c r="AB183" s="178"/>
    </row>
    <row r="184" spans="2:35" ht="20.25" customHeight="1" x14ac:dyDescent="0.2">
      <c r="B184" s="309" t="s">
        <v>35</v>
      </c>
      <c r="C184" s="309"/>
      <c r="D184" s="309"/>
      <c r="E184" s="309"/>
      <c r="F184" s="309"/>
      <c r="P184" s="31"/>
      <c r="S184" s="29"/>
      <c r="T184" s="29"/>
      <c r="U184" s="29"/>
      <c r="X184" s="211"/>
      <c r="Y184" s="211"/>
      <c r="Z184" s="211"/>
      <c r="AA184" s="177"/>
      <c r="AB184" s="178"/>
    </row>
    <row r="185" spans="2:35" ht="33" customHeight="1" x14ac:dyDescent="0.2">
      <c r="B185" s="292" t="s">
        <v>36</v>
      </c>
      <c r="C185" s="339"/>
      <c r="D185" s="339"/>
      <c r="E185" s="339"/>
      <c r="F185" s="339"/>
      <c r="G185" s="339"/>
      <c r="H185" s="339"/>
      <c r="I185" s="339"/>
      <c r="J185" s="212"/>
      <c r="K185" s="195"/>
      <c r="L185" s="195"/>
      <c r="M185" s="195"/>
      <c r="N185" s="195"/>
      <c r="O185" s="29"/>
      <c r="P185" s="29"/>
      <c r="Q185" s="29"/>
      <c r="R185" s="29"/>
      <c r="S185" s="29"/>
      <c r="T185" s="29"/>
      <c r="U185" s="29"/>
      <c r="X185" s="211"/>
      <c r="Y185" s="211"/>
      <c r="Z185" s="211"/>
      <c r="AA185" s="177"/>
      <c r="AB185" s="178"/>
    </row>
    <row r="186" spans="2:35" ht="17.25" customHeight="1" x14ac:dyDescent="0.2">
      <c r="B186" s="472"/>
      <c r="C186" s="473"/>
      <c r="D186" s="473"/>
      <c r="E186" s="473"/>
      <c r="F186" s="473"/>
      <c r="G186" s="473"/>
      <c r="H186" s="473"/>
      <c r="I186" s="473"/>
      <c r="J186" s="213"/>
      <c r="K186" s="214"/>
      <c r="L186" s="214"/>
      <c r="M186" s="214"/>
      <c r="N186" s="214"/>
      <c r="O186" s="29"/>
      <c r="P186" s="29"/>
      <c r="Q186" s="29"/>
      <c r="R186" s="29"/>
      <c r="S186" s="29"/>
      <c r="T186" s="29"/>
      <c r="U186" s="29"/>
      <c r="X186" s="211"/>
      <c r="Y186" s="211"/>
      <c r="Z186" s="211"/>
      <c r="AA186" s="177"/>
      <c r="AB186" s="178"/>
    </row>
    <row r="187" spans="2:35" ht="12.75" customHeight="1" x14ac:dyDescent="0.2">
      <c r="B187" s="474"/>
      <c r="C187" s="475"/>
      <c r="D187" s="475"/>
      <c r="E187" s="475"/>
      <c r="F187" s="475"/>
      <c r="G187" s="475"/>
      <c r="H187" s="475"/>
      <c r="I187" s="475"/>
      <c r="J187" s="213"/>
      <c r="K187" s="214"/>
      <c r="L187" s="214"/>
      <c r="M187" s="214"/>
      <c r="N187" s="214"/>
      <c r="X187" s="211"/>
      <c r="Y187" s="211"/>
      <c r="Z187" s="211"/>
      <c r="AA187" s="177"/>
      <c r="AB187" s="178"/>
    </row>
    <row r="188" spans="2:35" ht="12.75" customHeight="1" x14ac:dyDescent="0.2">
      <c r="B188" s="474"/>
      <c r="C188" s="475"/>
      <c r="D188" s="475"/>
      <c r="E188" s="475"/>
      <c r="F188" s="475"/>
      <c r="G188" s="475"/>
      <c r="H188" s="475"/>
      <c r="I188" s="475"/>
      <c r="J188" s="213"/>
      <c r="K188" s="214"/>
      <c r="L188" s="214"/>
      <c r="M188" s="214"/>
      <c r="N188" s="214"/>
      <c r="X188" s="211"/>
      <c r="Y188" s="211"/>
      <c r="Z188" s="211"/>
      <c r="AA188" s="177"/>
      <c r="AB188" s="178"/>
    </row>
    <row r="189" spans="2:35" ht="12.75" customHeight="1" x14ac:dyDescent="0.2">
      <c r="B189" s="474"/>
      <c r="C189" s="475"/>
      <c r="D189" s="475"/>
      <c r="E189" s="475"/>
      <c r="F189" s="475"/>
      <c r="G189" s="475"/>
      <c r="H189" s="475"/>
      <c r="I189" s="475"/>
      <c r="J189" s="213"/>
      <c r="K189" s="214"/>
      <c r="L189" s="214"/>
      <c r="M189" s="214"/>
      <c r="N189" s="214"/>
      <c r="X189" s="211"/>
      <c r="Y189" s="211"/>
      <c r="Z189" s="211"/>
      <c r="AA189" s="177"/>
      <c r="AB189" s="178"/>
    </row>
    <row r="190" spans="2:35" ht="12.75" customHeight="1" x14ac:dyDescent="0.2">
      <c r="B190" s="474"/>
      <c r="C190" s="475"/>
      <c r="D190" s="475"/>
      <c r="E190" s="475"/>
      <c r="F190" s="475"/>
      <c r="G190" s="475"/>
      <c r="H190" s="475"/>
      <c r="I190" s="475"/>
      <c r="J190" s="213"/>
      <c r="K190" s="214"/>
      <c r="L190" s="214"/>
      <c r="M190" s="214"/>
      <c r="N190" s="214"/>
      <c r="X190" s="211"/>
      <c r="Y190" s="211"/>
      <c r="Z190" s="211"/>
      <c r="AA190" s="177"/>
      <c r="AB190" s="178"/>
    </row>
    <row r="191" spans="2:35" ht="12.75" customHeight="1" x14ac:dyDescent="0.2">
      <c r="B191" s="474"/>
      <c r="C191" s="475"/>
      <c r="D191" s="475"/>
      <c r="E191" s="475"/>
      <c r="F191" s="475"/>
      <c r="G191" s="475"/>
      <c r="H191" s="475"/>
      <c r="I191" s="475"/>
      <c r="J191" s="213"/>
      <c r="K191" s="214"/>
      <c r="L191" s="214"/>
      <c r="M191" s="214"/>
      <c r="N191" s="214"/>
      <c r="X191" s="211"/>
      <c r="Y191" s="211"/>
      <c r="Z191" s="211"/>
      <c r="AA191" s="177"/>
      <c r="AB191" s="178"/>
    </row>
    <row r="192" spans="2:35" ht="12.75" customHeight="1" x14ac:dyDescent="0.2">
      <c r="B192" s="474"/>
      <c r="C192" s="475"/>
      <c r="D192" s="475"/>
      <c r="E192" s="475"/>
      <c r="F192" s="475"/>
      <c r="G192" s="475"/>
      <c r="H192" s="475"/>
      <c r="I192" s="475"/>
      <c r="J192" s="215"/>
      <c r="K192" s="160"/>
      <c r="L192" s="160"/>
      <c r="M192" s="160"/>
      <c r="N192" s="160"/>
      <c r="X192" s="211"/>
      <c r="Y192" s="211"/>
      <c r="Z192" s="211"/>
      <c r="AA192" s="177"/>
      <c r="AB192" s="178"/>
    </row>
    <row r="193" spans="2:45" ht="12.75" customHeight="1" x14ac:dyDescent="0.2">
      <c r="B193" s="474"/>
      <c r="C193" s="475"/>
      <c r="D193" s="475"/>
      <c r="E193" s="475"/>
      <c r="F193" s="475"/>
      <c r="G193" s="475"/>
      <c r="H193" s="475"/>
      <c r="I193" s="475"/>
      <c r="J193" s="215"/>
      <c r="K193" s="160"/>
      <c r="L193" s="160"/>
      <c r="M193" s="160"/>
      <c r="N193" s="160"/>
      <c r="X193" s="211"/>
      <c r="Y193" s="211"/>
      <c r="Z193" s="211"/>
      <c r="AA193" s="177"/>
      <c r="AB193" s="178"/>
    </row>
    <row r="194" spans="2:45" ht="12.75" customHeight="1" x14ac:dyDescent="0.2">
      <c r="B194" s="474"/>
      <c r="C194" s="475"/>
      <c r="D194" s="475"/>
      <c r="E194" s="475"/>
      <c r="F194" s="475"/>
      <c r="G194" s="475"/>
      <c r="H194" s="475"/>
      <c r="I194" s="475"/>
      <c r="J194" s="215"/>
      <c r="K194" s="160"/>
      <c r="L194" s="160"/>
      <c r="M194" s="160"/>
      <c r="N194" s="160"/>
      <c r="X194" s="211"/>
      <c r="Y194" s="211"/>
      <c r="Z194" s="211"/>
      <c r="AA194" s="177"/>
      <c r="AB194" s="178"/>
    </row>
    <row r="195" spans="2:45" ht="15" customHeight="1" x14ac:dyDescent="0.2">
      <c r="B195" s="476"/>
      <c r="C195" s="477"/>
      <c r="D195" s="477"/>
      <c r="E195" s="477"/>
      <c r="F195" s="477"/>
      <c r="G195" s="477"/>
      <c r="H195" s="477"/>
      <c r="I195" s="477"/>
      <c r="J195" s="215"/>
      <c r="K195" s="160"/>
      <c r="L195" s="160"/>
      <c r="M195" s="160"/>
      <c r="N195" s="160"/>
      <c r="X195" s="211"/>
      <c r="Y195" s="211"/>
      <c r="Z195" s="211"/>
      <c r="AA195" s="177"/>
      <c r="AB195" s="178"/>
    </row>
    <row r="196" spans="2:45" x14ac:dyDescent="0.2">
      <c r="P196" s="40"/>
      <c r="X196" s="184"/>
      <c r="Y196" s="184"/>
      <c r="Z196" s="184"/>
      <c r="AA196" s="177"/>
      <c r="AB196" s="178"/>
    </row>
    <row r="197" spans="2:45" ht="15" customHeight="1" x14ac:dyDescent="0.2">
      <c r="B197" s="25" t="s">
        <v>275</v>
      </c>
      <c r="M197" s="25"/>
      <c r="P197" s="25" t="s">
        <v>136</v>
      </c>
      <c r="X197" s="184"/>
      <c r="Y197" s="184"/>
      <c r="Z197" s="184"/>
      <c r="AA197" s="177"/>
      <c r="AB197" s="178"/>
    </row>
    <row r="198" spans="2:45" ht="19.5" customHeight="1" x14ac:dyDescent="0.2">
      <c r="B198" s="289" t="s">
        <v>138</v>
      </c>
      <c r="C198" s="289"/>
      <c r="D198" s="289"/>
      <c r="E198" s="289"/>
      <c r="F198" s="289"/>
      <c r="G198" s="289"/>
      <c r="H198" s="289"/>
      <c r="I198" s="289"/>
      <c r="P198" s="292" t="s">
        <v>137</v>
      </c>
      <c r="Q198" s="293"/>
      <c r="R198" s="293"/>
      <c r="S198" s="293"/>
      <c r="T198" s="293"/>
      <c r="U198" s="293"/>
      <c r="V198" s="293"/>
      <c r="W198" s="294"/>
      <c r="X198" s="184"/>
      <c r="Y198" s="184"/>
      <c r="Z198" s="184"/>
      <c r="AA198" s="177"/>
      <c r="AB198" s="178"/>
    </row>
    <row r="199" spans="2:45" ht="19.5" customHeight="1" x14ac:dyDescent="0.2">
      <c r="B199" s="291"/>
      <c r="C199" s="291"/>
      <c r="D199" s="291"/>
      <c r="E199" s="291"/>
      <c r="F199" s="291"/>
      <c r="G199" s="291"/>
      <c r="H199" s="291"/>
      <c r="I199" s="291"/>
      <c r="O199" s="46"/>
      <c r="P199" s="295"/>
      <c r="Q199" s="296"/>
      <c r="R199" s="296"/>
      <c r="S199" s="296"/>
      <c r="T199" s="296"/>
      <c r="U199" s="296"/>
      <c r="V199" s="296"/>
      <c r="W199" s="297"/>
      <c r="X199" s="184"/>
      <c r="Y199" s="184"/>
      <c r="Z199" s="184"/>
      <c r="AA199" s="177"/>
      <c r="AB199" s="178"/>
    </row>
    <row r="200" spans="2:45" ht="19.5" customHeight="1" x14ac:dyDescent="0.2">
      <c r="B200" s="291"/>
      <c r="C200" s="291"/>
      <c r="D200" s="291"/>
      <c r="E200" s="291"/>
      <c r="F200" s="291"/>
      <c r="G200" s="291"/>
      <c r="H200" s="291"/>
      <c r="I200" s="291"/>
      <c r="P200" s="295"/>
      <c r="Q200" s="296"/>
      <c r="R200" s="296"/>
      <c r="S200" s="296"/>
      <c r="T200" s="296"/>
      <c r="U200" s="296"/>
      <c r="V200" s="296"/>
      <c r="W200" s="297"/>
      <c r="X200" s="184"/>
      <c r="Y200" s="184"/>
      <c r="Z200" s="184"/>
      <c r="AA200" s="177"/>
      <c r="AB200" s="178"/>
    </row>
    <row r="201" spans="2:45" ht="19.5" customHeight="1" x14ac:dyDescent="0.2">
      <c r="B201" s="286"/>
      <c r="C201" s="287"/>
      <c r="D201" s="287"/>
      <c r="E201" s="287"/>
      <c r="F201" s="287"/>
      <c r="G201" s="287"/>
      <c r="H201" s="287"/>
      <c r="I201" s="288"/>
      <c r="P201" s="295"/>
      <c r="Q201" s="296"/>
      <c r="R201" s="296"/>
      <c r="S201" s="296"/>
      <c r="T201" s="296"/>
      <c r="U201" s="296"/>
      <c r="V201" s="296"/>
      <c r="W201" s="297"/>
      <c r="X201" s="184"/>
      <c r="Y201" s="184"/>
      <c r="Z201" s="184"/>
      <c r="AA201" s="177"/>
      <c r="AB201" s="178"/>
    </row>
    <row r="202" spans="2:45" ht="19.5" customHeight="1" x14ac:dyDescent="0.2">
      <c r="B202" s="25"/>
      <c r="P202" s="33"/>
      <c r="Q202" s="33"/>
      <c r="R202" s="33"/>
      <c r="S202" s="33"/>
      <c r="T202" s="33"/>
      <c r="U202" s="33"/>
      <c r="X202" s="184"/>
      <c r="Y202" s="184"/>
      <c r="Z202" s="184"/>
      <c r="AA202" s="177"/>
      <c r="AB202" s="178"/>
    </row>
    <row r="203" spans="2:45" x14ac:dyDescent="0.2">
      <c r="P203" s="40"/>
      <c r="X203" s="184"/>
      <c r="Y203" s="184"/>
      <c r="Z203" s="184"/>
      <c r="AA203" s="177"/>
      <c r="AB203" s="178"/>
    </row>
    <row r="204" spans="2:45" ht="19.5" customHeight="1" x14ac:dyDescent="0.2">
      <c r="B204" s="25"/>
      <c r="H204" s="25"/>
      <c r="R204" s="30"/>
      <c r="U204" s="63"/>
      <c r="X204" s="184"/>
      <c r="Y204" s="184"/>
      <c r="Z204" s="184"/>
      <c r="AA204" s="177"/>
      <c r="AB204" s="178"/>
    </row>
    <row r="205" spans="2:45" ht="19.5" customHeight="1" x14ac:dyDescent="0.2">
      <c r="B205" s="25"/>
      <c r="H205" s="25"/>
      <c r="P205" s="362" t="s">
        <v>240</v>
      </c>
      <c r="Q205" s="363"/>
      <c r="R205" s="363"/>
      <c r="S205" s="363"/>
      <c r="T205" s="363"/>
      <c r="U205" s="363"/>
      <c r="V205" s="363"/>
      <c r="W205" s="364"/>
      <c r="X205" s="60"/>
      <c r="Y205" s="60"/>
      <c r="Z205" s="60"/>
    </row>
    <row r="206" spans="2:45" ht="21" customHeight="1" x14ac:dyDescent="0.2">
      <c r="M206" s="40"/>
      <c r="P206" s="365"/>
      <c r="Q206" s="366"/>
      <c r="R206" s="366"/>
      <c r="S206" s="366"/>
      <c r="T206" s="366"/>
      <c r="U206" s="366"/>
      <c r="V206" s="366"/>
      <c r="W206" s="367"/>
      <c r="X206" s="25"/>
      <c r="Y206" s="25"/>
      <c r="Z206" s="25"/>
      <c r="AJ206" s="25"/>
      <c r="AK206" s="25"/>
      <c r="AL206" s="25"/>
      <c r="AM206" s="25"/>
      <c r="AN206" s="25"/>
      <c r="AO206" s="25"/>
      <c r="AP206" s="25"/>
      <c r="AQ206" s="25"/>
      <c r="AR206" s="25"/>
      <c r="AS206" s="25"/>
    </row>
    <row r="207" spans="2:45" ht="51" customHeight="1" x14ac:dyDescent="0.2">
      <c r="B207" s="469" t="s">
        <v>615</v>
      </c>
      <c r="C207" s="470"/>
      <c r="D207" s="470"/>
      <c r="E207" s="470"/>
      <c r="F207" s="470"/>
      <c r="G207" s="470"/>
      <c r="H207" s="470"/>
      <c r="I207" s="471"/>
      <c r="P207" s="361" t="str">
        <f>"Leverantören intygar att avropssvaret är giltigt minst den tid som avropande organisation angett ovan. "&amp;CHAR(10)&amp;"("&amp;TEXT(D34,"ÅÅÅÅ-MM-DD")&amp;")"</f>
        <v>Leverantören intygar att avropssvaret är giltigt minst den tid som avropande organisation angett ovan. 
(1900-01-00)</v>
      </c>
      <c r="Q207" s="361"/>
      <c r="R207" s="361"/>
      <c r="S207" s="361"/>
      <c r="T207" s="361"/>
      <c r="U207" s="361"/>
      <c r="V207" s="361"/>
      <c r="W207" s="361"/>
      <c r="X207" s="25"/>
      <c r="Y207" s="25"/>
      <c r="Z207" s="25"/>
      <c r="AJ207" s="25"/>
      <c r="AK207" s="25"/>
      <c r="AL207" s="25"/>
      <c r="AM207" s="25"/>
      <c r="AN207" s="25"/>
      <c r="AO207" s="25"/>
      <c r="AP207" s="25"/>
      <c r="AQ207" s="25"/>
      <c r="AR207" s="25"/>
      <c r="AS207" s="25"/>
    </row>
    <row r="208" spans="2:45" ht="21" customHeight="1" x14ac:dyDescent="0.2">
      <c r="B208" s="64"/>
      <c r="P208" s="292" t="s">
        <v>38</v>
      </c>
      <c r="Q208" s="293"/>
      <c r="R208" s="293"/>
      <c r="S208" s="293"/>
      <c r="T208" s="293"/>
      <c r="U208" s="293"/>
      <c r="V208" s="293"/>
      <c r="W208" s="310"/>
      <c r="X208" s="25"/>
      <c r="Y208" s="25"/>
      <c r="Z208" s="25"/>
      <c r="AJ208" s="25"/>
      <c r="AK208" s="25"/>
      <c r="AL208" s="25"/>
      <c r="AM208" s="25"/>
      <c r="AN208" s="25"/>
      <c r="AO208" s="25"/>
      <c r="AP208" s="25"/>
      <c r="AQ208" s="25"/>
      <c r="AR208" s="25"/>
      <c r="AS208" s="25"/>
    </row>
    <row r="209" spans="2:36" ht="21.75" customHeight="1" x14ac:dyDescent="0.2">
      <c r="B209" s="28"/>
      <c r="C209" s="28"/>
      <c r="D209" s="28"/>
      <c r="E209" s="28"/>
      <c r="F209" s="28"/>
      <c r="G209" s="28"/>
      <c r="H209" s="28"/>
      <c r="I209" s="28"/>
      <c r="J209" s="28"/>
      <c r="K209" s="28"/>
      <c r="L209" s="28"/>
      <c r="M209" s="28"/>
      <c r="P209" s="295"/>
      <c r="Q209" s="296"/>
      <c r="R209" s="296"/>
      <c r="S209" s="296"/>
      <c r="T209" s="296"/>
      <c r="U209" s="296"/>
      <c r="V209" s="296"/>
      <c r="W209" s="297"/>
      <c r="X209" s="34"/>
      <c r="Y209" s="34"/>
      <c r="Z209" s="34"/>
      <c r="AA209" s="169" t="b">
        <f>IF(P209=0,TRUE,FALSE)</f>
        <v>1</v>
      </c>
      <c r="AH209" s="171" t="b">
        <f>OR(AA209:AG209)</f>
        <v>1</v>
      </c>
      <c r="AJ209" s="35"/>
    </row>
    <row r="210" spans="2:36" ht="7.5" customHeight="1" x14ac:dyDescent="0.2">
      <c r="B210" s="28"/>
      <c r="C210" s="28"/>
      <c r="D210" s="28"/>
      <c r="E210" s="28"/>
      <c r="F210" s="28"/>
      <c r="G210" s="28"/>
      <c r="H210" s="28"/>
      <c r="I210" s="28"/>
      <c r="J210" s="28"/>
      <c r="K210" s="28"/>
      <c r="L210" s="28"/>
      <c r="M210" s="28"/>
      <c r="P210" s="35"/>
      <c r="Q210" s="35"/>
      <c r="R210" s="35"/>
      <c r="S210" s="35"/>
      <c r="T210" s="35"/>
      <c r="X210" s="36"/>
      <c r="Y210" s="36"/>
      <c r="Z210" s="36"/>
      <c r="AB210" s="179"/>
      <c r="AC210" s="179"/>
      <c r="AD210" s="179"/>
      <c r="AE210" s="179"/>
      <c r="AF210" s="179"/>
      <c r="AG210" s="179"/>
      <c r="AH210" s="180"/>
      <c r="AJ210" s="35"/>
    </row>
    <row r="211" spans="2:36" ht="18" customHeight="1" x14ac:dyDescent="0.2">
      <c r="B211" s="28"/>
      <c r="C211" s="28"/>
      <c r="D211" s="28"/>
      <c r="E211" s="28"/>
      <c r="F211" s="28"/>
      <c r="G211" s="28"/>
      <c r="H211" s="28"/>
      <c r="I211" s="28"/>
      <c r="J211" s="28"/>
      <c r="K211" s="28"/>
      <c r="L211" s="28"/>
      <c r="M211" s="28"/>
      <c r="P211" s="358" t="s">
        <v>39</v>
      </c>
      <c r="Q211" s="359"/>
      <c r="R211" s="359"/>
      <c r="S211" s="359"/>
      <c r="T211" s="359"/>
      <c r="U211" s="359"/>
      <c r="V211" s="359"/>
      <c r="W211" s="360"/>
      <c r="X211" s="35"/>
      <c r="Y211" s="35"/>
      <c r="Z211" s="35"/>
      <c r="AB211" s="181"/>
      <c r="AC211" s="181"/>
      <c r="AD211" s="181"/>
      <c r="AE211" s="181"/>
      <c r="AF211" s="181"/>
      <c r="AG211" s="181"/>
      <c r="AH211" s="182"/>
      <c r="AJ211" s="35"/>
    </row>
    <row r="212" spans="2:36" ht="14.25" customHeight="1" x14ac:dyDescent="0.2">
      <c r="B212" s="41"/>
      <c r="C212" s="41"/>
      <c r="D212" s="41"/>
      <c r="P212" s="352"/>
      <c r="Q212" s="353"/>
      <c r="R212" s="353"/>
      <c r="S212" s="353"/>
      <c r="T212" s="353"/>
      <c r="U212" s="353"/>
      <c r="V212" s="353"/>
      <c r="W212" s="354"/>
      <c r="X212" s="34"/>
      <c r="Y212" s="34"/>
      <c r="Z212" s="34"/>
      <c r="AA212" s="169" t="b">
        <f>IF(P212=0,TRUE,FALSE)</f>
        <v>1</v>
      </c>
      <c r="AH212" s="171" t="b">
        <f>OR(AA212:AG212)</f>
        <v>1</v>
      </c>
      <c r="AJ212" s="35"/>
    </row>
    <row r="213" spans="2:36" ht="26.25" customHeight="1" x14ac:dyDescent="0.2">
      <c r="B213" s="41"/>
      <c r="C213" s="41"/>
      <c r="D213" s="41"/>
      <c r="F213" s="40"/>
      <c r="P213" s="355"/>
      <c r="Q213" s="356"/>
      <c r="R213" s="356"/>
      <c r="S213" s="356"/>
      <c r="T213" s="356"/>
      <c r="U213" s="356"/>
      <c r="V213" s="356"/>
      <c r="W213" s="357"/>
      <c r="X213" s="36"/>
      <c r="Y213" s="36"/>
      <c r="Z213" s="36"/>
      <c r="AJ213" s="35"/>
    </row>
    <row r="214" spans="2:36" ht="42.75" customHeight="1" x14ac:dyDescent="0.2">
      <c r="F214" s="40"/>
      <c r="R214" s="36"/>
      <c r="X214" s="36"/>
      <c r="Y214" s="36"/>
      <c r="Z214" s="36"/>
      <c r="AJ214" s="35"/>
    </row>
    <row r="215" spans="2:36" ht="31.5" customHeight="1" x14ac:dyDescent="0.2">
      <c r="T215" s="351" t="str">
        <f>IF(LarmStatus,"Minst ett av de obligatoriska kraven är inte ifyllda. Fel hittat på rad: "&amp;MATCH(TRUE,$AH:$AH,0),"")</f>
        <v>Minst ett av de obligatoriska kraven är inte ifyllda. Fel hittat på rad: 9</v>
      </c>
      <c r="U215" s="351"/>
      <c r="V215" s="351"/>
      <c r="W215" s="351"/>
      <c r="X215" s="40"/>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LFRaxoRlMipiQFcMeCnBG4HnDu42I1G6cc7aaaFAdjOaWqnOGTUOE//Rn34zuKJ3dzLkR7OdOTcSGTVk+ta4DQ==" saltValue="84S+GVYoSicJwOj3XNkdbg==" spinCount="100000" sheet="1" objects="1" scenarios="1" selectLockedCells="1"/>
  <dataConsolidate/>
  <mergeCells count="516">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B154:I154"/>
    <mergeCell ref="B155:I155"/>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M139:N139"/>
    <mergeCell ref="P143:Q143"/>
    <mergeCell ref="R143:S143"/>
    <mergeCell ref="B144:N146"/>
    <mergeCell ref="R145:S146"/>
    <mergeCell ref="B150:F150"/>
    <mergeCell ref="B151:I151"/>
    <mergeCell ref="B153:I153"/>
    <mergeCell ref="P153:S153"/>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279</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69" t="s">
        <v>73</v>
      </c>
      <c r="C3" s="369"/>
      <c r="D3" s="370"/>
      <c r="E3" s="370"/>
      <c r="P3" s="369" t="s">
        <v>74</v>
      </c>
      <c r="Q3" s="371"/>
      <c r="R3" s="370"/>
      <c r="T3" s="351" t="str">
        <f>IF(LarmStatus,"Minst ett av de obligatoriska kraven är inte ifyllda. Fel hittat på rad: "&amp;MATCH(TRUE,$AH:$AH,0),"")</f>
        <v>Minst ett av de obligatoriska kraven är inte ifyllda. Fel hittat på rad: 9</v>
      </c>
      <c r="U3" s="351"/>
      <c r="V3" s="351"/>
      <c r="W3" s="351"/>
      <c r="X3" s="25"/>
      <c r="Y3" s="25"/>
      <c r="Z3" s="25"/>
      <c r="AD3" s="172"/>
    </row>
    <row r="4" spans="1:35" ht="32.25" customHeight="1" x14ac:dyDescent="0.35">
      <c r="B4" s="372" t="s">
        <v>122</v>
      </c>
      <c r="C4" s="373"/>
      <c r="D4" s="373"/>
      <c r="E4" s="373"/>
      <c r="F4" s="373"/>
      <c r="G4" s="373"/>
      <c r="H4" s="373"/>
      <c r="I4" s="373"/>
      <c r="J4" s="389" t="s">
        <v>232</v>
      </c>
      <c r="K4" s="390"/>
      <c r="L4" s="390"/>
      <c r="M4" s="390"/>
      <c r="N4" s="390"/>
      <c r="O4" s="391"/>
      <c r="P4" s="376" t="s">
        <v>259</v>
      </c>
      <c r="Q4" s="376"/>
      <c r="R4" s="376"/>
      <c r="S4" s="376"/>
      <c r="T4" s="376"/>
      <c r="U4" s="376"/>
      <c r="V4" s="376"/>
      <c r="W4" s="377"/>
      <c r="Z4" s="26"/>
    </row>
    <row r="5" spans="1:35" ht="63" customHeight="1" x14ac:dyDescent="0.2">
      <c r="B5" s="374"/>
      <c r="C5" s="375"/>
      <c r="D5" s="375"/>
      <c r="E5" s="375"/>
      <c r="F5" s="375"/>
      <c r="G5" s="375"/>
      <c r="H5" s="375"/>
      <c r="I5" s="375"/>
      <c r="J5" s="392" t="str">
        <f>Ramavtalsområde</f>
        <v>Bemanningstjänster</v>
      </c>
      <c r="K5" s="393"/>
      <c r="L5" s="393"/>
      <c r="M5" s="393"/>
      <c r="N5" s="393"/>
      <c r="O5" s="394"/>
      <c r="P5" s="378"/>
      <c r="Q5" s="378"/>
      <c r="R5" s="378"/>
      <c r="S5" s="378"/>
      <c r="T5" s="378"/>
      <c r="U5" s="378"/>
      <c r="V5" s="378"/>
      <c r="W5" s="379"/>
      <c r="AC5" s="172"/>
      <c r="AD5" s="172"/>
      <c r="AE5" s="172"/>
      <c r="AF5" s="172"/>
    </row>
    <row r="6" spans="1:35" ht="26.25" customHeight="1" x14ac:dyDescent="0.2">
      <c r="B6" s="384" t="s">
        <v>159</v>
      </c>
      <c r="C6" s="384"/>
      <c r="D6" s="384"/>
      <c r="E6" s="384"/>
      <c r="F6" s="384"/>
      <c r="G6" s="384"/>
      <c r="H6" s="384"/>
      <c r="I6" s="384"/>
      <c r="J6" s="386" t="s">
        <v>529</v>
      </c>
      <c r="K6" s="387"/>
      <c r="L6" s="387"/>
      <c r="M6" s="387"/>
      <c r="N6" s="387"/>
      <c r="O6" s="388"/>
      <c r="P6" s="25"/>
      <c r="Q6" s="2"/>
      <c r="R6" s="2"/>
      <c r="S6" s="2"/>
      <c r="T6" s="2"/>
      <c r="U6" s="2"/>
      <c r="V6" s="2"/>
      <c r="W6" s="2"/>
      <c r="AC6" s="172"/>
      <c r="AD6" s="172"/>
      <c r="AE6" s="172"/>
      <c r="AF6" s="172"/>
    </row>
    <row r="7" spans="1:35" ht="18" customHeight="1" x14ac:dyDescent="0.2">
      <c r="B7" s="385" t="s">
        <v>72</v>
      </c>
      <c r="C7" s="385"/>
      <c r="D7" s="385"/>
      <c r="E7" s="385"/>
      <c r="F7" s="385"/>
      <c r="G7" s="385"/>
      <c r="H7" s="385"/>
      <c r="I7" s="385"/>
      <c r="J7" s="386"/>
      <c r="K7" s="387"/>
      <c r="L7" s="387"/>
      <c r="M7" s="387"/>
      <c r="N7" s="387"/>
      <c r="O7" s="388"/>
      <c r="P7" s="27" t="s">
        <v>29</v>
      </c>
      <c r="Q7" s="2"/>
      <c r="R7" s="2"/>
      <c r="S7" s="2"/>
      <c r="T7" s="2"/>
      <c r="U7" s="2"/>
      <c r="V7" s="2"/>
      <c r="W7" s="2"/>
      <c r="AC7" s="172"/>
      <c r="AD7" s="172"/>
      <c r="AE7" s="172"/>
      <c r="AF7" s="172"/>
    </row>
    <row r="8" spans="1:35" ht="27.75" customHeight="1" x14ac:dyDescent="0.2">
      <c r="B8" s="380" t="s">
        <v>6</v>
      </c>
      <c r="C8" s="381"/>
      <c r="D8" s="381"/>
      <c r="E8" s="381"/>
      <c r="F8" s="381"/>
      <c r="G8" s="381"/>
      <c r="H8" s="380" t="s">
        <v>31</v>
      </c>
      <c r="I8" s="382"/>
      <c r="J8" s="395" t="str">
        <f>Ramavtalsnummer</f>
        <v>23.3-14537-2023</v>
      </c>
      <c r="K8" s="396"/>
      <c r="L8" s="396"/>
      <c r="M8" s="396"/>
      <c r="N8" s="396"/>
      <c r="O8" s="397"/>
      <c r="P8" s="383" t="s">
        <v>30</v>
      </c>
      <c r="Q8" s="383"/>
      <c r="R8" s="383"/>
      <c r="S8" s="383"/>
      <c r="T8" s="383"/>
      <c r="U8" s="383"/>
      <c r="V8" s="383" t="s">
        <v>31</v>
      </c>
      <c r="W8" s="383"/>
      <c r="AC8" s="172"/>
      <c r="AD8" s="172"/>
      <c r="AE8" s="172"/>
      <c r="AF8" s="172"/>
    </row>
    <row r="9" spans="1:35" ht="19.5" customHeight="1" x14ac:dyDescent="0.2">
      <c r="B9" s="402"/>
      <c r="C9" s="403"/>
      <c r="D9" s="403"/>
      <c r="E9" s="403"/>
      <c r="F9" s="403"/>
      <c r="G9" s="403"/>
      <c r="H9" s="402"/>
      <c r="I9" s="407"/>
      <c r="J9" s="461" t="s">
        <v>246</v>
      </c>
      <c r="K9" s="462"/>
      <c r="L9" s="462"/>
      <c r="M9" s="462"/>
      <c r="N9" s="462"/>
      <c r="O9" s="463"/>
      <c r="P9" s="398"/>
      <c r="Q9" s="398"/>
      <c r="R9" s="398"/>
      <c r="S9" s="398"/>
      <c r="T9" s="398"/>
      <c r="U9" s="398"/>
      <c r="V9" s="408"/>
      <c r="W9" s="408"/>
      <c r="AA9" s="169" t="b">
        <f>IF(P9="",TRUE,FALSE)</f>
        <v>1</v>
      </c>
      <c r="AB9" s="170" t="b">
        <f>IF(V9="",TRUE,FALSE)</f>
        <v>1</v>
      </c>
      <c r="AC9" s="172"/>
      <c r="AD9" s="172"/>
      <c r="AE9" s="172"/>
      <c r="AF9" s="172"/>
      <c r="AH9" s="171" t="b">
        <f>OR(AA9:AG9)</f>
        <v>1</v>
      </c>
    </row>
    <row r="10" spans="1:35" s="28" customFormat="1" ht="27.75" customHeight="1" x14ac:dyDescent="0.2">
      <c r="A10" s="133"/>
      <c r="B10" s="409" t="s">
        <v>7</v>
      </c>
      <c r="C10" s="409"/>
      <c r="D10" s="409"/>
      <c r="E10" s="409" t="s">
        <v>5</v>
      </c>
      <c r="F10" s="409"/>
      <c r="G10" s="409"/>
      <c r="H10" s="409" t="s">
        <v>56</v>
      </c>
      <c r="I10" s="409"/>
      <c r="J10" s="464" t="str">
        <f>"Version "&amp;CurrentVersion</f>
        <v>Version 1.0</v>
      </c>
      <c r="K10" s="465"/>
      <c r="L10" s="465"/>
      <c r="M10" s="465"/>
      <c r="N10" s="465"/>
      <c r="O10" s="466"/>
      <c r="P10" s="383" t="s">
        <v>1</v>
      </c>
      <c r="Q10" s="383"/>
      <c r="R10" s="383"/>
      <c r="S10" s="383"/>
      <c r="T10" s="383" t="s">
        <v>3</v>
      </c>
      <c r="U10" s="383"/>
      <c r="V10" s="383"/>
      <c r="W10" s="383"/>
      <c r="AA10" s="173"/>
      <c r="AB10" s="170"/>
      <c r="AC10" s="172"/>
      <c r="AD10" s="172"/>
      <c r="AE10" s="172"/>
      <c r="AF10" s="172"/>
      <c r="AG10" s="172"/>
      <c r="AH10" s="171"/>
      <c r="AI10" s="171"/>
    </row>
    <row r="11" spans="1:35" ht="19.5" customHeight="1" x14ac:dyDescent="0.2">
      <c r="B11" s="417"/>
      <c r="C11" s="417"/>
      <c r="D11" s="417"/>
      <c r="E11" s="417"/>
      <c r="F11" s="417"/>
      <c r="G11" s="417"/>
      <c r="H11" s="417"/>
      <c r="I11" s="417"/>
      <c r="P11" s="408"/>
      <c r="Q11" s="408"/>
      <c r="R11" s="408"/>
      <c r="S11" s="408"/>
      <c r="T11" s="408"/>
      <c r="U11" s="408"/>
      <c r="V11" s="408"/>
      <c r="W11" s="408"/>
      <c r="AA11" s="169" t="b">
        <f>IF(P11="",TRUE,FALSE)</f>
        <v>1</v>
      </c>
      <c r="AB11" s="170" t="b">
        <f>IF(T11="",TRUE,FALSE)</f>
        <v>1</v>
      </c>
      <c r="AC11" s="172"/>
      <c r="AD11" s="172"/>
      <c r="AE11" s="172"/>
      <c r="AF11" s="172"/>
      <c r="AH11" s="171" t="b">
        <f>OR(AA11:AG11)</f>
        <v>1</v>
      </c>
    </row>
    <row r="12" spans="1:35" ht="27.75" customHeight="1" x14ac:dyDescent="0.2">
      <c r="B12" s="409" t="s">
        <v>55</v>
      </c>
      <c r="C12" s="409"/>
      <c r="D12" s="409"/>
      <c r="E12" s="409" t="s">
        <v>1</v>
      </c>
      <c r="F12" s="409"/>
      <c r="G12" s="409"/>
      <c r="H12" s="409" t="s">
        <v>2</v>
      </c>
      <c r="I12" s="409"/>
      <c r="P12" s="383" t="s">
        <v>7</v>
      </c>
      <c r="Q12" s="383"/>
      <c r="R12" s="383"/>
      <c r="S12" s="362"/>
      <c r="T12" s="383" t="s">
        <v>5</v>
      </c>
      <c r="U12" s="383"/>
      <c r="V12" s="383" t="s">
        <v>56</v>
      </c>
      <c r="W12" s="383"/>
      <c r="AC12" s="172"/>
      <c r="AD12" s="172"/>
      <c r="AE12" s="172"/>
      <c r="AF12" s="172"/>
    </row>
    <row r="13" spans="1:35" ht="19.5" customHeight="1" x14ac:dyDescent="0.2">
      <c r="B13" s="417"/>
      <c r="C13" s="417"/>
      <c r="D13" s="417"/>
      <c r="E13" s="417"/>
      <c r="F13" s="417"/>
      <c r="G13" s="417"/>
      <c r="H13" s="417"/>
      <c r="I13" s="417"/>
      <c r="P13" s="408"/>
      <c r="Q13" s="408"/>
      <c r="R13" s="408"/>
      <c r="S13" s="414"/>
      <c r="T13" s="408"/>
      <c r="U13" s="408"/>
      <c r="V13" s="408"/>
      <c r="W13" s="408"/>
      <c r="AA13" s="169" t="b">
        <f>IF(P13="",TRUE,FALSE)</f>
        <v>1</v>
      </c>
      <c r="AB13" s="170" t="b">
        <f>IF(T13="",TRUE,FALSE)</f>
        <v>1</v>
      </c>
      <c r="AC13" s="170" t="b">
        <f>IF(V13="",TRUE,FALSE)</f>
        <v>1</v>
      </c>
      <c r="AD13" s="172"/>
      <c r="AE13" s="172"/>
      <c r="AF13" s="172"/>
      <c r="AH13" s="171" t="b">
        <f>OR(AA13:AG13)</f>
        <v>1</v>
      </c>
    </row>
    <row r="14" spans="1:35" ht="27.75" customHeight="1" x14ac:dyDescent="0.2">
      <c r="B14" s="409" t="s">
        <v>135</v>
      </c>
      <c r="C14" s="409"/>
      <c r="D14" s="409"/>
      <c r="E14" s="380" t="s">
        <v>3</v>
      </c>
      <c r="F14" s="381"/>
      <c r="G14" s="381"/>
      <c r="H14" s="381"/>
      <c r="I14" s="382"/>
      <c r="P14" s="362" t="s">
        <v>2</v>
      </c>
      <c r="Q14" s="363"/>
      <c r="R14" s="363"/>
      <c r="S14" s="363"/>
      <c r="T14" s="362" t="s">
        <v>32</v>
      </c>
      <c r="U14" s="363"/>
      <c r="V14" s="363"/>
      <c r="W14" s="418"/>
      <c r="AC14" s="172"/>
      <c r="AD14" s="172"/>
      <c r="AE14" s="172"/>
      <c r="AF14" s="172"/>
    </row>
    <row r="15" spans="1:35" ht="19.5" customHeight="1" x14ac:dyDescent="0.2">
      <c r="B15" s="417"/>
      <c r="C15" s="417"/>
      <c r="D15" s="417"/>
      <c r="E15" s="402" t="s">
        <v>0</v>
      </c>
      <c r="F15" s="403"/>
      <c r="G15" s="403"/>
      <c r="H15" s="403"/>
      <c r="I15" s="407"/>
      <c r="P15" s="422"/>
      <c r="Q15" s="423"/>
      <c r="R15" s="423"/>
      <c r="S15" s="423"/>
      <c r="T15" s="422"/>
      <c r="U15" s="423"/>
      <c r="V15" s="423"/>
      <c r="W15" s="424"/>
      <c r="AA15" s="169" t="b">
        <f>IF(P15="",TRUE,FALSE)</f>
        <v>1</v>
      </c>
      <c r="AB15" s="170" t="b">
        <f>IF(T15="",TRUE,FALSE)</f>
        <v>1</v>
      </c>
      <c r="AC15" s="172"/>
      <c r="AD15" s="172"/>
      <c r="AE15" s="172"/>
      <c r="AF15" s="172"/>
      <c r="AH15" s="171" t="b">
        <f>OR(AA15:AG15)</f>
        <v>1</v>
      </c>
    </row>
    <row r="16" spans="1:35" ht="27.75" customHeight="1" x14ac:dyDescent="0.2">
      <c r="B16" s="381"/>
      <c r="C16" s="381"/>
      <c r="D16" s="381"/>
      <c r="E16" s="381"/>
      <c r="F16" s="381"/>
      <c r="G16" s="381"/>
      <c r="H16" s="381"/>
      <c r="I16" s="381"/>
      <c r="J16" s="40"/>
      <c r="P16" s="362" t="s">
        <v>33</v>
      </c>
      <c r="Q16" s="363"/>
      <c r="R16" s="418"/>
      <c r="S16" s="362" t="s">
        <v>243</v>
      </c>
      <c r="T16" s="363"/>
      <c r="U16" s="363"/>
      <c r="V16" s="363"/>
      <c r="W16" s="418"/>
      <c r="AC16" s="172"/>
      <c r="AD16" s="172"/>
      <c r="AE16" s="172"/>
      <c r="AF16" s="172"/>
    </row>
    <row r="17" spans="2:34" ht="19.5" customHeight="1" x14ac:dyDescent="0.2">
      <c r="B17" s="410"/>
      <c r="C17" s="410"/>
      <c r="D17" s="410"/>
      <c r="E17" s="410" t="s">
        <v>0</v>
      </c>
      <c r="F17" s="410"/>
      <c r="G17" s="410"/>
      <c r="H17" s="410"/>
      <c r="I17" s="410"/>
      <c r="P17" s="414"/>
      <c r="Q17" s="415"/>
      <c r="R17" s="416"/>
      <c r="S17" s="411"/>
      <c r="T17" s="412"/>
      <c r="U17" s="412"/>
      <c r="V17" s="412"/>
      <c r="W17" s="413"/>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28" t="s">
        <v>257</v>
      </c>
      <c r="C20" s="429"/>
      <c r="D20" s="429"/>
      <c r="E20" s="429"/>
      <c r="F20" s="429"/>
      <c r="G20" s="429"/>
      <c r="H20" s="429"/>
      <c r="I20" s="430"/>
      <c r="P20" s="428" t="s">
        <v>258</v>
      </c>
      <c r="Q20" s="429"/>
      <c r="R20" s="429"/>
      <c r="S20" s="429"/>
      <c r="T20" s="429"/>
      <c r="U20" s="429"/>
      <c r="V20" s="429"/>
      <c r="W20" s="430"/>
      <c r="AC20" s="172"/>
      <c r="AD20" s="172"/>
      <c r="AE20" s="172"/>
      <c r="AF20" s="172"/>
    </row>
    <row r="21" spans="2:34" ht="12.75" customHeight="1" x14ac:dyDescent="0.2">
      <c r="B21" s="431"/>
      <c r="C21" s="432"/>
      <c r="D21" s="432"/>
      <c r="E21" s="432"/>
      <c r="F21" s="432"/>
      <c r="G21" s="432"/>
      <c r="H21" s="432"/>
      <c r="I21" s="433"/>
      <c r="P21" s="431"/>
      <c r="Q21" s="432"/>
      <c r="R21" s="432"/>
      <c r="S21" s="432"/>
      <c r="T21" s="432"/>
      <c r="U21" s="432"/>
      <c r="V21" s="432"/>
      <c r="W21" s="433"/>
      <c r="AC21" s="172"/>
      <c r="AD21" s="172"/>
      <c r="AE21" s="172"/>
      <c r="AF21" s="172"/>
    </row>
    <row r="22" spans="2:34" ht="12.75" customHeight="1" x14ac:dyDescent="0.2">
      <c r="B22" s="431"/>
      <c r="C22" s="432"/>
      <c r="D22" s="432"/>
      <c r="E22" s="432"/>
      <c r="F22" s="432"/>
      <c r="G22" s="432"/>
      <c r="H22" s="432"/>
      <c r="I22" s="433"/>
      <c r="P22" s="431"/>
      <c r="Q22" s="432"/>
      <c r="R22" s="432"/>
      <c r="S22" s="432"/>
      <c r="T22" s="432"/>
      <c r="U22" s="432"/>
      <c r="V22" s="432"/>
      <c r="W22" s="433"/>
      <c r="AC22" s="172"/>
      <c r="AD22" s="172"/>
      <c r="AE22" s="172"/>
      <c r="AF22" s="172"/>
    </row>
    <row r="23" spans="2:34" ht="12.75" customHeight="1" x14ac:dyDescent="0.2">
      <c r="B23" s="431"/>
      <c r="C23" s="432"/>
      <c r="D23" s="432"/>
      <c r="E23" s="432"/>
      <c r="F23" s="432"/>
      <c r="G23" s="432"/>
      <c r="H23" s="432"/>
      <c r="I23" s="433"/>
      <c r="P23" s="431"/>
      <c r="Q23" s="432"/>
      <c r="R23" s="432"/>
      <c r="S23" s="432"/>
      <c r="T23" s="432"/>
      <c r="U23" s="432"/>
      <c r="V23" s="432"/>
      <c r="W23" s="433"/>
      <c r="AC23" s="172"/>
      <c r="AD23" s="172"/>
      <c r="AE23" s="172"/>
      <c r="AF23" s="172"/>
    </row>
    <row r="24" spans="2:34" ht="54.4" customHeight="1" x14ac:dyDescent="0.2">
      <c r="B24" s="431"/>
      <c r="C24" s="432"/>
      <c r="D24" s="432"/>
      <c r="E24" s="432"/>
      <c r="F24" s="432"/>
      <c r="G24" s="432"/>
      <c r="H24" s="432"/>
      <c r="I24" s="433"/>
      <c r="P24" s="434"/>
      <c r="Q24" s="435"/>
      <c r="R24" s="435"/>
      <c r="S24" s="435"/>
      <c r="T24" s="435"/>
      <c r="U24" s="435"/>
      <c r="V24" s="435"/>
      <c r="W24" s="436"/>
      <c r="AC24" s="172"/>
      <c r="AD24" s="172"/>
      <c r="AE24" s="172"/>
      <c r="AF24" s="172"/>
    </row>
    <row r="25" spans="2:34" ht="43.15" customHeight="1" x14ac:dyDescent="0.2">
      <c r="B25" s="434"/>
      <c r="C25" s="435"/>
      <c r="D25" s="435"/>
      <c r="E25" s="435"/>
      <c r="F25" s="435"/>
      <c r="G25" s="435"/>
      <c r="H25" s="435"/>
      <c r="I25" s="436"/>
      <c r="AC25" s="172"/>
      <c r="AD25" s="172"/>
      <c r="AE25" s="172"/>
      <c r="AF25" s="172"/>
    </row>
    <row r="26" spans="2:34" ht="17.25" customHeight="1" x14ac:dyDescent="0.2">
      <c r="B26" s="28"/>
      <c r="C26" s="16"/>
      <c r="D26" s="16"/>
      <c r="E26" s="16"/>
      <c r="F26" s="16"/>
      <c r="G26" s="16"/>
      <c r="H26" s="16"/>
      <c r="P26" s="25" t="s">
        <v>244</v>
      </c>
    </row>
    <row r="27" spans="2:34" ht="55.5" customHeight="1" x14ac:dyDescent="0.2">
      <c r="B27" s="43" t="s">
        <v>222</v>
      </c>
      <c r="P27" s="425" t="s">
        <v>245</v>
      </c>
      <c r="Q27" s="426"/>
      <c r="R27" s="426"/>
      <c r="S27" s="426"/>
      <c r="T27" s="426"/>
      <c r="U27" s="426"/>
      <c r="V27" s="426"/>
      <c r="W27" s="427"/>
      <c r="AC27" s="172"/>
      <c r="AD27" s="172"/>
      <c r="AE27" s="172"/>
      <c r="AF27" s="172"/>
    </row>
    <row r="28" spans="2:34" ht="115.5" customHeight="1" x14ac:dyDescent="0.2">
      <c r="B28" s="438"/>
      <c r="C28" s="447"/>
      <c r="D28" s="447"/>
      <c r="E28" s="447"/>
      <c r="F28" s="447"/>
      <c r="G28" s="447"/>
      <c r="H28" s="447"/>
      <c r="I28" s="447"/>
      <c r="P28" s="419"/>
      <c r="Q28" s="420"/>
      <c r="R28" s="420"/>
      <c r="S28" s="420"/>
      <c r="T28" s="420"/>
      <c r="U28" s="420"/>
      <c r="V28" s="420"/>
      <c r="W28" s="421"/>
      <c r="AC28" s="172"/>
      <c r="AD28" s="172"/>
      <c r="AE28" s="172"/>
      <c r="AF28" s="172"/>
    </row>
    <row r="29" spans="2:34" ht="17.25" customHeight="1" x14ac:dyDescent="0.2">
      <c r="B29" s="52"/>
      <c r="C29" s="37"/>
      <c r="D29" s="37"/>
      <c r="E29" s="37"/>
      <c r="F29" s="37"/>
      <c r="G29" s="37"/>
      <c r="H29" s="37"/>
    </row>
    <row r="30" spans="2:34" ht="27.75" customHeight="1" x14ac:dyDescent="0.2">
      <c r="B30" s="399" t="s">
        <v>235</v>
      </c>
      <c r="C30" s="399"/>
      <c r="D30" s="399" t="s">
        <v>236</v>
      </c>
      <c r="E30" s="399"/>
      <c r="G30" s="289" t="s">
        <v>110</v>
      </c>
      <c r="H30" s="289"/>
      <c r="I30" s="289"/>
    </row>
    <row r="31" spans="2:34" ht="19.5" customHeight="1" x14ac:dyDescent="0.2">
      <c r="B31" s="400"/>
      <c r="C31" s="401"/>
      <c r="D31" s="446"/>
      <c r="E31" s="446"/>
      <c r="G31" s="438"/>
      <c r="H31" s="438"/>
      <c r="I31" s="438"/>
    </row>
    <row r="32" spans="2:34" ht="12.75" customHeight="1" x14ac:dyDescent="0.2"/>
    <row r="33" spans="2:43" ht="27.75" customHeight="1" x14ac:dyDescent="0.2">
      <c r="B33" s="399" t="s">
        <v>50</v>
      </c>
      <c r="C33" s="399"/>
      <c r="D33" s="399" t="s">
        <v>51</v>
      </c>
      <c r="E33" s="399"/>
      <c r="G33" s="439" t="s">
        <v>252</v>
      </c>
      <c r="H33" s="440"/>
      <c r="I33" s="443"/>
    </row>
    <row r="34" spans="2:43" ht="19.5" customHeight="1" x14ac:dyDescent="0.2">
      <c r="B34" s="400"/>
      <c r="C34" s="401"/>
      <c r="D34" s="437"/>
      <c r="E34" s="437"/>
      <c r="G34" s="441"/>
      <c r="H34" s="442"/>
      <c r="I34" s="444"/>
      <c r="P34" s="53"/>
      <c r="Q34" s="53"/>
      <c r="R34" s="53"/>
    </row>
    <row r="35" spans="2:43" ht="12.75" customHeight="1" x14ac:dyDescent="0.2">
      <c r="F35" s="40"/>
    </row>
    <row r="36" spans="2:43" ht="27.75" customHeight="1" x14ac:dyDescent="0.2">
      <c r="B36" s="399" t="s">
        <v>237</v>
      </c>
      <c r="C36" s="399"/>
      <c r="D36" s="399" t="s">
        <v>238</v>
      </c>
      <c r="E36" s="399"/>
      <c r="G36" s="399" t="s">
        <v>526</v>
      </c>
      <c r="H36" s="399"/>
    </row>
    <row r="37" spans="2:43" ht="19.5" customHeight="1" x14ac:dyDescent="0.2">
      <c r="B37" s="400"/>
      <c r="C37" s="401"/>
      <c r="D37" s="400"/>
      <c r="E37" s="401"/>
      <c r="G37" s="400"/>
      <c r="H37" s="401"/>
      <c r="P37" s="53"/>
      <c r="Q37" s="53"/>
      <c r="R37" s="53"/>
    </row>
    <row r="38" spans="2:43" ht="12.75" customHeight="1" x14ac:dyDescent="0.2"/>
    <row r="39" spans="2:43" ht="26.25" customHeight="1" x14ac:dyDescent="0.2">
      <c r="B39" s="292" t="s">
        <v>534</v>
      </c>
      <c r="C39" s="293"/>
      <c r="D39" s="293"/>
      <c r="E39" s="293"/>
      <c r="F39" s="293"/>
      <c r="G39" s="293"/>
      <c r="H39" s="293"/>
      <c r="I39" s="293"/>
      <c r="J39" s="293"/>
      <c r="K39" s="293"/>
      <c r="L39" s="197"/>
      <c r="M39" s="198"/>
      <c r="N39" s="198"/>
      <c r="AJ39" s="24" t="s">
        <v>521</v>
      </c>
    </row>
    <row r="40" spans="2:43" ht="26.25" customHeight="1" x14ac:dyDescent="0.2">
      <c r="B40" s="404" t="s">
        <v>531</v>
      </c>
      <c r="C40" s="405"/>
      <c r="D40" s="405"/>
      <c r="E40" s="405"/>
      <c r="F40" s="405"/>
      <c r="G40" s="405"/>
      <c r="H40" s="405"/>
      <c r="I40" s="405"/>
      <c r="J40" s="405"/>
      <c r="K40" s="405"/>
      <c r="L40" s="199"/>
      <c r="M40" s="200"/>
      <c r="N40" s="200"/>
      <c r="AJ40" s="24" t="s">
        <v>521</v>
      </c>
    </row>
    <row r="41" spans="2:43" ht="12.75" customHeight="1" x14ac:dyDescent="0.2">
      <c r="B41" s="34"/>
      <c r="C41" s="34"/>
      <c r="D41" s="34"/>
      <c r="E41" s="34"/>
      <c r="F41" s="34"/>
      <c r="G41" s="34"/>
      <c r="H41" s="34"/>
      <c r="I41" s="34"/>
      <c r="J41" s="34"/>
      <c r="K41" s="66"/>
    </row>
    <row r="42" spans="2:43" ht="27.75" customHeight="1" x14ac:dyDescent="0.2">
      <c r="B42" s="335" t="s">
        <v>535</v>
      </c>
      <c r="C42" s="445"/>
      <c r="D42" s="445"/>
      <c r="E42" s="445"/>
      <c r="F42" s="445"/>
      <c r="G42" s="445"/>
      <c r="H42" s="445"/>
      <c r="I42" s="445"/>
      <c r="J42" s="445"/>
      <c r="K42" s="445"/>
      <c r="L42" s="197"/>
      <c r="M42" s="198"/>
      <c r="N42" s="198"/>
      <c r="AJ42" s="24" t="s">
        <v>521</v>
      </c>
    </row>
    <row r="43" spans="2:43" ht="25.5" customHeight="1" x14ac:dyDescent="0.2">
      <c r="B43" s="404" t="s">
        <v>537</v>
      </c>
      <c r="C43" s="405"/>
      <c r="D43" s="405"/>
      <c r="E43" s="405"/>
      <c r="F43" s="405"/>
      <c r="G43" s="405"/>
      <c r="H43" s="405"/>
      <c r="I43" s="405"/>
      <c r="J43" s="405"/>
      <c r="K43" s="405"/>
      <c r="L43" s="199"/>
      <c r="M43" s="200"/>
      <c r="N43" s="200"/>
      <c r="P43" s="148"/>
      <c r="Q43" s="148"/>
      <c r="R43" s="148"/>
      <c r="V43" s="40"/>
      <c r="AJ43" s="24" t="s">
        <v>521</v>
      </c>
    </row>
    <row r="44" spans="2:43" ht="12.75" customHeight="1" x14ac:dyDescent="0.2">
      <c r="B44" s="150"/>
      <c r="C44" s="150"/>
      <c r="D44" s="151"/>
      <c r="E44" s="151"/>
      <c r="F44" s="151"/>
      <c r="L44" s="28"/>
      <c r="M44" s="28"/>
      <c r="N44" s="28"/>
    </row>
    <row r="45" spans="2:43" ht="21" customHeight="1" x14ac:dyDescent="0.2">
      <c r="B45" s="309" t="s">
        <v>620</v>
      </c>
      <c r="C45" s="309"/>
      <c r="D45" s="309"/>
      <c r="E45" s="309"/>
      <c r="F45" s="309"/>
      <c r="I45" s="40"/>
      <c r="L45" s="28"/>
      <c r="M45" s="28"/>
      <c r="N45" s="28"/>
      <c r="P45" s="448" t="s">
        <v>52</v>
      </c>
      <c r="Q45" s="448"/>
      <c r="X45" s="152"/>
      <c r="Y45" s="29"/>
      <c r="Z45" s="29"/>
    </row>
    <row r="46" spans="2:43" ht="2.25" customHeight="1" x14ac:dyDescent="0.2">
      <c r="B46" s="406"/>
      <c r="C46" s="406"/>
      <c r="D46" s="406"/>
      <c r="E46" s="406"/>
      <c r="F46" s="406"/>
      <c r="G46" s="50"/>
      <c r="I46" s="153" t="s">
        <v>173</v>
      </c>
      <c r="P46" s="406"/>
      <c r="Q46" s="406"/>
      <c r="R46" s="406"/>
      <c r="S46" s="406"/>
      <c r="T46" s="406"/>
    </row>
    <row r="47" spans="2:43" ht="90" customHeight="1" x14ac:dyDescent="0.2">
      <c r="B47" s="201" t="s">
        <v>612</v>
      </c>
      <c r="C47" s="489" t="s">
        <v>616</v>
      </c>
      <c r="D47" s="489"/>
      <c r="E47" s="489"/>
      <c r="F47" s="344" t="s">
        <v>617</v>
      </c>
      <c r="G47" s="345"/>
      <c r="H47" s="345"/>
      <c r="I47" s="345"/>
      <c r="J47" s="345"/>
      <c r="K47" s="345"/>
      <c r="L47" s="202" t="s">
        <v>171</v>
      </c>
      <c r="M47" s="202" t="s">
        <v>610</v>
      </c>
      <c r="N47" s="201" t="s">
        <v>611</v>
      </c>
      <c r="P47" s="335" t="s">
        <v>613</v>
      </c>
      <c r="Q47" s="339"/>
      <c r="R47" s="339"/>
      <c r="S47" s="339"/>
      <c r="T47" s="339"/>
      <c r="U47" s="336"/>
      <c r="V47" s="343" t="s">
        <v>211</v>
      </c>
      <c r="W47" s="336"/>
      <c r="X47" s="335" t="s">
        <v>223</v>
      </c>
      <c r="Y47" s="336"/>
    </row>
    <row r="48" spans="2:43" ht="43.5" customHeight="1" x14ac:dyDescent="0.2">
      <c r="B48" s="159" t="s">
        <v>100</v>
      </c>
      <c r="C48" s="328" t="s">
        <v>570</v>
      </c>
      <c r="D48" s="329"/>
      <c r="E48" s="330"/>
      <c r="F48" s="328"/>
      <c r="G48" s="331"/>
      <c r="H48" s="331"/>
      <c r="I48" s="331"/>
      <c r="J48" s="331"/>
      <c r="K48" s="331"/>
      <c r="L48" s="154"/>
      <c r="M48" s="155"/>
      <c r="N48" s="156"/>
      <c r="P48" s="332"/>
      <c r="Q48" s="333"/>
      <c r="R48" s="333"/>
      <c r="S48" s="333"/>
      <c r="T48" s="333"/>
      <c r="U48" s="334"/>
      <c r="V48" s="326"/>
      <c r="W48" s="327"/>
      <c r="X48" s="337">
        <f>IFERROR(IF(L48="TRUE",V48,V48*M48),"")</f>
        <v>0</v>
      </c>
      <c r="Y48" s="338"/>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28" t="s">
        <v>570</v>
      </c>
      <c r="D49" s="329"/>
      <c r="E49" s="330"/>
      <c r="F49" s="328"/>
      <c r="G49" s="331"/>
      <c r="H49" s="331"/>
      <c r="I49" s="331"/>
      <c r="J49" s="331"/>
      <c r="K49" s="331"/>
      <c r="L49" s="154"/>
      <c r="M49" s="155"/>
      <c r="N49" s="156"/>
      <c r="P49" s="332"/>
      <c r="Q49" s="333"/>
      <c r="R49" s="333"/>
      <c r="S49" s="333"/>
      <c r="T49" s="333"/>
      <c r="U49" s="334"/>
      <c r="V49" s="326"/>
      <c r="W49" s="327"/>
      <c r="X49" s="337">
        <f t="shared" ref="X49:X67" si="2">IFERROR(IF(L49="TRUE",V49,V49*M49),"")</f>
        <v>0</v>
      </c>
      <c r="Y49" s="338"/>
      <c r="AB49" s="170" t="b">
        <f t="shared" si="0"/>
        <v>0</v>
      </c>
      <c r="AH49" s="171" t="b">
        <f t="shared" si="1"/>
        <v>0</v>
      </c>
    </row>
    <row r="50" spans="2:34" ht="42.75" customHeight="1" x14ac:dyDescent="0.2">
      <c r="B50" s="159" t="s">
        <v>102</v>
      </c>
      <c r="C50" s="328" t="s">
        <v>570</v>
      </c>
      <c r="D50" s="329"/>
      <c r="E50" s="330"/>
      <c r="F50" s="328"/>
      <c r="G50" s="331"/>
      <c r="H50" s="331"/>
      <c r="I50" s="331"/>
      <c r="J50" s="331"/>
      <c r="K50" s="331"/>
      <c r="L50" s="154"/>
      <c r="M50" s="155"/>
      <c r="N50" s="156"/>
      <c r="P50" s="332"/>
      <c r="Q50" s="333"/>
      <c r="R50" s="333"/>
      <c r="S50" s="333"/>
      <c r="T50" s="333"/>
      <c r="U50" s="334"/>
      <c r="V50" s="326"/>
      <c r="W50" s="327"/>
      <c r="X50" s="337">
        <f t="shared" si="2"/>
        <v>0</v>
      </c>
      <c r="Y50" s="338"/>
      <c r="AB50" s="170" t="b">
        <f t="shared" si="0"/>
        <v>0</v>
      </c>
      <c r="AH50" s="171" t="b">
        <f t="shared" si="1"/>
        <v>0</v>
      </c>
    </row>
    <row r="51" spans="2:34" ht="42.75" customHeight="1" x14ac:dyDescent="0.2">
      <c r="B51" s="159" t="s">
        <v>103</v>
      </c>
      <c r="C51" s="328" t="s">
        <v>570</v>
      </c>
      <c r="D51" s="329"/>
      <c r="E51" s="330"/>
      <c r="F51" s="328"/>
      <c r="G51" s="331"/>
      <c r="H51" s="331"/>
      <c r="I51" s="331"/>
      <c r="J51" s="331"/>
      <c r="K51" s="331"/>
      <c r="L51" s="154"/>
      <c r="M51" s="155"/>
      <c r="N51" s="156"/>
      <c r="P51" s="332"/>
      <c r="Q51" s="333"/>
      <c r="R51" s="333"/>
      <c r="S51" s="333"/>
      <c r="T51" s="333"/>
      <c r="U51" s="334"/>
      <c r="V51" s="326"/>
      <c r="W51" s="327"/>
      <c r="X51" s="337">
        <f t="shared" si="2"/>
        <v>0</v>
      </c>
      <c r="Y51" s="338"/>
      <c r="AB51" s="170" t="b">
        <f t="shared" si="0"/>
        <v>0</v>
      </c>
      <c r="AH51" s="171" t="b">
        <f t="shared" ref="AH51:AH67" si="3">OR(AA51:AG51)</f>
        <v>0</v>
      </c>
    </row>
    <row r="52" spans="2:34" ht="42.75" customHeight="1" x14ac:dyDescent="0.2">
      <c r="B52" s="159" t="s">
        <v>104</v>
      </c>
      <c r="C52" s="328" t="s">
        <v>570</v>
      </c>
      <c r="D52" s="329"/>
      <c r="E52" s="330"/>
      <c r="F52" s="328"/>
      <c r="G52" s="331"/>
      <c r="H52" s="331"/>
      <c r="I52" s="331"/>
      <c r="J52" s="331"/>
      <c r="K52" s="331"/>
      <c r="L52" s="154"/>
      <c r="M52" s="155"/>
      <c r="N52" s="156"/>
      <c r="P52" s="332"/>
      <c r="Q52" s="333"/>
      <c r="R52" s="333"/>
      <c r="S52" s="333"/>
      <c r="T52" s="333"/>
      <c r="U52" s="334"/>
      <c r="V52" s="326"/>
      <c r="W52" s="327"/>
      <c r="X52" s="337">
        <f t="shared" si="2"/>
        <v>0</v>
      </c>
      <c r="Y52" s="338"/>
      <c r="AB52" s="170" t="b">
        <f t="shared" si="0"/>
        <v>0</v>
      </c>
      <c r="AH52" s="171" t="b">
        <f t="shared" si="3"/>
        <v>0</v>
      </c>
    </row>
    <row r="53" spans="2:34" ht="42.75" customHeight="1" x14ac:dyDescent="0.2">
      <c r="B53" s="159" t="s">
        <v>106</v>
      </c>
      <c r="C53" s="328" t="s">
        <v>570</v>
      </c>
      <c r="D53" s="329"/>
      <c r="E53" s="330"/>
      <c r="F53" s="328"/>
      <c r="G53" s="331"/>
      <c r="H53" s="331"/>
      <c r="I53" s="331"/>
      <c r="J53" s="331"/>
      <c r="K53" s="331"/>
      <c r="L53" s="154"/>
      <c r="M53" s="155"/>
      <c r="N53" s="156"/>
      <c r="P53" s="332"/>
      <c r="Q53" s="333"/>
      <c r="R53" s="333"/>
      <c r="S53" s="333"/>
      <c r="T53" s="333"/>
      <c r="U53" s="334"/>
      <c r="V53" s="326"/>
      <c r="W53" s="327"/>
      <c r="X53" s="337">
        <f t="shared" si="2"/>
        <v>0</v>
      </c>
      <c r="Y53" s="338"/>
      <c r="AB53" s="170" t="b">
        <f t="shared" si="0"/>
        <v>0</v>
      </c>
      <c r="AH53" s="171" t="b">
        <f t="shared" si="3"/>
        <v>0</v>
      </c>
    </row>
    <row r="54" spans="2:34" ht="42.75" customHeight="1" x14ac:dyDescent="0.2">
      <c r="B54" s="159" t="s">
        <v>105</v>
      </c>
      <c r="C54" s="328" t="s">
        <v>570</v>
      </c>
      <c r="D54" s="329"/>
      <c r="E54" s="330"/>
      <c r="F54" s="328"/>
      <c r="G54" s="331"/>
      <c r="H54" s="331"/>
      <c r="I54" s="331"/>
      <c r="J54" s="331"/>
      <c r="K54" s="331"/>
      <c r="L54" s="154"/>
      <c r="M54" s="155"/>
      <c r="N54" s="156"/>
      <c r="P54" s="332"/>
      <c r="Q54" s="333"/>
      <c r="R54" s="333"/>
      <c r="S54" s="333"/>
      <c r="T54" s="333"/>
      <c r="U54" s="334"/>
      <c r="V54" s="326"/>
      <c r="W54" s="327"/>
      <c r="X54" s="337">
        <f t="shared" si="2"/>
        <v>0</v>
      </c>
      <c r="Y54" s="338"/>
      <c r="AB54" s="170" t="b">
        <f t="shared" si="0"/>
        <v>0</v>
      </c>
      <c r="AH54" s="171" t="b">
        <f t="shared" si="3"/>
        <v>0</v>
      </c>
    </row>
    <row r="55" spans="2:34" ht="42.75" customHeight="1" x14ac:dyDescent="0.2">
      <c r="B55" s="159" t="s">
        <v>107</v>
      </c>
      <c r="C55" s="328" t="s">
        <v>570</v>
      </c>
      <c r="D55" s="329"/>
      <c r="E55" s="330"/>
      <c r="F55" s="328"/>
      <c r="G55" s="331"/>
      <c r="H55" s="331"/>
      <c r="I55" s="331"/>
      <c r="J55" s="331"/>
      <c r="K55" s="331"/>
      <c r="L55" s="154"/>
      <c r="M55" s="155"/>
      <c r="N55" s="156"/>
      <c r="P55" s="332"/>
      <c r="Q55" s="333"/>
      <c r="R55" s="333"/>
      <c r="S55" s="333"/>
      <c r="T55" s="333"/>
      <c r="U55" s="334"/>
      <c r="V55" s="326"/>
      <c r="W55" s="327"/>
      <c r="X55" s="337">
        <f t="shared" si="2"/>
        <v>0</v>
      </c>
      <c r="Y55" s="338"/>
      <c r="AB55" s="170" t="b">
        <f t="shared" si="0"/>
        <v>0</v>
      </c>
      <c r="AH55" s="171" t="b">
        <f t="shared" si="3"/>
        <v>0</v>
      </c>
    </row>
    <row r="56" spans="2:34" ht="42.75" customHeight="1" x14ac:dyDescent="0.2">
      <c r="B56" s="159" t="s">
        <v>108</v>
      </c>
      <c r="C56" s="328" t="s">
        <v>570</v>
      </c>
      <c r="D56" s="329"/>
      <c r="E56" s="330"/>
      <c r="F56" s="328"/>
      <c r="G56" s="331"/>
      <c r="H56" s="331"/>
      <c r="I56" s="331"/>
      <c r="J56" s="331"/>
      <c r="K56" s="331"/>
      <c r="L56" s="154"/>
      <c r="M56" s="155"/>
      <c r="N56" s="156"/>
      <c r="P56" s="332"/>
      <c r="Q56" s="333"/>
      <c r="R56" s="333"/>
      <c r="S56" s="333"/>
      <c r="T56" s="333"/>
      <c r="U56" s="334"/>
      <c r="V56" s="326"/>
      <c r="W56" s="327"/>
      <c r="X56" s="337">
        <f t="shared" si="2"/>
        <v>0</v>
      </c>
      <c r="Y56" s="338"/>
      <c r="AB56" s="170" t="b">
        <f t="shared" si="0"/>
        <v>0</v>
      </c>
      <c r="AH56" s="171" t="b">
        <f t="shared" si="3"/>
        <v>0</v>
      </c>
    </row>
    <row r="57" spans="2:34" ht="42.75" customHeight="1" x14ac:dyDescent="0.2">
      <c r="B57" s="159" t="s">
        <v>109</v>
      </c>
      <c r="C57" s="328" t="s">
        <v>570</v>
      </c>
      <c r="D57" s="329"/>
      <c r="E57" s="330"/>
      <c r="F57" s="328"/>
      <c r="G57" s="331"/>
      <c r="H57" s="331"/>
      <c r="I57" s="331"/>
      <c r="J57" s="331"/>
      <c r="K57" s="331"/>
      <c r="L57" s="154"/>
      <c r="M57" s="155"/>
      <c r="N57" s="156"/>
      <c r="P57" s="332"/>
      <c r="Q57" s="333"/>
      <c r="R57" s="333"/>
      <c r="S57" s="333"/>
      <c r="T57" s="333"/>
      <c r="U57" s="334"/>
      <c r="V57" s="326"/>
      <c r="W57" s="327"/>
      <c r="X57" s="337">
        <f t="shared" si="2"/>
        <v>0</v>
      </c>
      <c r="Y57" s="338"/>
      <c r="AB57" s="170" t="b">
        <f t="shared" si="0"/>
        <v>0</v>
      </c>
      <c r="AH57" s="171" t="b">
        <f t="shared" si="3"/>
        <v>0</v>
      </c>
    </row>
    <row r="58" spans="2:34" ht="42.75" customHeight="1" x14ac:dyDescent="0.2">
      <c r="B58" s="159" t="s">
        <v>177</v>
      </c>
      <c r="C58" s="328" t="s">
        <v>570</v>
      </c>
      <c r="D58" s="329"/>
      <c r="E58" s="330"/>
      <c r="F58" s="328"/>
      <c r="G58" s="331"/>
      <c r="H58" s="331"/>
      <c r="I58" s="331"/>
      <c r="J58" s="331"/>
      <c r="K58" s="331"/>
      <c r="L58" s="154"/>
      <c r="M58" s="155"/>
      <c r="N58" s="156"/>
      <c r="P58" s="332"/>
      <c r="Q58" s="333"/>
      <c r="R58" s="333"/>
      <c r="S58" s="333"/>
      <c r="T58" s="333"/>
      <c r="U58" s="334"/>
      <c r="V58" s="326"/>
      <c r="W58" s="327"/>
      <c r="X58" s="337">
        <f t="shared" si="2"/>
        <v>0</v>
      </c>
      <c r="Y58" s="338"/>
      <c r="AB58" s="170" t="b">
        <f t="shared" si="0"/>
        <v>0</v>
      </c>
      <c r="AH58" s="171" t="b">
        <f t="shared" si="3"/>
        <v>0</v>
      </c>
    </row>
    <row r="59" spans="2:34" ht="42.75" customHeight="1" x14ac:dyDescent="0.2">
      <c r="B59" s="159" t="s">
        <v>178</v>
      </c>
      <c r="C59" s="328" t="s">
        <v>570</v>
      </c>
      <c r="D59" s="329"/>
      <c r="E59" s="330"/>
      <c r="F59" s="328"/>
      <c r="G59" s="331"/>
      <c r="H59" s="331"/>
      <c r="I59" s="331"/>
      <c r="J59" s="331"/>
      <c r="K59" s="331"/>
      <c r="L59" s="154"/>
      <c r="M59" s="155"/>
      <c r="N59" s="156"/>
      <c r="P59" s="332"/>
      <c r="Q59" s="333"/>
      <c r="R59" s="333"/>
      <c r="S59" s="333"/>
      <c r="T59" s="333"/>
      <c r="U59" s="334"/>
      <c r="V59" s="326"/>
      <c r="W59" s="327"/>
      <c r="X59" s="337">
        <f t="shared" si="2"/>
        <v>0</v>
      </c>
      <c r="Y59" s="338"/>
      <c r="AB59" s="170" t="b">
        <f t="shared" si="0"/>
        <v>0</v>
      </c>
      <c r="AH59" s="171" t="b">
        <f t="shared" si="3"/>
        <v>0</v>
      </c>
    </row>
    <row r="60" spans="2:34" ht="42.75" customHeight="1" x14ac:dyDescent="0.2">
      <c r="B60" s="159" t="s">
        <v>179</v>
      </c>
      <c r="C60" s="328" t="s">
        <v>570</v>
      </c>
      <c r="D60" s="329"/>
      <c r="E60" s="330"/>
      <c r="F60" s="328"/>
      <c r="G60" s="331"/>
      <c r="H60" s="331"/>
      <c r="I60" s="331"/>
      <c r="J60" s="331"/>
      <c r="K60" s="331"/>
      <c r="L60" s="154"/>
      <c r="M60" s="155"/>
      <c r="N60" s="156"/>
      <c r="P60" s="332"/>
      <c r="Q60" s="333"/>
      <c r="R60" s="333"/>
      <c r="S60" s="333"/>
      <c r="T60" s="333"/>
      <c r="U60" s="334"/>
      <c r="V60" s="326"/>
      <c r="W60" s="327"/>
      <c r="X60" s="337">
        <f t="shared" si="2"/>
        <v>0</v>
      </c>
      <c r="Y60" s="338"/>
      <c r="AB60" s="170" t="b">
        <f t="shared" si="0"/>
        <v>0</v>
      </c>
      <c r="AH60" s="171" t="b">
        <f t="shared" si="3"/>
        <v>0</v>
      </c>
    </row>
    <row r="61" spans="2:34" ht="42.75" customHeight="1" x14ac:dyDescent="0.2">
      <c r="B61" s="159" t="s">
        <v>180</v>
      </c>
      <c r="C61" s="328" t="s">
        <v>570</v>
      </c>
      <c r="D61" s="329"/>
      <c r="E61" s="330"/>
      <c r="F61" s="328"/>
      <c r="G61" s="331"/>
      <c r="H61" s="331"/>
      <c r="I61" s="331"/>
      <c r="J61" s="331"/>
      <c r="K61" s="331"/>
      <c r="L61" s="154"/>
      <c r="M61" s="155"/>
      <c r="N61" s="156"/>
      <c r="P61" s="332"/>
      <c r="Q61" s="333"/>
      <c r="R61" s="333"/>
      <c r="S61" s="333"/>
      <c r="T61" s="333"/>
      <c r="U61" s="334"/>
      <c r="V61" s="326"/>
      <c r="W61" s="327"/>
      <c r="X61" s="337">
        <f t="shared" si="2"/>
        <v>0</v>
      </c>
      <c r="Y61" s="338"/>
      <c r="AB61" s="170" t="b">
        <f t="shared" si="0"/>
        <v>0</v>
      </c>
      <c r="AH61" s="171" t="b">
        <f t="shared" si="3"/>
        <v>0</v>
      </c>
    </row>
    <row r="62" spans="2:34" ht="42.75" customHeight="1" x14ac:dyDescent="0.2">
      <c r="B62" s="159" t="s">
        <v>181</v>
      </c>
      <c r="C62" s="328" t="s">
        <v>570</v>
      </c>
      <c r="D62" s="329"/>
      <c r="E62" s="330"/>
      <c r="F62" s="328"/>
      <c r="G62" s="331"/>
      <c r="H62" s="331"/>
      <c r="I62" s="331"/>
      <c r="J62" s="331"/>
      <c r="K62" s="331"/>
      <c r="L62" s="154"/>
      <c r="M62" s="155"/>
      <c r="N62" s="156"/>
      <c r="P62" s="332"/>
      <c r="Q62" s="333"/>
      <c r="R62" s="333"/>
      <c r="S62" s="333"/>
      <c r="T62" s="333"/>
      <c r="U62" s="334"/>
      <c r="V62" s="326"/>
      <c r="W62" s="327"/>
      <c r="X62" s="337">
        <f t="shared" si="2"/>
        <v>0</v>
      </c>
      <c r="Y62" s="338"/>
      <c r="AB62" s="170" t="b">
        <f t="shared" si="0"/>
        <v>0</v>
      </c>
      <c r="AH62" s="171" t="b">
        <f t="shared" si="3"/>
        <v>0</v>
      </c>
    </row>
    <row r="63" spans="2:34" ht="42.75" customHeight="1" x14ac:dyDescent="0.2">
      <c r="B63" s="159" t="s">
        <v>182</v>
      </c>
      <c r="C63" s="328" t="s">
        <v>570</v>
      </c>
      <c r="D63" s="329"/>
      <c r="E63" s="330"/>
      <c r="F63" s="328"/>
      <c r="G63" s="331"/>
      <c r="H63" s="331"/>
      <c r="I63" s="331"/>
      <c r="J63" s="331"/>
      <c r="K63" s="331"/>
      <c r="L63" s="154"/>
      <c r="M63" s="155"/>
      <c r="N63" s="156"/>
      <c r="P63" s="332"/>
      <c r="Q63" s="333"/>
      <c r="R63" s="333"/>
      <c r="S63" s="333"/>
      <c r="T63" s="333"/>
      <c r="U63" s="334"/>
      <c r="V63" s="326"/>
      <c r="W63" s="327"/>
      <c r="X63" s="337">
        <f t="shared" si="2"/>
        <v>0</v>
      </c>
      <c r="Y63" s="338"/>
      <c r="AB63" s="170" t="b">
        <f t="shared" si="0"/>
        <v>0</v>
      </c>
      <c r="AH63" s="171" t="b">
        <f t="shared" si="3"/>
        <v>0</v>
      </c>
    </row>
    <row r="64" spans="2:34" ht="42.75" customHeight="1" x14ac:dyDescent="0.2">
      <c r="B64" s="159" t="s">
        <v>183</v>
      </c>
      <c r="C64" s="328" t="s">
        <v>570</v>
      </c>
      <c r="D64" s="329"/>
      <c r="E64" s="330"/>
      <c r="F64" s="328"/>
      <c r="G64" s="331"/>
      <c r="H64" s="331"/>
      <c r="I64" s="331"/>
      <c r="J64" s="331"/>
      <c r="K64" s="331"/>
      <c r="L64" s="154"/>
      <c r="M64" s="155"/>
      <c r="N64" s="156"/>
      <c r="P64" s="332"/>
      <c r="Q64" s="333"/>
      <c r="R64" s="333"/>
      <c r="S64" s="333"/>
      <c r="T64" s="333"/>
      <c r="U64" s="334"/>
      <c r="V64" s="326"/>
      <c r="W64" s="327"/>
      <c r="X64" s="337">
        <f t="shared" si="2"/>
        <v>0</v>
      </c>
      <c r="Y64" s="338"/>
      <c r="AB64" s="170" t="b">
        <f t="shared" si="0"/>
        <v>0</v>
      </c>
      <c r="AH64" s="171" t="b">
        <f t="shared" si="3"/>
        <v>0</v>
      </c>
    </row>
    <row r="65" spans="1:34" ht="42.75" customHeight="1" x14ac:dyDescent="0.2">
      <c r="B65" s="159" t="s">
        <v>184</v>
      </c>
      <c r="C65" s="328" t="s">
        <v>570</v>
      </c>
      <c r="D65" s="329"/>
      <c r="E65" s="330"/>
      <c r="F65" s="328"/>
      <c r="G65" s="331"/>
      <c r="H65" s="331"/>
      <c r="I65" s="331"/>
      <c r="J65" s="331"/>
      <c r="K65" s="331"/>
      <c r="L65" s="154"/>
      <c r="M65" s="155"/>
      <c r="N65" s="156"/>
      <c r="P65" s="332"/>
      <c r="Q65" s="333"/>
      <c r="R65" s="333"/>
      <c r="S65" s="333"/>
      <c r="T65" s="333"/>
      <c r="U65" s="334"/>
      <c r="V65" s="326"/>
      <c r="W65" s="327"/>
      <c r="X65" s="337">
        <f t="shared" si="2"/>
        <v>0</v>
      </c>
      <c r="Y65" s="338"/>
      <c r="AB65" s="170" t="b">
        <f t="shared" si="0"/>
        <v>0</v>
      </c>
      <c r="AH65" s="171" t="b">
        <f t="shared" si="3"/>
        <v>0</v>
      </c>
    </row>
    <row r="66" spans="1:34" ht="42.75" customHeight="1" x14ac:dyDescent="0.2">
      <c r="B66" s="159" t="s">
        <v>185</v>
      </c>
      <c r="C66" s="328" t="s">
        <v>570</v>
      </c>
      <c r="D66" s="329"/>
      <c r="E66" s="330"/>
      <c r="F66" s="328"/>
      <c r="G66" s="331"/>
      <c r="H66" s="331"/>
      <c r="I66" s="331"/>
      <c r="J66" s="331"/>
      <c r="K66" s="331"/>
      <c r="L66" s="154"/>
      <c r="M66" s="155"/>
      <c r="N66" s="156"/>
      <c r="P66" s="332"/>
      <c r="Q66" s="333"/>
      <c r="R66" s="333"/>
      <c r="S66" s="333"/>
      <c r="T66" s="333"/>
      <c r="U66" s="334"/>
      <c r="V66" s="326"/>
      <c r="W66" s="327"/>
      <c r="X66" s="337">
        <f t="shared" si="2"/>
        <v>0</v>
      </c>
      <c r="Y66" s="338"/>
      <c r="AB66" s="170" t="b">
        <f t="shared" si="0"/>
        <v>0</v>
      </c>
      <c r="AH66" s="171" t="b">
        <f t="shared" si="3"/>
        <v>0</v>
      </c>
    </row>
    <row r="67" spans="1:34" ht="42.75" customHeight="1" x14ac:dyDescent="0.2">
      <c r="B67" s="159" t="s">
        <v>116</v>
      </c>
      <c r="C67" s="328" t="s">
        <v>570</v>
      </c>
      <c r="D67" s="329"/>
      <c r="E67" s="330"/>
      <c r="F67" s="328"/>
      <c r="G67" s="331"/>
      <c r="H67" s="331"/>
      <c r="I67" s="331"/>
      <c r="J67" s="331"/>
      <c r="K67" s="331"/>
      <c r="L67" s="154"/>
      <c r="M67" s="155"/>
      <c r="N67" s="156"/>
      <c r="P67" s="332"/>
      <c r="Q67" s="333"/>
      <c r="R67" s="333"/>
      <c r="S67" s="333"/>
      <c r="T67" s="333"/>
      <c r="U67" s="334"/>
      <c r="V67" s="326"/>
      <c r="W67" s="327"/>
      <c r="X67" s="337">
        <f t="shared" si="2"/>
        <v>0</v>
      </c>
      <c r="Y67" s="338"/>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49">
        <f>SUM(X48:Y67)</f>
        <v>0</v>
      </c>
      <c r="Y69" s="450"/>
      <c r="Z69" s="29"/>
    </row>
    <row r="70" spans="1:34" ht="7.5" customHeight="1" x14ac:dyDescent="0.2">
      <c r="C70" s="1"/>
      <c r="H70" s="21"/>
      <c r="P70" s="53"/>
      <c r="Q70" s="53"/>
      <c r="R70" s="53"/>
      <c r="Z70" s="29"/>
    </row>
    <row r="71" spans="1:34" ht="27" customHeight="1" x14ac:dyDescent="0.2">
      <c r="A71" s="131"/>
      <c r="B71" s="309"/>
      <c r="C71" s="309"/>
      <c r="D71" s="309"/>
      <c r="E71" s="309"/>
      <c r="F71" s="309"/>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7"/>
      <c r="V72" s="468"/>
      <c r="W72" s="468"/>
      <c r="X72" s="54"/>
      <c r="Y72" s="55"/>
      <c r="Z72" s="29"/>
      <c r="AA72" s="174"/>
    </row>
    <row r="73" spans="1:34" ht="19.5" customHeight="1" x14ac:dyDescent="0.2">
      <c r="B73" s="44" t="s">
        <v>168</v>
      </c>
      <c r="F73" s="40"/>
      <c r="K73" s="44"/>
      <c r="N73" s="40"/>
      <c r="AA73" s="174"/>
    </row>
    <row r="74" spans="1:34" ht="28.5" customHeight="1" x14ac:dyDescent="0.2">
      <c r="A74" s="131"/>
      <c r="B74" s="406" t="s">
        <v>233</v>
      </c>
      <c r="C74" s="406"/>
      <c r="D74" s="406"/>
      <c r="E74" s="406"/>
      <c r="F74" s="406"/>
      <c r="G74" s="406"/>
      <c r="H74" s="406"/>
      <c r="I74" s="406"/>
      <c r="J74" s="406"/>
      <c r="M74" s="143"/>
      <c r="N74" s="34"/>
      <c r="P74" s="29"/>
      <c r="Q74" s="29"/>
      <c r="R74" s="29"/>
      <c r="S74" s="29"/>
      <c r="T74" s="29"/>
      <c r="U74" s="29"/>
      <c r="V74" s="29"/>
      <c r="W74" s="29"/>
      <c r="X74" s="54"/>
      <c r="Y74" s="55"/>
      <c r="Z74" s="29"/>
      <c r="AA74" s="174"/>
    </row>
    <row r="75" spans="1:34" ht="24.75" hidden="1" customHeight="1" x14ac:dyDescent="0.2">
      <c r="A75" s="134"/>
      <c r="B75" s="312" t="s">
        <v>217</v>
      </c>
      <c r="C75" s="312"/>
      <c r="D75" s="312"/>
      <c r="E75" s="312"/>
      <c r="F75" s="312"/>
      <c r="G75" s="312"/>
      <c r="H75" s="312"/>
      <c r="I75" s="312"/>
      <c r="J75" s="312"/>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1"/>
      <c r="F77" s="311"/>
      <c r="G77" s="311"/>
      <c r="H77" s="311"/>
      <c r="I77" s="311"/>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265</v>
      </c>
      <c r="C79" s="51"/>
      <c r="D79" s="51"/>
      <c r="P79" s="29"/>
      <c r="Q79" s="29"/>
      <c r="R79" s="29"/>
      <c r="S79" s="29"/>
      <c r="T79" s="29"/>
      <c r="U79" s="29"/>
      <c r="V79" s="29"/>
      <c r="W79" s="29"/>
      <c r="X79" s="54"/>
      <c r="Y79" s="55"/>
      <c r="Z79" s="29"/>
      <c r="AA79" s="174"/>
    </row>
    <row r="80" spans="1:34" ht="41.25" customHeight="1" x14ac:dyDescent="0.2">
      <c r="A80" s="131"/>
      <c r="B80" s="490" t="s">
        <v>266</v>
      </c>
      <c r="C80" s="491"/>
      <c r="D80" s="491"/>
      <c r="E80" s="491"/>
      <c r="F80" s="491"/>
      <c r="G80" s="491"/>
      <c r="H80" s="491"/>
      <c r="I80" s="491"/>
      <c r="J80" s="491"/>
      <c r="P80" s="29"/>
      <c r="Q80" s="29"/>
      <c r="R80" s="29"/>
      <c r="S80" s="29"/>
      <c r="T80" s="29"/>
      <c r="U80" s="29"/>
      <c r="V80" s="29"/>
      <c r="W80" s="29"/>
      <c r="X80" s="54"/>
      <c r="Y80" s="55"/>
      <c r="Z80" s="29"/>
      <c r="AA80" s="174"/>
      <c r="AB80" s="175"/>
    </row>
    <row r="81" spans="1:34" ht="17.25" customHeight="1" x14ac:dyDescent="0.2">
      <c r="A81" s="131"/>
      <c r="B81" s="406"/>
      <c r="C81" s="406"/>
      <c r="D81" s="406"/>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6" t="s">
        <v>224</v>
      </c>
      <c r="C83" s="480"/>
      <c r="D83" s="480"/>
      <c r="E83" s="480"/>
      <c r="F83" s="480"/>
      <c r="G83" s="480"/>
      <c r="H83" s="480"/>
      <c r="I83" s="480"/>
      <c r="J83" s="480"/>
      <c r="L83" s="48"/>
      <c r="M83" s="48"/>
      <c r="N83" s="48"/>
      <c r="O83" s="82"/>
      <c r="P83" s="82"/>
      <c r="Q83" s="29"/>
      <c r="R83" s="29"/>
      <c r="S83" s="29"/>
      <c r="T83" s="29"/>
      <c r="U83" s="29"/>
      <c r="V83" s="29"/>
      <c r="W83" s="29"/>
      <c r="X83" s="54"/>
      <c r="Y83" s="55"/>
      <c r="Z83" s="29"/>
      <c r="AA83" s="174"/>
    </row>
    <row r="84" spans="1:34" ht="25.5" customHeight="1" x14ac:dyDescent="0.2">
      <c r="A84" s="131"/>
      <c r="B84" s="313" t="s">
        <v>228</v>
      </c>
      <c r="C84" s="314"/>
      <c r="D84" s="314"/>
      <c r="E84" s="314"/>
      <c r="F84" s="314"/>
      <c r="G84" s="314"/>
      <c r="H84" s="314"/>
      <c r="I84" s="314"/>
      <c r="J84" s="315"/>
      <c r="L84" s="48"/>
      <c r="M84" s="48"/>
      <c r="N84" s="48"/>
      <c r="O84" s="82"/>
      <c r="P84" s="82"/>
      <c r="Q84" s="29"/>
      <c r="R84" s="29"/>
      <c r="S84" s="29"/>
      <c r="T84" s="29"/>
      <c r="U84" s="29"/>
      <c r="V84" s="29"/>
      <c r="W84" s="29"/>
      <c r="X84" s="54"/>
      <c r="Y84" s="55"/>
      <c r="Z84" s="29"/>
      <c r="AA84" s="174"/>
    </row>
    <row r="85" spans="1:34" ht="17.25" customHeight="1" x14ac:dyDescent="0.2">
      <c r="A85" s="131"/>
      <c r="B85" s="316"/>
      <c r="C85" s="317"/>
      <c r="D85" s="317"/>
      <c r="E85" s="317"/>
      <c r="F85" s="317"/>
      <c r="G85" s="317"/>
      <c r="H85" s="317"/>
      <c r="I85" s="317"/>
      <c r="J85" s="318"/>
      <c r="K85" s="145"/>
      <c r="L85" s="144"/>
      <c r="M85" s="28"/>
      <c r="N85" s="28"/>
      <c r="P85" s="29"/>
      <c r="Q85" s="29"/>
      <c r="R85" s="29"/>
      <c r="S85" s="29"/>
      <c r="T85" s="29"/>
      <c r="U85" s="29"/>
      <c r="V85" s="29"/>
      <c r="W85" s="29"/>
      <c r="X85" s="54"/>
      <c r="Y85" s="55"/>
      <c r="Z85" s="29"/>
      <c r="AA85" s="174"/>
    </row>
    <row r="86" spans="1:34" ht="17.25" customHeight="1" x14ac:dyDescent="0.2">
      <c r="A86" s="131"/>
      <c r="B86" s="30"/>
      <c r="K86" s="145"/>
      <c r="L86" s="144"/>
      <c r="M86" s="28"/>
      <c r="N86" s="28"/>
      <c r="P86" s="29"/>
      <c r="Q86" s="29"/>
      <c r="R86" s="29"/>
      <c r="S86" s="29"/>
      <c r="T86" s="29"/>
      <c r="U86" s="29"/>
      <c r="V86" s="29"/>
      <c r="W86" s="29"/>
      <c r="X86" s="54"/>
      <c r="Y86" s="55"/>
      <c r="Z86" s="29"/>
      <c r="AA86" s="174"/>
    </row>
    <row r="87" spans="1:34" ht="20.25" customHeight="1" x14ac:dyDescent="0.2">
      <c r="A87" s="131"/>
      <c r="B87" s="309" t="s">
        <v>169</v>
      </c>
      <c r="C87" s="309"/>
      <c r="D87" s="309"/>
      <c r="E87" s="309"/>
      <c r="F87" s="309"/>
      <c r="G87" s="40"/>
      <c r="J87" s="29"/>
      <c r="K87" s="145"/>
      <c r="L87" s="28"/>
      <c r="M87" s="28"/>
      <c r="N87" s="28"/>
      <c r="P87" s="44" t="s">
        <v>34</v>
      </c>
      <c r="X87" s="54"/>
      <c r="Y87" s="55"/>
      <c r="Z87" s="29"/>
      <c r="AA87" s="174"/>
    </row>
    <row r="88" spans="1:34" ht="15.75" customHeight="1" x14ac:dyDescent="0.2">
      <c r="A88" s="131"/>
      <c r="B88" s="453" t="s">
        <v>214</v>
      </c>
      <c r="C88" s="453"/>
      <c r="D88" s="453"/>
      <c r="E88" s="454"/>
      <c r="F88" s="137"/>
      <c r="G88" s="6"/>
      <c r="H88" s="6"/>
      <c r="I88" s="6"/>
      <c r="J88" s="29"/>
      <c r="K88" s="188"/>
      <c r="L88" s="138"/>
      <c r="M88" s="205"/>
      <c r="N88" s="135"/>
      <c r="P88" s="25"/>
      <c r="X88" s="54"/>
      <c r="Y88" s="55"/>
      <c r="Z88" s="29"/>
      <c r="AA88" s="174"/>
    </row>
    <row r="89" spans="1:34" ht="99" customHeight="1" x14ac:dyDescent="0.2">
      <c r="A89" s="131"/>
      <c r="B89" s="321" t="s">
        <v>605</v>
      </c>
      <c r="C89" s="322"/>
      <c r="D89" s="455" t="s">
        <v>250</v>
      </c>
      <c r="E89" s="493"/>
      <c r="F89" s="455" t="s">
        <v>619</v>
      </c>
      <c r="G89" s="493"/>
      <c r="H89" s="455" t="s">
        <v>216</v>
      </c>
      <c r="I89" s="456"/>
      <c r="J89" s="456"/>
      <c r="K89" s="456"/>
      <c r="L89" s="456"/>
      <c r="M89" s="456"/>
      <c r="N89" s="457"/>
      <c r="P89" s="147" t="s">
        <v>249</v>
      </c>
      <c r="Q89" s="348" t="s">
        <v>248</v>
      </c>
      <c r="R89" s="349"/>
      <c r="S89" s="349"/>
      <c r="T89" s="349"/>
      <c r="U89" s="349"/>
      <c r="V89" s="349"/>
      <c r="W89" s="349"/>
      <c r="X89" s="350"/>
      <c r="Y89" s="81"/>
      <c r="Z89" s="80"/>
      <c r="AA89" s="174"/>
    </row>
    <row r="90" spans="1:34" ht="34.5" customHeight="1" x14ac:dyDescent="0.2">
      <c r="A90" s="131" t="str">
        <f t="shared" ref="A90:A109" ca="1" si="4">IFERROR(INDEX(TblMatchKravres,MATCH($B90,TblSpecTjnstr,0)),"")</f>
        <v/>
      </c>
      <c r="B90" s="319" t="s">
        <v>570</v>
      </c>
      <c r="C90" s="459"/>
      <c r="D90" s="319"/>
      <c r="E90" s="459"/>
      <c r="F90" s="458"/>
      <c r="G90" s="459"/>
      <c r="H90" s="323"/>
      <c r="I90" s="324"/>
      <c r="J90" s="324"/>
      <c r="K90" s="324"/>
      <c r="L90" s="324"/>
      <c r="M90" s="324"/>
      <c r="N90" s="325"/>
      <c r="O90" s="56"/>
      <c r="P90" s="186"/>
      <c r="Q90" s="346"/>
      <c r="R90" s="346"/>
      <c r="S90" s="346"/>
      <c r="T90" s="346"/>
      <c r="U90" s="346"/>
      <c r="V90" s="346"/>
      <c r="W90" s="346"/>
      <c r="X90" s="347"/>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19" t="s">
        <v>570</v>
      </c>
      <c r="C91" s="320"/>
      <c r="D91" s="319"/>
      <c r="E91" s="459"/>
      <c r="F91" s="458"/>
      <c r="G91" s="459"/>
      <c r="H91" s="323"/>
      <c r="I91" s="324"/>
      <c r="J91" s="324"/>
      <c r="K91" s="324"/>
      <c r="L91" s="324"/>
      <c r="M91" s="324"/>
      <c r="N91" s="325"/>
      <c r="O91" s="56"/>
      <c r="P91" s="186"/>
      <c r="Q91" s="346"/>
      <c r="R91" s="346"/>
      <c r="S91" s="346"/>
      <c r="T91" s="346"/>
      <c r="U91" s="346"/>
      <c r="V91" s="346"/>
      <c r="W91" s="346"/>
      <c r="X91" s="347"/>
      <c r="Y91" s="56"/>
      <c r="Z91" s="56"/>
      <c r="AA91" s="169" t="b">
        <f t="shared" si="5"/>
        <v>0</v>
      </c>
      <c r="AC91" s="170" t="b">
        <f t="shared" si="6"/>
        <v>0</v>
      </c>
      <c r="AH91" s="171" t="b">
        <f t="shared" si="7"/>
        <v>0</v>
      </c>
    </row>
    <row r="92" spans="1:34" ht="34.5" customHeight="1" x14ac:dyDescent="0.2">
      <c r="A92" s="131" t="str">
        <f t="shared" ca="1" si="4"/>
        <v/>
      </c>
      <c r="B92" s="319" t="s">
        <v>570</v>
      </c>
      <c r="C92" s="320"/>
      <c r="D92" s="319"/>
      <c r="E92" s="459"/>
      <c r="F92" s="458"/>
      <c r="G92" s="459"/>
      <c r="H92" s="323"/>
      <c r="I92" s="324"/>
      <c r="J92" s="324"/>
      <c r="K92" s="324"/>
      <c r="L92" s="324"/>
      <c r="M92" s="324"/>
      <c r="N92" s="325"/>
      <c r="O92" s="56"/>
      <c r="P92" s="186"/>
      <c r="Q92" s="346"/>
      <c r="R92" s="346"/>
      <c r="S92" s="346"/>
      <c r="T92" s="346"/>
      <c r="U92" s="346"/>
      <c r="V92" s="346"/>
      <c r="W92" s="346"/>
      <c r="X92" s="347"/>
      <c r="Y92" s="56"/>
      <c r="Z92" s="56"/>
      <c r="AA92" s="169" t="b">
        <f t="shared" si="5"/>
        <v>0</v>
      </c>
      <c r="AC92" s="170" t="b">
        <f t="shared" si="6"/>
        <v>0</v>
      </c>
      <c r="AH92" s="171" t="b">
        <f t="shared" si="7"/>
        <v>0</v>
      </c>
    </row>
    <row r="93" spans="1:34" ht="34.5" customHeight="1" x14ac:dyDescent="0.2">
      <c r="A93" s="131" t="str">
        <f t="shared" ca="1" si="4"/>
        <v/>
      </c>
      <c r="B93" s="319" t="s">
        <v>570</v>
      </c>
      <c r="C93" s="320"/>
      <c r="D93" s="319"/>
      <c r="E93" s="459"/>
      <c r="F93" s="458"/>
      <c r="G93" s="459"/>
      <c r="H93" s="323"/>
      <c r="I93" s="324"/>
      <c r="J93" s="324"/>
      <c r="K93" s="324"/>
      <c r="L93" s="324"/>
      <c r="M93" s="324"/>
      <c r="N93" s="325"/>
      <c r="O93" s="56"/>
      <c r="P93" s="186"/>
      <c r="Q93" s="346"/>
      <c r="R93" s="346"/>
      <c r="S93" s="346"/>
      <c r="T93" s="346"/>
      <c r="U93" s="346"/>
      <c r="V93" s="346"/>
      <c r="W93" s="346"/>
      <c r="X93" s="347"/>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19" t="s">
        <v>570</v>
      </c>
      <c r="C94" s="320"/>
      <c r="D94" s="319"/>
      <c r="E94" s="459"/>
      <c r="F94" s="458"/>
      <c r="G94" s="459"/>
      <c r="H94" s="323"/>
      <c r="I94" s="324"/>
      <c r="J94" s="324"/>
      <c r="K94" s="324"/>
      <c r="L94" s="324"/>
      <c r="M94" s="324"/>
      <c r="N94" s="325"/>
      <c r="O94" s="56"/>
      <c r="P94" s="186"/>
      <c r="Q94" s="346"/>
      <c r="R94" s="346"/>
      <c r="S94" s="346"/>
      <c r="T94" s="346"/>
      <c r="U94" s="346"/>
      <c r="V94" s="346"/>
      <c r="W94" s="346"/>
      <c r="X94" s="347"/>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19" t="s">
        <v>570</v>
      </c>
      <c r="C95" s="320"/>
      <c r="D95" s="319"/>
      <c r="E95" s="459"/>
      <c r="F95" s="458"/>
      <c r="G95" s="459"/>
      <c r="H95" s="323"/>
      <c r="I95" s="324"/>
      <c r="J95" s="324"/>
      <c r="K95" s="324"/>
      <c r="L95" s="324"/>
      <c r="M95" s="324"/>
      <c r="N95" s="325"/>
      <c r="O95" s="141"/>
      <c r="P95" s="186"/>
      <c r="Q95" s="346"/>
      <c r="R95" s="346"/>
      <c r="S95" s="346"/>
      <c r="T95" s="346"/>
      <c r="U95" s="346"/>
      <c r="V95" s="346"/>
      <c r="W95" s="346"/>
      <c r="X95" s="347"/>
      <c r="Y95" s="56"/>
      <c r="Z95" s="56"/>
      <c r="AA95" s="169" t="b">
        <f t="shared" si="9"/>
        <v>0</v>
      </c>
      <c r="AC95" s="170" t="b">
        <f t="shared" si="6"/>
        <v>0</v>
      </c>
      <c r="AH95" s="171" t="b">
        <f t="shared" si="8"/>
        <v>0</v>
      </c>
    </row>
    <row r="96" spans="1:34" ht="34.5" customHeight="1" x14ac:dyDescent="0.2">
      <c r="A96" s="131" t="str">
        <f t="shared" ca="1" si="4"/>
        <v/>
      </c>
      <c r="B96" s="319" t="s">
        <v>570</v>
      </c>
      <c r="C96" s="320"/>
      <c r="D96" s="319"/>
      <c r="E96" s="459"/>
      <c r="F96" s="458"/>
      <c r="G96" s="459"/>
      <c r="H96" s="323"/>
      <c r="I96" s="324"/>
      <c r="J96" s="324"/>
      <c r="K96" s="324"/>
      <c r="L96" s="324"/>
      <c r="M96" s="324"/>
      <c r="N96" s="325"/>
      <c r="O96" s="56"/>
      <c r="P96" s="186"/>
      <c r="Q96" s="346"/>
      <c r="R96" s="346"/>
      <c r="S96" s="346"/>
      <c r="T96" s="346"/>
      <c r="U96" s="346"/>
      <c r="V96" s="346"/>
      <c r="W96" s="346"/>
      <c r="X96" s="347"/>
      <c r="Y96" s="56"/>
      <c r="Z96" s="56"/>
      <c r="AA96" s="169" t="b">
        <f t="shared" si="9"/>
        <v>0</v>
      </c>
      <c r="AC96" s="170" t="b">
        <f t="shared" si="6"/>
        <v>0</v>
      </c>
      <c r="AH96" s="171" t="b">
        <f t="shared" si="8"/>
        <v>0</v>
      </c>
    </row>
    <row r="97" spans="1:34" ht="34.5" customHeight="1" x14ac:dyDescent="0.2">
      <c r="A97" s="131" t="str">
        <f t="shared" ca="1" si="4"/>
        <v/>
      </c>
      <c r="B97" s="319" t="s">
        <v>570</v>
      </c>
      <c r="C97" s="320"/>
      <c r="D97" s="319"/>
      <c r="E97" s="459"/>
      <c r="F97" s="458"/>
      <c r="G97" s="459"/>
      <c r="H97" s="323"/>
      <c r="I97" s="324"/>
      <c r="J97" s="324"/>
      <c r="K97" s="324"/>
      <c r="L97" s="324"/>
      <c r="M97" s="324"/>
      <c r="N97" s="325"/>
      <c r="O97" s="56"/>
      <c r="P97" s="186"/>
      <c r="Q97" s="346"/>
      <c r="R97" s="346"/>
      <c r="S97" s="346"/>
      <c r="T97" s="346"/>
      <c r="U97" s="346"/>
      <c r="V97" s="346"/>
      <c r="W97" s="346"/>
      <c r="X97" s="347"/>
      <c r="Y97" s="56"/>
      <c r="Z97" s="56"/>
      <c r="AA97" s="169" t="b">
        <f t="shared" si="9"/>
        <v>0</v>
      </c>
      <c r="AC97" s="170" t="b">
        <f t="shared" si="6"/>
        <v>0</v>
      </c>
      <c r="AH97" s="171" t="b">
        <f t="shared" si="8"/>
        <v>0</v>
      </c>
    </row>
    <row r="98" spans="1:34" ht="34.5" customHeight="1" x14ac:dyDescent="0.2">
      <c r="A98" s="131" t="str">
        <f t="shared" ca="1" si="4"/>
        <v/>
      </c>
      <c r="B98" s="319" t="s">
        <v>570</v>
      </c>
      <c r="C98" s="320"/>
      <c r="D98" s="319"/>
      <c r="E98" s="459"/>
      <c r="F98" s="458"/>
      <c r="G98" s="459"/>
      <c r="H98" s="323"/>
      <c r="I98" s="324"/>
      <c r="J98" s="324"/>
      <c r="K98" s="324"/>
      <c r="L98" s="324"/>
      <c r="M98" s="324"/>
      <c r="N98" s="325"/>
      <c r="O98" s="56"/>
      <c r="P98" s="186"/>
      <c r="Q98" s="346"/>
      <c r="R98" s="346"/>
      <c r="S98" s="346"/>
      <c r="T98" s="346"/>
      <c r="U98" s="346"/>
      <c r="V98" s="346"/>
      <c r="W98" s="346"/>
      <c r="X98" s="347"/>
      <c r="Y98" s="56"/>
      <c r="Z98" s="56"/>
      <c r="AA98" s="169" t="b">
        <f t="shared" si="9"/>
        <v>0</v>
      </c>
      <c r="AC98" s="170" t="b">
        <f t="shared" si="6"/>
        <v>0</v>
      </c>
      <c r="AH98" s="171" t="b">
        <f t="shared" si="8"/>
        <v>0</v>
      </c>
    </row>
    <row r="99" spans="1:34" ht="34.5" customHeight="1" x14ac:dyDescent="0.2">
      <c r="A99" s="131" t="str">
        <f t="shared" ca="1" si="4"/>
        <v/>
      </c>
      <c r="B99" s="319" t="s">
        <v>570</v>
      </c>
      <c r="C99" s="320"/>
      <c r="D99" s="319"/>
      <c r="E99" s="459"/>
      <c r="F99" s="458"/>
      <c r="G99" s="459"/>
      <c r="H99" s="323"/>
      <c r="I99" s="324"/>
      <c r="J99" s="324"/>
      <c r="K99" s="324"/>
      <c r="L99" s="324"/>
      <c r="M99" s="324"/>
      <c r="N99" s="325"/>
      <c r="O99" s="56"/>
      <c r="P99" s="186"/>
      <c r="Q99" s="346"/>
      <c r="R99" s="346"/>
      <c r="S99" s="346"/>
      <c r="T99" s="346"/>
      <c r="U99" s="346"/>
      <c r="V99" s="346"/>
      <c r="W99" s="346"/>
      <c r="X99" s="347"/>
      <c r="Y99" s="56"/>
      <c r="Z99" s="56"/>
      <c r="AA99" s="169" t="b">
        <f t="shared" si="9"/>
        <v>0</v>
      </c>
      <c r="AC99" s="170" t="b">
        <f t="shared" si="6"/>
        <v>0</v>
      </c>
      <c r="AH99" s="171" t="b">
        <f t="shared" si="8"/>
        <v>0</v>
      </c>
    </row>
    <row r="100" spans="1:34" ht="34.5" customHeight="1" x14ac:dyDescent="0.2">
      <c r="A100" s="131" t="str">
        <f t="shared" ca="1" si="4"/>
        <v/>
      </c>
      <c r="B100" s="319" t="s">
        <v>570</v>
      </c>
      <c r="C100" s="320"/>
      <c r="D100" s="319"/>
      <c r="E100" s="459"/>
      <c r="F100" s="458"/>
      <c r="G100" s="459"/>
      <c r="H100" s="323"/>
      <c r="I100" s="324"/>
      <c r="J100" s="324"/>
      <c r="K100" s="324"/>
      <c r="L100" s="324"/>
      <c r="M100" s="324"/>
      <c r="N100" s="325"/>
      <c r="O100" s="56"/>
      <c r="P100" s="186"/>
      <c r="Q100" s="346"/>
      <c r="R100" s="346"/>
      <c r="S100" s="346"/>
      <c r="T100" s="346"/>
      <c r="U100" s="346"/>
      <c r="V100" s="346"/>
      <c r="W100" s="346"/>
      <c r="X100" s="347"/>
      <c r="Y100" s="56"/>
      <c r="Z100" s="56"/>
      <c r="AA100" s="169" t="b">
        <f t="shared" si="9"/>
        <v>0</v>
      </c>
      <c r="AC100" s="170" t="b">
        <f t="shared" si="6"/>
        <v>0</v>
      </c>
      <c r="AH100" s="171" t="b">
        <f t="shared" si="8"/>
        <v>0</v>
      </c>
    </row>
    <row r="101" spans="1:34" ht="34.5" customHeight="1" x14ac:dyDescent="0.2">
      <c r="A101" s="131" t="str">
        <f t="shared" ca="1" si="4"/>
        <v/>
      </c>
      <c r="B101" s="319" t="s">
        <v>570</v>
      </c>
      <c r="C101" s="320"/>
      <c r="D101" s="319"/>
      <c r="E101" s="459"/>
      <c r="F101" s="458"/>
      <c r="G101" s="459"/>
      <c r="H101" s="323"/>
      <c r="I101" s="324"/>
      <c r="J101" s="324"/>
      <c r="K101" s="324"/>
      <c r="L101" s="324"/>
      <c r="M101" s="324"/>
      <c r="N101" s="325"/>
      <c r="O101" s="56"/>
      <c r="P101" s="186"/>
      <c r="Q101" s="346"/>
      <c r="R101" s="346"/>
      <c r="S101" s="346"/>
      <c r="T101" s="346"/>
      <c r="U101" s="346"/>
      <c r="V101" s="346"/>
      <c r="W101" s="346"/>
      <c r="X101" s="347"/>
      <c r="Y101" s="56"/>
      <c r="Z101" s="56"/>
      <c r="AA101" s="169" t="b">
        <f t="shared" si="9"/>
        <v>0</v>
      </c>
      <c r="AC101" s="170" t="b">
        <f t="shared" si="6"/>
        <v>0</v>
      </c>
      <c r="AH101" s="171" t="b">
        <f t="shared" si="8"/>
        <v>0</v>
      </c>
    </row>
    <row r="102" spans="1:34" ht="34.5" customHeight="1" x14ac:dyDescent="0.2">
      <c r="A102" s="131" t="str">
        <f t="shared" ca="1" si="4"/>
        <v/>
      </c>
      <c r="B102" s="319" t="s">
        <v>570</v>
      </c>
      <c r="C102" s="320"/>
      <c r="D102" s="319"/>
      <c r="E102" s="459"/>
      <c r="F102" s="458"/>
      <c r="G102" s="459"/>
      <c r="H102" s="323"/>
      <c r="I102" s="324"/>
      <c r="J102" s="324"/>
      <c r="K102" s="324"/>
      <c r="L102" s="324"/>
      <c r="M102" s="324"/>
      <c r="N102" s="325"/>
      <c r="O102" s="56"/>
      <c r="P102" s="186"/>
      <c r="Q102" s="346"/>
      <c r="R102" s="346"/>
      <c r="S102" s="346"/>
      <c r="T102" s="346"/>
      <c r="U102" s="346"/>
      <c r="V102" s="346"/>
      <c r="W102" s="346"/>
      <c r="X102" s="347"/>
      <c r="Y102" s="56"/>
      <c r="Z102" s="56"/>
      <c r="AA102" s="169" t="b">
        <f t="shared" si="9"/>
        <v>0</v>
      </c>
      <c r="AC102" s="170" t="b">
        <f t="shared" si="6"/>
        <v>0</v>
      </c>
      <c r="AH102" s="171" t="b">
        <f t="shared" si="8"/>
        <v>0</v>
      </c>
    </row>
    <row r="103" spans="1:34" ht="34.5" customHeight="1" x14ac:dyDescent="0.2">
      <c r="A103" s="131" t="str">
        <f t="shared" ca="1" si="4"/>
        <v/>
      </c>
      <c r="B103" s="319" t="s">
        <v>570</v>
      </c>
      <c r="C103" s="320"/>
      <c r="D103" s="319"/>
      <c r="E103" s="459"/>
      <c r="F103" s="458"/>
      <c r="G103" s="459"/>
      <c r="H103" s="323"/>
      <c r="I103" s="324"/>
      <c r="J103" s="324"/>
      <c r="K103" s="324"/>
      <c r="L103" s="324"/>
      <c r="M103" s="324"/>
      <c r="N103" s="325"/>
      <c r="O103" s="56"/>
      <c r="P103" s="186"/>
      <c r="Q103" s="346"/>
      <c r="R103" s="346"/>
      <c r="S103" s="346"/>
      <c r="T103" s="346"/>
      <c r="U103" s="346"/>
      <c r="V103" s="346"/>
      <c r="W103" s="346"/>
      <c r="X103" s="347"/>
      <c r="Y103" s="56"/>
      <c r="Z103" s="56"/>
      <c r="AA103" s="169" t="b">
        <f t="shared" si="9"/>
        <v>0</v>
      </c>
      <c r="AC103" s="170" t="b">
        <f t="shared" si="6"/>
        <v>0</v>
      </c>
      <c r="AH103" s="171" t="b">
        <f t="shared" si="8"/>
        <v>0</v>
      </c>
    </row>
    <row r="104" spans="1:34" ht="34.5" customHeight="1" x14ac:dyDescent="0.2">
      <c r="A104" s="131" t="str">
        <f t="shared" ca="1" si="4"/>
        <v/>
      </c>
      <c r="B104" s="319" t="s">
        <v>570</v>
      </c>
      <c r="C104" s="320"/>
      <c r="D104" s="319"/>
      <c r="E104" s="459"/>
      <c r="F104" s="458"/>
      <c r="G104" s="459"/>
      <c r="H104" s="323"/>
      <c r="I104" s="324"/>
      <c r="J104" s="324"/>
      <c r="K104" s="324"/>
      <c r="L104" s="324"/>
      <c r="M104" s="324"/>
      <c r="N104" s="325"/>
      <c r="O104" s="141"/>
      <c r="P104" s="186"/>
      <c r="Q104" s="346"/>
      <c r="R104" s="346"/>
      <c r="S104" s="346"/>
      <c r="T104" s="346"/>
      <c r="U104" s="346"/>
      <c r="V104" s="346"/>
      <c r="W104" s="346"/>
      <c r="X104" s="347"/>
      <c r="Y104" s="56"/>
      <c r="Z104" s="56"/>
      <c r="AA104" s="169" t="b">
        <f t="shared" si="9"/>
        <v>0</v>
      </c>
      <c r="AC104" s="170" t="b">
        <f t="shared" si="6"/>
        <v>0</v>
      </c>
      <c r="AH104" s="171" t="b">
        <f t="shared" si="8"/>
        <v>0</v>
      </c>
    </row>
    <row r="105" spans="1:34" ht="34.5" customHeight="1" x14ac:dyDescent="0.2">
      <c r="A105" s="131" t="str">
        <f t="shared" ca="1" si="4"/>
        <v/>
      </c>
      <c r="B105" s="319" t="s">
        <v>570</v>
      </c>
      <c r="C105" s="320"/>
      <c r="D105" s="319"/>
      <c r="E105" s="459"/>
      <c r="F105" s="458"/>
      <c r="G105" s="459"/>
      <c r="H105" s="323"/>
      <c r="I105" s="324"/>
      <c r="J105" s="324"/>
      <c r="K105" s="324"/>
      <c r="L105" s="324"/>
      <c r="M105" s="324"/>
      <c r="N105" s="325"/>
      <c r="O105" s="56"/>
      <c r="P105" s="186"/>
      <c r="Q105" s="346"/>
      <c r="R105" s="346"/>
      <c r="S105" s="346"/>
      <c r="T105" s="346"/>
      <c r="U105" s="346"/>
      <c r="V105" s="346"/>
      <c r="W105" s="346"/>
      <c r="X105" s="347"/>
      <c r="Y105" s="56"/>
      <c r="Z105" s="56"/>
      <c r="AA105" s="169" t="b">
        <f t="shared" si="9"/>
        <v>0</v>
      </c>
      <c r="AC105" s="170" t="b">
        <f t="shared" si="6"/>
        <v>0</v>
      </c>
      <c r="AH105" s="171" t="b">
        <f t="shared" si="8"/>
        <v>0</v>
      </c>
    </row>
    <row r="106" spans="1:34" ht="34.5" customHeight="1" x14ac:dyDescent="0.2">
      <c r="A106" s="131" t="str">
        <f t="shared" ca="1" si="4"/>
        <v/>
      </c>
      <c r="B106" s="319" t="s">
        <v>570</v>
      </c>
      <c r="C106" s="320"/>
      <c r="D106" s="319"/>
      <c r="E106" s="459"/>
      <c r="F106" s="458"/>
      <c r="G106" s="459"/>
      <c r="H106" s="323"/>
      <c r="I106" s="324"/>
      <c r="J106" s="324"/>
      <c r="K106" s="324"/>
      <c r="L106" s="324"/>
      <c r="M106" s="324"/>
      <c r="N106" s="325"/>
      <c r="O106" s="56"/>
      <c r="P106" s="186"/>
      <c r="Q106" s="346"/>
      <c r="R106" s="346"/>
      <c r="S106" s="346"/>
      <c r="T106" s="346"/>
      <c r="U106" s="346"/>
      <c r="V106" s="346"/>
      <c r="W106" s="346"/>
      <c r="X106" s="347"/>
      <c r="Y106" s="56"/>
      <c r="Z106" s="56"/>
      <c r="AA106" s="169" t="b">
        <f t="shared" si="9"/>
        <v>0</v>
      </c>
      <c r="AC106" s="170" t="b">
        <f t="shared" si="6"/>
        <v>0</v>
      </c>
      <c r="AH106" s="171" t="b">
        <f t="shared" si="8"/>
        <v>0</v>
      </c>
    </row>
    <row r="107" spans="1:34" ht="34.5" customHeight="1" x14ac:dyDescent="0.2">
      <c r="A107" s="131" t="str">
        <f t="shared" ca="1" si="4"/>
        <v/>
      </c>
      <c r="B107" s="319" t="s">
        <v>570</v>
      </c>
      <c r="C107" s="320"/>
      <c r="D107" s="319"/>
      <c r="E107" s="459"/>
      <c r="F107" s="458"/>
      <c r="G107" s="459"/>
      <c r="H107" s="323"/>
      <c r="I107" s="324"/>
      <c r="J107" s="324"/>
      <c r="K107" s="324"/>
      <c r="L107" s="324"/>
      <c r="M107" s="324"/>
      <c r="N107" s="325"/>
      <c r="O107" s="56"/>
      <c r="P107" s="186"/>
      <c r="Q107" s="346"/>
      <c r="R107" s="346"/>
      <c r="S107" s="346"/>
      <c r="T107" s="346"/>
      <c r="U107" s="346"/>
      <c r="V107" s="346"/>
      <c r="W107" s="346"/>
      <c r="X107" s="347"/>
      <c r="Y107" s="56"/>
      <c r="Z107" s="56"/>
      <c r="AA107" s="169" t="b">
        <f t="shared" si="9"/>
        <v>0</v>
      </c>
      <c r="AC107" s="170" t="b">
        <f t="shared" si="6"/>
        <v>0</v>
      </c>
      <c r="AH107" s="171" t="b">
        <f t="shared" si="8"/>
        <v>0</v>
      </c>
    </row>
    <row r="108" spans="1:34" ht="34.5" customHeight="1" x14ac:dyDescent="0.2">
      <c r="A108" s="131" t="str">
        <f t="shared" ca="1" si="4"/>
        <v/>
      </c>
      <c r="B108" s="319" t="s">
        <v>570</v>
      </c>
      <c r="C108" s="320"/>
      <c r="D108" s="319"/>
      <c r="E108" s="459"/>
      <c r="F108" s="458"/>
      <c r="G108" s="459"/>
      <c r="H108" s="323"/>
      <c r="I108" s="324"/>
      <c r="J108" s="324"/>
      <c r="K108" s="324"/>
      <c r="L108" s="324"/>
      <c r="M108" s="324"/>
      <c r="N108" s="325"/>
      <c r="O108" s="56"/>
      <c r="P108" s="186"/>
      <c r="Q108" s="346"/>
      <c r="R108" s="346"/>
      <c r="S108" s="346"/>
      <c r="T108" s="346"/>
      <c r="U108" s="346"/>
      <c r="V108" s="346"/>
      <c r="W108" s="346"/>
      <c r="X108" s="347"/>
      <c r="Y108" s="56"/>
      <c r="Z108" s="56"/>
      <c r="AA108" s="169" t="b">
        <f t="shared" si="9"/>
        <v>0</v>
      </c>
      <c r="AC108" s="170" t="b">
        <f t="shared" si="6"/>
        <v>0</v>
      </c>
      <c r="AH108" s="171" t="b">
        <f t="shared" si="8"/>
        <v>0</v>
      </c>
    </row>
    <row r="109" spans="1:34" ht="34.5" customHeight="1" x14ac:dyDescent="0.2">
      <c r="A109" s="131" t="str">
        <f t="shared" ca="1" si="4"/>
        <v/>
      </c>
      <c r="B109" s="319" t="s">
        <v>570</v>
      </c>
      <c r="C109" s="320"/>
      <c r="D109" s="319"/>
      <c r="E109" s="459"/>
      <c r="F109" s="458"/>
      <c r="G109" s="459"/>
      <c r="H109" s="323"/>
      <c r="I109" s="324"/>
      <c r="J109" s="324"/>
      <c r="K109" s="324"/>
      <c r="L109" s="324"/>
      <c r="M109" s="324"/>
      <c r="N109" s="325"/>
      <c r="O109" s="56"/>
      <c r="P109" s="186"/>
      <c r="Q109" s="346"/>
      <c r="R109" s="346"/>
      <c r="S109" s="346"/>
      <c r="T109" s="346"/>
      <c r="U109" s="346"/>
      <c r="V109" s="346"/>
      <c r="W109" s="346"/>
      <c r="X109" s="347"/>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68"/>
      <c r="I111" s="502"/>
      <c r="J111" s="502"/>
      <c r="K111" s="144"/>
      <c r="L111" s="269"/>
      <c r="M111" s="269"/>
      <c r="N111" s="269"/>
      <c r="P111" s="40"/>
      <c r="X111" s="54"/>
      <c r="Y111" s="55"/>
      <c r="Z111" s="29"/>
    </row>
    <row r="112" spans="1:34" x14ac:dyDescent="0.2">
      <c r="A112" s="131"/>
      <c r="B112" s="137"/>
      <c r="C112" s="137"/>
      <c r="D112" s="207"/>
      <c r="E112" s="137"/>
      <c r="F112" s="137"/>
      <c r="G112" s="6"/>
      <c r="H112" s="6"/>
      <c r="I112" s="6"/>
      <c r="J112" s="29"/>
      <c r="K112" s="144"/>
      <c r="L112" s="269"/>
      <c r="M112" s="269"/>
      <c r="N112" s="269"/>
      <c r="P112" s="25"/>
      <c r="X112" s="54"/>
      <c r="Y112" s="55"/>
      <c r="Z112" s="29"/>
    </row>
    <row r="113" spans="1:35" ht="15.75" customHeight="1" x14ac:dyDescent="0.2">
      <c r="A113" s="146"/>
      <c r="B113" s="505" t="s">
        <v>215</v>
      </c>
      <c r="C113" s="505"/>
      <c r="D113" s="505"/>
      <c r="E113" s="506"/>
      <c r="F113" s="137"/>
      <c r="G113" s="6"/>
      <c r="H113" s="6"/>
      <c r="I113" s="6"/>
      <c r="J113" s="29"/>
      <c r="K113" s="144"/>
      <c r="L113" s="269"/>
      <c r="M113" s="269"/>
      <c r="N113" s="269"/>
      <c r="P113" s="25"/>
      <c r="X113" s="54"/>
      <c r="Y113" s="55"/>
      <c r="Z113" s="29"/>
      <c r="AA113" s="174"/>
    </row>
    <row r="114" spans="1:35" ht="99" customHeight="1" x14ac:dyDescent="0.2">
      <c r="A114" s="131"/>
      <c r="B114" s="455" t="s">
        <v>605</v>
      </c>
      <c r="C114" s="507"/>
      <c r="D114" s="455" t="s">
        <v>251</v>
      </c>
      <c r="E114" s="493"/>
      <c r="F114" s="455" t="s">
        <v>619</v>
      </c>
      <c r="G114" s="493"/>
      <c r="H114" s="455" t="s">
        <v>134</v>
      </c>
      <c r="I114" s="493"/>
      <c r="J114" s="493"/>
      <c r="K114" s="508"/>
      <c r="L114" s="269"/>
      <c r="M114" s="269"/>
      <c r="N114" s="269"/>
      <c r="P114" s="57" t="s">
        <v>172</v>
      </c>
      <c r="Q114" s="494" t="s">
        <v>75</v>
      </c>
      <c r="R114" s="456"/>
      <c r="S114" s="456"/>
      <c r="T114" s="456"/>
      <c r="U114" s="456"/>
      <c r="V114" s="456"/>
      <c r="W114" s="456"/>
      <c r="X114" s="495"/>
      <c r="Y114" s="81"/>
      <c r="Z114" s="80"/>
    </row>
    <row r="115" spans="1:35" ht="34.5" customHeight="1" x14ac:dyDescent="0.2">
      <c r="A115" s="131" t="str">
        <f t="shared" ref="A115:A124" ca="1" si="10">IFERROR(INDEX(TblMatchKravres,MATCH($B115,TblSpecTjnstr,0)),"")</f>
        <v/>
      </c>
      <c r="B115" s="319" t="s">
        <v>570</v>
      </c>
      <c r="C115" s="320"/>
      <c r="D115" s="319"/>
      <c r="E115" s="459"/>
      <c r="F115" s="458"/>
      <c r="G115" s="459"/>
      <c r="H115" s="496"/>
      <c r="I115" s="497"/>
      <c r="J115" s="497"/>
      <c r="K115" s="498"/>
      <c r="L115" s="269"/>
      <c r="M115" s="269"/>
      <c r="N115" s="269"/>
      <c r="O115" s="56"/>
      <c r="P115" s="142"/>
      <c r="Q115" s="499"/>
      <c r="R115" s="500"/>
      <c r="S115" s="500"/>
      <c r="T115" s="500"/>
      <c r="U115" s="500"/>
      <c r="V115" s="500"/>
      <c r="W115" s="500"/>
      <c r="X115" s="501"/>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19" t="s">
        <v>570</v>
      </c>
      <c r="C116" s="320"/>
      <c r="D116" s="319"/>
      <c r="E116" s="459"/>
      <c r="F116" s="458"/>
      <c r="G116" s="459"/>
      <c r="H116" s="496"/>
      <c r="I116" s="497"/>
      <c r="J116" s="497"/>
      <c r="K116" s="498"/>
      <c r="L116" s="269"/>
      <c r="M116" s="269"/>
      <c r="N116" s="269"/>
      <c r="O116" s="56"/>
      <c r="P116" s="142"/>
      <c r="Q116" s="499"/>
      <c r="R116" s="500"/>
      <c r="S116" s="500"/>
      <c r="T116" s="500"/>
      <c r="U116" s="500"/>
      <c r="V116" s="500"/>
      <c r="W116" s="500"/>
      <c r="X116" s="501"/>
      <c r="Y116" s="56"/>
      <c r="Z116" s="56"/>
      <c r="AA116" s="169" t="b">
        <f t="shared" si="11"/>
        <v>0</v>
      </c>
      <c r="AC116" s="170" t="b">
        <f t="shared" si="12"/>
        <v>0</v>
      </c>
      <c r="AH116" s="171" t="b">
        <f t="shared" si="13"/>
        <v>0</v>
      </c>
    </row>
    <row r="117" spans="1:35" ht="32.25" customHeight="1" x14ac:dyDescent="0.2">
      <c r="A117" s="131" t="str">
        <f t="shared" ca="1" si="10"/>
        <v/>
      </c>
      <c r="B117" s="319" t="s">
        <v>570</v>
      </c>
      <c r="C117" s="320"/>
      <c r="D117" s="319"/>
      <c r="E117" s="459"/>
      <c r="F117" s="458"/>
      <c r="G117" s="459"/>
      <c r="H117" s="496"/>
      <c r="I117" s="497"/>
      <c r="J117" s="497"/>
      <c r="K117" s="498"/>
      <c r="L117" s="269"/>
      <c r="M117" s="269"/>
      <c r="N117" s="269"/>
      <c r="O117" s="56"/>
      <c r="P117" s="142"/>
      <c r="Q117" s="499"/>
      <c r="R117" s="500"/>
      <c r="S117" s="500"/>
      <c r="T117" s="500"/>
      <c r="U117" s="500"/>
      <c r="V117" s="500"/>
      <c r="W117" s="500"/>
      <c r="X117" s="501"/>
      <c r="Y117" s="56"/>
      <c r="Z117" s="56"/>
      <c r="AA117" s="169" t="b">
        <f t="shared" si="11"/>
        <v>0</v>
      </c>
      <c r="AC117" s="170" t="b">
        <f t="shared" si="12"/>
        <v>0</v>
      </c>
      <c r="AH117" s="171" t="b">
        <f t="shared" si="13"/>
        <v>0</v>
      </c>
    </row>
    <row r="118" spans="1:35" ht="32.25" customHeight="1" x14ac:dyDescent="0.2">
      <c r="A118" s="131" t="str">
        <f t="shared" ca="1" si="10"/>
        <v/>
      </c>
      <c r="B118" s="319" t="s">
        <v>570</v>
      </c>
      <c r="C118" s="320"/>
      <c r="D118" s="319"/>
      <c r="E118" s="459"/>
      <c r="F118" s="458"/>
      <c r="G118" s="459"/>
      <c r="H118" s="496"/>
      <c r="I118" s="497"/>
      <c r="J118" s="497"/>
      <c r="K118" s="498"/>
      <c r="L118" s="269"/>
      <c r="M118" s="269"/>
      <c r="N118" s="269"/>
      <c r="O118" s="56"/>
      <c r="P118" s="142"/>
      <c r="Q118" s="499"/>
      <c r="R118" s="500"/>
      <c r="S118" s="500"/>
      <c r="T118" s="500"/>
      <c r="U118" s="500"/>
      <c r="V118" s="500"/>
      <c r="W118" s="500"/>
      <c r="X118" s="501"/>
      <c r="Y118" s="56"/>
      <c r="Z118" s="56"/>
      <c r="AA118" s="169" t="b">
        <f t="shared" si="11"/>
        <v>0</v>
      </c>
      <c r="AC118" s="170" t="b">
        <f t="shared" si="12"/>
        <v>0</v>
      </c>
      <c r="AH118" s="171" t="b">
        <f t="shared" si="13"/>
        <v>0</v>
      </c>
    </row>
    <row r="119" spans="1:35" ht="32.25" customHeight="1" x14ac:dyDescent="0.2">
      <c r="A119" s="131" t="str">
        <f t="shared" ca="1" si="10"/>
        <v/>
      </c>
      <c r="B119" s="319" t="s">
        <v>570</v>
      </c>
      <c r="C119" s="320"/>
      <c r="D119" s="319"/>
      <c r="E119" s="459"/>
      <c r="F119" s="458"/>
      <c r="G119" s="459"/>
      <c r="H119" s="496"/>
      <c r="I119" s="497"/>
      <c r="J119" s="497"/>
      <c r="K119" s="498"/>
      <c r="L119" s="269"/>
      <c r="M119" s="269"/>
      <c r="N119" s="269"/>
      <c r="O119" s="56"/>
      <c r="P119" s="142"/>
      <c r="Q119" s="499"/>
      <c r="R119" s="500"/>
      <c r="S119" s="500"/>
      <c r="T119" s="500"/>
      <c r="U119" s="500"/>
      <c r="V119" s="500"/>
      <c r="W119" s="500"/>
      <c r="X119" s="501"/>
      <c r="Y119" s="56"/>
      <c r="Z119" s="56"/>
      <c r="AA119" s="169" t="b">
        <f t="shared" si="11"/>
        <v>0</v>
      </c>
      <c r="AC119" s="170" t="b">
        <f t="shared" si="12"/>
        <v>0</v>
      </c>
      <c r="AG119" s="175"/>
      <c r="AH119" s="171" t="b">
        <f t="shared" si="13"/>
        <v>0</v>
      </c>
      <c r="AI119" s="176"/>
    </row>
    <row r="120" spans="1:35" ht="32.25" customHeight="1" x14ac:dyDescent="0.2">
      <c r="A120" s="131" t="str">
        <f t="shared" ca="1" si="10"/>
        <v/>
      </c>
      <c r="B120" s="319" t="s">
        <v>570</v>
      </c>
      <c r="C120" s="320"/>
      <c r="D120" s="319"/>
      <c r="E120" s="459"/>
      <c r="F120" s="458"/>
      <c r="G120" s="459"/>
      <c r="H120" s="496"/>
      <c r="I120" s="497"/>
      <c r="J120" s="497"/>
      <c r="K120" s="498"/>
      <c r="L120" s="269"/>
      <c r="M120" s="269"/>
      <c r="N120" s="269"/>
      <c r="O120" s="56"/>
      <c r="P120" s="142"/>
      <c r="Q120" s="499"/>
      <c r="R120" s="500"/>
      <c r="S120" s="500"/>
      <c r="T120" s="500"/>
      <c r="U120" s="500"/>
      <c r="V120" s="500"/>
      <c r="W120" s="500"/>
      <c r="X120" s="501"/>
      <c r="Y120" s="56"/>
      <c r="Z120" s="56"/>
      <c r="AA120" s="169" t="b">
        <f t="shared" si="11"/>
        <v>0</v>
      </c>
      <c r="AC120" s="170" t="b">
        <f t="shared" si="12"/>
        <v>0</v>
      </c>
      <c r="AG120" s="175"/>
      <c r="AH120" s="171" t="b">
        <f t="shared" si="13"/>
        <v>0</v>
      </c>
      <c r="AI120" s="176"/>
    </row>
    <row r="121" spans="1:35" ht="32.25" customHeight="1" x14ac:dyDescent="0.2">
      <c r="A121" s="131" t="str">
        <f t="shared" ca="1" si="10"/>
        <v/>
      </c>
      <c r="B121" s="319" t="s">
        <v>570</v>
      </c>
      <c r="C121" s="320"/>
      <c r="D121" s="319"/>
      <c r="E121" s="459"/>
      <c r="F121" s="458"/>
      <c r="G121" s="459"/>
      <c r="H121" s="496"/>
      <c r="I121" s="497"/>
      <c r="J121" s="497"/>
      <c r="K121" s="498"/>
      <c r="L121" s="269"/>
      <c r="M121" s="269"/>
      <c r="N121" s="269"/>
      <c r="O121" s="271"/>
      <c r="P121" s="142"/>
      <c r="Q121" s="499"/>
      <c r="R121" s="500"/>
      <c r="S121" s="500"/>
      <c r="T121" s="500"/>
      <c r="U121" s="500"/>
      <c r="V121" s="500"/>
      <c r="W121" s="500"/>
      <c r="X121" s="501"/>
      <c r="Y121" s="56"/>
      <c r="Z121" s="56"/>
      <c r="AA121" s="169" t="b">
        <f t="shared" si="11"/>
        <v>0</v>
      </c>
      <c r="AC121" s="170" t="b">
        <f t="shared" si="12"/>
        <v>0</v>
      </c>
      <c r="AG121" s="175"/>
      <c r="AH121" s="171" t="b">
        <f t="shared" si="13"/>
        <v>0</v>
      </c>
      <c r="AI121" s="176"/>
    </row>
    <row r="122" spans="1:35" ht="32.25" customHeight="1" x14ac:dyDescent="0.2">
      <c r="A122" s="131" t="str">
        <f t="shared" ca="1" si="10"/>
        <v/>
      </c>
      <c r="B122" s="319" t="s">
        <v>570</v>
      </c>
      <c r="C122" s="320"/>
      <c r="D122" s="319"/>
      <c r="E122" s="459"/>
      <c r="F122" s="458"/>
      <c r="G122" s="459"/>
      <c r="H122" s="496"/>
      <c r="I122" s="497"/>
      <c r="J122" s="497"/>
      <c r="K122" s="498"/>
      <c r="L122" s="269"/>
      <c r="M122" s="269"/>
      <c r="N122" s="269"/>
      <c r="O122" s="56"/>
      <c r="P122" s="142"/>
      <c r="Q122" s="499"/>
      <c r="R122" s="500"/>
      <c r="S122" s="500"/>
      <c r="T122" s="500"/>
      <c r="U122" s="500"/>
      <c r="V122" s="500"/>
      <c r="W122" s="500"/>
      <c r="X122" s="501"/>
      <c r="Y122" s="56"/>
      <c r="Z122" s="56"/>
      <c r="AA122" s="169" t="b">
        <f t="shared" si="11"/>
        <v>0</v>
      </c>
      <c r="AC122" s="170" t="b">
        <f t="shared" si="12"/>
        <v>0</v>
      </c>
      <c r="AG122" s="175"/>
      <c r="AH122" s="171" t="b">
        <f t="shared" si="13"/>
        <v>0</v>
      </c>
      <c r="AI122" s="176"/>
    </row>
    <row r="123" spans="1:35" ht="32.25" customHeight="1" x14ac:dyDescent="0.2">
      <c r="A123" s="131" t="str">
        <f t="shared" ca="1" si="10"/>
        <v/>
      </c>
      <c r="B123" s="319" t="s">
        <v>570</v>
      </c>
      <c r="C123" s="320"/>
      <c r="D123" s="319"/>
      <c r="E123" s="459"/>
      <c r="F123" s="458"/>
      <c r="G123" s="459"/>
      <c r="H123" s="496"/>
      <c r="I123" s="497"/>
      <c r="J123" s="497"/>
      <c r="K123" s="498"/>
      <c r="L123" s="269"/>
      <c r="M123" s="269"/>
      <c r="N123" s="269"/>
      <c r="O123" s="56"/>
      <c r="P123" s="142"/>
      <c r="Q123" s="499"/>
      <c r="R123" s="500"/>
      <c r="S123" s="500"/>
      <c r="T123" s="500"/>
      <c r="U123" s="500"/>
      <c r="V123" s="500"/>
      <c r="W123" s="500"/>
      <c r="X123" s="501"/>
      <c r="Y123" s="56"/>
      <c r="Z123" s="56"/>
      <c r="AA123" s="169" t="b">
        <f t="shared" si="11"/>
        <v>0</v>
      </c>
      <c r="AC123" s="170" t="b">
        <f t="shared" si="12"/>
        <v>0</v>
      </c>
      <c r="AG123" s="175"/>
      <c r="AH123" s="171" t="b">
        <f t="shared" si="13"/>
        <v>0</v>
      </c>
      <c r="AI123" s="176"/>
    </row>
    <row r="124" spans="1:35" ht="32.25" customHeight="1" x14ac:dyDescent="0.2">
      <c r="A124" s="131" t="str">
        <f t="shared" ca="1" si="10"/>
        <v/>
      </c>
      <c r="B124" s="319" t="s">
        <v>570</v>
      </c>
      <c r="C124" s="320"/>
      <c r="D124" s="319"/>
      <c r="E124" s="459"/>
      <c r="F124" s="458"/>
      <c r="G124" s="459"/>
      <c r="H124" s="496"/>
      <c r="I124" s="497"/>
      <c r="J124" s="497"/>
      <c r="K124" s="514"/>
      <c r="L124" s="269"/>
      <c r="M124" s="269"/>
      <c r="N124" s="269"/>
      <c r="O124" s="56"/>
      <c r="P124" s="142"/>
      <c r="Q124" s="499"/>
      <c r="R124" s="500"/>
      <c r="S124" s="500"/>
      <c r="T124" s="500"/>
      <c r="U124" s="500"/>
      <c r="V124" s="500"/>
      <c r="W124" s="500"/>
      <c r="X124" s="501"/>
      <c r="Y124" s="56"/>
      <c r="Z124" s="56"/>
      <c r="AA124" s="169" t="b">
        <f t="shared" si="11"/>
        <v>0</v>
      </c>
      <c r="AC124" s="170" t="b">
        <f t="shared" si="12"/>
        <v>0</v>
      </c>
      <c r="AH124" s="171" t="b">
        <f t="shared" si="13"/>
        <v>0</v>
      </c>
    </row>
    <row r="125" spans="1:35" ht="70.5" customHeight="1" x14ac:dyDescent="0.2">
      <c r="A125" s="131"/>
      <c r="B125" s="515" t="s">
        <v>605</v>
      </c>
      <c r="C125" s="516"/>
      <c r="D125" s="515" t="s">
        <v>519</v>
      </c>
      <c r="E125" s="524"/>
      <c r="F125" s="455" t="s">
        <v>619</v>
      </c>
      <c r="G125" s="493"/>
      <c r="H125" s="515" t="s">
        <v>253</v>
      </c>
      <c r="I125" s="517"/>
      <c r="J125" s="517"/>
      <c r="K125" s="508"/>
      <c r="L125" s="269"/>
      <c r="M125" s="269"/>
      <c r="N125" s="269"/>
      <c r="O125" s="56"/>
      <c r="P125" s="157" t="s">
        <v>254</v>
      </c>
      <c r="Q125" s="518" t="s">
        <v>255</v>
      </c>
      <c r="R125" s="519"/>
      <c r="S125" s="520"/>
      <c r="T125" s="455" t="s">
        <v>256</v>
      </c>
      <c r="U125" s="493"/>
      <c r="V125" s="493"/>
      <c r="W125" s="493"/>
      <c r="X125" s="525"/>
      <c r="Z125" s="56"/>
      <c r="AA125" s="177"/>
      <c r="AB125" s="178"/>
      <c r="AG125" s="175"/>
      <c r="AH125" s="176"/>
      <c r="AI125" s="176"/>
    </row>
    <row r="126" spans="1:35" ht="32.25" customHeight="1" x14ac:dyDescent="0.2">
      <c r="A126" s="131" t="str">
        <f t="shared" ref="A126:A135" ca="1" si="14">IFERROR(INDEX(TblMatchKravres,MATCH($B126,TblSpecTjnstr,0)),"")</f>
        <v/>
      </c>
      <c r="B126" s="319" t="s">
        <v>570</v>
      </c>
      <c r="C126" s="320"/>
      <c r="D126" s="319"/>
      <c r="E126" s="459"/>
      <c r="F126" s="458"/>
      <c r="G126" s="459"/>
      <c r="H126" s="496"/>
      <c r="I126" s="497"/>
      <c r="J126" s="497"/>
      <c r="K126" s="514"/>
      <c r="L126" s="269"/>
      <c r="M126" s="269"/>
      <c r="N126" s="269"/>
      <c r="O126" s="56"/>
      <c r="P126" s="158"/>
      <c r="Q126" s="319"/>
      <c r="R126" s="458"/>
      <c r="S126" s="459"/>
      <c r="T126" s="486"/>
      <c r="U126" s="487"/>
      <c r="V126" s="487"/>
      <c r="W126" s="487"/>
      <c r="X126" s="488"/>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19" t="s">
        <v>570</v>
      </c>
      <c r="C127" s="320"/>
      <c r="D127" s="319"/>
      <c r="E127" s="459"/>
      <c r="F127" s="458"/>
      <c r="G127" s="459"/>
      <c r="H127" s="496"/>
      <c r="I127" s="497"/>
      <c r="J127" s="497"/>
      <c r="K127" s="514"/>
      <c r="L127" s="269"/>
      <c r="M127" s="269"/>
      <c r="N127" s="269"/>
      <c r="O127" s="56"/>
      <c r="P127" s="158"/>
      <c r="Q127" s="319"/>
      <c r="R127" s="458"/>
      <c r="S127" s="459"/>
      <c r="T127" s="486"/>
      <c r="U127" s="487"/>
      <c r="V127" s="487"/>
      <c r="W127" s="487"/>
      <c r="X127" s="488"/>
      <c r="Y127" s="56"/>
      <c r="Z127" s="56"/>
      <c r="AA127" s="169" t="b">
        <f t="shared" si="15"/>
        <v>0</v>
      </c>
      <c r="AC127" s="170" t="b">
        <f t="shared" si="16"/>
        <v>0</v>
      </c>
      <c r="AG127" s="175"/>
      <c r="AH127" s="171" t="b">
        <f t="shared" si="17"/>
        <v>0</v>
      </c>
      <c r="AI127" s="176"/>
    </row>
    <row r="128" spans="1:35" ht="32.25" customHeight="1" x14ac:dyDescent="0.2">
      <c r="A128" s="131" t="str">
        <f t="shared" ca="1" si="14"/>
        <v/>
      </c>
      <c r="B128" s="319" t="s">
        <v>570</v>
      </c>
      <c r="C128" s="320"/>
      <c r="D128" s="319"/>
      <c r="E128" s="459"/>
      <c r="F128" s="458"/>
      <c r="G128" s="459"/>
      <c r="H128" s="496"/>
      <c r="I128" s="497"/>
      <c r="J128" s="497"/>
      <c r="K128" s="514"/>
      <c r="L128" s="269"/>
      <c r="M128" s="269"/>
      <c r="N128" s="269"/>
      <c r="O128" s="56"/>
      <c r="P128" s="158"/>
      <c r="Q128" s="319"/>
      <c r="R128" s="458"/>
      <c r="S128" s="459"/>
      <c r="T128" s="486"/>
      <c r="U128" s="487"/>
      <c r="V128" s="487"/>
      <c r="W128" s="487"/>
      <c r="X128" s="488"/>
      <c r="Y128" s="56"/>
      <c r="Z128" s="56"/>
      <c r="AA128" s="169" t="b">
        <f t="shared" si="15"/>
        <v>0</v>
      </c>
      <c r="AC128" s="170" t="b">
        <f t="shared" si="16"/>
        <v>0</v>
      </c>
      <c r="AG128" s="175"/>
      <c r="AH128" s="171" t="b">
        <f t="shared" si="17"/>
        <v>0</v>
      </c>
      <c r="AI128" s="176"/>
    </row>
    <row r="129" spans="1:35" ht="32.25" customHeight="1" x14ac:dyDescent="0.2">
      <c r="A129" s="131" t="str">
        <f t="shared" ca="1" si="14"/>
        <v/>
      </c>
      <c r="B129" s="319" t="s">
        <v>570</v>
      </c>
      <c r="C129" s="320"/>
      <c r="D129" s="319"/>
      <c r="E129" s="459"/>
      <c r="F129" s="458"/>
      <c r="G129" s="459"/>
      <c r="H129" s="496"/>
      <c r="I129" s="497"/>
      <c r="J129" s="497"/>
      <c r="K129" s="514"/>
      <c r="L129" s="269"/>
      <c r="M129" s="269"/>
      <c r="N129" s="269"/>
      <c r="O129" s="271"/>
      <c r="P129" s="158"/>
      <c r="Q129" s="319"/>
      <c r="R129" s="458"/>
      <c r="S129" s="459"/>
      <c r="T129" s="486"/>
      <c r="U129" s="487"/>
      <c r="V129" s="487"/>
      <c r="W129" s="487"/>
      <c r="X129" s="488"/>
      <c r="Y129" s="56"/>
      <c r="Z129" s="56"/>
      <c r="AA129" s="169" t="b">
        <f t="shared" si="15"/>
        <v>0</v>
      </c>
      <c r="AC129" s="170" t="b">
        <f t="shared" si="16"/>
        <v>0</v>
      </c>
      <c r="AG129" s="175"/>
      <c r="AH129" s="171" t="b">
        <f t="shared" si="17"/>
        <v>0</v>
      </c>
      <c r="AI129" s="176"/>
    </row>
    <row r="130" spans="1:35" ht="32.25" customHeight="1" x14ac:dyDescent="0.2">
      <c r="A130" s="131" t="str">
        <f t="shared" ca="1" si="14"/>
        <v/>
      </c>
      <c r="B130" s="319" t="s">
        <v>570</v>
      </c>
      <c r="C130" s="320"/>
      <c r="D130" s="319"/>
      <c r="E130" s="459"/>
      <c r="F130" s="458"/>
      <c r="G130" s="459"/>
      <c r="H130" s="496"/>
      <c r="I130" s="497"/>
      <c r="J130" s="497"/>
      <c r="K130" s="514"/>
      <c r="L130" s="269"/>
      <c r="M130" s="269"/>
      <c r="N130" s="269"/>
      <c r="O130" s="56"/>
      <c r="P130" s="158"/>
      <c r="Q130" s="319"/>
      <c r="R130" s="458"/>
      <c r="S130" s="459"/>
      <c r="T130" s="486"/>
      <c r="U130" s="487"/>
      <c r="V130" s="487"/>
      <c r="W130" s="487"/>
      <c r="X130" s="488"/>
      <c r="Y130" s="56"/>
      <c r="Z130" s="56"/>
      <c r="AA130" s="169" t="b">
        <f t="shared" si="15"/>
        <v>0</v>
      </c>
      <c r="AC130" s="170" t="b">
        <f t="shared" si="16"/>
        <v>0</v>
      </c>
      <c r="AH130" s="171" t="b">
        <f t="shared" si="17"/>
        <v>0</v>
      </c>
    </row>
    <row r="131" spans="1:35" ht="32.25" customHeight="1" x14ac:dyDescent="0.2">
      <c r="A131" s="131" t="str">
        <f t="shared" ca="1" si="14"/>
        <v/>
      </c>
      <c r="B131" s="319" t="s">
        <v>570</v>
      </c>
      <c r="C131" s="320"/>
      <c r="D131" s="319"/>
      <c r="E131" s="459"/>
      <c r="F131" s="458"/>
      <c r="G131" s="459"/>
      <c r="H131" s="496"/>
      <c r="I131" s="497"/>
      <c r="J131" s="497"/>
      <c r="K131" s="514"/>
      <c r="L131" s="269"/>
      <c r="M131" s="269"/>
      <c r="N131" s="269"/>
      <c r="O131" s="56"/>
      <c r="P131" s="158"/>
      <c r="Q131" s="319"/>
      <c r="R131" s="458"/>
      <c r="S131" s="459"/>
      <c r="T131" s="486"/>
      <c r="U131" s="487"/>
      <c r="V131" s="487"/>
      <c r="W131" s="487"/>
      <c r="X131" s="488"/>
      <c r="Y131" s="56"/>
      <c r="Z131" s="56"/>
      <c r="AA131" s="169" t="b">
        <f t="shared" si="15"/>
        <v>0</v>
      </c>
      <c r="AC131" s="170" t="b">
        <f t="shared" si="16"/>
        <v>0</v>
      </c>
      <c r="AG131" s="175"/>
      <c r="AH131" s="171" t="b">
        <f t="shared" si="17"/>
        <v>0</v>
      </c>
      <c r="AI131" s="176"/>
    </row>
    <row r="132" spans="1:35" ht="32.25" customHeight="1" x14ac:dyDescent="0.2">
      <c r="A132" s="131" t="str">
        <f t="shared" ca="1" si="14"/>
        <v/>
      </c>
      <c r="B132" s="319" t="s">
        <v>570</v>
      </c>
      <c r="C132" s="320"/>
      <c r="D132" s="319"/>
      <c r="E132" s="459"/>
      <c r="F132" s="458"/>
      <c r="G132" s="459"/>
      <c r="H132" s="496"/>
      <c r="I132" s="497"/>
      <c r="J132" s="497"/>
      <c r="K132" s="514"/>
      <c r="L132" s="269"/>
      <c r="M132" s="269"/>
      <c r="N132" s="269"/>
      <c r="O132" s="56"/>
      <c r="P132" s="158"/>
      <c r="Q132" s="319"/>
      <c r="R132" s="458"/>
      <c r="S132" s="459"/>
      <c r="T132" s="486"/>
      <c r="U132" s="487"/>
      <c r="V132" s="487"/>
      <c r="W132" s="487"/>
      <c r="X132" s="488"/>
      <c r="Y132" s="56"/>
      <c r="Z132" s="56"/>
      <c r="AA132" s="169" t="b">
        <f t="shared" si="15"/>
        <v>0</v>
      </c>
      <c r="AC132" s="170" t="b">
        <f t="shared" si="16"/>
        <v>0</v>
      </c>
      <c r="AG132" s="175"/>
      <c r="AH132" s="171" t="b">
        <f t="shared" si="17"/>
        <v>0</v>
      </c>
      <c r="AI132" s="176"/>
    </row>
    <row r="133" spans="1:35" ht="32.25" customHeight="1" x14ac:dyDescent="0.2">
      <c r="A133" s="131" t="str">
        <f t="shared" ca="1" si="14"/>
        <v/>
      </c>
      <c r="B133" s="319" t="s">
        <v>570</v>
      </c>
      <c r="C133" s="320"/>
      <c r="D133" s="319"/>
      <c r="E133" s="459"/>
      <c r="F133" s="458"/>
      <c r="G133" s="459"/>
      <c r="H133" s="496"/>
      <c r="I133" s="497"/>
      <c r="J133" s="497"/>
      <c r="K133" s="514"/>
      <c r="L133" s="269"/>
      <c r="M133" s="269"/>
      <c r="N133" s="269"/>
      <c r="O133" s="56"/>
      <c r="P133" s="158"/>
      <c r="Q133" s="319"/>
      <c r="R133" s="458"/>
      <c r="S133" s="459"/>
      <c r="T133" s="486"/>
      <c r="U133" s="487"/>
      <c r="V133" s="487"/>
      <c r="W133" s="487"/>
      <c r="X133" s="488"/>
      <c r="Y133" s="56"/>
      <c r="Z133" s="56"/>
      <c r="AA133" s="169" t="b">
        <f t="shared" si="15"/>
        <v>0</v>
      </c>
      <c r="AC133" s="170" t="b">
        <f t="shared" si="16"/>
        <v>0</v>
      </c>
      <c r="AG133" s="175"/>
      <c r="AH133" s="171" t="b">
        <f t="shared" si="17"/>
        <v>0</v>
      </c>
      <c r="AI133" s="176"/>
    </row>
    <row r="134" spans="1:35" ht="32.25" customHeight="1" x14ac:dyDescent="0.2">
      <c r="A134" s="131" t="str">
        <f t="shared" ca="1" si="14"/>
        <v/>
      </c>
      <c r="B134" s="319" t="s">
        <v>570</v>
      </c>
      <c r="C134" s="320"/>
      <c r="D134" s="319"/>
      <c r="E134" s="459"/>
      <c r="F134" s="458"/>
      <c r="G134" s="459"/>
      <c r="H134" s="496"/>
      <c r="I134" s="497"/>
      <c r="J134" s="497"/>
      <c r="K134" s="514"/>
      <c r="L134" s="269"/>
      <c r="M134" s="269"/>
      <c r="N134" s="269"/>
      <c r="O134" s="56"/>
      <c r="P134" s="158"/>
      <c r="Q134" s="319"/>
      <c r="R134" s="458"/>
      <c r="S134" s="459"/>
      <c r="T134" s="486"/>
      <c r="U134" s="487"/>
      <c r="V134" s="487"/>
      <c r="W134" s="487"/>
      <c r="X134" s="488"/>
      <c r="Y134" s="56"/>
      <c r="Z134" s="56"/>
      <c r="AA134" s="169" t="b">
        <f t="shared" si="15"/>
        <v>0</v>
      </c>
      <c r="AC134" s="170" t="b">
        <f t="shared" si="16"/>
        <v>0</v>
      </c>
      <c r="AG134" s="175"/>
      <c r="AH134" s="171" t="b">
        <f t="shared" si="17"/>
        <v>0</v>
      </c>
      <c r="AI134" s="176"/>
    </row>
    <row r="135" spans="1:35" ht="32.25" customHeight="1" x14ac:dyDescent="0.2">
      <c r="A135" s="131" t="str">
        <f t="shared" ca="1" si="14"/>
        <v/>
      </c>
      <c r="B135" s="319" t="s">
        <v>570</v>
      </c>
      <c r="C135" s="320"/>
      <c r="D135" s="319"/>
      <c r="E135" s="459"/>
      <c r="F135" s="458"/>
      <c r="G135" s="459"/>
      <c r="H135" s="496"/>
      <c r="I135" s="497"/>
      <c r="J135" s="497"/>
      <c r="K135" s="514"/>
      <c r="L135" s="269"/>
      <c r="M135" s="269"/>
      <c r="N135" s="269"/>
      <c r="O135" s="271"/>
      <c r="P135" s="158"/>
      <c r="Q135" s="319"/>
      <c r="R135" s="458"/>
      <c r="S135" s="459"/>
      <c r="T135" s="486"/>
      <c r="U135" s="487"/>
      <c r="V135" s="487"/>
      <c r="W135" s="487"/>
      <c r="X135" s="488"/>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x14ac:dyDescent="0.2">
      <c r="A137" s="131"/>
      <c r="B137" s="29"/>
      <c r="C137" s="29"/>
      <c r="D137" s="29"/>
      <c r="E137" s="29"/>
      <c r="F137" s="29"/>
      <c r="G137" s="29"/>
      <c r="H137" s="29"/>
      <c r="I137" s="29"/>
      <c r="J137" s="29"/>
      <c r="M137" s="580"/>
      <c r="N137" s="580"/>
      <c r="P137" s="29"/>
      <c r="Q137" s="29"/>
      <c r="R137" s="29"/>
      <c r="S137" s="29"/>
      <c r="T137" s="29"/>
      <c r="U137" s="29"/>
      <c r="V137" s="29"/>
      <c r="W137" s="29"/>
      <c r="X137" s="54"/>
      <c r="Y137" s="55"/>
      <c r="Z137" s="29"/>
      <c r="AA137" s="177"/>
      <c r="AB137" s="178"/>
      <c r="AG137" s="175"/>
      <c r="AH137" s="176"/>
      <c r="AI137" s="176"/>
    </row>
    <row r="138" spans="1:35" ht="9" customHeight="1" x14ac:dyDescent="0.2">
      <c r="J138" s="3"/>
      <c r="L138" s="66"/>
      <c r="M138" s="66"/>
      <c r="N138" s="66"/>
      <c r="P138" s="218"/>
      <c r="R138" s="218"/>
      <c r="S138" s="6"/>
      <c r="T138" s="6"/>
      <c r="U138" s="6"/>
      <c r="V138" s="6"/>
      <c r="W138" s="28"/>
      <c r="Y138" s="28"/>
      <c r="Z138" s="28"/>
      <c r="AA138" s="177"/>
      <c r="AB138" s="178"/>
    </row>
    <row r="139" spans="1:35" ht="23.25" customHeight="1" collapsed="1" x14ac:dyDescent="0.2">
      <c r="A139" s="132" t="s">
        <v>158</v>
      </c>
      <c r="B139" s="89" t="s">
        <v>231</v>
      </c>
      <c r="C139" s="90"/>
      <c r="D139" s="90"/>
      <c r="E139" s="90"/>
      <c r="F139" s="91"/>
      <c r="G139" s="90"/>
      <c r="H139" s="90"/>
      <c r="I139" s="90"/>
      <c r="J139" s="92"/>
      <c r="K139" s="90"/>
      <c r="L139" s="93"/>
      <c r="M139" s="93"/>
      <c r="N139" s="94"/>
      <c r="P139" s="218"/>
      <c r="R139" s="218"/>
      <c r="S139" s="6"/>
      <c r="T139" s="6"/>
      <c r="U139" s="6"/>
      <c r="V139" s="6"/>
      <c r="W139" s="28"/>
      <c r="Y139" s="28"/>
      <c r="Z139" s="28"/>
      <c r="AA139" s="177"/>
      <c r="AB139" s="178"/>
      <c r="AG139" s="175"/>
      <c r="AH139" s="176"/>
      <c r="AI139" s="176"/>
    </row>
    <row r="140" spans="1:35" ht="9.75" customHeight="1" x14ac:dyDescent="0.2">
      <c r="A140" s="132" t="s">
        <v>158</v>
      </c>
      <c r="B140" s="95"/>
      <c r="J140" s="3"/>
      <c r="L140" s="66"/>
      <c r="M140" s="66"/>
      <c r="N140" s="96"/>
      <c r="P140" s="218"/>
      <c r="R140" s="218"/>
      <c r="S140" s="6"/>
      <c r="T140" s="6"/>
      <c r="U140" s="6"/>
      <c r="V140" s="6"/>
      <c r="W140" s="28"/>
      <c r="Y140" s="28"/>
      <c r="Z140" s="28"/>
      <c r="AA140" s="177"/>
      <c r="AB140" s="178"/>
      <c r="AG140" s="175"/>
      <c r="AH140" s="176"/>
      <c r="AI140" s="176"/>
    </row>
    <row r="141" spans="1:35" ht="20.25" customHeight="1" x14ac:dyDescent="0.2">
      <c r="A141" s="132" t="s">
        <v>158</v>
      </c>
      <c r="B141" s="584" t="s">
        <v>133</v>
      </c>
      <c r="C141" s="585"/>
      <c r="D141" s="585"/>
      <c r="E141" s="585"/>
      <c r="F141" s="585"/>
      <c r="G141" s="585"/>
      <c r="H141" s="585"/>
      <c r="I141" s="585"/>
      <c r="J141" s="585"/>
      <c r="K141" s="585"/>
      <c r="L141" s="585"/>
      <c r="M141" s="585"/>
      <c r="N141" s="586"/>
      <c r="P141" s="219"/>
      <c r="Q141" s="220"/>
      <c r="R141" s="221"/>
      <c r="S141" s="591"/>
      <c r="T141" s="591"/>
      <c r="U141" s="591"/>
      <c r="V141" s="591"/>
      <c r="W141" s="28"/>
      <c r="AA141" s="177"/>
      <c r="AB141" s="178"/>
      <c r="AG141" s="175"/>
      <c r="AH141" s="176"/>
      <c r="AI141" s="176"/>
    </row>
    <row r="142" spans="1:35" ht="19.5" customHeight="1" x14ac:dyDescent="0.2">
      <c r="A142" s="132" t="s">
        <v>158</v>
      </c>
      <c r="B142" s="592"/>
      <c r="C142" s="304"/>
      <c r="D142" s="304"/>
      <c r="E142" s="304"/>
      <c r="F142" s="304"/>
      <c r="G142" s="304"/>
      <c r="H142" s="304"/>
      <c r="I142" s="304"/>
      <c r="J142" s="304"/>
      <c r="K142" s="304"/>
      <c r="L142" s="304"/>
      <c r="M142" s="304"/>
      <c r="N142" s="593"/>
      <c r="P142" s="218"/>
      <c r="U142" s="432"/>
      <c r="V142" s="432"/>
      <c r="W142" s="28"/>
      <c r="AA142" s="177"/>
      <c r="AB142" s="178"/>
      <c r="AG142" s="175"/>
      <c r="AH142" s="176"/>
      <c r="AI142" s="176"/>
    </row>
    <row r="143" spans="1:35" ht="18" customHeight="1" x14ac:dyDescent="0.2">
      <c r="A143" s="132" t="s">
        <v>158</v>
      </c>
      <c r="B143" s="594"/>
      <c r="C143" s="304"/>
      <c r="D143" s="304"/>
      <c r="E143" s="304"/>
      <c r="F143" s="304"/>
      <c r="G143" s="304"/>
      <c r="H143" s="304"/>
      <c r="I143" s="304"/>
      <c r="J143" s="304"/>
      <c r="K143" s="304"/>
      <c r="L143" s="304"/>
      <c r="M143" s="304"/>
      <c r="N143" s="593"/>
      <c r="P143" s="219"/>
      <c r="Q143" s="220"/>
      <c r="R143" s="221"/>
      <c r="S143" s="591"/>
      <c r="T143" s="591"/>
      <c r="U143" s="591"/>
      <c r="V143" s="591"/>
      <c r="W143" s="6"/>
      <c r="AA143" s="177"/>
      <c r="AB143" s="178"/>
      <c r="AG143" s="175"/>
      <c r="AH143" s="176"/>
      <c r="AI143" s="176"/>
    </row>
    <row r="144" spans="1:35" ht="19.5" customHeight="1" x14ac:dyDescent="0.2">
      <c r="A144" s="132" t="s">
        <v>158</v>
      </c>
      <c r="B144" s="594"/>
      <c r="C144" s="304"/>
      <c r="D144" s="304"/>
      <c r="E144" s="304"/>
      <c r="F144" s="304"/>
      <c r="G144" s="304"/>
      <c r="H144" s="304"/>
      <c r="I144" s="304"/>
      <c r="J144" s="304"/>
      <c r="K144" s="304"/>
      <c r="L144" s="304"/>
      <c r="M144" s="304"/>
      <c r="N144" s="593"/>
      <c r="P144" s="218"/>
      <c r="R144" s="218"/>
      <c r="S144" s="368"/>
      <c r="T144" s="368"/>
      <c r="U144" s="368"/>
      <c r="V144" s="368"/>
      <c r="W144" s="48"/>
      <c r="AA144" s="177"/>
      <c r="AB144" s="178"/>
    </row>
    <row r="145" spans="1:35" ht="12.75" customHeight="1" x14ac:dyDescent="0.2">
      <c r="A145" s="132" t="s">
        <v>158</v>
      </c>
      <c r="B145" s="594"/>
      <c r="C145" s="304"/>
      <c r="D145" s="304"/>
      <c r="E145" s="304"/>
      <c r="F145" s="304"/>
      <c r="G145" s="304"/>
      <c r="H145" s="304"/>
      <c r="I145" s="304"/>
      <c r="J145" s="304"/>
      <c r="K145" s="304"/>
      <c r="L145" s="304"/>
      <c r="M145" s="304"/>
      <c r="N145" s="593"/>
      <c r="P145" s="219"/>
      <c r="Q145" s="220"/>
      <c r="R145" s="590"/>
      <c r="S145" s="590"/>
      <c r="T145" s="590"/>
      <c r="AA145" s="177"/>
      <c r="AB145" s="178"/>
    </row>
    <row r="146" spans="1:35" ht="15.75" customHeight="1" x14ac:dyDescent="0.2">
      <c r="A146" s="132" t="s">
        <v>158</v>
      </c>
      <c r="B146" s="594"/>
      <c r="C146" s="304"/>
      <c r="D146" s="304"/>
      <c r="E146" s="304"/>
      <c r="F146" s="304"/>
      <c r="G146" s="304"/>
      <c r="H146" s="304"/>
      <c r="I146" s="304"/>
      <c r="J146" s="304"/>
      <c r="K146" s="304"/>
      <c r="L146" s="304"/>
      <c r="M146" s="304"/>
      <c r="N146" s="593"/>
      <c r="P146" s="218"/>
      <c r="R146" s="590"/>
      <c r="S146" s="590"/>
      <c r="T146" s="590"/>
      <c r="AA146" s="177"/>
      <c r="AB146" s="178"/>
    </row>
    <row r="147" spans="1:35" ht="18" customHeight="1" x14ac:dyDescent="0.2">
      <c r="A147" s="132" t="s">
        <v>158</v>
      </c>
      <c r="B147" s="594"/>
      <c r="C147" s="304"/>
      <c r="D147" s="304"/>
      <c r="E147" s="304"/>
      <c r="F147" s="304"/>
      <c r="G147" s="304"/>
      <c r="H147" s="304"/>
      <c r="I147" s="304"/>
      <c r="J147" s="304"/>
      <c r="K147" s="304"/>
      <c r="L147" s="304"/>
      <c r="M147" s="304"/>
      <c r="N147" s="593"/>
      <c r="P147" s="219"/>
      <c r="Q147" s="220"/>
      <c r="R147" s="221"/>
      <c r="S147" s="591"/>
      <c r="T147" s="591"/>
      <c r="U147" s="591"/>
      <c r="V147" s="591"/>
      <c r="AA147" s="177"/>
      <c r="AB147" s="178"/>
    </row>
    <row r="148" spans="1:35" x14ac:dyDescent="0.2">
      <c r="A148" s="132" t="s">
        <v>158</v>
      </c>
      <c r="B148" s="595"/>
      <c r="C148" s="596"/>
      <c r="D148" s="596"/>
      <c r="E148" s="596"/>
      <c r="F148" s="596"/>
      <c r="G148" s="596"/>
      <c r="H148" s="596"/>
      <c r="I148" s="596"/>
      <c r="J148" s="596"/>
      <c r="K148" s="596"/>
      <c r="L148" s="596"/>
      <c r="M148" s="596"/>
      <c r="N148" s="597"/>
      <c r="P148" s="209"/>
      <c r="R148" s="6"/>
      <c r="U148" s="432"/>
      <c r="V148" s="432"/>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x14ac:dyDescent="0.2">
      <c r="B150" s="73"/>
      <c r="C150" s="73"/>
      <c r="D150" s="73"/>
      <c r="E150" s="73"/>
      <c r="F150" s="73"/>
      <c r="G150" s="73"/>
      <c r="H150" s="73"/>
      <c r="I150" s="73"/>
      <c r="J150" s="3"/>
      <c r="L150" s="67"/>
      <c r="M150" s="67"/>
      <c r="N150" s="67"/>
      <c r="P150" s="209"/>
      <c r="R150" s="6"/>
      <c r="U150" s="28"/>
      <c r="V150" s="28"/>
      <c r="W150" s="3"/>
      <c r="AA150" s="177"/>
      <c r="AB150" s="178"/>
      <c r="AG150" s="175"/>
      <c r="AH150" s="176"/>
      <c r="AI150" s="176"/>
    </row>
    <row r="151" spans="1:35" ht="18" x14ac:dyDescent="0.2">
      <c r="B151" s="309" t="s">
        <v>213</v>
      </c>
      <c r="C151" s="309"/>
      <c r="D151" s="309"/>
      <c r="E151" s="309"/>
      <c r="F151" s="309"/>
      <c r="H151" s="59"/>
      <c r="I151" s="59"/>
      <c r="J151" s="59"/>
      <c r="S151" s="29"/>
      <c r="T151" s="29"/>
      <c r="U151" s="29"/>
      <c r="W151" s="29"/>
      <c r="AA151" s="177"/>
      <c r="AB151" s="178"/>
      <c r="AG151" s="175"/>
      <c r="AH151" s="176"/>
      <c r="AI151" s="176"/>
    </row>
    <row r="152" spans="1:35" ht="26.25" customHeight="1" x14ac:dyDescent="0.2">
      <c r="B152" s="478" t="s">
        <v>212</v>
      </c>
      <c r="C152" s="479"/>
      <c r="D152" s="479"/>
      <c r="E152" s="479"/>
      <c r="F152" s="479"/>
      <c r="G152" s="479"/>
      <c r="H152" s="479"/>
      <c r="I152" s="479"/>
      <c r="J152" s="59"/>
      <c r="S152" s="29"/>
      <c r="T152" s="29"/>
      <c r="U152" s="29"/>
      <c r="W152" s="29"/>
      <c r="AA152" s="177"/>
      <c r="AB152" s="178"/>
    </row>
    <row r="153" spans="1:35" x14ac:dyDescent="0.2">
      <c r="B153" s="25" t="s">
        <v>121</v>
      </c>
      <c r="H153" s="59"/>
      <c r="I153" s="59"/>
      <c r="J153" s="59"/>
      <c r="K153" s="40"/>
      <c r="P153" s="25"/>
      <c r="U153" s="29"/>
      <c r="V153" s="29"/>
      <c r="W153" s="29"/>
      <c r="AA153" s="177"/>
      <c r="AB153" s="178"/>
    </row>
    <row r="154" spans="1:35" ht="19.5" customHeight="1" x14ac:dyDescent="0.2">
      <c r="B154" s="292" t="s">
        <v>234</v>
      </c>
      <c r="C154" s="293"/>
      <c r="D154" s="293"/>
      <c r="E154" s="293"/>
      <c r="F154" s="293"/>
      <c r="G154" s="293"/>
      <c r="H154" s="293"/>
      <c r="I154" s="310"/>
      <c r="J154" s="59"/>
      <c r="K154" s="40"/>
      <c r="P154" s="290"/>
      <c r="Q154" s="290"/>
      <c r="R154" s="290"/>
      <c r="S154" s="290"/>
      <c r="T154" s="210"/>
      <c r="U154" s="29"/>
      <c r="AA154" s="177"/>
      <c r="AB154" s="178"/>
    </row>
    <row r="155" spans="1:35" ht="19.5" customHeight="1" x14ac:dyDescent="0.2">
      <c r="B155" s="286"/>
      <c r="C155" s="287"/>
      <c r="D155" s="287"/>
      <c r="E155" s="287"/>
      <c r="F155" s="287"/>
      <c r="G155" s="287"/>
      <c r="H155" s="287"/>
      <c r="I155" s="288"/>
      <c r="J155" s="59"/>
      <c r="K155" s="40"/>
      <c r="U155" s="29"/>
      <c r="AA155" s="177"/>
      <c r="AB155" s="178"/>
    </row>
    <row r="156" spans="1:35" ht="19.5" customHeight="1" x14ac:dyDescent="0.2">
      <c r="B156" s="286"/>
      <c r="C156" s="287"/>
      <c r="D156" s="287"/>
      <c r="E156" s="287"/>
      <c r="F156" s="287"/>
      <c r="G156" s="287"/>
      <c r="H156" s="287"/>
      <c r="I156" s="288"/>
      <c r="K156" s="40"/>
      <c r="U156" s="29"/>
      <c r="X156" s="211"/>
      <c r="Y156" s="184"/>
      <c r="Z156" s="184"/>
      <c r="AA156" s="177"/>
      <c r="AB156" s="178"/>
    </row>
    <row r="157" spans="1:35" ht="19.5" customHeight="1" x14ac:dyDescent="0.2">
      <c r="B157" s="291"/>
      <c r="C157" s="291"/>
      <c r="D157" s="291"/>
      <c r="E157" s="291"/>
      <c r="F157" s="291"/>
      <c r="G157" s="291"/>
      <c r="H157" s="291"/>
      <c r="I157" s="291"/>
      <c r="K157" s="40"/>
      <c r="U157" s="29"/>
      <c r="X157" s="211"/>
      <c r="Y157" s="184"/>
      <c r="Z157" s="184"/>
      <c r="AA157" s="177"/>
      <c r="AB157" s="178"/>
    </row>
    <row r="158" spans="1:35" ht="12.75" customHeight="1" x14ac:dyDescent="0.2">
      <c r="J158" s="3"/>
      <c r="P158" s="3"/>
      <c r="Q158" s="3"/>
      <c r="R158" s="3"/>
      <c r="S158" s="3"/>
      <c r="T158" s="3"/>
      <c r="U158" s="29"/>
      <c r="X158" s="211"/>
      <c r="Y158" s="184"/>
      <c r="Z158" s="184"/>
      <c r="AA158" s="177"/>
      <c r="AB158" s="178"/>
    </row>
    <row r="159" spans="1:35" ht="19.5" customHeight="1" x14ac:dyDescent="0.2">
      <c r="B159" s="25" t="s">
        <v>219</v>
      </c>
      <c r="P159" s="25"/>
      <c r="U159" s="29"/>
      <c r="X159" s="211"/>
      <c r="Y159" s="184"/>
      <c r="Z159" s="184"/>
      <c r="AA159" s="177"/>
      <c r="AB159" s="178"/>
    </row>
    <row r="160" spans="1:35" ht="19.5" customHeight="1" x14ac:dyDescent="0.2">
      <c r="B160" s="289" t="s">
        <v>174</v>
      </c>
      <c r="C160" s="289"/>
      <c r="D160" s="289"/>
      <c r="E160" s="289"/>
      <c r="F160" s="289"/>
      <c r="G160" s="289"/>
      <c r="H160" s="289"/>
      <c r="I160" s="289"/>
      <c r="P160" s="290"/>
      <c r="Q160" s="290"/>
      <c r="R160" s="290"/>
      <c r="S160" s="290"/>
      <c r="T160" s="210"/>
      <c r="U160" s="29"/>
      <c r="X160" s="211"/>
      <c r="Y160" s="184"/>
      <c r="Z160" s="184"/>
      <c r="AA160" s="177"/>
      <c r="AB160" s="178"/>
    </row>
    <row r="161" spans="2:35" ht="19.5" customHeight="1" x14ac:dyDescent="0.2">
      <c r="B161" s="291"/>
      <c r="C161" s="291"/>
      <c r="D161" s="291"/>
      <c r="E161" s="291"/>
      <c r="F161" s="291"/>
      <c r="G161" s="291"/>
      <c r="H161" s="291"/>
      <c r="I161" s="291"/>
      <c r="U161" s="29"/>
      <c r="X161" s="211"/>
      <c r="Y161" s="184"/>
      <c r="Z161" s="184"/>
      <c r="AA161" s="177"/>
      <c r="AB161" s="178"/>
    </row>
    <row r="162" spans="2:35" ht="19.5" customHeight="1" x14ac:dyDescent="0.2">
      <c r="B162" s="291"/>
      <c r="C162" s="291"/>
      <c r="D162" s="291"/>
      <c r="E162" s="291"/>
      <c r="F162" s="291"/>
      <c r="G162" s="291"/>
      <c r="H162" s="291"/>
      <c r="I162" s="291"/>
      <c r="U162" s="29"/>
      <c r="X162" s="184"/>
      <c r="Y162" s="184"/>
      <c r="Z162" s="184"/>
      <c r="AA162" s="177"/>
      <c r="AB162" s="178"/>
    </row>
    <row r="163" spans="2:35" ht="19.5" customHeight="1" x14ac:dyDescent="0.2">
      <c r="B163" s="291"/>
      <c r="C163" s="291"/>
      <c r="D163" s="291"/>
      <c r="E163" s="291"/>
      <c r="F163" s="291"/>
      <c r="G163" s="291"/>
      <c r="H163" s="291"/>
      <c r="I163" s="291"/>
      <c r="U163" s="29"/>
      <c r="X163" s="184"/>
      <c r="Y163" s="184"/>
      <c r="Z163" s="184"/>
      <c r="AA163" s="177"/>
      <c r="AB163" s="178"/>
    </row>
    <row r="164" spans="2:35" ht="19.5" customHeight="1" x14ac:dyDescent="0.2">
      <c r="U164" s="29"/>
      <c r="X164" s="184"/>
      <c r="Y164" s="184"/>
      <c r="Z164" s="184"/>
      <c r="AA164" s="177"/>
      <c r="AB164" s="178"/>
    </row>
    <row r="165" spans="2:35" ht="19.5" customHeight="1" x14ac:dyDescent="0.2">
      <c r="B165" s="25" t="s">
        <v>220</v>
      </c>
      <c r="P165" s="25"/>
      <c r="U165" s="29"/>
      <c r="X165" s="184"/>
      <c r="Y165" s="184"/>
      <c r="Z165" s="184"/>
      <c r="AA165" s="177"/>
      <c r="AB165" s="178"/>
    </row>
    <row r="166" spans="2:35" ht="19.5" customHeight="1" x14ac:dyDescent="0.2">
      <c r="B166" s="289" t="s">
        <v>221</v>
      </c>
      <c r="C166" s="289"/>
      <c r="D166" s="289"/>
      <c r="E166" s="289"/>
      <c r="F166" s="289"/>
      <c r="G166" s="289"/>
      <c r="H166" s="289"/>
      <c r="I166" s="289"/>
      <c r="P166" s="368"/>
      <c r="Q166" s="368"/>
      <c r="R166" s="368"/>
      <c r="S166" s="368"/>
      <c r="T166" s="210"/>
      <c r="U166" s="29"/>
      <c r="X166" s="184"/>
      <c r="Y166" s="184"/>
      <c r="Z166" s="184"/>
      <c r="AA166" s="177"/>
      <c r="AB166" s="178"/>
    </row>
    <row r="167" spans="2:35" ht="19.5" customHeight="1" x14ac:dyDescent="0.2">
      <c r="B167" s="291"/>
      <c r="C167" s="291"/>
      <c r="D167" s="291"/>
      <c r="E167" s="291"/>
      <c r="F167" s="291"/>
      <c r="G167" s="291"/>
      <c r="H167" s="291"/>
      <c r="I167" s="291"/>
      <c r="U167" s="29"/>
      <c r="X167" s="184"/>
      <c r="Y167" s="184"/>
      <c r="Z167" s="184"/>
      <c r="AA167" s="177"/>
      <c r="AB167" s="178"/>
    </row>
    <row r="168" spans="2:35" ht="19.5" customHeight="1" x14ac:dyDescent="0.2">
      <c r="B168" s="291"/>
      <c r="C168" s="291"/>
      <c r="D168" s="291"/>
      <c r="E168" s="291"/>
      <c r="F168" s="291"/>
      <c r="G168" s="291"/>
      <c r="H168" s="291"/>
      <c r="I168" s="291"/>
      <c r="U168" s="29"/>
      <c r="X168" s="184"/>
      <c r="Y168" s="184"/>
      <c r="Z168" s="184"/>
      <c r="AA168" s="177"/>
      <c r="AB168" s="178"/>
    </row>
    <row r="169" spans="2:35" ht="19.5" customHeight="1" x14ac:dyDescent="0.2">
      <c r="B169" s="291"/>
      <c r="C169" s="291"/>
      <c r="D169" s="291"/>
      <c r="E169" s="291"/>
      <c r="F169" s="291"/>
      <c r="G169" s="291"/>
      <c r="H169" s="291"/>
      <c r="I169" s="291"/>
      <c r="U169" s="29"/>
      <c r="X169" s="184"/>
      <c r="Y169" s="184"/>
      <c r="Z169" s="184"/>
      <c r="AA169" s="177"/>
      <c r="AB169" s="178"/>
    </row>
    <row r="170" spans="2:35" ht="19.5" customHeight="1" x14ac:dyDescent="0.2">
      <c r="B170" s="291"/>
      <c r="C170" s="291"/>
      <c r="D170" s="291"/>
      <c r="E170" s="291"/>
      <c r="F170" s="291"/>
      <c r="G170" s="291"/>
      <c r="H170" s="291"/>
      <c r="I170" s="291"/>
      <c r="U170" s="29"/>
      <c r="X170" s="184"/>
      <c r="Y170" s="184"/>
      <c r="Z170" s="184"/>
      <c r="AA170" s="177"/>
      <c r="AB170" s="178"/>
    </row>
    <row r="171" spans="2:35" ht="19.5" customHeight="1" x14ac:dyDescent="0.2">
      <c r="B171" s="291"/>
      <c r="C171" s="291"/>
      <c r="D171" s="291"/>
      <c r="E171" s="291"/>
      <c r="F171" s="291"/>
      <c r="G171" s="291"/>
      <c r="H171" s="291"/>
      <c r="I171" s="291"/>
      <c r="U171" s="29"/>
      <c r="X171" s="184"/>
      <c r="Y171" s="184"/>
      <c r="Z171" s="184"/>
      <c r="AA171" s="177"/>
      <c r="AB171" s="178"/>
    </row>
    <row r="172" spans="2:35" ht="17.25" customHeight="1" x14ac:dyDescent="0.2">
      <c r="B172" s="38"/>
      <c r="C172" s="38"/>
      <c r="D172" s="38"/>
      <c r="E172" s="38"/>
      <c r="F172" s="38"/>
      <c r="H172" s="32"/>
      <c r="I172" s="32"/>
      <c r="J172" s="32"/>
      <c r="P172" s="31"/>
      <c r="S172" s="29"/>
      <c r="T172" s="29"/>
      <c r="U172" s="29"/>
      <c r="X172" s="184"/>
      <c r="Y172" s="184"/>
      <c r="Z172" s="184"/>
      <c r="AA172" s="177"/>
      <c r="AB172" s="178"/>
    </row>
    <row r="173" spans="2:35" ht="19.5" customHeight="1" x14ac:dyDescent="0.2">
      <c r="B173" s="25" t="s">
        <v>167</v>
      </c>
      <c r="P173" s="25"/>
      <c r="U173" s="29"/>
      <c r="X173" s="184"/>
      <c r="Y173" s="184"/>
      <c r="Z173" s="184"/>
      <c r="AA173" s="177"/>
      <c r="AB173" s="178"/>
    </row>
    <row r="174" spans="2:35" ht="19.5" customHeight="1" x14ac:dyDescent="0.2">
      <c r="B174" s="289" t="s">
        <v>197</v>
      </c>
      <c r="C174" s="289"/>
      <c r="D174" s="289"/>
      <c r="E174" s="289"/>
      <c r="F174" s="289"/>
      <c r="G174" s="289"/>
      <c r="H174" s="289"/>
      <c r="I174" s="289"/>
      <c r="K174" s="40"/>
      <c r="P174" s="290"/>
      <c r="Q174" s="290"/>
      <c r="R174" s="290"/>
      <c r="S174" s="290"/>
      <c r="T174" s="210"/>
      <c r="U174" s="29"/>
      <c r="X174" s="184"/>
      <c r="Y174" s="184"/>
      <c r="Z174" s="184"/>
      <c r="AA174" s="177"/>
      <c r="AB174" s="178"/>
    </row>
    <row r="175" spans="2:35" ht="19.5" customHeight="1" x14ac:dyDescent="0.2">
      <c r="B175" s="291"/>
      <c r="C175" s="291"/>
      <c r="D175" s="291"/>
      <c r="E175" s="291"/>
      <c r="F175" s="291"/>
      <c r="G175" s="291"/>
      <c r="H175" s="291"/>
      <c r="I175" s="291"/>
      <c r="K175" s="40"/>
      <c r="U175" s="29"/>
      <c r="X175" s="184"/>
      <c r="Y175" s="184"/>
      <c r="Z175" s="184"/>
      <c r="AA175" s="177"/>
      <c r="AB175" s="178"/>
      <c r="AC175" s="179"/>
      <c r="AD175" s="179"/>
      <c r="AE175" s="179"/>
      <c r="AF175" s="179"/>
      <c r="AG175" s="179"/>
      <c r="AH175" s="180"/>
      <c r="AI175" s="180"/>
    </row>
    <row r="176" spans="2:35" ht="19.5" customHeight="1" x14ac:dyDescent="0.2">
      <c r="B176" s="291"/>
      <c r="C176" s="291"/>
      <c r="D176" s="291"/>
      <c r="E176" s="291"/>
      <c r="F176" s="291"/>
      <c r="G176" s="291"/>
      <c r="H176" s="291"/>
      <c r="I176" s="291"/>
      <c r="K176" s="40"/>
      <c r="U176" s="29"/>
      <c r="X176" s="184"/>
      <c r="Y176" s="184"/>
      <c r="Z176" s="184"/>
      <c r="AA176" s="177"/>
      <c r="AB176" s="178"/>
      <c r="AC176" s="181"/>
      <c r="AD176" s="181"/>
      <c r="AE176" s="181"/>
      <c r="AF176" s="181"/>
      <c r="AG176" s="181"/>
      <c r="AH176" s="182"/>
      <c r="AI176" s="182"/>
    </row>
    <row r="177" spans="2:35" ht="19.5" customHeight="1" x14ac:dyDescent="0.2">
      <c r="B177" s="291"/>
      <c r="C177" s="291"/>
      <c r="D177" s="291"/>
      <c r="E177" s="291"/>
      <c r="F177" s="291"/>
      <c r="G177" s="291"/>
      <c r="H177" s="291"/>
      <c r="I177" s="291"/>
      <c r="K177" s="40"/>
      <c r="U177" s="29"/>
      <c r="X177" s="184"/>
      <c r="Y177" s="184"/>
      <c r="Z177" s="184"/>
      <c r="AA177" s="177"/>
      <c r="AB177" s="178"/>
    </row>
    <row r="178" spans="2:35" ht="19.5" customHeight="1" x14ac:dyDescent="0.2">
      <c r="J178" s="3"/>
      <c r="P178" s="3"/>
      <c r="Q178" s="3"/>
      <c r="R178" s="3"/>
      <c r="S178" s="3"/>
      <c r="T178" s="3"/>
      <c r="U178" s="29"/>
      <c r="X178" s="184"/>
      <c r="Y178" s="184"/>
      <c r="Z178" s="184"/>
      <c r="AA178" s="177"/>
      <c r="AB178" s="178"/>
      <c r="AC178" s="179"/>
      <c r="AD178" s="179"/>
      <c r="AE178" s="179"/>
      <c r="AF178" s="179"/>
      <c r="AG178" s="179"/>
    </row>
    <row r="179" spans="2:35" ht="17.25" customHeight="1" x14ac:dyDescent="0.2">
      <c r="B179" s="25" t="s">
        <v>218</v>
      </c>
      <c r="C179" s="38"/>
      <c r="D179" s="38"/>
      <c r="E179" s="38"/>
      <c r="F179" s="38"/>
      <c r="H179" s="32"/>
      <c r="I179" s="32"/>
      <c r="J179" s="6"/>
      <c r="P179" s="31"/>
      <c r="S179" s="29"/>
      <c r="T179" s="29"/>
      <c r="U179" s="29"/>
      <c r="X179" s="184"/>
      <c r="Y179" s="184"/>
      <c r="Z179" s="184"/>
      <c r="AA179" s="177"/>
      <c r="AB179" s="178"/>
      <c r="AC179" s="179"/>
      <c r="AD179" s="179"/>
      <c r="AE179" s="179"/>
      <c r="AF179" s="179"/>
      <c r="AG179" s="179"/>
      <c r="AH179" s="180"/>
      <c r="AI179" s="180"/>
    </row>
    <row r="180" spans="2:35" s="1" customFormat="1" ht="43.9" customHeight="1" x14ac:dyDescent="0.2">
      <c r="B180" s="289" t="s">
        <v>239</v>
      </c>
      <c r="C180" s="289"/>
      <c r="D180" s="289"/>
      <c r="E180" s="289"/>
      <c r="F180" s="289"/>
      <c r="G180" s="289"/>
      <c r="H180" s="289"/>
      <c r="I180" s="289"/>
      <c r="X180" s="184"/>
      <c r="Y180" s="184"/>
      <c r="Z180" s="184"/>
      <c r="AA180" s="177"/>
      <c r="AB180" s="178"/>
      <c r="AC180" s="170"/>
      <c r="AD180" s="170"/>
      <c r="AE180" s="170"/>
      <c r="AF180" s="170"/>
      <c r="AG180" s="170"/>
      <c r="AH180" s="171"/>
      <c r="AI180" s="171"/>
    </row>
    <row r="181" spans="2:35" s="1" customFormat="1" ht="41.25" customHeight="1" x14ac:dyDescent="0.2">
      <c r="B181" s="298"/>
      <c r="C181" s="299"/>
      <c r="D181" s="299"/>
      <c r="E181" s="300"/>
      <c r="F181" s="300"/>
      <c r="G181" s="300"/>
      <c r="H181" s="300"/>
      <c r="I181" s="301"/>
      <c r="X181" s="184"/>
      <c r="Y181" s="184"/>
      <c r="Z181" s="184"/>
      <c r="AA181" s="177"/>
      <c r="AB181" s="178"/>
      <c r="AC181" s="170"/>
      <c r="AD181" s="170"/>
      <c r="AE181" s="170"/>
      <c r="AF181" s="170"/>
      <c r="AG181" s="170"/>
      <c r="AH181" s="171"/>
      <c r="AI181" s="171"/>
    </row>
    <row r="182" spans="2:35" s="1" customFormat="1" ht="41.25" customHeight="1" x14ac:dyDescent="0.2">
      <c r="B182" s="302"/>
      <c r="C182" s="303"/>
      <c r="D182" s="303"/>
      <c r="E182" s="304"/>
      <c r="F182" s="304"/>
      <c r="G182" s="304"/>
      <c r="H182" s="304"/>
      <c r="I182" s="305"/>
      <c r="X182" s="184"/>
      <c r="Y182" s="184"/>
      <c r="Z182" s="184"/>
      <c r="AA182" s="177"/>
      <c r="AB182" s="178"/>
      <c r="AC182" s="170"/>
      <c r="AD182" s="170"/>
      <c r="AE182" s="170"/>
      <c r="AF182" s="170"/>
      <c r="AG182" s="170"/>
      <c r="AH182" s="171"/>
      <c r="AI182" s="171"/>
    </row>
    <row r="183" spans="2:35" s="1" customFormat="1" ht="25.5" customHeight="1" x14ac:dyDescent="0.25">
      <c r="B183" s="306"/>
      <c r="C183" s="307"/>
      <c r="D183" s="307"/>
      <c r="E183" s="307"/>
      <c r="F183" s="307"/>
      <c r="G183" s="307"/>
      <c r="H183" s="307"/>
      <c r="I183" s="308"/>
      <c r="J183" s="17"/>
      <c r="K183" s="17"/>
      <c r="L183" s="17"/>
      <c r="M183" s="17"/>
      <c r="X183" s="184"/>
      <c r="Y183" s="184"/>
      <c r="Z183" s="184"/>
      <c r="AA183" s="177"/>
      <c r="AB183" s="178"/>
      <c r="AC183" s="170"/>
      <c r="AD183" s="170"/>
      <c r="AE183" s="170"/>
      <c r="AF183" s="170"/>
      <c r="AG183" s="170"/>
      <c r="AH183" s="171"/>
      <c r="AI183" s="171"/>
    </row>
    <row r="184" spans="2:35" ht="17.25" customHeight="1" x14ac:dyDescent="0.2">
      <c r="B184" s="38"/>
      <c r="C184" s="38"/>
      <c r="D184" s="38"/>
      <c r="E184" s="38"/>
      <c r="F184" s="38"/>
      <c r="H184" s="32"/>
      <c r="I184" s="32"/>
      <c r="J184" s="6"/>
      <c r="P184" s="31"/>
      <c r="S184" s="29"/>
      <c r="T184" s="29"/>
      <c r="U184" s="29"/>
      <c r="X184" s="184"/>
      <c r="Y184" s="184"/>
      <c r="Z184" s="184"/>
      <c r="AA184" s="177"/>
      <c r="AB184" s="178"/>
    </row>
    <row r="185" spans="2:35" ht="20.25" customHeight="1" x14ac:dyDescent="0.2">
      <c r="B185" s="309" t="s">
        <v>35</v>
      </c>
      <c r="C185" s="309"/>
      <c r="D185" s="309"/>
      <c r="E185" s="309"/>
      <c r="F185" s="309"/>
      <c r="P185" s="31"/>
      <c r="S185" s="29"/>
      <c r="T185" s="29"/>
      <c r="U185" s="29"/>
      <c r="X185" s="184"/>
      <c r="Y185" s="184"/>
      <c r="Z185" s="184"/>
      <c r="AA185" s="177"/>
      <c r="AB185" s="178"/>
    </row>
    <row r="186" spans="2:35" ht="33" customHeight="1" x14ac:dyDescent="0.2">
      <c r="B186" s="292" t="s">
        <v>36</v>
      </c>
      <c r="C186" s="339"/>
      <c r="D186" s="339"/>
      <c r="E186" s="339"/>
      <c r="F186" s="339"/>
      <c r="G186" s="339"/>
      <c r="H186" s="339"/>
      <c r="I186" s="339"/>
      <c r="J186" s="212"/>
      <c r="K186" s="195"/>
      <c r="L186" s="195"/>
      <c r="M186" s="195"/>
      <c r="N186" s="195"/>
      <c r="O186" s="29"/>
      <c r="P186" s="29"/>
      <c r="Q186" s="29"/>
      <c r="R186" s="29"/>
      <c r="S186" s="29"/>
      <c r="T186" s="29"/>
      <c r="U186" s="29"/>
      <c r="X186" s="184"/>
      <c r="Y186" s="184"/>
      <c r="Z186" s="184"/>
      <c r="AA186" s="177"/>
      <c r="AB186" s="178"/>
    </row>
    <row r="187" spans="2:35" ht="17.25" customHeight="1" x14ac:dyDescent="0.2">
      <c r="B187" s="472"/>
      <c r="C187" s="473"/>
      <c r="D187" s="473"/>
      <c r="E187" s="473"/>
      <c r="F187" s="473"/>
      <c r="G187" s="473"/>
      <c r="H187" s="473"/>
      <c r="I187" s="473"/>
      <c r="J187" s="213"/>
      <c r="K187" s="214"/>
      <c r="L187" s="214"/>
      <c r="M187" s="214"/>
      <c r="N187" s="214"/>
      <c r="O187" s="29"/>
      <c r="P187" s="29"/>
      <c r="Q187" s="29"/>
      <c r="R187" s="29"/>
      <c r="S187" s="29"/>
      <c r="T187" s="29"/>
      <c r="U187" s="29"/>
      <c r="X187" s="184"/>
      <c r="Y187" s="184"/>
      <c r="Z187" s="184"/>
      <c r="AA187" s="177"/>
      <c r="AB187" s="178"/>
    </row>
    <row r="188" spans="2:35" ht="12.75" customHeight="1" x14ac:dyDescent="0.2">
      <c r="B188" s="474"/>
      <c r="C188" s="475"/>
      <c r="D188" s="475"/>
      <c r="E188" s="475"/>
      <c r="F188" s="475"/>
      <c r="G188" s="475"/>
      <c r="H188" s="475"/>
      <c r="I188" s="475"/>
      <c r="J188" s="213"/>
      <c r="K188" s="214"/>
      <c r="L188" s="214"/>
      <c r="M188" s="214"/>
      <c r="N188" s="214"/>
      <c r="X188" s="184"/>
      <c r="Y188" s="184"/>
      <c r="Z188" s="184"/>
      <c r="AA188" s="177"/>
      <c r="AB188" s="178"/>
    </row>
    <row r="189" spans="2:35" ht="12.75" customHeight="1" x14ac:dyDescent="0.2">
      <c r="B189" s="474"/>
      <c r="C189" s="475"/>
      <c r="D189" s="475"/>
      <c r="E189" s="475"/>
      <c r="F189" s="475"/>
      <c r="G189" s="475"/>
      <c r="H189" s="475"/>
      <c r="I189" s="475"/>
      <c r="J189" s="213"/>
      <c r="K189" s="214"/>
      <c r="L189" s="214"/>
      <c r="M189" s="214"/>
      <c r="N189" s="214"/>
      <c r="X189" s="184"/>
      <c r="Y189" s="184"/>
      <c r="Z189" s="184"/>
      <c r="AA189" s="177"/>
      <c r="AB189" s="178"/>
    </row>
    <row r="190" spans="2:35" ht="12.75" customHeight="1" x14ac:dyDescent="0.2">
      <c r="B190" s="474"/>
      <c r="C190" s="475"/>
      <c r="D190" s="475"/>
      <c r="E190" s="475"/>
      <c r="F190" s="475"/>
      <c r="G190" s="475"/>
      <c r="H190" s="475"/>
      <c r="I190" s="475"/>
      <c r="J190" s="213"/>
      <c r="K190" s="214"/>
      <c r="L190" s="214"/>
      <c r="M190" s="214"/>
      <c r="N190" s="214"/>
      <c r="X190" s="184"/>
      <c r="Y190" s="184"/>
      <c r="Z190" s="184"/>
      <c r="AA190" s="177"/>
      <c r="AB190" s="178"/>
    </row>
    <row r="191" spans="2:35" ht="12.75" customHeight="1" x14ac:dyDescent="0.2">
      <c r="B191" s="474"/>
      <c r="C191" s="475"/>
      <c r="D191" s="475"/>
      <c r="E191" s="475"/>
      <c r="F191" s="475"/>
      <c r="G191" s="475"/>
      <c r="H191" s="475"/>
      <c r="I191" s="475"/>
      <c r="J191" s="213"/>
      <c r="K191" s="214"/>
      <c r="L191" s="214"/>
      <c r="M191" s="214"/>
      <c r="N191" s="214"/>
      <c r="X191" s="184"/>
      <c r="Y191" s="184"/>
      <c r="Z191" s="184"/>
      <c r="AA191" s="177"/>
      <c r="AB191" s="178"/>
    </row>
    <row r="192" spans="2:35" ht="12.75" customHeight="1" x14ac:dyDescent="0.2">
      <c r="B192" s="474"/>
      <c r="C192" s="475"/>
      <c r="D192" s="475"/>
      <c r="E192" s="475"/>
      <c r="F192" s="475"/>
      <c r="G192" s="475"/>
      <c r="H192" s="475"/>
      <c r="I192" s="475"/>
      <c r="J192" s="213"/>
      <c r="K192" s="214"/>
      <c r="L192" s="214"/>
      <c r="M192" s="214"/>
      <c r="N192" s="214"/>
      <c r="X192" s="184"/>
      <c r="Y192" s="184"/>
      <c r="Z192" s="184"/>
      <c r="AA192" s="177"/>
      <c r="AB192" s="178"/>
    </row>
    <row r="193" spans="2:45" ht="12.75" customHeight="1" x14ac:dyDescent="0.2">
      <c r="B193" s="474"/>
      <c r="C193" s="475"/>
      <c r="D193" s="475"/>
      <c r="E193" s="475"/>
      <c r="F193" s="475"/>
      <c r="G193" s="475"/>
      <c r="H193" s="475"/>
      <c r="I193" s="475"/>
      <c r="J193" s="215"/>
      <c r="K193" s="160"/>
      <c r="L193" s="160"/>
      <c r="M193" s="160"/>
      <c r="N193" s="160"/>
      <c r="X193" s="184"/>
      <c r="Y193" s="184"/>
      <c r="Z193" s="184"/>
      <c r="AA193" s="177"/>
      <c r="AB193" s="178"/>
    </row>
    <row r="194" spans="2:45" ht="12.75" customHeight="1" x14ac:dyDescent="0.2">
      <c r="B194" s="474"/>
      <c r="C194" s="475"/>
      <c r="D194" s="475"/>
      <c r="E194" s="475"/>
      <c r="F194" s="475"/>
      <c r="G194" s="475"/>
      <c r="H194" s="475"/>
      <c r="I194" s="475"/>
      <c r="J194" s="215"/>
      <c r="K194" s="160"/>
      <c r="L194" s="160"/>
      <c r="M194" s="160"/>
      <c r="N194" s="160"/>
      <c r="X194" s="184"/>
      <c r="Y194" s="184"/>
      <c r="Z194" s="184"/>
      <c r="AA194" s="177"/>
      <c r="AB194" s="178"/>
    </row>
    <row r="195" spans="2:45" ht="12.75" customHeight="1" x14ac:dyDescent="0.2">
      <c r="B195" s="474"/>
      <c r="C195" s="475"/>
      <c r="D195" s="475"/>
      <c r="E195" s="475"/>
      <c r="F195" s="475"/>
      <c r="G195" s="475"/>
      <c r="H195" s="475"/>
      <c r="I195" s="475"/>
      <c r="J195" s="215"/>
      <c r="K195" s="160"/>
      <c r="L195" s="160"/>
      <c r="M195" s="160"/>
      <c r="N195" s="160"/>
      <c r="X195" s="184"/>
      <c r="Y195" s="184"/>
      <c r="Z195" s="184"/>
      <c r="AA195" s="177"/>
      <c r="AB195" s="178"/>
    </row>
    <row r="196" spans="2:45" ht="15" customHeight="1" x14ac:dyDescent="0.2">
      <c r="B196" s="476"/>
      <c r="C196" s="477"/>
      <c r="D196" s="477"/>
      <c r="E196" s="477"/>
      <c r="F196" s="477"/>
      <c r="G196" s="477"/>
      <c r="H196" s="477"/>
      <c r="I196" s="477"/>
      <c r="J196" s="215"/>
      <c r="K196" s="160"/>
      <c r="L196" s="160"/>
      <c r="M196" s="160"/>
      <c r="N196" s="160"/>
      <c r="X196" s="184"/>
      <c r="Y196" s="184"/>
      <c r="Z196" s="184"/>
      <c r="AA196" s="177"/>
      <c r="AB196" s="178"/>
    </row>
    <row r="197" spans="2:45" x14ac:dyDescent="0.2">
      <c r="P197" s="40"/>
      <c r="X197" s="184"/>
      <c r="Y197" s="184"/>
      <c r="Z197" s="184"/>
      <c r="AA197" s="177"/>
      <c r="AB197" s="178"/>
    </row>
    <row r="198" spans="2:45" ht="15" customHeight="1" x14ac:dyDescent="0.2">
      <c r="B198" s="25" t="s">
        <v>275</v>
      </c>
      <c r="M198" s="25"/>
      <c r="P198" s="25" t="s">
        <v>136</v>
      </c>
      <c r="X198" s="184"/>
      <c r="Y198" s="184"/>
      <c r="Z198" s="184"/>
      <c r="AA198" s="177"/>
      <c r="AB198" s="178"/>
    </row>
    <row r="199" spans="2:45" ht="19.5" customHeight="1" x14ac:dyDescent="0.2">
      <c r="B199" s="289" t="s">
        <v>138</v>
      </c>
      <c r="C199" s="289"/>
      <c r="D199" s="289"/>
      <c r="E199" s="289"/>
      <c r="F199" s="289"/>
      <c r="G199" s="289"/>
      <c r="H199" s="289"/>
      <c r="I199" s="289"/>
      <c r="P199" s="292" t="s">
        <v>137</v>
      </c>
      <c r="Q199" s="293"/>
      <c r="R199" s="293"/>
      <c r="S199" s="293"/>
      <c r="T199" s="293"/>
      <c r="U199" s="293"/>
      <c r="V199" s="293"/>
      <c r="W199" s="294"/>
      <c r="X199" s="184"/>
      <c r="Y199" s="184"/>
      <c r="Z199" s="184"/>
      <c r="AA199" s="177"/>
      <c r="AB199" s="178"/>
    </row>
    <row r="200" spans="2:45" ht="19.5" customHeight="1" x14ac:dyDescent="0.2">
      <c r="B200" s="291"/>
      <c r="C200" s="291"/>
      <c r="D200" s="291"/>
      <c r="E200" s="291"/>
      <c r="F200" s="291"/>
      <c r="G200" s="291"/>
      <c r="H200" s="291"/>
      <c r="I200" s="291"/>
      <c r="O200" s="46"/>
      <c r="P200" s="295"/>
      <c r="Q200" s="296"/>
      <c r="R200" s="296"/>
      <c r="S200" s="296"/>
      <c r="T200" s="296"/>
      <c r="U200" s="296"/>
      <c r="V200" s="296"/>
      <c r="W200" s="297"/>
      <c r="X200" s="184"/>
      <c r="Y200" s="184"/>
      <c r="Z200" s="184"/>
      <c r="AA200" s="177"/>
      <c r="AB200" s="178"/>
    </row>
    <row r="201" spans="2:45" ht="19.5" customHeight="1" x14ac:dyDescent="0.2">
      <c r="B201" s="291"/>
      <c r="C201" s="291"/>
      <c r="D201" s="291"/>
      <c r="E201" s="291"/>
      <c r="F201" s="291"/>
      <c r="G201" s="291"/>
      <c r="H201" s="291"/>
      <c r="I201" s="291"/>
      <c r="P201" s="295"/>
      <c r="Q201" s="296"/>
      <c r="R201" s="296"/>
      <c r="S201" s="296"/>
      <c r="T201" s="296"/>
      <c r="U201" s="296"/>
      <c r="V201" s="296"/>
      <c r="W201" s="297"/>
      <c r="X201" s="184"/>
      <c r="Y201" s="184"/>
      <c r="Z201" s="184"/>
      <c r="AA201" s="177"/>
      <c r="AB201" s="178"/>
    </row>
    <row r="202" spans="2:45" ht="19.5" customHeight="1" x14ac:dyDescent="0.2">
      <c r="B202" s="286"/>
      <c r="C202" s="287"/>
      <c r="D202" s="287"/>
      <c r="E202" s="287"/>
      <c r="F202" s="287"/>
      <c r="G202" s="287"/>
      <c r="H202" s="287"/>
      <c r="I202" s="288"/>
      <c r="P202" s="295"/>
      <c r="Q202" s="296"/>
      <c r="R202" s="296"/>
      <c r="S202" s="296"/>
      <c r="T202" s="296"/>
      <c r="U202" s="296"/>
      <c r="V202" s="296"/>
      <c r="W202" s="297"/>
      <c r="X202" s="184"/>
      <c r="Y202" s="184"/>
      <c r="Z202" s="184"/>
      <c r="AA202" s="177"/>
      <c r="AB202" s="178"/>
    </row>
    <row r="203" spans="2:45" ht="19.5" customHeight="1" x14ac:dyDescent="0.2">
      <c r="B203" s="25"/>
      <c r="P203" s="33"/>
      <c r="Q203" s="33"/>
      <c r="R203" s="33"/>
      <c r="S203" s="33"/>
      <c r="T203" s="33"/>
      <c r="U203" s="33"/>
      <c r="X203" s="184"/>
      <c r="Y203" s="184"/>
      <c r="Z203" s="184"/>
      <c r="AA203" s="177"/>
      <c r="AB203" s="178"/>
    </row>
    <row r="204" spans="2:45" x14ac:dyDescent="0.2">
      <c r="P204" s="40"/>
      <c r="X204" s="184"/>
      <c r="Y204" s="184"/>
      <c r="Z204" s="184"/>
      <c r="AA204" s="177"/>
      <c r="AB204" s="178"/>
    </row>
    <row r="205" spans="2:45" ht="19.5" customHeight="1" x14ac:dyDescent="0.2">
      <c r="B205" s="25"/>
      <c r="H205" s="25"/>
      <c r="R205" s="30"/>
      <c r="U205" s="63"/>
      <c r="X205" s="184"/>
      <c r="Y205" s="184"/>
      <c r="Z205" s="184"/>
      <c r="AA205" s="177"/>
      <c r="AB205" s="178"/>
    </row>
    <row r="206" spans="2:45" ht="19.5" customHeight="1" x14ac:dyDescent="0.2">
      <c r="B206" s="25"/>
      <c r="H206" s="25"/>
      <c r="P206" s="362" t="s">
        <v>240</v>
      </c>
      <c r="Q206" s="363"/>
      <c r="R206" s="363"/>
      <c r="S206" s="363"/>
      <c r="T206" s="363"/>
      <c r="U206" s="363"/>
      <c r="V206" s="363"/>
      <c r="W206" s="364"/>
      <c r="X206" s="60"/>
      <c r="Y206" s="60"/>
      <c r="Z206" s="60"/>
    </row>
    <row r="207" spans="2:45" ht="21" customHeight="1" x14ac:dyDescent="0.2">
      <c r="M207" s="40"/>
      <c r="P207" s="365"/>
      <c r="Q207" s="366"/>
      <c r="R207" s="366"/>
      <c r="S207" s="366"/>
      <c r="T207" s="366"/>
      <c r="U207" s="366"/>
      <c r="V207" s="366"/>
      <c r="W207" s="367"/>
      <c r="X207" s="25"/>
      <c r="Y207" s="25"/>
      <c r="Z207" s="25"/>
      <c r="AJ207" s="25"/>
      <c r="AK207" s="25"/>
      <c r="AL207" s="25"/>
      <c r="AM207" s="25"/>
      <c r="AN207" s="25"/>
      <c r="AO207" s="25"/>
      <c r="AP207" s="25"/>
      <c r="AQ207" s="25"/>
      <c r="AR207" s="25"/>
      <c r="AS207" s="25"/>
    </row>
    <row r="208" spans="2:45" ht="51" customHeight="1" x14ac:dyDescent="0.2">
      <c r="B208" s="469" t="s">
        <v>615</v>
      </c>
      <c r="C208" s="470"/>
      <c r="D208" s="470"/>
      <c r="E208" s="470"/>
      <c r="F208" s="470"/>
      <c r="G208" s="470"/>
      <c r="H208" s="470"/>
      <c r="I208" s="471"/>
      <c r="P208" s="361" t="str">
        <f>"Leverantören intygar att avropssvaret är giltigt minst den tid som avropande organisation angett ovan. "&amp;CHAR(10)&amp;"("&amp;TEXT(D34,"ÅÅÅÅ-MM-DD")&amp;")"</f>
        <v>Leverantören intygar att avropssvaret är giltigt minst den tid som avropande organisation angett ovan. 
(1900-01-00)</v>
      </c>
      <c r="Q208" s="361"/>
      <c r="R208" s="361"/>
      <c r="S208" s="361"/>
      <c r="T208" s="361"/>
      <c r="U208" s="361"/>
      <c r="V208" s="361"/>
      <c r="W208" s="361"/>
      <c r="X208" s="25"/>
      <c r="Y208" s="25"/>
      <c r="Z208" s="25"/>
      <c r="AJ208" s="25"/>
      <c r="AK208" s="25"/>
      <c r="AL208" s="25"/>
      <c r="AM208" s="25"/>
      <c r="AN208" s="25"/>
      <c r="AO208" s="25"/>
      <c r="AP208" s="25"/>
      <c r="AQ208" s="25"/>
      <c r="AR208" s="25"/>
      <c r="AS208" s="25"/>
    </row>
    <row r="209" spans="2:45" ht="21" customHeight="1" x14ac:dyDescent="0.2">
      <c r="B209" s="64"/>
      <c r="P209" s="292" t="s">
        <v>38</v>
      </c>
      <c r="Q209" s="293"/>
      <c r="R209" s="293"/>
      <c r="S209" s="293"/>
      <c r="T209" s="293"/>
      <c r="U209" s="293"/>
      <c r="V209" s="293"/>
      <c r="W209" s="310"/>
      <c r="X209" s="25"/>
      <c r="Y209" s="25"/>
      <c r="Z209" s="25"/>
      <c r="AJ209" s="25"/>
      <c r="AK209" s="25"/>
      <c r="AL209" s="25"/>
      <c r="AM209" s="25"/>
      <c r="AN209" s="25"/>
      <c r="AO209" s="25"/>
      <c r="AP209" s="25"/>
      <c r="AQ209" s="25"/>
      <c r="AR209" s="25"/>
      <c r="AS209" s="25"/>
    </row>
    <row r="210" spans="2:45" ht="21.75" customHeight="1" x14ac:dyDescent="0.2">
      <c r="B210" s="28"/>
      <c r="C210" s="28"/>
      <c r="D210" s="28"/>
      <c r="E210" s="28"/>
      <c r="F210" s="28"/>
      <c r="G210" s="28"/>
      <c r="H210" s="28"/>
      <c r="I210" s="28"/>
      <c r="J210" s="28"/>
      <c r="K210" s="28"/>
      <c r="L210" s="28"/>
      <c r="M210" s="28"/>
      <c r="P210" s="295"/>
      <c r="Q210" s="296"/>
      <c r="R210" s="296"/>
      <c r="S210" s="296"/>
      <c r="T210" s="296"/>
      <c r="U210" s="296"/>
      <c r="V210" s="296"/>
      <c r="W210" s="297"/>
      <c r="X210" s="34"/>
      <c r="Y210" s="34"/>
      <c r="Z210" s="34"/>
      <c r="AA210" s="169" t="b">
        <f>IF(P210=0,TRUE,FALSE)</f>
        <v>1</v>
      </c>
      <c r="AH210" s="171" t="b">
        <f>OR(AA210:AG210)</f>
        <v>1</v>
      </c>
      <c r="AJ210" s="35"/>
    </row>
    <row r="211" spans="2:45" ht="7.5" customHeight="1" x14ac:dyDescent="0.2">
      <c r="B211" s="28"/>
      <c r="C211" s="28"/>
      <c r="D211" s="28"/>
      <c r="E211" s="28"/>
      <c r="F211" s="28"/>
      <c r="G211" s="28"/>
      <c r="H211" s="28"/>
      <c r="I211" s="28"/>
      <c r="J211" s="28"/>
      <c r="K211" s="28"/>
      <c r="L211" s="28"/>
      <c r="M211" s="28"/>
      <c r="P211" s="35"/>
      <c r="Q211" s="35"/>
      <c r="R211" s="35"/>
      <c r="S211" s="35"/>
      <c r="T211" s="35"/>
      <c r="X211" s="36"/>
      <c r="Y211" s="36"/>
      <c r="Z211" s="36"/>
      <c r="AB211" s="179"/>
      <c r="AC211" s="179"/>
      <c r="AD211" s="179"/>
      <c r="AE211" s="179"/>
      <c r="AF211" s="179"/>
      <c r="AG211" s="179"/>
      <c r="AH211" s="180"/>
      <c r="AJ211" s="35"/>
    </row>
    <row r="212" spans="2:45" ht="18" customHeight="1" x14ac:dyDescent="0.2">
      <c r="B212" s="28"/>
      <c r="C212" s="28"/>
      <c r="D212" s="28"/>
      <c r="E212" s="28"/>
      <c r="F212" s="28"/>
      <c r="G212" s="28"/>
      <c r="H212" s="28"/>
      <c r="I212" s="28"/>
      <c r="J212" s="28"/>
      <c r="K212" s="28"/>
      <c r="L212" s="28"/>
      <c r="M212" s="28"/>
      <c r="P212" s="358" t="s">
        <v>39</v>
      </c>
      <c r="Q212" s="359"/>
      <c r="R212" s="359"/>
      <c r="S212" s="359"/>
      <c r="T212" s="359"/>
      <c r="U212" s="359"/>
      <c r="V212" s="359"/>
      <c r="W212" s="360"/>
      <c r="X212" s="35"/>
      <c r="Y212" s="35"/>
      <c r="Z212" s="35"/>
      <c r="AB212" s="181"/>
      <c r="AC212" s="181"/>
      <c r="AD212" s="181"/>
      <c r="AE212" s="181"/>
      <c r="AF212" s="181"/>
      <c r="AG212" s="181"/>
      <c r="AH212" s="182"/>
      <c r="AJ212" s="35"/>
    </row>
    <row r="213" spans="2:45" ht="14.25" customHeight="1" x14ac:dyDescent="0.2">
      <c r="B213" s="41"/>
      <c r="C213" s="41"/>
      <c r="D213" s="41"/>
      <c r="P213" s="352"/>
      <c r="Q213" s="353"/>
      <c r="R213" s="353"/>
      <c r="S213" s="353"/>
      <c r="T213" s="353"/>
      <c r="U213" s="353"/>
      <c r="V213" s="353"/>
      <c r="W213" s="354"/>
      <c r="X213" s="34"/>
      <c r="Y213" s="34"/>
      <c r="Z213" s="34"/>
      <c r="AA213" s="169" t="b">
        <f>IF(P213=0,TRUE,FALSE)</f>
        <v>1</v>
      </c>
      <c r="AH213" s="171" t="b">
        <f>OR(AA213:AG213)</f>
        <v>1</v>
      </c>
      <c r="AJ213" s="35"/>
    </row>
    <row r="214" spans="2:45" ht="26.25" customHeight="1" x14ac:dyDescent="0.2">
      <c r="B214" s="41"/>
      <c r="C214" s="41"/>
      <c r="D214" s="41"/>
      <c r="F214" s="40"/>
      <c r="P214" s="355"/>
      <c r="Q214" s="356"/>
      <c r="R214" s="356"/>
      <c r="S214" s="356"/>
      <c r="T214" s="356"/>
      <c r="U214" s="356"/>
      <c r="V214" s="356"/>
      <c r="W214" s="357"/>
      <c r="X214" s="36"/>
      <c r="Y214" s="36"/>
      <c r="Z214" s="36"/>
      <c r="AJ214" s="35"/>
    </row>
    <row r="215" spans="2:45" ht="42.75" customHeight="1" x14ac:dyDescent="0.2">
      <c r="F215" s="40"/>
      <c r="R215" s="36"/>
      <c r="X215" s="36"/>
      <c r="Y215" s="36"/>
      <c r="Z215" s="36"/>
      <c r="AJ215" s="35"/>
    </row>
    <row r="216" spans="2:45" ht="31.5" customHeight="1" x14ac:dyDescent="0.2">
      <c r="T216" s="351" t="str">
        <f>IF(LarmStatus,"Minst ett av de obligatoriska kraven är inte ifyllda. Fel hittat på rad: "&amp;MATCH(TRUE,$AH:$AH,0),"")</f>
        <v>Minst ett av de obligatoriska kraven är inte ifyllda. Fel hittat på rad: 9</v>
      </c>
      <c r="U216" s="351"/>
      <c r="V216" s="351"/>
      <c r="W216" s="351"/>
      <c r="X216" s="40"/>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3GMhyjqMEVXXuHPOOz0wegJ8kt/WxI4E5KAXBrASMq928V6TLBtJ/RNGobI/meSGwVm2JD4Xd2mtgFBxa/0GUA==" saltValue="0xWw187SZzz/QLOdTFE6Nw==" spinCount="100000" sheet="1" objects="1" scenarios="1" selectLockedCells="1"/>
  <dataConsolidate/>
  <mergeCells count="494">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99:I199"/>
    <mergeCell ref="P199:W199"/>
    <mergeCell ref="B154:I154"/>
    <mergeCell ref="P154:S154"/>
    <mergeCell ref="B155:I155"/>
    <mergeCell ref="B156:I156"/>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H135:K135"/>
    <mergeCell ref="Q135:S135"/>
    <mergeCell ref="T135:X135"/>
    <mergeCell ref="M137:N137"/>
    <mergeCell ref="R145:T146"/>
    <mergeCell ref="S147:T147"/>
    <mergeCell ref="U147:V147"/>
    <mergeCell ref="D135:E135"/>
    <mergeCell ref="F135:G135"/>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28:C128"/>
    <mergeCell ref="H128:K128"/>
    <mergeCell ref="Q128:S128"/>
    <mergeCell ref="T128:X128"/>
    <mergeCell ref="B127:C127"/>
    <mergeCell ref="H127:K127"/>
    <mergeCell ref="Q127:S127"/>
    <mergeCell ref="T127:X127"/>
    <mergeCell ref="D127:E127"/>
    <mergeCell ref="D128:E128"/>
    <mergeCell ref="F127:G127"/>
    <mergeCell ref="F128:G128"/>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2:C122"/>
    <mergeCell ref="H122:K122"/>
    <mergeCell ref="Q122:X122"/>
    <mergeCell ref="B123:C123"/>
    <mergeCell ref="H123:K123"/>
    <mergeCell ref="Q123:X123"/>
    <mergeCell ref="D122:E122"/>
    <mergeCell ref="D123:E123"/>
    <mergeCell ref="F122:G122"/>
    <mergeCell ref="F123:G123"/>
    <mergeCell ref="B120:C120"/>
    <mergeCell ref="H120:K120"/>
    <mergeCell ref="Q120:X120"/>
    <mergeCell ref="B121:C121"/>
    <mergeCell ref="H121:K121"/>
    <mergeCell ref="Q121:X121"/>
    <mergeCell ref="D120:E120"/>
    <mergeCell ref="D121:E121"/>
    <mergeCell ref="F120:G120"/>
    <mergeCell ref="F121:G121"/>
    <mergeCell ref="B118:C118"/>
    <mergeCell ref="H118:K118"/>
    <mergeCell ref="Q118:X118"/>
    <mergeCell ref="B119:C119"/>
    <mergeCell ref="H119:K119"/>
    <mergeCell ref="Q119:X119"/>
    <mergeCell ref="D118:E118"/>
    <mergeCell ref="D119:E119"/>
    <mergeCell ref="F118:G118"/>
    <mergeCell ref="F119:G119"/>
    <mergeCell ref="B116:C116"/>
    <mergeCell ref="H116:K116"/>
    <mergeCell ref="Q116:X116"/>
    <mergeCell ref="B117:C117"/>
    <mergeCell ref="H117:K117"/>
    <mergeCell ref="Q117:X117"/>
    <mergeCell ref="D116:E116"/>
    <mergeCell ref="D117:E117"/>
    <mergeCell ref="F116:G116"/>
    <mergeCell ref="F117:G117"/>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topLeftCell="A20" zoomScaleNormal="100" zoomScalePageLayoutView="90" workbookViewId="0">
      <selection activeCell="B27" sqref="B27"/>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1" t="str">
        <f>"Avrop nr: "&amp;'1 Spec. - 1. Lägsta pris'!B15</f>
        <v xml:space="preserve">Avrop nr: </v>
      </c>
      <c r="F1" s="22"/>
    </row>
    <row r="2" spans="2:13" ht="17.25" customHeight="1" x14ac:dyDescent="0.2"/>
    <row r="3" spans="2:13" ht="17.25" customHeight="1" x14ac:dyDescent="0.25">
      <c r="B3" s="42"/>
    </row>
    <row r="5" spans="2:13" ht="25.5" customHeight="1" x14ac:dyDescent="0.25">
      <c r="B5" s="23" t="s">
        <v>47</v>
      </c>
      <c r="C5" s="23"/>
      <c r="D5" s="23"/>
      <c r="J5" s="17"/>
      <c r="K5" s="17"/>
      <c r="L5" s="17"/>
      <c r="M5" s="17"/>
    </row>
    <row r="6" spans="2:13" ht="48.75" customHeight="1" x14ac:dyDescent="0.25">
      <c r="B6" s="601" t="str">
        <f>"Detta kontrakt reglerar avrop från ramavtalsområde "&amp;Information!B5&amp;", "&amp;Information!B6</f>
        <v>Detta kontrakt reglerar avrop från ramavtalsområde Bemanningstjänster, Ramavtalsnummer: 23.3-14537-2023</v>
      </c>
      <c r="C6" s="602"/>
      <c r="D6" s="602"/>
      <c r="F6" s="22"/>
      <c r="J6" s="17"/>
      <c r="K6" s="17"/>
      <c r="L6" s="17"/>
      <c r="M6" s="17"/>
    </row>
    <row r="7" spans="2:13" ht="25.5" customHeight="1" x14ac:dyDescent="0.25">
      <c r="B7" s="15" t="s">
        <v>46</v>
      </c>
      <c r="C7" s="15"/>
      <c r="D7" s="15"/>
      <c r="J7" s="17"/>
      <c r="K7" s="17"/>
      <c r="L7" s="17"/>
      <c r="M7" s="17"/>
    </row>
    <row r="8" spans="2:13" ht="45.75" customHeight="1" x14ac:dyDescent="0.25">
      <c r="B8" s="368" t="s">
        <v>45</v>
      </c>
      <c r="C8" s="368"/>
      <c r="D8" s="368"/>
      <c r="G8" s="21"/>
      <c r="J8" s="17"/>
      <c r="K8" s="17"/>
      <c r="L8" s="17"/>
      <c r="M8" s="17"/>
    </row>
    <row r="9" spans="2:13" ht="18" x14ac:dyDescent="0.25">
      <c r="B9" s="6" t="s">
        <v>164</v>
      </c>
      <c r="C9" s="6"/>
      <c r="D9" s="6"/>
      <c r="G9" s="21"/>
      <c r="J9" s="17"/>
      <c r="K9" s="17"/>
      <c r="L9" s="17"/>
      <c r="M9" s="17"/>
    </row>
    <row r="10" spans="2:13" ht="18" x14ac:dyDescent="0.25">
      <c r="B10" s="368" t="s">
        <v>160</v>
      </c>
      <c r="C10" s="368"/>
      <c r="D10" s="368"/>
      <c r="J10" s="17"/>
      <c r="K10" s="17"/>
      <c r="L10" s="17"/>
      <c r="M10" s="17"/>
    </row>
    <row r="11" spans="2:13" ht="18" x14ac:dyDescent="0.25">
      <c r="B11" s="6" t="s">
        <v>161</v>
      </c>
      <c r="C11" s="6"/>
      <c r="D11" s="6"/>
      <c r="J11" s="17"/>
      <c r="K11" s="17"/>
      <c r="L11" s="17"/>
      <c r="M11" s="17"/>
    </row>
    <row r="12" spans="2:13" ht="18" x14ac:dyDescent="0.25">
      <c r="B12" s="368" t="s">
        <v>162</v>
      </c>
      <c r="C12" s="368"/>
      <c r="D12" s="368"/>
      <c r="G12" s="20"/>
      <c r="J12" s="17"/>
      <c r="K12" s="17"/>
      <c r="L12" s="17"/>
      <c r="M12" s="17"/>
    </row>
    <row r="13" spans="2:13" ht="18" x14ac:dyDescent="0.25">
      <c r="B13" s="6" t="s">
        <v>165</v>
      </c>
      <c r="C13" s="6"/>
      <c r="D13" s="6"/>
      <c r="G13" s="20"/>
      <c r="J13" s="17"/>
      <c r="K13" s="17"/>
      <c r="L13" s="17"/>
      <c r="M13" s="17"/>
    </row>
    <row r="14" spans="2:13" ht="18" x14ac:dyDescent="0.25">
      <c r="B14" s="6" t="s">
        <v>163</v>
      </c>
      <c r="C14" s="6"/>
      <c r="D14" s="6"/>
      <c r="G14" s="20"/>
      <c r="J14" s="17"/>
      <c r="K14" s="17"/>
      <c r="L14" s="17"/>
      <c r="M14" s="17"/>
    </row>
    <row r="15" spans="2:13" ht="18" customHeight="1" x14ac:dyDescent="0.25">
      <c r="B15" s="368"/>
      <c r="C15" s="368"/>
      <c r="D15" s="368"/>
      <c r="J15" s="17"/>
      <c r="K15" s="17"/>
      <c r="L15" s="17"/>
      <c r="M15" s="17"/>
    </row>
    <row r="16" spans="2:13" ht="41.25" customHeight="1" x14ac:dyDescent="0.25">
      <c r="B16" s="368" t="s">
        <v>44</v>
      </c>
      <c r="C16" s="368"/>
      <c r="D16" s="368"/>
      <c r="J16" s="17"/>
      <c r="K16" s="17"/>
      <c r="L16" s="17"/>
      <c r="M16" s="17"/>
    </row>
    <row r="17" spans="1:13" ht="10.5" customHeight="1" x14ac:dyDescent="0.3">
      <c r="B17" s="19"/>
      <c r="C17" s="18"/>
      <c r="D17" s="18"/>
      <c r="J17" s="17"/>
      <c r="K17" s="17"/>
      <c r="L17" s="17"/>
      <c r="M17" s="17"/>
    </row>
    <row r="18" spans="1:13" s="16" customFormat="1" ht="24" customHeight="1" x14ac:dyDescent="0.2">
      <c r="B18" s="15" t="s">
        <v>37</v>
      </c>
      <c r="C18" s="15"/>
      <c r="D18" s="15"/>
    </row>
    <row r="19" spans="1:13" ht="67.5" customHeight="1" x14ac:dyDescent="0.2">
      <c r="B19" s="368" t="s">
        <v>170</v>
      </c>
      <c r="C19" s="368"/>
      <c r="D19" s="368"/>
    </row>
    <row r="20" spans="1:13" ht="26.25" customHeight="1" x14ac:dyDescent="0.2">
      <c r="B20" s="6"/>
      <c r="C20" s="6"/>
      <c r="D20" s="6"/>
    </row>
    <row r="21" spans="1:13" s="5" customFormat="1" ht="18" customHeight="1" x14ac:dyDescent="0.2">
      <c r="A21" s="1"/>
      <c r="B21" s="4" t="s">
        <v>43</v>
      </c>
      <c r="C21"/>
      <c r="D21" s="4" t="s">
        <v>42</v>
      </c>
      <c r="E21" s="15"/>
    </row>
    <row r="22" spans="1:13" s="5" customFormat="1" ht="23.25" customHeight="1" x14ac:dyDescent="0.2">
      <c r="A22" s="1"/>
      <c r="B22" s="190">
        <f>'1 Spec. - 1. Lägsta pris'!B9</f>
        <v>0</v>
      </c>
      <c r="C22"/>
      <c r="D22" s="191">
        <f>'1 Spec. - 1. Lägsta pris'!P9</f>
        <v>0</v>
      </c>
    </row>
    <row r="23" spans="1:13" s="5" customFormat="1" ht="12.75" customHeight="1" x14ac:dyDescent="0.2">
      <c r="A23" s="1"/>
      <c r="B23" s="14" t="s">
        <v>41</v>
      </c>
      <c r="C23"/>
      <c r="D23" s="14" t="s">
        <v>41</v>
      </c>
    </row>
    <row r="24" spans="1:13" s="5" customFormat="1" ht="18" customHeight="1" x14ac:dyDescent="0.2">
      <c r="A24" s="1"/>
      <c r="B24" s="189">
        <f>'1 Spec. - 1. Lägsta pris'!H9</f>
        <v>0</v>
      </c>
      <c r="C24"/>
      <c r="D24" s="192">
        <f>'1 Spec. - 1. Lägsta pris'!V9</f>
        <v>0</v>
      </c>
    </row>
    <row r="25" spans="1:13" s="5" customFormat="1" ht="18" customHeight="1" x14ac:dyDescent="0.2">
      <c r="A25" s="1"/>
      <c r="B25" s="603"/>
      <c r="C25"/>
      <c r="D25" s="604"/>
    </row>
    <row r="26" spans="1:13" s="5" customFormat="1" x14ac:dyDescent="0.2">
      <c r="A26" s="1"/>
      <c r="B26" s="11" t="s">
        <v>621</v>
      </c>
      <c r="C26"/>
      <c r="D26" s="604"/>
    </row>
    <row r="27" spans="1:13" s="5" customFormat="1" ht="34.5" customHeight="1" x14ac:dyDescent="0.2">
      <c r="A27" s="1"/>
      <c r="B27" s="13"/>
      <c r="C27"/>
      <c r="D27"/>
    </row>
    <row r="28" spans="1:13" s="5" customFormat="1" ht="18" customHeight="1" x14ac:dyDescent="0.2">
      <c r="A28" s="1"/>
      <c r="B28" s="603"/>
      <c r="C28"/>
      <c r="D28" s="604"/>
    </row>
    <row r="29" spans="1:13" s="5" customFormat="1" x14ac:dyDescent="0.2">
      <c r="B29" s="11" t="s">
        <v>38</v>
      </c>
      <c r="D29" s="11" t="s">
        <v>38</v>
      </c>
    </row>
    <row r="30" spans="1:13" s="5" customFormat="1" ht="28.5" customHeight="1" x14ac:dyDescent="0.2">
      <c r="B30" s="13"/>
      <c r="D30" s="12"/>
    </row>
    <row r="31" spans="1:13" ht="16.5" customHeight="1" x14ac:dyDescent="0.2">
      <c r="A31" s="5"/>
      <c r="B31" s="5"/>
      <c r="C31" s="5"/>
      <c r="D31" s="5"/>
    </row>
    <row r="32" spans="1:13" ht="25.5" x14ac:dyDescent="0.2">
      <c r="A32" s="5"/>
      <c r="B32" s="39" t="s">
        <v>53</v>
      </c>
      <c r="C32" s="5"/>
      <c r="D32" s="39" t="s">
        <v>54</v>
      </c>
    </row>
    <row r="33" spans="1:4" x14ac:dyDescent="0.2">
      <c r="A33" s="5"/>
      <c r="B33" s="10"/>
      <c r="C33" s="5"/>
      <c r="D33" s="9"/>
    </row>
    <row r="34" spans="1:4" x14ac:dyDescent="0.2">
      <c r="A34" s="5"/>
      <c r="B34" s="8"/>
      <c r="C34" s="5"/>
      <c r="D34" s="7"/>
    </row>
    <row r="35" spans="1:4" x14ac:dyDescent="0.2">
      <c r="A35" s="6"/>
      <c r="B35" s="6"/>
      <c r="C35" s="6"/>
      <c r="D35" s="5"/>
    </row>
    <row r="36" spans="1:4" ht="15.75" customHeight="1" x14ac:dyDescent="0.2">
      <c r="B36" s="4" t="s">
        <v>40</v>
      </c>
      <c r="C36" s="4"/>
      <c r="D36" s="4"/>
    </row>
    <row r="37" spans="1:4" x14ac:dyDescent="0.2">
      <c r="B37" s="598"/>
      <c r="C37" s="599"/>
      <c r="D37" s="600"/>
    </row>
    <row r="38" spans="1:4" x14ac:dyDescent="0.2">
      <c r="B38" s="598"/>
      <c r="C38" s="599"/>
      <c r="D38" s="600"/>
    </row>
    <row r="39" spans="1:4" x14ac:dyDescent="0.2">
      <c r="B39" s="598"/>
      <c r="C39" s="599"/>
      <c r="D39" s="600"/>
    </row>
    <row r="40" spans="1:4" x14ac:dyDescent="0.2">
      <c r="B40" s="598"/>
      <c r="C40" s="599"/>
      <c r="D40" s="600"/>
    </row>
    <row r="41" spans="1:4" x14ac:dyDescent="0.2">
      <c r="B41" s="598"/>
      <c r="C41" s="599"/>
      <c r="D41" s="600"/>
    </row>
  </sheetData>
  <sheetProtection algorithmName="SHA-512" hashValue="uA+ZTJvW05ef7wT3Qq03jJXy93XTwlUGgFf0onqwelJnpKRCjUuyMzpLZc/Hapj3g2sJ9ALOQcq+rQmaPGdNxw==" saltValue="Y0tGiW1Tcu9o7z9H7hex6w==" spinCount="100000" sheet="1" objects="1" scenarios="1" selectLockedCells="1"/>
  <mergeCells count="12">
    <mergeCell ref="B41:D41"/>
    <mergeCell ref="B19:D19"/>
    <mergeCell ref="B37:D37"/>
    <mergeCell ref="B6:D6"/>
    <mergeCell ref="B38:D38"/>
    <mergeCell ref="B39:D39"/>
    <mergeCell ref="B40:D40"/>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3" t="s">
        <v>151</v>
      </c>
    </row>
    <row r="2" spans="2:20" x14ac:dyDescent="0.2">
      <c r="B2" s="222" t="s">
        <v>528</v>
      </c>
      <c r="E2" s="222" t="str" cm="1">
        <f t="array" ref="E2">INDEX(TblDelområde,COLUMN()-COLUMN($E$2)+2)</f>
        <v>Kontorstjänster</v>
      </c>
      <c r="F2" s="222" t="str" cm="1">
        <f t="array" ref="F2">INDEX(TblDelområde,COLUMN()-COLUMN($E$2)+2)</f>
        <v>IT-tjänster</v>
      </c>
      <c r="G2" s="222"/>
      <c r="H2" s="222"/>
      <c r="I2" s="222"/>
      <c r="J2" s="222"/>
      <c r="K2" s="222"/>
      <c r="L2" s="222"/>
      <c r="M2" s="222"/>
      <c r="N2" s="223" t="str" cm="1">
        <f t="array" aca="1" ref="N2" ca="1">INDIRECT("'"&amp;ActiveSheetName&amp;"'!USRDelområde")</f>
        <v>Ange tjänster</v>
      </c>
      <c r="P2" s="224" t="s">
        <v>284</v>
      </c>
      <c r="Q2" s="224" t="s">
        <v>283</v>
      </c>
      <c r="R2" s="224"/>
      <c r="S2" s="224" t="s">
        <v>285</v>
      </c>
      <c r="T2" s="224" t="s">
        <v>287</v>
      </c>
    </row>
    <row r="3" spans="2:20" ht="13.5" thickBot="1" x14ac:dyDescent="0.25">
      <c r="B3" s="225" t="s">
        <v>530</v>
      </c>
      <c r="D3" s="226" t="s">
        <v>147</v>
      </c>
      <c r="E3" s="227" t="s">
        <v>520</v>
      </c>
      <c r="F3" s="228" t="str">
        <f>E3</f>
        <v>Välj Varu-/tjänsteområde</v>
      </c>
      <c r="G3" s="228" t="str">
        <f>F3</f>
        <v>Välj Varu-/tjänsteområde</v>
      </c>
      <c r="H3" s="228" t="str">
        <f>G3</f>
        <v>Välj Varu-/tjänsteområde</v>
      </c>
      <c r="I3" s="228" t="str">
        <f>H3</f>
        <v>Välj Varu-/tjänsteområde</v>
      </c>
      <c r="J3" s="228" t="str">
        <f t="shared" ref="J3:L3" si="0">I3</f>
        <v>Välj Varu-/tjänsteområde</v>
      </c>
      <c r="K3" s="228" t="str">
        <f t="shared" si="0"/>
        <v>Välj Varu-/tjänsteområde</v>
      </c>
      <c r="L3" s="228" t="str">
        <f t="shared" si="0"/>
        <v>Välj Varu-/tjänsteområde</v>
      </c>
      <c r="M3" s="228" t="str">
        <f>I3</f>
        <v>Välj Varu-/tjänsteområde</v>
      </c>
      <c r="N3" s="229" t="str">
        <f ca="1">IFERROR(IF(INDEX(E3:M3,MATCH(N$2,E$2:M$2,0))=0,"",INDEX(E3:M3,MATCH(N$2,E$2:M$2,0))),"")</f>
        <v/>
      </c>
      <c r="P3" s="230" t="s">
        <v>271</v>
      </c>
      <c r="Q3" s="230" t="s">
        <v>276</v>
      </c>
      <c r="R3" s="230" t="str">
        <f>IF(P3="","","Välj_Vara_tjanst_"&amp;LEFT(P3,1))</f>
        <v>Välj_Vara_tjanst_1</v>
      </c>
      <c r="S3" s="230" t="b">
        <f t="shared" ref="S3:S9" si="1">IF(P3="","",OR(AdminMode,ValdUtvModell=P3))</f>
        <v>1</v>
      </c>
      <c r="T3" s="230" t="str">
        <f>INDEX($Q$3:$Q$9,MATCH(ValdUtvModell,$P$3:$P$9,0))</f>
        <v>1 Spec. - 1. Lägsta pris</v>
      </c>
    </row>
    <row r="4" spans="2:20" x14ac:dyDescent="0.2">
      <c r="D4" s="231" t="s">
        <v>531</v>
      </c>
      <c r="E4" s="225" t="str">
        <f>E$2&amp;"/Varu-/tjänsteområde 1"</f>
        <v>Kontorstjänster/Varu-/tjänsteområde 1</v>
      </c>
      <c r="F4" s="225" t="str">
        <f t="shared" ref="F4" si="2">F$2&amp;"/Varu-/tjänsteområde 1"</f>
        <v>IT-tjänster/Varu-/tjänsteområde 1</v>
      </c>
      <c r="G4" s="225"/>
      <c r="H4" s="225"/>
      <c r="I4" s="225"/>
      <c r="J4" s="225"/>
      <c r="K4" s="225"/>
      <c r="L4" s="225"/>
      <c r="M4" s="225"/>
      <c r="N4" s="229" t="str">
        <f t="shared" ref="N4:N24" ca="1" si="3">IFERROR(IF(INDEX(E4:M4,MATCH(N$2,E$2:M$2,0))=0,"",INDEX(E4:M4,MATCH(N$2,E$2:M$2,0))),"")</f>
        <v/>
      </c>
      <c r="P4" s="230" t="s">
        <v>272</v>
      </c>
      <c r="Q4" s="230" t="s">
        <v>277</v>
      </c>
      <c r="R4" s="230" t="str">
        <f>IF(P4="","","Välj_Vara_tjanst_"&amp;LEFT(P4,1))</f>
        <v>Välj_Vara_tjanst_2</v>
      </c>
      <c r="S4" s="230" t="b">
        <f t="shared" si="1"/>
        <v>0</v>
      </c>
      <c r="T4" s="230"/>
    </row>
    <row r="5" spans="2:20" x14ac:dyDescent="0.2">
      <c r="B5" s="222" t="s">
        <v>232</v>
      </c>
      <c r="D5" s="232" t="s">
        <v>532</v>
      </c>
      <c r="E5" s="225" t="str">
        <f>E$2&amp;"/Varu-/tjänsteområde 2"</f>
        <v>Kontorstjänster/Varu-/tjänsteområde 2</v>
      </c>
      <c r="F5" s="225" t="str">
        <f t="shared" ref="F5" si="4">F$2&amp;"/Varu-/tjänsteområde 2"</f>
        <v>IT-tjänster/Varu-/tjänsteområde 2</v>
      </c>
      <c r="G5" s="225"/>
      <c r="H5" s="225"/>
      <c r="I5" s="225"/>
      <c r="J5" s="225"/>
      <c r="K5" s="225"/>
      <c r="L5" s="225"/>
      <c r="M5" s="225"/>
      <c r="N5" s="229" t="str">
        <f t="shared" ca="1" si="3"/>
        <v/>
      </c>
      <c r="P5" s="230" t="s">
        <v>273</v>
      </c>
      <c r="Q5" s="230" t="s">
        <v>278</v>
      </c>
      <c r="R5" s="230" t="str">
        <f>IF(P5="","","Välj_Vara_tjanst_"&amp;LEFT(P5,1))</f>
        <v>Välj_Vara_tjanst_3</v>
      </c>
      <c r="S5" s="230" t="b">
        <f t="shared" si="1"/>
        <v>0</v>
      </c>
      <c r="T5" s="230"/>
    </row>
    <row r="6" spans="2:20" x14ac:dyDescent="0.2">
      <c r="B6" s="230" t="s">
        <v>569</v>
      </c>
      <c r="D6" s="232" t="s">
        <v>533</v>
      </c>
      <c r="E6" s="225" t="str">
        <f>E$2&amp;"/Varu-/tjänsteområde 3"</f>
        <v>Kontorstjänster/Varu-/tjänsteområde 3</v>
      </c>
      <c r="F6" s="225" t="str">
        <f t="shared" ref="F6" si="5">F$2&amp;"/Varu-/tjänsteområde 3"</f>
        <v>IT-tjänster/Varu-/tjänsteområde 3</v>
      </c>
      <c r="G6" s="225"/>
      <c r="H6" s="225"/>
      <c r="I6" s="225"/>
      <c r="J6" s="225"/>
      <c r="K6" s="225"/>
      <c r="L6" s="225"/>
      <c r="M6" s="225"/>
      <c r="N6" s="229" t="str">
        <f t="shared" ca="1" si="3"/>
        <v/>
      </c>
      <c r="P6" s="230" t="s">
        <v>274</v>
      </c>
      <c r="Q6" s="230" t="s">
        <v>279</v>
      </c>
      <c r="R6" s="230" t="str">
        <f>IF(P6="","","Välj_Vara_tjanst_"&amp;LEFT(P6,1))</f>
        <v>Välj_Vara_tjanst_4</v>
      </c>
      <c r="S6" s="230" t="b">
        <f t="shared" si="1"/>
        <v>0</v>
      </c>
      <c r="T6" s="230"/>
    </row>
    <row r="7" spans="2:20" x14ac:dyDescent="0.2">
      <c r="D7" s="232"/>
      <c r="E7" s="225" t="str">
        <f>E$2&amp;"/Varu-/tjänsteområde 4"</f>
        <v>Kontorstjänster/Varu-/tjänsteområde 4</v>
      </c>
      <c r="F7" s="225" t="str">
        <f t="shared" ref="F7" si="6">F$2&amp;"/Varu-/tjänsteområde 4"</f>
        <v>IT-tjänster/Varu-/tjänsteområde 4</v>
      </c>
      <c r="G7" s="225"/>
      <c r="H7" s="225"/>
      <c r="I7" s="225"/>
      <c r="J7" s="225"/>
      <c r="K7" s="225"/>
      <c r="L7" s="225"/>
      <c r="M7" s="225"/>
      <c r="N7" s="229" t="str">
        <f t="shared" ca="1" si="3"/>
        <v/>
      </c>
      <c r="P7" s="230"/>
      <c r="Q7" s="230"/>
      <c r="R7" s="230" t="str">
        <f t="shared" ref="R7:R9" si="7">IF(P7="","","Välj_Vara_Tjänst_"&amp;LEFT(P7,1))</f>
        <v/>
      </c>
      <c r="S7" s="230" t="str">
        <f t="shared" si="1"/>
        <v/>
      </c>
      <c r="T7" s="230"/>
    </row>
    <row r="8" spans="2:20" x14ac:dyDescent="0.2">
      <c r="D8" s="232"/>
      <c r="E8" s="225" t="str">
        <f>E$2&amp;"/Varu-/tjänsteområde 5"</f>
        <v>Kontorstjänster/Varu-/tjänsteområde 5</v>
      </c>
      <c r="F8" s="225" t="str">
        <f t="shared" ref="F8" si="8">F$2&amp;"/Varu-/tjänsteområde 5"</f>
        <v>IT-tjänster/Varu-/tjänsteområde 5</v>
      </c>
      <c r="G8" s="225"/>
      <c r="H8" s="225"/>
      <c r="I8" s="225"/>
      <c r="J8" s="225"/>
      <c r="K8" s="225"/>
      <c r="L8" s="225"/>
      <c r="M8" s="225"/>
      <c r="N8" s="229" t="str">
        <f t="shared" ca="1" si="3"/>
        <v/>
      </c>
      <c r="P8" s="230"/>
      <c r="Q8" s="230"/>
      <c r="R8" s="230" t="str">
        <f t="shared" si="7"/>
        <v/>
      </c>
      <c r="S8" s="230" t="str">
        <f t="shared" si="1"/>
        <v/>
      </c>
      <c r="T8" s="230"/>
    </row>
    <row r="9" spans="2:20" ht="12.75" customHeight="1" x14ac:dyDescent="0.2">
      <c r="D9" s="232"/>
      <c r="E9" s="225" t="str">
        <f>E$2&amp;"/Varu-/tjänsteområde 6"</f>
        <v>Kontorstjänster/Varu-/tjänsteområde 6</v>
      </c>
      <c r="F9" s="225" t="str">
        <f t="shared" ref="F9" si="9">F$2&amp;"/Varu-/tjänsteområde 6"</f>
        <v>IT-tjänster/Varu-/tjänsteområde 6</v>
      </c>
      <c r="G9" s="225"/>
      <c r="H9" s="225"/>
      <c r="I9" s="225"/>
      <c r="J9" s="225"/>
      <c r="K9" s="225"/>
      <c r="L9" s="225"/>
      <c r="M9" s="225"/>
      <c r="N9" s="229" t="str">
        <f t="shared" ca="1" si="3"/>
        <v/>
      </c>
      <c r="P9" s="230"/>
      <c r="Q9" s="230"/>
      <c r="R9" s="230" t="str">
        <f t="shared" si="7"/>
        <v/>
      </c>
      <c r="S9" s="230" t="str">
        <f t="shared" si="1"/>
        <v/>
      </c>
      <c r="T9" s="230"/>
    </row>
    <row r="10" spans="2:20" ht="12.75" customHeight="1" x14ac:dyDescent="0.2">
      <c r="D10" s="232"/>
      <c r="E10" s="225" t="str">
        <f>E$2&amp;"/Varu-/tjänsteområde 7"</f>
        <v>Kontorstjänster/Varu-/tjänsteområde 7</v>
      </c>
      <c r="F10" s="225" t="str">
        <f t="shared" ref="F10" si="10">F$2&amp;"/Varu-/tjänsteområde 7"</f>
        <v>IT-tjänster/Varu-/tjänsteområde 7</v>
      </c>
      <c r="G10" s="225"/>
      <c r="H10" s="225"/>
      <c r="I10" s="225"/>
      <c r="J10" s="225"/>
      <c r="K10" s="225"/>
      <c r="L10" s="225"/>
      <c r="M10" s="225"/>
      <c r="N10" s="229" t="str">
        <f t="shared" ca="1" si="3"/>
        <v/>
      </c>
    </row>
    <row r="11" spans="2:20" ht="12.75" customHeight="1" x14ac:dyDescent="0.2">
      <c r="D11" s="232"/>
      <c r="E11" s="225" t="str">
        <f>E$2&amp;"/Varu-/tjänsteområde 8"</f>
        <v>Kontorstjänster/Varu-/tjänsteområde 8</v>
      </c>
      <c r="F11" s="225" t="str">
        <f t="shared" ref="F11" si="11">F$2&amp;"/Varu-/tjänsteområde 8"</f>
        <v>IT-tjänster/Varu-/tjänsteområde 8</v>
      </c>
      <c r="G11" s="225"/>
      <c r="H11" s="225"/>
      <c r="I11" s="225"/>
      <c r="J11" s="225"/>
      <c r="K11" s="225"/>
      <c r="L11" s="225"/>
      <c r="M11" s="225"/>
      <c r="N11" s="229" t="str">
        <f t="shared" ca="1" si="3"/>
        <v/>
      </c>
    </row>
    <row r="12" spans="2:20" x14ac:dyDescent="0.2">
      <c r="D12" s="232"/>
      <c r="E12" s="225" t="str">
        <f>E$2&amp;"/Varu-/tjänsteområde 9"</f>
        <v>Kontorstjänster/Varu-/tjänsteområde 9</v>
      </c>
      <c r="F12" s="225" t="str">
        <f t="shared" ref="F12" si="12">F$2&amp;"/Varu-/tjänsteområde 9"</f>
        <v>IT-tjänster/Varu-/tjänsteområde 9</v>
      </c>
      <c r="G12" s="225"/>
      <c r="H12" s="225"/>
      <c r="I12" s="225"/>
      <c r="J12" s="225"/>
      <c r="K12" s="225"/>
      <c r="L12" s="225"/>
      <c r="M12" s="225"/>
      <c r="N12" s="229" t="str">
        <f t="shared" ca="1" si="3"/>
        <v/>
      </c>
    </row>
    <row r="13" spans="2:20" x14ac:dyDescent="0.2">
      <c r="D13" s="232"/>
      <c r="E13" s="225" t="str">
        <f>E$2&amp;"/Varu-/tjänsteområde 10"</f>
        <v>Kontorstjänster/Varu-/tjänsteområde 10</v>
      </c>
      <c r="F13" s="225" t="str">
        <f t="shared" ref="F13" si="13">F$2&amp;"/Varu-/tjänsteområde 10"</f>
        <v>IT-tjänster/Varu-/tjänsteområde 10</v>
      </c>
      <c r="G13" s="225"/>
      <c r="H13" s="225"/>
      <c r="I13" s="225"/>
      <c r="J13" s="225"/>
      <c r="K13" s="225"/>
      <c r="L13" s="225"/>
      <c r="M13" s="225"/>
      <c r="N13" s="229" t="str">
        <f t="shared" ca="1" si="3"/>
        <v/>
      </c>
    </row>
    <row r="14" spans="2:20" x14ac:dyDescent="0.2">
      <c r="E14" s="225" t="str">
        <f>E$2&amp;"/Varu-/tjänsteområde 11"</f>
        <v>Kontorstjänster/Varu-/tjänsteområde 11</v>
      </c>
      <c r="F14" s="225" t="str">
        <f t="shared" ref="F14" si="14">F$2&amp;"/Varu-/tjänsteområde 11"</f>
        <v>IT-tjänster/Varu-/tjänsteområde 11</v>
      </c>
      <c r="G14" s="225"/>
      <c r="H14" s="225"/>
      <c r="I14" s="225"/>
      <c r="J14" s="225"/>
      <c r="K14" s="225"/>
      <c r="L14" s="225"/>
      <c r="M14" s="225"/>
      <c r="N14" s="229" t="str">
        <f t="shared" ca="1" si="3"/>
        <v/>
      </c>
    </row>
    <row r="15" spans="2:20" x14ac:dyDescent="0.2">
      <c r="E15" s="225" t="str">
        <f>E$2&amp;"/Varu-/tjänsteområde 12"</f>
        <v>Kontorstjänster/Varu-/tjänsteområde 12</v>
      </c>
      <c r="F15" s="225" t="str">
        <f t="shared" ref="F15" si="15">F$2&amp;"/Varu-/tjänsteområde 12"</f>
        <v>IT-tjänster/Varu-/tjänsteområde 12</v>
      </c>
      <c r="G15" s="225"/>
      <c r="H15" s="225"/>
      <c r="I15" s="225"/>
      <c r="J15" s="225"/>
      <c r="K15" s="225"/>
      <c r="L15" s="225"/>
      <c r="M15" s="225"/>
      <c r="N15" s="229" t="str">
        <f t="shared" ca="1" si="3"/>
        <v/>
      </c>
    </row>
    <row r="16" spans="2:20" x14ac:dyDescent="0.2">
      <c r="E16" s="225" t="str">
        <f>E$2&amp;"/Varu-/tjänsteområde 13"</f>
        <v>Kontorstjänster/Varu-/tjänsteområde 13</v>
      </c>
      <c r="F16" s="225" t="str">
        <f t="shared" ref="F16" si="16">F$2&amp;"/Varu-/tjänsteområde 13"</f>
        <v>IT-tjänster/Varu-/tjänsteområde 13</v>
      </c>
      <c r="G16" s="225"/>
      <c r="H16" s="225"/>
      <c r="I16" s="225"/>
      <c r="J16" s="225"/>
      <c r="K16" s="225"/>
      <c r="L16" s="225"/>
      <c r="M16" s="225"/>
      <c r="N16" s="229" t="str">
        <f t="shared" ca="1" si="3"/>
        <v/>
      </c>
    </row>
    <row r="17" spans="2:14" x14ac:dyDescent="0.2">
      <c r="E17" s="225" t="str">
        <f>E$2&amp;"/Varu-/tjänsteområde 14"</f>
        <v>Kontorstjänster/Varu-/tjänsteområde 14</v>
      </c>
      <c r="F17" s="225" t="str">
        <f t="shared" ref="F17" si="17">F$2&amp;"/Varu-/tjänsteområde 14"</f>
        <v>IT-tjänster/Varu-/tjänsteområde 14</v>
      </c>
      <c r="G17" s="225"/>
      <c r="H17" s="225"/>
      <c r="I17" s="225"/>
      <c r="J17" s="225"/>
      <c r="K17" s="225"/>
      <c r="L17" s="225"/>
      <c r="M17" s="225"/>
      <c r="N17" s="229" t="str">
        <f t="shared" ca="1" si="3"/>
        <v/>
      </c>
    </row>
    <row r="18" spans="2:14" x14ac:dyDescent="0.2">
      <c r="E18" s="225" t="str">
        <f>E$2&amp;"/Varu-/tjänsteområde 15"</f>
        <v>Kontorstjänster/Varu-/tjänsteområde 15</v>
      </c>
      <c r="F18" s="225" t="str">
        <f t="shared" ref="F18" si="18">F$2&amp;"/Varu-/tjänsteområde 15"</f>
        <v>IT-tjänster/Varu-/tjänsteområde 15</v>
      </c>
      <c r="G18" s="225"/>
      <c r="H18" s="225"/>
      <c r="I18" s="225"/>
      <c r="J18" s="225"/>
      <c r="K18" s="225"/>
      <c r="L18" s="225"/>
      <c r="M18" s="225"/>
      <c r="N18" s="229" t="str">
        <f t="shared" ca="1" si="3"/>
        <v/>
      </c>
    </row>
    <row r="19" spans="2:14" x14ac:dyDescent="0.2">
      <c r="E19" s="225" t="str">
        <f>E$2&amp;"/Varu-/tjänsteområde 16"</f>
        <v>Kontorstjänster/Varu-/tjänsteområde 16</v>
      </c>
      <c r="F19" s="225" t="str">
        <f t="shared" ref="F19" si="19">F$2&amp;"/Varu-/tjänsteområde 16"</f>
        <v>IT-tjänster/Varu-/tjänsteområde 16</v>
      </c>
      <c r="G19" s="225"/>
      <c r="H19" s="225"/>
      <c r="I19" s="225"/>
      <c r="J19" s="225"/>
      <c r="K19" s="225"/>
      <c r="L19" s="225"/>
      <c r="M19" s="225"/>
      <c r="N19" s="229" t="str">
        <f t="shared" ca="1" si="3"/>
        <v/>
      </c>
    </row>
    <row r="20" spans="2:14" x14ac:dyDescent="0.2">
      <c r="E20" s="225" t="str">
        <f>E$2&amp;"/Varu-/tjänsteområde 17"</f>
        <v>Kontorstjänster/Varu-/tjänsteområde 17</v>
      </c>
      <c r="F20" s="225" t="str">
        <f t="shared" ref="F20" si="20">F$2&amp;"/Varu-/tjänsteområde 17"</f>
        <v>IT-tjänster/Varu-/tjänsteområde 17</v>
      </c>
      <c r="G20" s="225"/>
      <c r="H20" s="225"/>
      <c r="I20" s="225"/>
      <c r="J20" s="225"/>
      <c r="K20" s="225"/>
      <c r="L20" s="225"/>
      <c r="M20" s="225"/>
      <c r="N20" s="229" t="str">
        <f t="shared" ca="1" si="3"/>
        <v/>
      </c>
    </row>
    <row r="21" spans="2:14" x14ac:dyDescent="0.2">
      <c r="E21" s="225" t="str">
        <f>E$2&amp;"/Varu-/tjänsteområde 18"</f>
        <v>Kontorstjänster/Varu-/tjänsteområde 18</v>
      </c>
      <c r="F21" s="225" t="str">
        <f t="shared" ref="F21" si="21">F$2&amp;"/Varu-/tjänsteområde 18"</f>
        <v>IT-tjänster/Varu-/tjänsteområde 18</v>
      </c>
      <c r="G21" s="225"/>
      <c r="H21" s="225"/>
      <c r="I21" s="225"/>
      <c r="J21" s="225"/>
      <c r="K21" s="225"/>
      <c r="L21" s="225"/>
      <c r="M21" s="225"/>
      <c r="N21" s="229" t="str">
        <f t="shared" ca="1" si="3"/>
        <v/>
      </c>
    </row>
    <row r="22" spans="2:14" x14ac:dyDescent="0.2">
      <c r="E22" s="225" t="str">
        <f>E$2&amp;"/Varu-/tjänsteområde 19"</f>
        <v>Kontorstjänster/Varu-/tjänsteområde 19</v>
      </c>
      <c r="F22" s="225" t="str">
        <f t="shared" ref="F22" si="22">F$2&amp;"/Varu-/tjänsteområde 19"</f>
        <v>IT-tjänster/Varu-/tjänsteområde 19</v>
      </c>
      <c r="G22" s="225"/>
      <c r="H22" s="225"/>
      <c r="I22" s="225"/>
      <c r="J22" s="225"/>
      <c r="K22" s="225"/>
      <c r="L22" s="225"/>
      <c r="M22" s="225"/>
      <c r="N22" s="229" t="str">
        <f t="shared" ca="1" si="3"/>
        <v/>
      </c>
    </row>
    <row r="23" spans="2:14" x14ac:dyDescent="0.2">
      <c r="E23" s="225" t="str">
        <f>E$2&amp;"/Varu-/tjänsteområde 20"</f>
        <v>Kontorstjänster/Varu-/tjänsteområde 20</v>
      </c>
      <c r="F23" s="225" t="str">
        <f t="shared" ref="F23" si="23">F$2&amp;"/Varu-/tjänsteområde 20"</f>
        <v>IT-tjänster/Varu-/tjänsteområde 20</v>
      </c>
      <c r="G23" s="225"/>
      <c r="H23" s="225"/>
      <c r="I23" s="225"/>
      <c r="J23" s="225"/>
      <c r="K23" s="225"/>
      <c r="L23" s="225"/>
      <c r="M23" s="225"/>
      <c r="N23" s="229" t="str">
        <f t="shared" ca="1" si="3"/>
        <v/>
      </c>
    </row>
    <row r="24" spans="2:14" x14ac:dyDescent="0.2">
      <c r="E24" s="225" t="str">
        <f>E$2&amp;"/Varu-/tjänsteområde 21"</f>
        <v>Kontorstjänster/Varu-/tjänsteområde 21</v>
      </c>
      <c r="F24" s="225" t="str">
        <f t="shared" ref="F24" si="24">F$2&amp;"/Varu-/tjänsteområde 21"</f>
        <v>IT-tjänster/Varu-/tjänsteområde 21</v>
      </c>
      <c r="G24" s="225"/>
      <c r="H24" s="225"/>
      <c r="I24" s="225"/>
      <c r="J24" s="225"/>
      <c r="K24" s="225"/>
      <c r="L24" s="225"/>
      <c r="M24" s="225"/>
      <c r="N24" s="229" t="str">
        <f t="shared" ca="1" si="3"/>
        <v/>
      </c>
    </row>
    <row r="25" spans="2:14" x14ac:dyDescent="0.2">
      <c r="N25" s="216"/>
    </row>
    <row r="26" spans="2:14" x14ac:dyDescent="0.2">
      <c r="N26" s="216"/>
    </row>
    <row r="27" spans="2:14" ht="13.5" thickBot="1" x14ac:dyDescent="0.25">
      <c r="E27" s="233" t="s">
        <v>293</v>
      </c>
      <c r="N27" s="43" t="s">
        <v>150</v>
      </c>
    </row>
    <row r="28" spans="2:14" x14ac:dyDescent="0.2">
      <c r="B28" s="222" t="s">
        <v>536</v>
      </c>
      <c r="E28" s="227" t="s">
        <v>568</v>
      </c>
      <c r="F28" s="228" t="s">
        <v>568</v>
      </c>
      <c r="G28" s="228"/>
      <c r="H28" s="228"/>
      <c r="I28" s="228"/>
      <c r="J28" s="228"/>
      <c r="K28" s="228"/>
      <c r="L28" s="228"/>
      <c r="M28" s="228"/>
      <c r="N28" s="234" t="s">
        <v>570</v>
      </c>
    </row>
    <row r="29" spans="2:14" x14ac:dyDescent="0.2">
      <c r="B29" s="230" t="s">
        <v>537</v>
      </c>
      <c r="E29" s="225" t="s">
        <v>546</v>
      </c>
      <c r="F29" s="225" t="s">
        <v>547</v>
      </c>
      <c r="G29" s="235"/>
      <c r="H29" s="235"/>
      <c r="I29" s="235"/>
      <c r="J29" s="235"/>
      <c r="K29" s="235"/>
      <c r="L29" s="235"/>
      <c r="M29" s="236"/>
      <c r="N29" s="229" t="str">
        <f ca="1">IFERROR(IF(INDEX(E29:M29,MATCH(N$2,E$2:M$2,0))=0,"",INDEX(E29:M29,MATCH(N$2,E$2:M$2,0))),"")</f>
        <v/>
      </c>
    </row>
    <row r="30" spans="2:14" x14ac:dyDescent="0.2">
      <c r="B30" s="230" t="s">
        <v>538</v>
      </c>
      <c r="E30" s="225" t="s">
        <v>548</v>
      </c>
      <c r="F30" s="225" t="s">
        <v>549</v>
      </c>
      <c r="G30" s="235"/>
      <c r="H30" s="235"/>
      <c r="I30" s="235"/>
      <c r="J30" s="235"/>
      <c r="K30" s="235"/>
      <c r="L30" s="235"/>
      <c r="M30" s="236"/>
      <c r="N30" s="229" t="str">
        <f t="shared" ref="N30:N57" ca="1" si="25">IFERROR(IF(INDEX(E30:M30,MATCH(N$2,E$2:M$2,0))=0,"",INDEX(E30:M30,MATCH(N$2,E$2:M$2,0))),"")</f>
        <v/>
      </c>
    </row>
    <row r="31" spans="2:14" x14ac:dyDescent="0.2">
      <c r="B31" s="230" t="s">
        <v>539</v>
      </c>
      <c r="E31" s="225" t="s">
        <v>550</v>
      </c>
      <c r="F31" s="225" t="s">
        <v>583</v>
      </c>
      <c r="G31" s="235"/>
      <c r="H31" s="235"/>
      <c r="I31" s="235"/>
      <c r="J31" s="235"/>
      <c r="K31" s="235"/>
      <c r="L31" s="235"/>
      <c r="M31" s="236"/>
      <c r="N31" s="229" t="str">
        <f t="shared" ca="1" si="25"/>
        <v/>
      </c>
    </row>
    <row r="32" spans="2:14" x14ac:dyDescent="0.2">
      <c r="B32" s="230" t="s">
        <v>540</v>
      </c>
      <c r="E32" s="225" t="s">
        <v>551</v>
      </c>
      <c r="F32" s="225" t="s">
        <v>584</v>
      </c>
      <c r="G32" s="235"/>
      <c r="H32" s="235"/>
      <c r="I32" s="235"/>
      <c r="J32" s="235"/>
      <c r="K32" s="235"/>
      <c r="L32" s="235"/>
      <c r="M32" s="236"/>
      <c r="N32" s="229" t="str">
        <f t="shared" ca="1" si="25"/>
        <v/>
      </c>
    </row>
    <row r="33" spans="2:18" x14ac:dyDescent="0.2">
      <c r="B33" s="230" t="s">
        <v>541</v>
      </c>
      <c r="E33" s="225" t="s">
        <v>577</v>
      </c>
      <c r="F33" s="225" t="s">
        <v>585</v>
      </c>
      <c r="G33" s="235"/>
      <c r="H33" s="235"/>
      <c r="I33" s="235"/>
      <c r="J33" s="235"/>
      <c r="K33" s="235"/>
      <c r="L33" s="235"/>
      <c r="M33" s="236"/>
      <c r="N33" s="229" t="str">
        <f t="shared" ca="1" si="25"/>
        <v/>
      </c>
    </row>
    <row r="34" spans="2:18" x14ac:dyDescent="0.2">
      <c r="B34" s="230" t="s">
        <v>542</v>
      </c>
      <c r="E34" s="225" t="s">
        <v>578</v>
      </c>
      <c r="F34" s="225" t="s">
        <v>586</v>
      </c>
      <c r="G34" s="235"/>
      <c r="H34" s="235"/>
      <c r="I34" s="235"/>
      <c r="J34" s="235"/>
      <c r="K34" s="235"/>
      <c r="L34" s="235"/>
      <c r="M34" s="236"/>
      <c r="N34" s="229" t="str">
        <f t="shared" ca="1" si="25"/>
        <v/>
      </c>
    </row>
    <row r="35" spans="2:18" x14ac:dyDescent="0.2">
      <c r="B35" s="230" t="s">
        <v>543</v>
      </c>
      <c r="E35" s="225" t="s">
        <v>552</v>
      </c>
      <c r="F35" s="225" t="s">
        <v>603</v>
      </c>
      <c r="G35" s="235"/>
      <c r="H35" s="235"/>
      <c r="I35" s="235"/>
      <c r="J35" s="235"/>
      <c r="K35" s="235"/>
      <c r="L35" s="235"/>
      <c r="M35" s="236"/>
      <c r="N35" s="229" t="str">
        <f t="shared" ca="1" si="25"/>
        <v/>
      </c>
    </row>
    <row r="36" spans="2:18" x14ac:dyDescent="0.2">
      <c r="B36" s="230" t="s">
        <v>544</v>
      </c>
      <c r="E36" s="225" t="s">
        <v>553</v>
      </c>
      <c r="F36" s="225" t="s">
        <v>604</v>
      </c>
      <c r="G36" s="235"/>
      <c r="H36" s="235"/>
      <c r="I36" s="235"/>
      <c r="J36" s="235"/>
      <c r="K36" s="235"/>
      <c r="L36" s="235"/>
      <c r="M36" s="236"/>
      <c r="N36" s="229" t="str">
        <f t="shared" ca="1" si="25"/>
        <v/>
      </c>
    </row>
    <row r="37" spans="2:18" x14ac:dyDescent="0.2">
      <c r="B37" s="230" t="s">
        <v>545</v>
      </c>
      <c r="E37" s="225" t="s">
        <v>554</v>
      </c>
      <c r="F37" s="225"/>
      <c r="G37" s="235"/>
      <c r="H37" s="235"/>
      <c r="I37" s="235"/>
      <c r="J37" s="235"/>
      <c r="K37" s="235"/>
      <c r="L37" s="235"/>
      <c r="M37" s="236"/>
      <c r="N37" s="229" t="str">
        <f t="shared" ca="1" si="25"/>
        <v/>
      </c>
    </row>
    <row r="38" spans="2:18" x14ac:dyDescent="0.2">
      <c r="E38" s="225" t="s">
        <v>555</v>
      </c>
      <c r="F38" s="225"/>
      <c r="G38" s="235"/>
      <c r="H38" s="235"/>
      <c r="I38" s="235"/>
      <c r="J38" s="235"/>
      <c r="K38" s="235"/>
      <c r="L38" s="235"/>
      <c r="M38" s="236"/>
      <c r="N38" s="229" t="str">
        <f t="shared" ca="1" si="25"/>
        <v/>
      </c>
    </row>
    <row r="39" spans="2:18" x14ac:dyDescent="0.2">
      <c r="E39" s="225" t="s">
        <v>556</v>
      </c>
      <c r="F39" s="225"/>
      <c r="G39" s="235"/>
      <c r="H39" s="235"/>
      <c r="I39" s="235"/>
      <c r="J39" s="235"/>
      <c r="K39" s="235"/>
      <c r="L39" s="235"/>
      <c r="M39" s="236"/>
      <c r="N39" s="229" t="str">
        <f t="shared" ca="1" si="25"/>
        <v/>
      </c>
    </row>
    <row r="40" spans="2:18" x14ac:dyDescent="0.2">
      <c r="E40" s="225" t="s">
        <v>573</v>
      </c>
      <c r="F40" s="225"/>
      <c r="G40" s="235"/>
      <c r="H40" s="235"/>
      <c r="I40" s="235"/>
      <c r="J40" s="235"/>
      <c r="K40" s="235"/>
      <c r="L40" s="235"/>
      <c r="M40" s="236"/>
      <c r="N40" s="229" t="str">
        <f t="shared" ca="1" si="25"/>
        <v/>
      </c>
    </row>
    <row r="41" spans="2:18" x14ac:dyDescent="0.2">
      <c r="E41" s="225" t="s">
        <v>574</v>
      </c>
      <c r="F41" s="225"/>
      <c r="G41" s="235"/>
      <c r="H41" s="235"/>
      <c r="I41" s="235"/>
      <c r="J41" s="235"/>
      <c r="K41" s="235"/>
      <c r="L41" s="235"/>
      <c r="M41" s="236"/>
      <c r="N41" s="229" t="str">
        <f t="shared" ca="1" si="25"/>
        <v/>
      </c>
    </row>
    <row r="42" spans="2:18" x14ac:dyDescent="0.2">
      <c r="E42" s="225" t="s">
        <v>557</v>
      </c>
      <c r="F42" s="225"/>
      <c r="G42" s="235"/>
      <c r="H42" s="235"/>
      <c r="I42" s="235"/>
      <c r="J42" s="235"/>
      <c r="K42" s="235"/>
      <c r="L42" s="235"/>
      <c r="M42" s="236"/>
      <c r="N42" s="229" t="str">
        <f t="shared" ca="1" si="25"/>
        <v/>
      </c>
    </row>
    <row r="43" spans="2:18" x14ac:dyDescent="0.2">
      <c r="E43" s="225" t="s">
        <v>558</v>
      </c>
      <c r="F43" s="225"/>
      <c r="G43" s="235"/>
      <c r="H43" s="235"/>
      <c r="I43" s="235"/>
      <c r="J43" s="235"/>
      <c r="K43" s="235"/>
      <c r="L43" s="235"/>
      <c r="M43" s="236"/>
      <c r="N43" s="229" t="str">
        <f t="shared" ca="1" si="25"/>
        <v/>
      </c>
    </row>
    <row r="44" spans="2:18" x14ac:dyDescent="0.2">
      <c r="E44" s="225" t="s">
        <v>579</v>
      </c>
      <c r="F44" s="225"/>
      <c r="G44" s="235"/>
      <c r="H44" s="235"/>
      <c r="I44" s="235"/>
      <c r="J44" s="235"/>
      <c r="K44" s="235"/>
      <c r="L44" s="235"/>
      <c r="M44" s="236"/>
      <c r="N44" s="229" t="str">
        <f t="shared" ca="1" si="25"/>
        <v/>
      </c>
    </row>
    <row r="45" spans="2:18" x14ac:dyDescent="0.2">
      <c r="E45" s="225" t="s">
        <v>580</v>
      </c>
      <c r="F45" s="225"/>
      <c r="G45" s="235"/>
      <c r="H45" s="235"/>
      <c r="I45" s="235"/>
      <c r="J45" s="235"/>
      <c r="K45" s="235"/>
      <c r="L45" s="235"/>
      <c r="M45" s="236"/>
      <c r="N45" s="229" t="str">
        <f t="shared" ca="1" si="25"/>
        <v/>
      </c>
      <c r="R45" s="237"/>
    </row>
    <row r="46" spans="2:18" x14ac:dyDescent="0.2">
      <c r="E46" s="225" t="s">
        <v>575</v>
      </c>
      <c r="F46" s="225"/>
      <c r="G46" s="235"/>
      <c r="H46" s="235"/>
      <c r="I46" s="235"/>
      <c r="J46" s="235"/>
      <c r="K46" s="235"/>
      <c r="L46" s="235"/>
      <c r="M46" s="236"/>
      <c r="N46" s="229" t="str">
        <f t="shared" ca="1" si="25"/>
        <v/>
      </c>
      <c r="R46" s="187"/>
    </row>
    <row r="47" spans="2:18" x14ac:dyDescent="0.2">
      <c r="E47" s="225" t="s">
        <v>559</v>
      </c>
      <c r="F47" s="225"/>
      <c r="G47" s="235"/>
      <c r="H47" s="235"/>
      <c r="I47" s="235"/>
      <c r="J47" s="235"/>
      <c r="K47" s="235"/>
      <c r="L47" s="235"/>
      <c r="M47" s="236"/>
      <c r="N47" s="229" t="str">
        <f t="shared" ca="1" si="25"/>
        <v/>
      </c>
    </row>
    <row r="48" spans="2:18" x14ac:dyDescent="0.2">
      <c r="E48" s="225" t="s">
        <v>560</v>
      </c>
      <c r="F48" s="225"/>
      <c r="G48" s="235"/>
      <c r="H48" s="235"/>
      <c r="I48" s="235"/>
      <c r="J48" s="235"/>
      <c r="K48" s="235"/>
      <c r="L48" s="235"/>
      <c r="M48" s="236"/>
      <c r="N48" s="229" t="str">
        <f t="shared" ca="1" si="25"/>
        <v/>
      </c>
    </row>
    <row r="49" spans="4:26" x14ac:dyDescent="0.2">
      <c r="E49" s="225" t="s">
        <v>561</v>
      </c>
      <c r="F49" s="225"/>
      <c r="G49" s="235"/>
      <c r="H49" s="235"/>
      <c r="I49" s="235"/>
      <c r="J49" s="235"/>
      <c r="K49" s="235"/>
      <c r="L49" s="235"/>
      <c r="M49" s="236"/>
      <c r="N49" s="229" t="str">
        <f t="shared" ca="1" si="25"/>
        <v/>
      </c>
      <c r="P49" s="43"/>
    </row>
    <row r="50" spans="4:26" x14ac:dyDescent="0.2">
      <c r="E50" s="225" t="s">
        <v>562</v>
      </c>
      <c r="F50" s="225"/>
      <c r="G50" s="235"/>
      <c r="H50" s="235"/>
      <c r="I50" s="235"/>
      <c r="J50" s="235"/>
      <c r="K50" s="235"/>
      <c r="L50" s="235"/>
      <c r="M50" s="236"/>
      <c r="N50" s="229" t="str">
        <f t="shared" ca="1" si="25"/>
        <v/>
      </c>
      <c r="P50" s="238"/>
    </row>
    <row r="51" spans="4:26" x14ac:dyDescent="0.2">
      <c r="E51" s="225" t="s">
        <v>563</v>
      </c>
      <c r="F51" s="225"/>
      <c r="G51" s="235"/>
      <c r="H51" s="235"/>
      <c r="I51" s="235"/>
      <c r="J51" s="235"/>
      <c r="K51" s="235"/>
      <c r="L51" s="235"/>
      <c r="M51" s="236"/>
      <c r="N51" s="229" t="str">
        <f t="shared" ca="1" si="25"/>
        <v/>
      </c>
      <c r="P51" s="238"/>
    </row>
    <row r="52" spans="4:26" x14ac:dyDescent="0.2">
      <c r="E52" s="225" t="s">
        <v>564</v>
      </c>
      <c r="F52" s="225"/>
      <c r="G52" s="235"/>
      <c r="H52" s="235"/>
      <c r="I52" s="235"/>
      <c r="J52" s="235"/>
      <c r="K52" s="235"/>
      <c r="L52" s="235"/>
      <c r="M52" s="236"/>
      <c r="N52" s="229" t="str">
        <f t="shared" ca="1" si="25"/>
        <v/>
      </c>
      <c r="P52" s="238"/>
      <c r="V52" s="239"/>
    </row>
    <row r="53" spans="4:26" x14ac:dyDescent="0.2">
      <c r="E53" s="225" t="s">
        <v>565</v>
      </c>
      <c r="F53" s="225"/>
      <c r="G53" s="235"/>
      <c r="H53" s="235"/>
      <c r="I53" s="235"/>
      <c r="J53" s="235"/>
      <c r="K53" s="235"/>
      <c r="L53" s="235"/>
      <c r="M53" s="236"/>
      <c r="N53" s="229" t="str">
        <f t="shared" ca="1" si="25"/>
        <v/>
      </c>
      <c r="P53" s="238"/>
      <c r="V53" s="239"/>
    </row>
    <row r="54" spans="4:26" x14ac:dyDescent="0.2">
      <c r="E54" s="225" t="s">
        <v>576</v>
      </c>
      <c r="F54" s="225"/>
      <c r="G54" s="235"/>
      <c r="H54" s="235"/>
      <c r="I54" s="235"/>
      <c r="J54" s="235"/>
      <c r="K54" s="235"/>
      <c r="L54" s="235"/>
      <c r="M54" s="236"/>
      <c r="N54" s="229" t="str">
        <f t="shared" ref="N54" ca="1" si="26">IFERROR(IF(INDEX(E54:M54,MATCH(N$2,E$2:M$2,0))=0,"",INDEX(E54:M54,MATCH(N$2,E$2:M$2,0))),"")</f>
        <v/>
      </c>
      <c r="P54" s="238"/>
      <c r="V54" s="239"/>
    </row>
    <row r="55" spans="4:26" x14ac:dyDescent="0.2">
      <c r="E55" s="225" t="s">
        <v>566</v>
      </c>
      <c r="F55" s="225"/>
      <c r="G55" s="235"/>
      <c r="H55" s="235"/>
      <c r="I55" s="235"/>
      <c r="J55" s="235"/>
      <c r="K55" s="235"/>
      <c r="L55" s="235"/>
      <c r="M55" s="236"/>
      <c r="N55" s="229" t="str">
        <f t="shared" ca="1" si="25"/>
        <v/>
      </c>
      <c r="P55" s="238"/>
      <c r="V55" s="239"/>
    </row>
    <row r="56" spans="4:26" x14ac:dyDescent="0.2">
      <c r="E56" s="225" t="s">
        <v>567</v>
      </c>
      <c r="F56" s="225"/>
      <c r="G56" s="235"/>
      <c r="H56" s="235"/>
      <c r="I56" s="235"/>
      <c r="J56" s="235"/>
      <c r="K56" s="235"/>
      <c r="L56" s="235"/>
      <c r="M56" s="236"/>
      <c r="N56" s="229" t="str">
        <f t="shared" ref="N56" ca="1" si="27">IFERROR(IF(INDEX(E56:M56,MATCH(N$2,E$2:M$2,0))=0,"",INDEX(E56:M56,MATCH(N$2,E$2:M$2,0))),"")</f>
        <v/>
      </c>
      <c r="P56" s="238"/>
      <c r="V56" s="239"/>
    </row>
    <row r="57" spans="4:26" x14ac:dyDescent="0.2">
      <c r="E57" s="225" t="s">
        <v>581</v>
      </c>
      <c r="F57" s="225"/>
      <c r="G57" s="235"/>
      <c r="H57" s="235"/>
      <c r="I57" s="235"/>
      <c r="J57" s="235"/>
      <c r="K57" s="235"/>
      <c r="L57" s="235"/>
      <c r="M57" s="236"/>
      <c r="N57" s="229" t="str">
        <f t="shared" ca="1" si="25"/>
        <v/>
      </c>
      <c r="P57" s="238"/>
      <c r="V57" s="239"/>
    </row>
    <row r="58" spans="4:26" x14ac:dyDescent="0.2">
      <c r="E58" s="225" t="s">
        <v>582</v>
      </c>
      <c r="F58" s="225"/>
      <c r="G58" s="235"/>
      <c r="H58" s="235"/>
      <c r="I58" s="235"/>
      <c r="J58" s="235"/>
      <c r="K58" s="235"/>
      <c r="L58" s="235"/>
      <c r="M58" s="236"/>
      <c r="N58" s="229" t="str">
        <f t="shared" ref="N58" ca="1" si="28">IFERROR(IF(INDEX(E58:M58,MATCH(N$2,E$2:M$2,0))=0,"",INDEX(E58:M58,MATCH(N$2,E$2:M$2,0))),"")</f>
        <v/>
      </c>
      <c r="P58" s="238"/>
      <c r="V58" s="239"/>
    </row>
    <row r="59" spans="4:26" x14ac:dyDescent="0.2">
      <c r="E59" s="225" t="s">
        <v>603</v>
      </c>
      <c r="F59" s="225"/>
      <c r="G59" s="235"/>
      <c r="H59" s="235"/>
      <c r="I59" s="235"/>
      <c r="J59" s="235"/>
      <c r="K59" s="235"/>
      <c r="L59" s="235"/>
      <c r="M59" s="236"/>
      <c r="N59" s="229" t="str">
        <f t="shared" ref="N59:N60" ca="1" si="29">IFERROR(IF(INDEX(E59:M59,MATCH(N$2,E$2:M$2,0))=0,"",INDEX(E59:M59,MATCH(N$2,E$2:M$2,0))),"")</f>
        <v/>
      </c>
      <c r="P59" s="238"/>
      <c r="V59" s="239"/>
    </row>
    <row r="60" spans="4:26" x14ac:dyDescent="0.2">
      <c r="E60" s="225" t="s">
        <v>604</v>
      </c>
      <c r="F60" s="225"/>
      <c r="G60" s="235"/>
      <c r="H60" s="235"/>
      <c r="I60" s="235"/>
      <c r="J60" s="235"/>
      <c r="K60" s="235"/>
      <c r="L60" s="235"/>
      <c r="M60" s="236"/>
      <c r="N60" s="229" t="str">
        <f t="shared" ca="1" si="29"/>
        <v/>
      </c>
      <c r="P60" s="238"/>
      <c r="V60" s="239"/>
    </row>
    <row r="61" spans="4:26" x14ac:dyDescent="0.2">
      <c r="S61" s="239"/>
    </row>
    <row r="62" spans="4:26" ht="13.5" thickBot="1" x14ac:dyDescent="0.25">
      <c r="I62" s="43"/>
      <c r="J62" s="43"/>
      <c r="K62" s="43" t="s">
        <v>99</v>
      </c>
      <c r="L62" s="240"/>
      <c r="X62" s="43"/>
      <c r="Z62" s="43"/>
    </row>
    <row r="63" spans="4:26" ht="13.5" thickBot="1" x14ac:dyDescent="0.25">
      <c r="D63" s="43"/>
      <c r="G63" s="241" t="s">
        <v>139</v>
      </c>
      <c r="I63" s="241" t="s">
        <v>148</v>
      </c>
      <c r="K63" s="242" t="s">
        <v>77</v>
      </c>
    </row>
    <row r="64" spans="4:26" x14ac:dyDescent="0.2">
      <c r="D64" s="233"/>
      <c r="F64" s="233"/>
      <c r="G64" s="243" t="s">
        <v>124</v>
      </c>
      <c r="I64" s="244" t="s">
        <v>125</v>
      </c>
      <c r="K64" s="245" t="s">
        <v>78</v>
      </c>
      <c r="L64" s="233"/>
    </row>
    <row r="65" spans="4:16" x14ac:dyDescent="0.2">
      <c r="D65" s="233"/>
      <c r="F65" s="233"/>
      <c r="G65" s="246" t="s">
        <v>140</v>
      </c>
      <c r="I65" s="247" t="s">
        <v>126</v>
      </c>
      <c r="K65" s="245" t="s">
        <v>79</v>
      </c>
      <c r="L65" s="233"/>
    </row>
    <row r="66" spans="4:16" x14ac:dyDescent="0.2">
      <c r="D66" s="233"/>
      <c r="F66" s="233"/>
      <c r="G66" s="246" t="s">
        <v>141</v>
      </c>
      <c r="I66" s="247" t="s">
        <v>127</v>
      </c>
      <c r="K66" s="245" t="s">
        <v>80</v>
      </c>
      <c r="L66" s="233"/>
    </row>
    <row r="67" spans="4:16" x14ac:dyDescent="0.2">
      <c r="D67" s="233"/>
      <c r="F67" s="233"/>
      <c r="G67" s="246" t="s">
        <v>142</v>
      </c>
      <c r="I67" s="247"/>
      <c r="K67" s="245" t="s">
        <v>81</v>
      </c>
      <c r="L67" s="233"/>
      <c r="M67" s="233"/>
    </row>
    <row r="68" spans="4:16" ht="13.5" thickBot="1" x14ac:dyDescent="0.25">
      <c r="D68" s="233"/>
      <c r="F68" s="233"/>
      <c r="G68" s="246" t="s">
        <v>143</v>
      </c>
      <c r="I68" s="248"/>
      <c r="K68" s="245" t="s">
        <v>82</v>
      </c>
      <c r="L68" s="233"/>
      <c r="M68" s="233"/>
    </row>
    <row r="69" spans="4:16" x14ac:dyDescent="0.2">
      <c r="D69" s="233"/>
      <c r="F69" s="233"/>
      <c r="G69" s="246" t="s">
        <v>144</v>
      </c>
      <c r="K69" s="245" t="s">
        <v>83</v>
      </c>
      <c r="L69" s="233"/>
      <c r="M69" s="233"/>
    </row>
    <row r="70" spans="4:16" x14ac:dyDescent="0.2">
      <c r="G70" s="246" t="s">
        <v>145</v>
      </c>
      <c r="K70" s="245" t="s">
        <v>84</v>
      </c>
      <c r="L70" s="233"/>
      <c r="M70" s="233"/>
    </row>
    <row r="71" spans="4:16" ht="13.5" thickBot="1" x14ac:dyDescent="0.25">
      <c r="G71" s="249" t="s">
        <v>146</v>
      </c>
      <c r="K71" s="245" t="s">
        <v>85</v>
      </c>
      <c r="L71" s="233"/>
      <c r="M71" s="233"/>
    </row>
    <row r="72" spans="4:16" x14ac:dyDescent="0.2">
      <c r="K72" s="245" t="s">
        <v>86</v>
      </c>
      <c r="L72" s="233"/>
      <c r="M72" s="233"/>
      <c r="P72" s="43"/>
    </row>
    <row r="73" spans="4:16" ht="13.5" thickBot="1" x14ac:dyDescent="0.25">
      <c r="G73" s="16" t="s">
        <v>242</v>
      </c>
      <c r="K73" s="245" t="s">
        <v>98</v>
      </c>
      <c r="L73" s="233"/>
      <c r="M73" s="233"/>
      <c r="P73" s="24"/>
    </row>
    <row r="74" spans="4:16" x14ac:dyDescent="0.2">
      <c r="G74" s="250"/>
      <c r="K74" s="245" t="s">
        <v>87</v>
      </c>
      <c r="L74" s="233"/>
      <c r="M74" s="233"/>
      <c r="P74" s="24"/>
    </row>
    <row r="75" spans="4:16" ht="13.5" thickBot="1" x14ac:dyDescent="0.25">
      <c r="G75" s="251" t="s">
        <v>241</v>
      </c>
      <c r="K75" s="245" t="s">
        <v>88</v>
      </c>
      <c r="L75" s="233"/>
      <c r="M75" s="233"/>
      <c r="P75" s="24"/>
    </row>
    <row r="76" spans="4:16" x14ac:dyDescent="0.2">
      <c r="E76" s="204"/>
      <c r="K76" s="245" t="s">
        <v>89</v>
      </c>
      <c r="L76" s="233"/>
      <c r="M76" s="233"/>
      <c r="P76" s="24"/>
    </row>
    <row r="77" spans="4:16" x14ac:dyDescent="0.2">
      <c r="K77" s="245" t="s">
        <v>90</v>
      </c>
      <c r="L77" s="233"/>
      <c r="M77" s="233"/>
    </row>
    <row r="78" spans="4:16" x14ac:dyDescent="0.2">
      <c r="K78" s="245" t="s">
        <v>91</v>
      </c>
      <c r="L78" s="233"/>
      <c r="M78" s="233"/>
    </row>
    <row r="79" spans="4:16" x14ac:dyDescent="0.2">
      <c r="K79" s="245" t="s">
        <v>92</v>
      </c>
      <c r="L79" s="233"/>
      <c r="M79" s="233"/>
    </row>
    <row r="80" spans="4:16" x14ac:dyDescent="0.2">
      <c r="K80" s="245" t="s">
        <v>93</v>
      </c>
      <c r="L80" s="233"/>
      <c r="M80" s="233"/>
    </row>
    <row r="81" spans="4:18" x14ac:dyDescent="0.2">
      <c r="K81" s="245" t="s">
        <v>94</v>
      </c>
      <c r="L81" s="233"/>
      <c r="M81" s="233"/>
    </row>
    <row r="82" spans="4:18" ht="12.75" customHeight="1" x14ac:dyDescent="0.2">
      <c r="E82" s="50"/>
      <c r="F82" s="50"/>
      <c r="H82" s="50"/>
      <c r="I82" s="50"/>
      <c r="J82" s="50"/>
      <c r="K82" s="245" t="s">
        <v>95</v>
      </c>
      <c r="L82" s="233"/>
      <c r="M82" s="233"/>
    </row>
    <row r="83" spans="4:18" ht="12.75" customHeight="1" x14ac:dyDescent="0.2">
      <c r="E83" s="50"/>
      <c r="F83" s="50"/>
      <c r="H83" s="50"/>
      <c r="I83" s="50"/>
      <c r="J83" s="50"/>
      <c r="K83" s="245" t="s">
        <v>96</v>
      </c>
      <c r="L83" s="233"/>
      <c r="M83" s="233"/>
    </row>
    <row r="84" spans="4:18" ht="13.5" thickBot="1" x14ac:dyDescent="0.25">
      <c r="K84" s="251" t="s">
        <v>97</v>
      </c>
      <c r="L84" s="233"/>
      <c r="M84" s="233"/>
    </row>
    <row r="86" spans="4:18" x14ac:dyDescent="0.2">
      <c r="D86" s="43" t="s">
        <v>149</v>
      </c>
    </row>
    <row r="87" spans="4:18" x14ac:dyDescent="0.2">
      <c r="D87" s="222" t="s">
        <v>19</v>
      </c>
      <c r="E87" s="222" t="s">
        <v>20</v>
      </c>
      <c r="F87" s="222" t="s">
        <v>22</v>
      </c>
      <c r="G87" s="222" t="s">
        <v>4</v>
      </c>
      <c r="H87" s="222" t="s">
        <v>5</v>
      </c>
      <c r="I87" s="222" t="s">
        <v>7</v>
      </c>
      <c r="J87" s="222" t="s">
        <v>27</v>
      </c>
      <c r="K87" s="222" t="s">
        <v>28</v>
      </c>
      <c r="L87" s="222" t="s">
        <v>25</v>
      </c>
      <c r="M87" s="222" t="s">
        <v>21</v>
      </c>
      <c r="N87" s="222" t="s">
        <v>2</v>
      </c>
      <c r="O87" s="222" t="s">
        <v>23</v>
      </c>
      <c r="P87" s="222" t="s">
        <v>24</v>
      </c>
      <c r="Q87" s="222" t="s">
        <v>8</v>
      </c>
      <c r="R87" s="222" t="s">
        <v>26</v>
      </c>
    </row>
    <row r="88" spans="4:18" x14ac:dyDescent="0.2">
      <c r="D88" s="230"/>
      <c r="E88" s="230"/>
      <c r="F88" s="230"/>
      <c r="G88" s="230"/>
      <c r="H88" s="230"/>
      <c r="I88" s="230"/>
      <c r="J88" s="230"/>
      <c r="K88" s="230"/>
      <c r="L88" s="230"/>
      <c r="M88" s="230"/>
      <c r="N88" s="230"/>
      <c r="O88" s="230"/>
      <c r="P88" s="230"/>
      <c r="Q88" s="230"/>
      <c r="R88" s="230"/>
    </row>
    <row r="89" spans="4:18" x14ac:dyDescent="0.2">
      <c r="D89" s="230" t="str">
        <f>"Välj "&amp;D87</f>
        <v>Välj Juridiskt Namn</v>
      </c>
      <c r="E89" s="230" t="str">
        <f t="shared" ref="E89:R89" si="30">E87</f>
        <v xml:space="preserve">Förvaltningens avtalsnummer </v>
      </c>
      <c r="F89" s="230" t="str">
        <f t="shared" si="30"/>
        <v>Organisations-nummer</v>
      </c>
      <c r="G89" s="230" t="str">
        <f t="shared" si="30"/>
        <v>Adress</v>
      </c>
      <c r="H89" s="230" t="str">
        <f t="shared" si="30"/>
        <v>Postnummer</v>
      </c>
      <c r="I89" s="230" t="str">
        <f t="shared" si="30"/>
        <v>Postadress</v>
      </c>
      <c r="J89" s="230" t="str">
        <f t="shared" si="30"/>
        <v>Telefon Växel</v>
      </c>
      <c r="K89" s="230" t="str">
        <f t="shared" si="30"/>
        <v>Telefon kundtjänst</v>
      </c>
      <c r="L89" s="230" t="str">
        <f t="shared" si="30"/>
        <v>Hemsida</v>
      </c>
      <c r="M89" s="230" t="str">
        <f t="shared" si="30"/>
        <v xml:space="preserve">Kontaktperson </v>
      </c>
      <c r="N89" s="230" t="str">
        <f t="shared" si="30"/>
        <v>Telefon</v>
      </c>
      <c r="O89" s="230" t="str">
        <f t="shared" si="30"/>
        <v>E-post kontaktperson</v>
      </c>
      <c r="P89" s="230" t="str">
        <f t="shared" si="30"/>
        <v>Befattning Kontaktperson</v>
      </c>
      <c r="Q89" s="230" t="str">
        <f t="shared" si="30"/>
        <v>Fax</v>
      </c>
      <c r="R89" s="230" t="str">
        <f t="shared" si="30"/>
        <v>E-post Gruppbrevlåda</v>
      </c>
    </row>
    <row r="90" spans="4:18" x14ac:dyDescent="0.2">
      <c r="D90" s="230" t="s">
        <v>57</v>
      </c>
      <c r="E90" s="230" t="s">
        <v>58</v>
      </c>
      <c r="F90" s="230" t="s">
        <v>59</v>
      </c>
      <c r="G90" s="230" t="s">
        <v>60</v>
      </c>
      <c r="H90" s="230" t="s">
        <v>61</v>
      </c>
      <c r="I90" s="230" t="s">
        <v>62</v>
      </c>
      <c r="J90" s="230" t="s">
        <v>63</v>
      </c>
      <c r="K90" s="230" t="s">
        <v>64</v>
      </c>
      <c r="L90" s="230" t="s">
        <v>65</v>
      </c>
      <c r="M90" s="230" t="s">
        <v>66</v>
      </c>
      <c r="N90" s="230" t="s">
        <v>67</v>
      </c>
      <c r="O90" s="230" t="s">
        <v>68</v>
      </c>
      <c r="P90" s="230" t="s">
        <v>69</v>
      </c>
      <c r="Q90" s="230" t="s">
        <v>70</v>
      </c>
      <c r="R90" s="230" t="s">
        <v>71</v>
      </c>
    </row>
    <row r="91" spans="4:18" x14ac:dyDescent="0.2">
      <c r="D91" s="230"/>
      <c r="E91" s="230"/>
      <c r="F91" s="230"/>
      <c r="G91" s="230"/>
      <c r="H91" s="230"/>
      <c r="I91" s="230"/>
      <c r="J91" s="230"/>
      <c r="K91" s="230"/>
      <c r="L91" s="230"/>
      <c r="M91" s="230"/>
      <c r="N91" s="230"/>
      <c r="O91" s="230"/>
      <c r="P91" s="230"/>
      <c r="Q91" s="230"/>
      <c r="R91" s="230"/>
    </row>
    <row r="92" spans="4:18" x14ac:dyDescent="0.2">
      <c r="D92" s="230"/>
      <c r="E92" s="230"/>
      <c r="F92" s="230"/>
      <c r="G92" s="230"/>
      <c r="H92" s="230"/>
      <c r="I92" s="230"/>
      <c r="J92" s="230"/>
      <c r="K92" s="230"/>
      <c r="L92" s="230"/>
      <c r="M92" s="230"/>
      <c r="N92" s="230"/>
      <c r="O92" s="230"/>
      <c r="P92" s="230"/>
      <c r="Q92" s="230"/>
      <c r="R92" s="230"/>
    </row>
    <row r="93" spans="4:18" x14ac:dyDescent="0.2">
      <c r="D93" s="230"/>
      <c r="E93" s="230"/>
      <c r="F93" s="230"/>
      <c r="G93" s="230"/>
      <c r="H93" s="230"/>
      <c r="I93" s="230"/>
      <c r="J93" s="230"/>
      <c r="K93" s="230"/>
      <c r="L93" s="230"/>
      <c r="M93" s="230"/>
      <c r="N93" s="230"/>
      <c r="O93" s="230"/>
      <c r="P93" s="230"/>
      <c r="Q93" s="230"/>
      <c r="R93" s="230"/>
    </row>
    <row r="94" spans="4:18" x14ac:dyDescent="0.2">
      <c r="D94" s="230"/>
      <c r="E94" s="230"/>
      <c r="F94" s="230"/>
      <c r="G94" s="230"/>
      <c r="H94" s="230"/>
      <c r="I94" s="230"/>
      <c r="J94" s="230"/>
      <c r="K94" s="230"/>
      <c r="L94" s="230"/>
      <c r="M94" s="230"/>
      <c r="N94" s="230"/>
      <c r="O94" s="230"/>
      <c r="P94" s="230"/>
      <c r="Q94" s="230"/>
      <c r="R94" s="230"/>
    </row>
    <row r="95" spans="4:18" x14ac:dyDescent="0.2">
      <c r="D95" s="230"/>
      <c r="E95" s="230"/>
      <c r="F95" s="230"/>
      <c r="G95" s="230"/>
      <c r="H95" s="230"/>
      <c r="I95" s="230"/>
      <c r="J95" s="230"/>
      <c r="K95" s="230"/>
      <c r="L95" s="230"/>
      <c r="M95" s="230"/>
      <c r="N95" s="230"/>
      <c r="O95" s="230"/>
      <c r="P95" s="230"/>
      <c r="Q95" s="230"/>
      <c r="R95" s="230"/>
    </row>
    <row r="96" spans="4:18" x14ac:dyDescent="0.2">
      <c r="D96" s="230"/>
      <c r="E96" s="230"/>
      <c r="F96" s="230"/>
      <c r="G96" s="230"/>
      <c r="H96" s="230"/>
      <c r="I96" s="230"/>
      <c r="J96" s="230"/>
      <c r="K96" s="230"/>
      <c r="L96" s="230"/>
      <c r="M96" s="230"/>
      <c r="N96" s="230"/>
      <c r="O96" s="230"/>
      <c r="P96" s="230"/>
      <c r="Q96" s="230"/>
      <c r="R96" s="230"/>
    </row>
    <row r="97" spans="2:31" x14ac:dyDescent="0.2">
      <c r="D97" s="230"/>
      <c r="E97" s="230"/>
      <c r="F97" s="230"/>
      <c r="G97" s="230"/>
      <c r="H97" s="230"/>
      <c r="I97" s="230"/>
      <c r="J97" s="230"/>
      <c r="K97" s="230"/>
      <c r="L97" s="230"/>
      <c r="M97" s="230"/>
      <c r="N97" s="230"/>
      <c r="O97" s="230"/>
      <c r="P97" s="230"/>
      <c r="Q97" s="230"/>
      <c r="R97" s="230"/>
    </row>
    <row r="98" spans="2:31" x14ac:dyDescent="0.2">
      <c r="D98" s="230"/>
      <c r="E98" s="230"/>
      <c r="F98" s="230"/>
      <c r="G98" s="230"/>
      <c r="H98" s="230"/>
      <c r="I98" s="230"/>
      <c r="J98" s="230"/>
      <c r="K98" s="230"/>
      <c r="L98" s="230"/>
      <c r="M98" s="230"/>
      <c r="N98" s="230"/>
      <c r="O98" s="230"/>
      <c r="P98" s="230"/>
      <c r="Q98" s="230"/>
      <c r="R98" s="230"/>
    </row>
    <row r="99" spans="2:31" x14ac:dyDescent="0.2">
      <c r="D99" s="230"/>
      <c r="E99" s="230"/>
      <c r="F99" s="230"/>
      <c r="G99" s="230"/>
      <c r="H99" s="230"/>
      <c r="I99" s="230"/>
      <c r="J99" s="230"/>
      <c r="K99" s="230"/>
      <c r="L99" s="230"/>
      <c r="M99" s="230"/>
      <c r="N99" s="230"/>
      <c r="O99" s="230"/>
      <c r="P99" s="230"/>
      <c r="Q99" s="230"/>
      <c r="R99" s="230"/>
    </row>
    <row r="100" spans="2:31" x14ac:dyDescent="0.2">
      <c r="D100" s="230"/>
      <c r="E100" s="230"/>
      <c r="F100" s="230"/>
      <c r="G100" s="230"/>
      <c r="H100" s="230"/>
      <c r="I100" s="230"/>
      <c r="J100" s="230"/>
      <c r="K100" s="230"/>
      <c r="L100" s="230"/>
      <c r="M100" s="230"/>
      <c r="N100" s="230"/>
      <c r="O100" s="230"/>
      <c r="P100" s="230"/>
      <c r="Q100" s="230"/>
      <c r="R100" s="230"/>
    </row>
    <row r="101" spans="2:31" x14ac:dyDescent="0.2">
      <c r="D101" s="230"/>
      <c r="E101" s="230"/>
      <c r="F101" s="230"/>
      <c r="G101" s="230"/>
      <c r="H101" s="230"/>
      <c r="I101" s="230"/>
      <c r="J101" s="230"/>
      <c r="K101" s="230"/>
      <c r="L101" s="230"/>
      <c r="M101" s="230"/>
      <c r="N101" s="230"/>
      <c r="O101" s="230"/>
      <c r="P101" s="230"/>
      <c r="Q101" s="230"/>
      <c r="R101" s="230"/>
    </row>
    <row r="102" spans="2:31" x14ac:dyDescent="0.2">
      <c r="D102" s="230"/>
      <c r="E102" s="230"/>
      <c r="F102" s="230"/>
      <c r="G102" s="230"/>
      <c r="H102" s="230"/>
      <c r="I102" s="230"/>
      <c r="J102" s="230"/>
      <c r="K102" s="230"/>
      <c r="L102" s="230"/>
      <c r="M102" s="230"/>
      <c r="N102" s="230"/>
      <c r="O102" s="230"/>
      <c r="P102" s="230"/>
      <c r="Q102" s="230"/>
      <c r="R102" s="230"/>
    </row>
    <row r="103" spans="2:31" x14ac:dyDescent="0.2">
      <c r="D103" s="230"/>
      <c r="E103" s="230"/>
      <c r="F103" s="230"/>
      <c r="G103" s="230"/>
      <c r="H103" s="230"/>
      <c r="I103" s="230"/>
      <c r="J103" s="230"/>
      <c r="K103" s="230"/>
      <c r="L103" s="230"/>
      <c r="M103" s="230"/>
      <c r="N103" s="230"/>
      <c r="O103" s="230"/>
      <c r="P103" s="230"/>
      <c r="Q103" s="230"/>
      <c r="R103" s="230"/>
    </row>
    <row r="104" spans="2:31" x14ac:dyDescent="0.2">
      <c r="D104" s="230"/>
      <c r="E104" s="230"/>
      <c r="F104" s="230"/>
      <c r="G104" s="230"/>
      <c r="H104" s="230"/>
      <c r="I104" s="230"/>
      <c r="J104" s="230"/>
      <c r="K104" s="230"/>
      <c r="L104" s="230"/>
      <c r="M104" s="230"/>
      <c r="N104" s="230"/>
      <c r="O104" s="230"/>
      <c r="P104" s="230"/>
      <c r="Q104" s="230"/>
      <c r="R104" s="230"/>
    </row>
    <row r="106" spans="2:31" x14ac:dyDescent="0.2">
      <c r="F106" s="43"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3" t="s">
        <v>289</v>
      </c>
      <c r="D107" s="43" t="s">
        <v>186</v>
      </c>
      <c r="E107" s="43" t="s">
        <v>290</v>
      </c>
      <c r="F107" s="230" t="str">
        <f ca="1">N29</f>
        <v/>
      </c>
      <c r="G107" s="230" t="str">
        <f ca="1">INDIRECT("N"&amp;G106)</f>
        <v/>
      </c>
      <c r="H107" s="230" t="str">
        <f t="shared" ref="H107:AD107" ca="1" si="32">INDIRECT("N"&amp;H106)</f>
        <v/>
      </c>
      <c r="I107" s="230" t="str">
        <f t="shared" ca="1" si="32"/>
        <v/>
      </c>
      <c r="J107" s="230" t="str">
        <f t="shared" ca="1" si="32"/>
        <v/>
      </c>
      <c r="K107" s="230" t="str">
        <f t="shared" ca="1" si="32"/>
        <v/>
      </c>
      <c r="L107" s="230" t="str">
        <f t="shared" ca="1" si="32"/>
        <v/>
      </c>
      <c r="M107" s="230" t="str">
        <f t="shared" ca="1" si="32"/>
        <v/>
      </c>
      <c r="N107" s="230" t="str">
        <f t="shared" ca="1" si="32"/>
        <v/>
      </c>
      <c r="O107" s="230" t="str">
        <f t="shared" ca="1" si="32"/>
        <v/>
      </c>
      <c r="P107" s="230" t="str">
        <f t="shared" ca="1" si="32"/>
        <v/>
      </c>
      <c r="Q107" s="230" t="str">
        <f t="shared" ca="1" si="32"/>
        <v/>
      </c>
      <c r="R107" s="230" t="str">
        <f t="shared" ca="1" si="32"/>
        <v/>
      </c>
      <c r="S107" s="230" t="str">
        <f t="shared" ca="1" si="32"/>
        <v/>
      </c>
      <c r="T107" s="230" t="str">
        <f t="shared" ca="1" si="32"/>
        <v/>
      </c>
      <c r="U107" s="230" t="str">
        <f t="shared" ca="1" si="32"/>
        <v/>
      </c>
      <c r="V107" s="230" t="str">
        <f t="shared" ca="1" si="32"/>
        <v/>
      </c>
      <c r="W107" s="230" t="str">
        <f t="shared" ca="1" si="32"/>
        <v/>
      </c>
      <c r="X107" s="230" t="str">
        <f t="shared" ca="1" si="32"/>
        <v/>
      </c>
      <c r="Y107" s="230" t="str">
        <f t="shared" ca="1" si="32"/>
        <v/>
      </c>
      <c r="Z107" s="230" t="str">
        <f t="shared" ca="1" si="32"/>
        <v/>
      </c>
      <c r="AA107" s="230" t="str">
        <f t="shared" ca="1" si="32"/>
        <v/>
      </c>
      <c r="AB107" s="230" t="str">
        <f t="shared" ca="1" si="32"/>
        <v/>
      </c>
      <c r="AC107" s="230" t="str">
        <f t="shared" ca="1" si="32"/>
        <v/>
      </c>
      <c r="AD107" s="230" t="str">
        <f t="shared" ca="1" si="32"/>
        <v/>
      </c>
      <c r="AE107" s="252"/>
    </row>
    <row r="108" spans="2:31" x14ac:dyDescent="0.2">
      <c r="B108" s="1" t="str">
        <f>INDEX($R$3:$R$9,MATCH(ActiveSheetName,$Q$3:$Q$9,0))</f>
        <v>Välj_Vara_tjanst_1</v>
      </c>
      <c r="C108" s="1">
        <v>1</v>
      </c>
      <c r="D108" s="230" t="str" cm="1">
        <f t="array" aca="1" ref="D108" ca="1">IF(INDEX(INDIRECT($B$108),$C108,1)="Välj tjänst","",INDEX(INDIRECT($B$108),$C108,1))</f>
        <v/>
      </c>
      <c r="E108" s="230" t="str">
        <f t="shared" ref="E108:E127" si="33">"TblKrvRes"&amp;C108</f>
        <v>TblKrvRes1</v>
      </c>
      <c r="F108" s="230" t="s">
        <v>294</v>
      </c>
      <c r="G108" s="230" t="s">
        <v>295</v>
      </c>
      <c r="H108" s="230" t="s">
        <v>296</v>
      </c>
      <c r="I108" s="230" t="s">
        <v>297</v>
      </c>
      <c r="J108" s="230" t="s">
        <v>298</v>
      </c>
      <c r="K108" s="230" t="s">
        <v>299</v>
      </c>
      <c r="L108" s="230" t="s">
        <v>300</v>
      </c>
      <c r="M108" s="230" t="s">
        <v>301</v>
      </c>
      <c r="N108" s="230" t="s">
        <v>302</v>
      </c>
      <c r="O108" s="230" t="s">
        <v>303</v>
      </c>
      <c r="P108" s="230" t="s">
        <v>304</v>
      </c>
      <c r="Q108" s="230" t="s">
        <v>305</v>
      </c>
      <c r="R108" s="230" t="s">
        <v>306</v>
      </c>
      <c r="S108" s="230" t="s">
        <v>307</v>
      </c>
      <c r="T108" s="230" t="s">
        <v>308</v>
      </c>
      <c r="U108" s="230" t="s">
        <v>309</v>
      </c>
      <c r="V108" s="230" t="s">
        <v>310</v>
      </c>
      <c r="W108" s="230" t="s">
        <v>311</v>
      </c>
      <c r="X108" s="230" t="s">
        <v>312</v>
      </c>
      <c r="Y108" s="230" t="s">
        <v>313</v>
      </c>
      <c r="Z108" s="230" t="s">
        <v>314</v>
      </c>
      <c r="AA108" s="230" t="s">
        <v>315</v>
      </c>
      <c r="AB108" s="230" t="s">
        <v>316</v>
      </c>
      <c r="AC108" s="230" t="s">
        <v>317</v>
      </c>
      <c r="AD108" s="230" t="s">
        <v>318</v>
      </c>
    </row>
    <row r="109" spans="2:31" x14ac:dyDescent="0.2">
      <c r="C109" s="1">
        <v>2</v>
      </c>
      <c r="D109" s="230" t="str" cm="1">
        <f t="array" aca="1" ref="D109" ca="1">IF(INDEX(INDIRECT($B$108),$C109,1)="Välj tjänst","",INDEX(INDIRECT($B$108),$C109,1))</f>
        <v/>
      </c>
      <c r="E109" s="230" t="str">
        <f t="shared" si="33"/>
        <v>TblKrvRes2</v>
      </c>
      <c r="F109" s="230" t="s">
        <v>319</v>
      </c>
      <c r="G109" s="230" t="s">
        <v>320</v>
      </c>
      <c r="H109" s="230" t="s">
        <v>321</v>
      </c>
      <c r="I109" s="230" t="s">
        <v>322</v>
      </c>
      <c r="J109" s="230" t="s">
        <v>323</v>
      </c>
      <c r="K109" s="230" t="s">
        <v>324</v>
      </c>
      <c r="L109" s="230" t="s">
        <v>325</v>
      </c>
      <c r="M109" s="230" t="s">
        <v>326</v>
      </c>
      <c r="N109" s="230" t="s">
        <v>327</v>
      </c>
      <c r="O109" s="230" t="s">
        <v>328</v>
      </c>
      <c r="P109" s="230" t="s">
        <v>329</v>
      </c>
      <c r="Q109" s="230" t="s">
        <v>330</v>
      </c>
      <c r="R109" s="230" t="s">
        <v>331</v>
      </c>
      <c r="S109" s="230" t="s">
        <v>332</v>
      </c>
      <c r="T109" s="230" t="s">
        <v>333</v>
      </c>
      <c r="U109" s="230" t="s">
        <v>334</v>
      </c>
      <c r="V109" s="230" t="s">
        <v>335</v>
      </c>
      <c r="W109" s="230" t="s">
        <v>336</v>
      </c>
      <c r="X109" s="230" t="s">
        <v>337</v>
      </c>
      <c r="Y109" s="230" t="s">
        <v>338</v>
      </c>
      <c r="Z109" s="230" t="s">
        <v>339</v>
      </c>
      <c r="AA109" s="230" t="s">
        <v>340</v>
      </c>
      <c r="AB109" s="230" t="s">
        <v>341</v>
      </c>
      <c r="AC109" s="230" t="s">
        <v>342</v>
      </c>
      <c r="AD109" s="230" t="s">
        <v>343</v>
      </c>
    </row>
    <row r="110" spans="2:31" x14ac:dyDescent="0.2">
      <c r="C110" s="1">
        <v>3</v>
      </c>
      <c r="D110" s="230" t="str" cm="1">
        <f t="array" aca="1" ref="D110" ca="1">IF(INDEX(INDIRECT($B$108),$C110,1)="Välj tjänst","",INDEX(INDIRECT($B$108),$C110,1))</f>
        <v/>
      </c>
      <c r="E110" s="230" t="str">
        <f t="shared" si="33"/>
        <v>TblKrvRes3</v>
      </c>
      <c r="F110" s="230" t="s">
        <v>344</v>
      </c>
      <c r="G110" s="230" t="s">
        <v>345</v>
      </c>
      <c r="H110" s="230" t="s">
        <v>346</v>
      </c>
      <c r="I110" s="230" t="s">
        <v>347</v>
      </c>
      <c r="J110" s="230" t="s">
        <v>348</v>
      </c>
      <c r="K110" s="230" t="s">
        <v>349</v>
      </c>
      <c r="L110" s="230" t="s">
        <v>350</v>
      </c>
      <c r="M110" s="230" t="s">
        <v>351</v>
      </c>
      <c r="N110" s="230" t="s">
        <v>352</v>
      </c>
      <c r="O110" s="230" t="s">
        <v>353</v>
      </c>
      <c r="P110" s="230" t="s">
        <v>354</v>
      </c>
      <c r="Q110" s="230" t="s">
        <v>355</v>
      </c>
      <c r="R110" s="230" t="s">
        <v>356</v>
      </c>
      <c r="S110" s="230" t="s">
        <v>357</v>
      </c>
      <c r="T110" s="230" t="s">
        <v>358</v>
      </c>
      <c r="U110" s="230" t="s">
        <v>359</v>
      </c>
      <c r="V110" s="230" t="s">
        <v>360</v>
      </c>
      <c r="W110" s="230" t="s">
        <v>361</v>
      </c>
      <c r="X110" s="230" t="s">
        <v>362</v>
      </c>
      <c r="Y110" s="230" t="s">
        <v>363</v>
      </c>
      <c r="Z110" s="230" t="s">
        <v>364</v>
      </c>
      <c r="AA110" s="230" t="s">
        <v>365</v>
      </c>
      <c r="AB110" s="230" t="s">
        <v>366</v>
      </c>
      <c r="AC110" s="230" t="s">
        <v>367</v>
      </c>
      <c r="AD110" s="230" t="s">
        <v>368</v>
      </c>
    </row>
    <row r="111" spans="2:31" x14ac:dyDescent="0.2">
      <c r="C111" s="1">
        <v>4</v>
      </c>
      <c r="D111" s="230" t="str" cm="1">
        <f t="array" aca="1" ref="D111" ca="1">IF(INDEX(INDIRECT($B$108),$C111,1)="Välj tjänst","",INDEX(INDIRECT($B$108),$C111,1))</f>
        <v/>
      </c>
      <c r="E111" s="230" t="str">
        <f t="shared" si="33"/>
        <v>TblKrvRes4</v>
      </c>
      <c r="F111" s="230" t="s">
        <v>369</v>
      </c>
      <c r="G111" s="230" t="s">
        <v>370</v>
      </c>
      <c r="H111" s="230" t="s">
        <v>371</v>
      </c>
      <c r="I111" s="230" t="s">
        <v>372</v>
      </c>
      <c r="J111" s="230" t="s">
        <v>373</v>
      </c>
      <c r="K111" s="230" t="s">
        <v>374</v>
      </c>
      <c r="L111" s="230" t="s">
        <v>375</v>
      </c>
      <c r="M111" s="230" t="s">
        <v>376</v>
      </c>
      <c r="N111" s="230" t="s">
        <v>377</v>
      </c>
      <c r="O111" s="230" t="s">
        <v>378</v>
      </c>
      <c r="P111" s="230" t="s">
        <v>379</v>
      </c>
      <c r="Q111" s="230" t="s">
        <v>380</v>
      </c>
      <c r="R111" s="230" t="s">
        <v>381</v>
      </c>
      <c r="S111" s="230" t="s">
        <v>382</v>
      </c>
      <c r="T111" s="230" t="s">
        <v>383</v>
      </c>
      <c r="U111" s="230" t="s">
        <v>384</v>
      </c>
      <c r="V111" s="230" t="s">
        <v>385</v>
      </c>
      <c r="W111" s="230" t="s">
        <v>386</v>
      </c>
      <c r="X111" s="230" t="s">
        <v>387</v>
      </c>
      <c r="Y111" s="230" t="s">
        <v>388</v>
      </c>
      <c r="Z111" s="230" t="s">
        <v>389</v>
      </c>
      <c r="AA111" s="230" t="s">
        <v>390</v>
      </c>
      <c r="AB111" s="230" t="s">
        <v>391</v>
      </c>
      <c r="AC111" s="230" t="s">
        <v>392</v>
      </c>
      <c r="AD111" s="230" t="s">
        <v>393</v>
      </c>
    </row>
    <row r="112" spans="2:31" x14ac:dyDescent="0.2">
      <c r="C112" s="1">
        <v>5</v>
      </c>
      <c r="D112" s="230" t="str" cm="1">
        <f t="array" aca="1" ref="D112" ca="1">IF(INDEX(INDIRECT($B$108),$C112,1)="Välj tjänst","",INDEX(INDIRECT($B$108),$C112,1))</f>
        <v/>
      </c>
      <c r="E112" s="230" t="str">
        <f t="shared" si="33"/>
        <v>TblKrvRes5</v>
      </c>
      <c r="F112" s="230" t="s">
        <v>394</v>
      </c>
      <c r="G112" s="230" t="s">
        <v>395</v>
      </c>
      <c r="H112" s="230" t="s">
        <v>396</v>
      </c>
      <c r="I112" s="230" t="s">
        <v>397</v>
      </c>
      <c r="J112" s="230" t="s">
        <v>398</v>
      </c>
      <c r="K112" s="230" t="s">
        <v>399</v>
      </c>
      <c r="L112" s="230" t="s">
        <v>400</v>
      </c>
      <c r="M112" s="230" t="s">
        <v>401</v>
      </c>
      <c r="N112" s="230" t="s">
        <v>402</v>
      </c>
      <c r="O112" s="230" t="s">
        <v>403</v>
      </c>
      <c r="P112" s="230" t="s">
        <v>404</v>
      </c>
      <c r="Q112" s="230" t="s">
        <v>405</v>
      </c>
      <c r="R112" s="230" t="s">
        <v>406</v>
      </c>
      <c r="S112" s="230" t="s">
        <v>407</v>
      </c>
      <c r="T112" s="230" t="s">
        <v>408</v>
      </c>
      <c r="U112" s="230" t="s">
        <v>409</v>
      </c>
      <c r="V112" s="230" t="s">
        <v>410</v>
      </c>
      <c r="W112" s="230" t="s">
        <v>411</v>
      </c>
      <c r="X112" s="230" t="s">
        <v>412</v>
      </c>
      <c r="Y112" s="230" t="s">
        <v>413</v>
      </c>
      <c r="Z112" s="230" t="s">
        <v>414</v>
      </c>
      <c r="AA112" s="230" t="s">
        <v>415</v>
      </c>
      <c r="AB112" s="230" t="s">
        <v>416</v>
      </c>
      <c r="AC112" s="230" t="s">
        <v>417</v>
      </c>
      <c r="AD112" s="230" t="s">
        <v>418</v>
      </c>
    </row>
    <row r="113" spans="3:30" x14ac:dyDescent="0.2">
      <c r="C113" s="1">
        <v>6</v>
      </c>
      <c r="D113" s="230" t="str" cm="1">
        <f t="array" aca="1" ref="D113" ca="1">IF(INDEX(INDIRECT($B$108),$C113,1)="Välj tjänst","",INDEX(INDIRECT($B$108),$C113,1))</f>
        <v/>
      </c>
      <c r="E113" s="230" t="str">
        <f t="shared" si="33"/>
        <v>TblKrvRes6</v>
      </c>
      <c r="F113" s="230" t="s">
        <v>419</v>
      </c>
      <c r="G113" s="230" t="s">
        <v>420</v>
      </c>
      <c r="H113" s="230" t="s">
        <v>421</v>
      </c>
      <c r="I113" s="230" t="s">
        <v>422</v>
      </c>
      <c r="J113" s="230" t="s">
        <v>423</v>
      </c>
      <c r="K113" s="230" t="s">
        <v>424</v>
      </c>
      <c r="L113" s="230" t="s">
        <v>425</v>
      </c>
      <c r="M113" s="230" t="s">
        <v>426</v>
      </c>
      <c r="N113" s="230" t="s">
        <v>427</v>
      </c>
      <c r="O113" s="230" t="s">
        <v>428</v>
      </c>
      <c r="P113" s="230" t="s">
        <v>429</v>
      </c>
      <c r="Q113" s="230" t="s">
        <v>430</v>
      </c>
      <c r="R113" s="230" t="s">
        <v>431</v>
      </c>
      <c r="S113" s="230" t="s">
        <v>432</v>
      </c>
      <c r="T113" s="230" t="s">
        <v>433</v>
      </c>
      <c r="U113" s="230" t="s">
        <v>434</v>
      </c>
      <c r="V113" s="230" t="s">
        <v>435</v>
      </c>
      <c r="W113" s="230" t="s">
        <v>436</v>
      </c>
      <c r="X113" s="230" t="s">
        <v>437</v>
      </c>
      <c r="Y113" s="230" t="s">
        <v>438</v>
      </c>
      <c r="Z113" s="230" t="s">
        <v>439</v>
      </c>
      <c r="AA113" s="230" t="s">
        <v>440</v>
      </c>
      <c r="AB113" s="230" t="s">
        <v>441</v>
      </c>
      <c r="AC113" s="230" t="s">
        <v>442</v>
      </c>
      <c r="AD113" s="230" t="s">
        <v>443</v>
      </c>
    </row>
    <row r="114" spans="3:30" x14ac:dyDescent="0.2">
      <c r="C114" s="1">
        <v>7</v>
      </c>
      <c r="D114" s="230" t="str" cm="1">
        <f t="array" aca="1" ref="D114" ca="1">IF(INDEX(INDIRECT($B$108),$C114,1)="Välj tjänst","",INDEX(INDIRECT($B$108),$C114,1))</f>
        <v/>
      </c>
      <c r="E114" s="230" t="str">
        <f t="shared" si="33"/>
        <v>TblKrvRes7</v>
      </c>
      <c r="F114" s="230" t="s">
        <v>444</v>
      </c>
      <c r="G114" s="230" t="s">
        <v>445</v>
      </c>
      <c r="H114" s="230" t="s">
        <v>446</v>
      </c>
      <c r="I114" s="230" t="s">
        <v>447</v>
      </c>
      <c r="J114" s="230" t="s">
        <v>448</v>
      </c>
      <c r="K114" s="230" t="s">
        <v>449</v>
      </c>
      <c r="L114" s="230" t="s">
        <v>450</v>
      </c>
      <c r="M114" s="230" t="s">
        <v>451</v>
      </c>
      <c r="N114" s="230" t="s">
        <v>452</v>
      </c>
      <c r="O114" s="230" t="s">
        <v>453</v>
      </c>
      <c r="P114" s="230" t="s">
        <v>454</v>
      </c>
      <c r="Q114" s="230" t="s">
        <v>455</v>
      </c>
      <c r="R114" s="230" t="s">
        <v>456</v>
      </c>
      <c r="S114" s="230" t="s">
        <v>457</v>
      </c>
      <c r="T114" s="230" t="s">
        <v>458</v>
      </c>
      <c r="U114" s="230" t="s">
        <v>459</v>
      </c>
      <c r="V114" s="230" t="s">
        <v>460</v>
      </c>
      <c r="W114" s="230" t="s">
        <v>461</v>
      </c>
      <c r="X114" s="230" t="s">
        <v>462</v>
      </c>
      <c r="Y114" s="230" t="s">
        <v>463</v>
      </c>
      <c r="Z114" s="230" t="s">
        <v>464</v>
      </c>
      <c r="AA114" s="230" t="s">
        <v>465</v>
      </c>
      <c r="AB114" s="230" t="s">
        <v>466</v>
      </c>
      <c r="AC114" s="230" t="s">
        <v>467</v>
      </c>
      <c r="AD114" s="230" t="s">
        <v>468</v>
      </c>
    </row>
    <row r="115" spans="3:30" x14ac:dyDescent="0.2">
      <c r="C115" s="1">
        <v>8</v>
      </c>
      <c r="D115" s="230" t="str" cm="1">
        <f t="array" aca="1" ref="D115" ca="1">IF(INDEX(INDIRECT($B$108),$C115,1)="Välj tjänst","",INDEX(INDIRECT($B$108),$C115,1))</f>
        <v/>
      </c>
      <c r="E115" s="230" t="str">
        <f t="shared" si="33"/>
        <v>TblKrvRes8</v>
      </c>
      <c r="F115" s="230" t="s">
        <v>469</v>
      </c>
      <c r="G115" s="230" t="s">
        <v>470</v>
      </c>
      <c r="H115" s="230" t="s">
        <v>471</v>
      </c>
      <c r="I115" s="230" t="s">
        <v>472</v>
      </c>
      <c r="J115" s="230" t="s">
        <v>473</v>
      </c>
      <c r="K115" s="230" t="s">
        <v>474</v>
      </c>
      <c r="L115" s="230" t="s">
        <v>475</v>
      </c>
      <c r="M115" s="230" t="s">
        <v>476</v>
      </c>
      <c r="N115" s="230" t="s">
        <v>477</v>
      </c>
      <c r="O115" s="230" t="s">
        <v>478</v>
      </c>
      <c r="P115" s="230" t="s">
        <v>479</v>
      </c>
      <c r="Q115" s="230" t="s">
        <v>480</v>
      </c>
      <c r="R115" s="230" t="s">
        <v>481</v>
      </c>
      <c r="S115" s="230" t="s">
        <v>482</v>
      </c>
      <c r="T115" s="230" t="s">
        <v>483</v>
      </c>
      <c r="U115" s="230" t="s">
        <v>484</v>
      </c>
      <c r="V115" s="230" t="s">
        <v>485</v>
      </c>
      <c r="W115" s="230" t="s">
        <v>486</v>
      </c>
      <c r="X115" s="230" t="s">
        <v>487</v>
      </c>
      <c r="Y115" s="230" t="s">
        <v>488</v>
      </c>
      <c r="Z115" s="230" t="s">
        <v>489</v>
      </c>
      <c r="AA115" s="230" t="s">
        <v>490</v>
      </c>
      <c r="AB115" s="230" t="s">
        <v>491</v>
      </c>
      <c r="AC115" s="230" t="s">
        <v>492</v>
      </c>
      <c r="AD115" s="230" t="s">
        <v>493</v>
      </c>
    </row>
    <row r="116" spans="3:30" x14ac:dyDescent="0.2">
      <c r="C116" s="1">
        <v>9</v>
      </c>
      <c r="D116" s="230" t="str" cm="1">
        <f t="array" aca="1" ref="D116" ca="1">IF(INDEX(INDIRECT($B$108),$C116,1)="Välj tjänst","",INDEX(INDIRECT($B$108),$C116,1))</f>
        <v/>
      </c>
      <c r="E116" s="230" t="str">
        <f t="shared" si="33"/>
        <v>TblKrvRes9</v>
      </c>
      <c r="F116" s="230" t="s">
        <v>494</v>
      </c>
      <c r="G116" s="230" t="s">
        <v>495</v>
      </c>
      <c r="H116" s="230" t="s">
        <v>496</v>
      </c>
      <c r="I116" s="230" t="s">
        <v>497</v>
      </c>
      <c r="J116" s="230" t="s">
        <v>498</v>
      </c>
      <c r="K116" s="230" t="s">
        <v>499</v>
      </c>
      <c r="L116" s="230" t="s">
        <v>500</v>
      </c>
      <c r="M116" s="230" t="s">
        <v>501</v>
      </c>
      <c r="N116" s="230" t="s">
        <v>502</v>
      </c>
      <c r="O116" s="230" t="s">
        <v>503</v>
      </c>
      <c r="P116" s="230" t="s">
        <v>504</v>
      </c>
      <c r="Q116" s="230" t="s">
        <v>505</v>
      </c>
      <c r="R116" s="230" t="s">
        <v>506</v>
      </c>
      <c r="S116" s="230" t="s">
        <v>507</v>
      </c>
      <c r="T116" s="230" t="s">
        <v>508</v>
      </c>
      <c r="U116" s="230" t="s">
        <v>509</v>
      </c>
      <c r="V116" s="230" t="s">
        <v>510</v>
      </c>
      <c r="W116" s="230" t="s">
        <v>511</v>
      </c>
      <c r="X116" s="230" t="s">
        <v>512</v>
      </c>
      <c r="Y116" s="230" t="s">
        <v>513</v>
      </c>
      <c r="Z116" s="230" t="s">
        <v>514</v>
      </c>
      <c r="AA116" s="230" t="s">
        <v>515</v>
      </c>
      <c r="AB116" s="230" t="s">
        <v>516</v>
      </c>
      <c r="AC116" s="230" t="s">
        <v>517</v>
      </c>
      <c r="AD116" s="230" t="s">
        <v>518</v>
      </c>
    </row>
    <row r="117" spans="3:30" ht="13.5" thickBot="1" x14ac:dyDescent="0.25">
      <c r="C117" s="1">
        <v>10</v>
      </c>
      <c r="D117" s="230" t="str" cm="1">
        <f t="array" aca="1" ref="D117" ca="1">IF(INDEX(INDIRECT($B$108),$C117,1)="Välj tjänst","",INDEX(INDIRECT($B$108),$C117,1))</f>
        <v/>
      </c>
      <c r="E117" s="230" t="str">
        <f t="shared" si="33"/>
        <v>TblKrvRes10</v>
      </c>
      <c r="AA117" s="253"/>
      <c r="AB117" s="253"/>
    </row>
    <row r="118" spans="3:30" x14ac:dyDescent="0.2">
      <c r="C118" s="1">
        <v>11</v>
      </c>
      <c r="D118" s="230" t="str" cm="1">
        <f t="array" aca="1" ref="D118" ca="1">IF(INDEX(INDIRECT($B$108),$C118,1)="Välj tjänst","",INDEX(INDIRECT($B$108),$C118,1))</f>
        <v/>
      </c>
      <c r="E118" s="230" t="str">
        <f t="shared" si="33"/>
        <v>TblKrvRes11</v>
      </c>
      <c r="F118" s="234">
        <f ca="1">IFERROR(INDIRECT("D"&amp;F119),"")</f>
        <v>0</v>
      </c>
      <c r="G118" s="234">
        <f t="shared" ref="G118:Y118" ca="1" si="34">IFERROR(INDIRECT("D"&amp;G119),"")</f>
        <v>0</v>
      </c>
      <c r="H118" s="234">
        <f t="shared" ca="1" si="34"/>
        <v>0</v>
      </c>
      <c r="I118" s="234">
        <f t="shared" ca="1" si="34"/>
        <v>0</v>
      </c>
      <c r="J118" s="234">
        <f t="shared" ca="1" si="34"/>
        <v>0</v>
      </c>
      <c r="K118" s="234" t="str">
        <f t="shared" ca="1" si="34"/>
        <v>TblSpecTjnstr</v>
      </c>
      <c r="L118" s="234" t="str">
        <f t="shared" ca="1" si="34"/>
        <v/>
      </c>
      <c r="M118" s="234" t="str">
        <f t="shared" ca="1" si="34"/>
        <v/>
      </c>
      <c r="N118" s="234" t="str">
        <f t="shared" ca="1" si="34"/>
        <v/>
      </c>
      <c r="O118" s="234" t="str">
        <f t="shared" ca="1" si="34"/>
        <v/>
      </c>
      <c r="P118" s="234" t="str">
        <f t="shared" ca="1" si="34"/>
        <v/>
      </c>
      <c r="Q118" s="234" t="str">
        <f t="shared" ca="1" si="34"/>
        <v/>
      </c>
      <c r="R118" s="234" t="str">
        <f t="shared" ca="1" si="34"/>
        <v/>
      </c>
      <c r="S118" s="234" t="str">
        <f t="shared" ca="1" si="34"/>
        <v/>
      </c>
      <c r="T118" s="234" t="str">
        <f t="shared" ca="1" si="34"/>
        <v/>
      </c>
      <c r="U118" s="234" t="str">
        <f t="shared" ca="1" si="34"/>
        <v/>
      </c>
      <c r="V118" s="234" t="str">
        <f t="shared" ca="1" si="34"/>
        <v/>
      </c>
      <c r="W118" s="234" t="str">
        <f t="shared" ca="1" si="34"/>
        <v/>
      </c>
      <c r="X118" s="234" t="str">
        <f t="shared" ca="1" si="34"/>
        <v/>
      </c>
      <c r="Y118" s="234" t="str">
        <f t="shared" ca="1" si="34"/>
        <v/>
      </c>
      <c r="Z118" s="254"/>
    </row>
    <row r="119" spans="3:30" x14ac:dyDescent="0.2">
      <c r="C119" s="1">
        <v>12</v>
      </c>
      <c r="D119" s="230" t="str" cm="1">
        <f t="array" aca="1" ref="D119" ca="1">IF(INDEX(INDIRECT($B$108),$C119,1)="Välj tjänst","",INDEX(INDIRECT($B$108),$C119,1))</f>
        <v/>
      </c>
      <c r="E119" s="230" t="str">
        <f t="shared" si="33"/>
        <v>TblKrvRes12</v>
      </c>
      <c r="F119" s="230">
        <v>102</v>
      </c>
      <c r="G119" s="230">
        <f>F119+1</f>
        <v>103</v>
      </c>
      <c r="H119" s="230">
        <f t="shared" ref="H119:Z119" si="35">G119+1</f>
        <v>104</v>
      </c>
      <c r="I119" s="230">
        <f t="shared" si="35"/>
        <v>105</v>
      </c>
      <c r="J119" s="230">
        <f t="shared" si="35"/>
        <v>106</v>
      </c>
      <c r="K119" s="230">
        <f t="shared" si="35"/>
        <v>107</v>
      </c>
      <c r="L119" s="230">
        <f t="shared" si="35"/>
        <v>108</v>
      </c>
      <c r="M119" s="230">
        <f t="shared" si="35"/>
        <v>109</v>
      </c>
      <c r="N119" s="230">
        <f t="shared" si="35"/>
        <v>110</v>
      </c>
      <c r="O119" s="230">
        <f t="shared" si="35"/>
        <v>111</v>
      </c>
      <c r="P119" s="230">
        <f t="shared" si="35"/>
        <v>112</v>
      </c>
      <c r="Q119" s="230">
        <f t="shared" si="35"/>
        <v>113</v>
      </c>
      <c r="R119" s="230">
        <f>Q119+1</f>
        <v>114</v>
      </c>
      <c r="S119" s="230">
        <f t="shared" si="35"/>
        <v>115</v>
      </c>
      <c r="T119" s="230">
        <f t="shared" si="35"/>
        <v>116</v>
      </c>
      <c r="U119" s="230">
        <f t="shared" si="35"/>
        <v>117</v>
      </c>
      <c r="V119" s="230">
        <f t="shared" si="35"/>
        <v>118</v>
      </c>
      <c r="W119" s="230">
        <f t="shared" si="35"/>
        <v>119</v>
      </c>
      <c r="X119" s="230">
        <f t="shared" si="35"/>
        <v>120</v>
      </c>
      <c r="Y119" s="230">
        <f t="shared" si="35"/>
        <v>121</v>
      </c>
      <c r="Z119" s="230">
        <f t="shared" si="35"/>
        <v>122</v>
      </c>
    </row>
    <row r="120" spans="3:30" ht="13.5" thickBot="1" x14ac:dyDescent="0.25">
      <c r="C120" s="1">
        <v>13</v>
      </c>
      <c r="D120" s="230" t="str" cm="1">
        <f t="array" aca="1" ref="D120" ca="1">IF(INDEX(INDIRECT($B$108),$C120,1)="Välj tjänst","",INDEX(INDIRECT($B$108),$C120,1))</f>
        <v/>
      </c>
      <c r="E120" s="230"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0" t="str" cm="1">
        <f t="array" aca="1" ref="D121" ca="1">IF(INDEX(INDIRECT($B$108),$C121,1)="Välj tjänst","",INDEX(INDIRECT($B$108),$C121,1))</f>
        <v/>
      </c>
      <c r="E121" s="230" t="str">
        <f t="shared" si="33"/>
        <v>TblKrvRes14</v>
      </c>
      <c r="F121" s="255" t="str">
        <f t="shared" ref="F121:Y121" ca="1" si="36">IFERROR(INDEX($F108:$AD108,MATCH(F$118,$F$107:$AD$107,0)),"")</f>
        <v/>
      </c>
      <c r="G121" s="255" t="str">
        <f t="shared" ca="1" si="36"/>
        <v/>
      </c>
      <c r="H121" s="255" t="str">
        <f t="shared" ca="1" si="36"/>
        <v/>
      </c>
      <c r="I121" s="255" t="str">
        <f t="shared" ca="1" si="36"/>
        <v/>
      </c>
      <c r="J121" s="255" t="str">
        <f t="shared" ca="1" si="36"/>
        <v/>
      </c>
      <c r="K121" s="255" t="str">
        <f t="shared" ca="1" si="36"/>
        <v/>
      </c>
      <c r="L121" s="255" t="str">
        <f t="shared" ca="1" si="36"/>
        <v>Delområde 1/Vara/tjänst 1/Krav1</v>
      </c>
      <c r="M121" s="255" t="str">
        <f t="shared" ca="1" si="36"/>
        <v>Delområde 1/Vara/tjänst 1/Krav1</v>
      </c>
      <c r="N121" s="255" t="str">
        <f t="shared" ca="1" si="36"/>
        <v>Delområde 1/Vara/tjänst 1/Krav1</v>
      </c>
      <c r="O121" s="255" t="str">
        <f t="shared" ca="1" si="36"/>
        <v>Delområde 1/Vara/tjänst 1/Krav1</v>
      </c>
      <c r="P121" s="255" t="str">
        <f t="shared" ca="1" si="36"/>
        <v>Delområde 1/Vara/tjänst 1/Krav1</v>
      </c>
      <c r="Q121" s="255" t="str">
        <f t="shared" ca="1" si="36"/>
        <v>Delområde 1/Vara/tjänst 1/Krav1</v>
      </c>
      <c r="R121" s="255" t="str">
        <f t="shared" ca="1" si="36"/>
        <v>Delområde 1/Vara/tjänst 1/Krav1</v>
      </c>
      <c r="S121" s="255" t="str">
        <f t="shared" ca="1" si="36"/>
        <v>Delområde 1/Vara/tjänst 1/Krav1</v>
      </c>
      <c r="T121" s="255" t="str">
        <f t="shared" ca="1" si="36"/>
        <v>Delområde 1/Vara/tjänst 1/Krav1</v>
      </c>
      <c r="U121" s="255" t="str">
        <f t="shared" ca="1" si="36"/>
        <v>Delområde 1/Vara/tjänst 1/Krav1</v>
      </c>
      <c r="V121" s="255" t="str">
        <f t="shared" ca="1" si="36"/>
        <v>Delområde 1/Vara/tjänst 1/Krav1</v>
      </c>
      <c r="W121" s="255" t="str">
        <f t="shared" ca="1" si="36"/>
        <v>Delområde 1/Vara/tjänst 1/Krav1</v>
      </c>
      <c r="X121" s="255" t="str">
        <f t="shared" ca="1" si="36"/>
        <v>Delområde 1/Vara/tjänst 1/Krav1</v>
      </c>
      <c r="Y121" s="255" t="str">
        <f t="shared" ca="1" si="36"/>
        <v>Delområde 1/Vara/tjänst 1/Krav1</v>
      </c>
      <c r="Z121" s="234" t="str">
        <f t="shared" ref="Z121" ca="1" si="37">IFERROR(RIGHT(INDIRECT("C"&amp;Z119),LEN(INDIRECT("C"&amp;Z119))-6),"")</f>
        <v/>
      </c>
    </row>
    <row r="122" spans="3:30" x14ac:dyDescent="0.2">
      <c r="C122" s="1">
        <v>15</v>
      </c>
      <c r="D122" s="230" t="str" cm="1">
        <f t="array" aca="1" ref="D122" ca="1">IF(INDEX(INDIRECT($B$108),$C122,1)="Välj tjänst","",INDEX(INDIRECT($B$108),$C122,1))</f>
        <v/>
      </c>
      <c r="E122" s="230" t="str">
        <f t="shared" si="33"/>
        <v>TblKrvRes15</v>
      </c>
      <c r="F122" s="255" t="str">
        <f t="shared" ref="F122:Y122" ca="1" si="38">IFERROR(INDEX($F109:$AD109,MATCH(F$118,$F$107:$AD$107,0)),"")</f>
        <v/>
      </c>
      <c r="G122" s="255" t="str">
        <f t="shared" ca="1" si="38"/>
        <v/>
      </c>
      <c r="H122" s="255" t="str">
        <f t="shared" ca="1" si="38"/>
        <v/>
      </c>
      <c r="I122" s="255" t="str">
        <f t="shared" ca="1" si="38"/>
        <v/>
      </c>
      <c r="J122" s="255" t="str">
        <f t="shared" ca="1" si="38"/>
        <v/>
      </c>
      <c r="K122" s="255" t="str">
        <f t="shared" ca="1" si="38"/>
        <v/>
      </c>
      <c r="L122" s="255" t="str">
        <f t="shared" ca="1" si="38"/>
        <v>Delområde 1/Vara/tjänst 1/Krav2</v>
      </c>
      <c r="M122" s="255" t="str">
        <f t="shared" ca="1" si="38"/>
        <v>Delområde 1/Vara/tjänst 1/Krav2</v>
      </c>
      <c r="N122" s="255" t="str">
        <f t="shared" ca="1" si="38"/>
        <v>Delområde 1/Vara/tjänst 1/Krav2</v>
      </c>
      <c r="O122" s="255" t="str">
        <f t="shared" ca="1" si="38"/>
        <v>Delområde 1/Vara/tjänst 1/Krav2</v>
      </c>
      <c r="P122" s="255" t="str">
        <f t="shared" ca="1" si="38"/>
        <v>Delområde 1/Vara/tjänst 1/Krav2</v>
      </c>
      <c r="Q122" s="255" t="str">
        <f t="shared" ca="1" si="38"/>
        <v>Delområde 1/Vara/tjänst 1/Krav2</v>
      </c>
      <c r="R122" s="255" t="str">
        <f t="shared" ca="1" si="38"/>
        <v>Delområde 1/Vara/tjänst 1/Krav2</v>
      </c>
      <c r="S122" s="255" t="str">
        <f t="shared" ca="1" si="38"/>
        <v>Delområde 1/Vara/tjänst 1/Krav2</v>
      </c>
      <c r="T122" s="255" t="str">
        <f t="shared" ca="1" si="38"/>
        <v>Delområde 1/Vara/tjänst 1/Krav2</v>
      </c>
      <c r="U122" s="255" t="str">
        <f t="shared" ca="1" si="38"/>
        <v>Delområde 1/Vara/tjänst 1/Krav2</v>
      </c>
      <c r="V122" s="255" t="str">
        <f t="shared" ca="1" si="38"/>
        <v>Delområde 1/Vara/tjänst 1/Krav2</v>
      </c>
      <c r="W122" s="255" t="str">
        <f t="shared" ca="1" si="38"/>
        <v>Delområde 1/Vara/tjänst 1/Krav2</v>
      </c>
      <c r="X122" s="255" t="str">
        <f t="shared" ca="1" si="38"/>
        <v>Delområde 1/Vara/tjänst 1/Krav2</v>
      </c>
      <c r="Y122" s="255" t="str">
        <f t="shared" ca="1" si="38"/>
        <v>Delområde 1/Vara/tjänst 1/Krav2</v>
      </c>
    </row>
    <row r="123" spans="3:30" x14ac:dyDescent="0.2">
      <c r="C123" s="1">
        <v>16</v>
      </c>
      <c r="D123" s="230" t="str" cm="1">
        <f t="array" aca="1" ref="D123" ca="1">IF(INDEX(INDIRECT($B$108),$C123,1)="Välj tjänst","",INDEX(INDIRECT($B$108),$C123,1))</f>
        <v/>
      </c>
      <c r="E123" s="230" t="str">
        <f t="shared" si="33"/>
        <v>TblKrvRes16</v>
      </c>
      <c r="F123" s="255" t="str">
        <f t="shared" ref="F123:Y123" ca="1" si="39">IFERROR(INDEX($F110:$AD110,MATCH(F$118,$F$107:$AD$107,0)),"")</f>
        <v/>
      </c>
      <c r="G123" s="255" t="str">
        <f t="shared" ca="1" si="39"/>
        <v/>
      </c>
      <c r="H123" s="255" t="str">
        <f t="shared" ca="1" si="39"/>
        <v/>
      </c>
      <c r="I123" s="255" t="str">
        <f t="shared" ca="1" si="39"/>
        <v/>
      </c>
      <c r="J123" s="255" t="str">
        <f t="shared" ca="1" si="39"/>
        <v/>
      </c>
      <c r="K123" s="255" t="str">
        <f t="shared" ca="1" si="39"/>
        <v/>
      </c>
      <c r="L123" s="255" t="str">
        <f t="shared" ca="1" si="39"/>
        <v>Delområde 1/Vara/tjänst 1/Krav3</v>
      </c>
      <c r="M123" s="255" t="str">
        <f t="shared" ca="1" si="39"/>
        <v>Delområde 1/Vara/tjänst 1/Krav3</v>
      </c>
      <c r="N123" s="255" t="str">
        <f t="shared" ca="1" si="39"/>
        <v>Delområde 1/Vara/tjänst 1/Krav3</v>
      </c>
      <c r="O123" s="255" t="str">
        <f t="shared" ca="1" si="39"/>
        <v>Delområde 1/Vara/tjänst 1/Krav3</v>
      </c>
      <c r="P123" s="255" t="str">
        <f t="shared" ca="1" si="39"/>
        <v>Delområde 1/Vara/tjänst 1/Krav3</v>
      </c>
      <c r="Q123" s="255" t="str">
        <f t="shared" ca="1" si="39"/>
        <v>Delområde 1/Vara/tjänst 1/Krav3</v>
      </c>
      <c r="R123" s="255" t="str">
        <f t="shared" ca="1" si="39"/>
        <v>Delområde 1/Vara/tjänst 1/Krav3</v>
      </c>
      <c r="S123" s="255" t="str">
        <f t="shared" ca="1" si="39"/>
        <v>Delområde 1/Vara/tjänst 1/Krav3</v>
      </c>
      <c r="T123" s="255" t="str">
        <f t="shared" ca="1" si="39"/>
        <v>Delområde 1/Vara/tjänst 1/Krav3</v>
      </c>
      <c r="U123" s="255" t="str">
        <f t="shared" ca="1" si="39"/>
        <v>Delområde 1/Vara/tjänst 1/Krav3</v>
      </c>
      <c r="V123" s="255" t="str">
        <f t="shared" ca="1" si="39"/>
        <v>Delområde 1/Vara/tjänst 1/Krav3</v>
      </c>
      <c r="W123" s="255" t="str">
        <f t="shared" ca="1" si="39"/>
        <v>Delområde 1/Vara/tjänst 1/Krav3</v>
      </c>
      <c r="X123" s="255" t="str">
        <f t="shared" ca="1" si="39"/>
        <v>Delområde 1/Vara/tjänst 1/Krav3</v>
      </c>
      <c r="Y123" s="255" t="str">
        <f t="shared" ca="1" si="39"/>
        <v>Delområde 1/Vara/tjänst 1/Krav3</v>
      </c>
    </row>
    <row r="124" spans="3:30" x14ac:dyDescent="0.2">
      <c r="C124" s="1">
        <v>17</v>
      </c>
      <c r="D124" s="230" t="str" cm="1">
        <f t="array" aca="1" ref="D124" ca="1">IF(INDEX(INDIRECT($B$108),$C124,1)="Välj tjänst","",INDEX(INDIRECT($B$108),$C124,1))</f>
        <v/>
      </c>
      <c r="E124" s="230" t="str">
        <f t="shared" si="33"/>
        <v>TblKrvRes17</v>
      </c>
      <c r="F124" s="255" t="str">
        <f t="shared" ref="F124:Y124" ca="1" si="40">IFERROR(INDEX($F111:$AD111,MATCH(F$118,$F$107:$AD$107,0)),"")</f>
        <v/>
      </c>
      <c r="G124" s="255" t="str">
        <f t="shared" ca="1" si="40"/>
        <v/>
      </c>
      <c r="H124" s="255" t="str">
        <f t="shared" ca="1" si="40"/>
        <v/>
      </c>
      <c r="I124" s="255" t="str">
        <f t="shared" ca="1" si="40"/>
        <v/>
      </c>
      <c r="J124" s="255" t="str">
        <f t="shared" ca="1" si="40"/>
        <v/>
      </c>
      <c r="K124" s="255" t="str">
        <f t="shared" ca="1" si="40"/>
        <v/>
      </c>
      <c r="L124" s="255" t="str">
        <f t="shared" ca="1" si="40"/>
        <v>Delområde 1/Vara/tjänst 1/Krav4</v>
      </c>
      <c r="M124" s="255" t="str">
        <f t="shared" ca="1" si="40"/>
        <v>Delområde 1/Vara/tjänst 1/Krav4</v>
      </c>
      <c r="N124" s="255" t="str">
        <f t="shared" ca="1" si="40"/>
        <v>Delområde 1/Vara/tjänst 1/Krav4</v>
      </c>
      <c r="O124" s="255" t="str">
        <f t="shared" ca="1" si="40"/>
        <v>Delområde 1/Vara/tjänst 1/Krav4</v>
      </c>
      <c r="P124" s="255" t="str">
        <f t="shared" ca="1" si="40"/>
        <v>Delområde 1/Vara/tjänst 1/Krav4</v>
      </c>
      <c r="Q124" s="255" t="str">
        <f t="shared" ca="1" si="40"/>
        <v>Delområde 1/Vara/tjänst 1/Krav4</v>
      </c>
      <c r="R124" s="255" t="str">
        <f t="shared" ca="1" si="40"/>
        <v>Delområde 1/Vara/tjänst 1/Krav4</v>
      </c>
      <c r="S124" s="255" t="str">
        <f t="shared" ca="1" si="40"/>
        <v>Delområde 1/Vara/tjänst 1/Krav4</v>
      </c>
      <c r="T124" s="255" t="str">
        <f t="shared" ca="1" si="40"/>
        <v>Delområde 1/Vara/tjänst 1/Krav4</v>
      </c>
      <c r="U124" s="255" t="str">
        <f t="shared" ca="1" si="40"/>
        <v>Delområde 1/Vara/tjänst 1/Krav4</v>
      </c>
      <c r="V124" s="255" t="str">
        <f t="shared" ca="1" si="40"/>
        <v>Delområde 1/Vara/tjänst 1/Krav4</v>
      </c>
      <c r="W124" s="255" t="str">
        <f t="shared" ca="1" si="40"/>
        <v>Delområde 1/Vara/tjänst 1/Krav4</v>
      </c>
      <c r="X124" s="255" t="str">
        <f t="shared" ca="1" si="40"/>
        <v>Delområde 1/Vara/tjänst 1/Krav4</v>
      </c>
      <c r="Y124" s="255" t="str">
        <f t="shared" ca="1" si="40"/>
        <v>Delområde 1/Vara/tjänst 1/Krav4</v>
      </c>
    </row>
    <row r="125" spans="3:30" x14ac:dyDescent="0.2">
      <c r="C125" s="1">
        <v>18</v>
      </c>
      <c r="D125" s="230" t="str" cm="1">
        <f t="array" aca="1" ref="D125" ca="1">IF(INDEX(INDIRECT($B$108),$C125,1)="Välj tjänst","",INDEX(INDIRECT($B$108),$C125,1))</f>
        <v/>
      </c>
      <c r="E125" s="230" t="str">
        <f t="shared" si="33"/>
        <v>TblKrvRes18</v>
      </c>
      <c r="F125" s="255" t="str">
        <f t="shared" ref="F125:Y125" ca="1" si="41">IFERROR(INDEX($F112:$AD112,MATCH(F$118,$F$107:$AD$107,0)),"")</f>
        <v/>
      </c>
      <c r="G125" s="255" t="str">
        <f t="shared" ca="1" si="41"/>
        <v/>
      </c>
      <c r="H125" s="255" t="str">
        <f t="shared" ca="1" si="41"/>
        <v/>
      </c>
      <c r="I125" s="255" t="str">
        <f t="shared" ca="1" si="41"/>
        <v/>
      </c>
      <c r="J125" s="255" t="str">
        <f t="shared" ca="1" si="41"/>
        <v/>
      </c>
      <c r="K125" s="255" t="str">
        <f t="shared" ca="1" si="41"/>
        <v/>
      </c>
      <c r="L125" s="255" t="str">
        <f t="shared" ca="1" si="41"/>
        <v>Delområde 1/Vara/tjänst 1/Krav5</v>
      </c>
      <c r="M125" s="255" t="str">
        <f t="shared" ca="1" si="41"/>
        <v>Delområde 1/Vara/tjänst 1/Krav5</v>
      </c>
      <c r="N125" s="255" t="str">
        <f t="shared" ca="1" si="41"/>
        <v>Delområde 1/Vara/tjänst 1/Krav5</v>
      </c>
      <c r="O125" s="255" t="str">
        <f t="shared" ca="1" si="41"/>
        <v>Delområde 1/Vara/tjänst 1/Krav5</v>
      </c>
      <c r="P125" s="255" t="str">
        <f t="shared" ca="1" si="41"/>
        <v>Delområde 1/Vara/tjänst 1/Krav5</v>
      </c>
      <c r="Q125" s="255" t="str">
        <f t="shared" ca="1" si="41"/>
        <v>Delområde 1/Vara/tjänst 1/Krav5</v>
      </c>
      <c r="R125" s="255" t="str">
        <f t="shared" ca="1" si="41"/>
        <v>Delområde 1/Vara/tjänst 1/Krav5</v>
      </c>
      <c r="S125" s="255" t="str">
        <f t="shared" ca="1" si="41"/>
        <v>Delområde 1/Vara/tjänst 1/Krav5</v>
      </c>
      <c r="T125" s="255" t="str">
        <f t="shared" ca="1" si="41"/>
        <v>Delområde 1/Vara/tjänst 1/Krav5</v>
      </c>
      <c r="U125" s="255" t="str">
        <f t="shared" ca="1" si="41"/>
        <v>Delområde 1/Vara/tjänst 1/Krav5</v>
      </c>
      <c r="V125" s="255" t="str">
        <f t="shared" ca="1" si="41"/>
        <v>Delområde 1/Vara/tjänst 1/Krav5</v>
      </c>
      <c r="W125" s="255" t="str">
        <f t="shared" ca="1" si="41"/>
        <v>Delområde 1/Vara/tjänst 1/Krav5</v>
      </c>
      <c r="X125" s="255" t="str">
        <f t="shared" ca="1" si="41"/>
        <v>Delområde 1/Vara/tjänst 1/Krav5</v>
      </c>
      <c r="Y125" s="255" t="str">
        <f t="shared" ca="1" si="41"/>
        <v>Delområde 1/Vara/tjänst 1/Krav5</v>
      </c>
    </row>
    <row r="126" spans="3:30" x14ac:dyDescent="0.2">
      <c r="C126" s="1">
        <v>19</v>
      </c>
      <c r="D126" s="230" t="str" cm="1">
        <f t="array" aca="1" ref="D126" ca="1">IF(INDEX(INDIRECT($B$108),$C126,1)="Välj tjänst","",INDEX(INDIRECT($B$108),$C126,1))</f>
        <v/>
      </c>
      <c r="E126" s="230" t="str">
        <f t="shared" si="33"/>
        <v>TblKrvRes19</v>
      </c>
      <c r="F126" s="255" t="str">
        <f t="shared" ref="F126:Y126" ca="1" si="42">IFERROR(INDEX($F113:$AD113,MATCH(F$118,$F$107:$AD$107,0)),"")</f>
        <v/>
      </c>
      <c r="G126" s="255" t="str">
        <f t="shared" ca="1" si="42"/>
        <v/>
      </c>
      <c r="H126" s="255" t="str">
        <f t="shared" ca="1" si="42"/>
        <v/>
      </c>
      <c r="I126" s="255" t="str">
        <f t="shared" ca="1" si="42"/>
        <v/>
      </c>
      <c r="J126" s="255" t="str">
        <f t="shared" ca="1" si="42"/>
        <v/>
      </c>
      <c r="K126" s="255" t="str">
        <f t="shared" ca="1" si="42"/>
        <v/>
      </c>
      <c r="L126" s="255" t="str">
        <f t="shared" ca="1" si="42"/>
        <v>Delområde 1/Vara/tjänst 1/Krav6</v>
      </c>
      <c r="M126" s="255" t="str">
        <f t="shared" ca="1" si="42"/>
        <v>Delområde 1/Vara/tjänst 1/Krav6</v>
      </c>
      <c r="N126" s="255" t="str">
        <f t="shared" ca="1" si="42"/>
        <v>Delområde 1/Vara/tjänst 1/Krav6</v>
      </c>
      <c r="O126" s="255" t="str">
        <f t="shared" ca="1" si="42"/>
        <v>Delområde 1/Vara/tjänst 1/Krav6</v>
      </c>
      <c r="P126" s="255" t="str">
        <f t="shared" ca="1" si="42"/>
        <v>Delområde 1/Vara/tjänst 1/Krav6</v>
      </c>
      <c r="Q126" s="255" t="str">
        <f t="shared" ca="1" si="42"/>
        <v>Delområde 1/Vara/tjänst 1/Krav6</v>
      </c>
      <c r="R126" s="255" t="str">
        <f t="shared" ca="1" si="42"/>
        <v>Delområde 1/Vara/tjänst 1/Krav6</v>
      </c>
      <c r="S126" s="255" t="str">
        <f t="shared" ca="1" si="42"/>
        <v>Delområde 1/Vara/tjänst 1/Krav6</v>
      </c>
      <c r="T126" s="255" t="str">
        <f t="shared" ca="1" si="42"/>
        <v>Delområde 1/Vara/tjänst 1/Krav6</v>
      </c>
      <c r="U126" s="255" t="str">
        <f t="shared" ca="1" si="42"/>
        <v>Delområde 1/Vara/tjänst 1/Krav6</v>
      </c>
      <c r="V126" s="255" t="str">
        <f t="shared" ca="1" si="42"/>
        <v>Delområde 1/Vara/tjänst 1/Krav6</v>
      </c>
      <c r="W126" s="255" t="str">
        <f t="shared" ca="1" si="42"/>
        <v>Delområde 1/Vara/tjänst 1/Krav6</v>
      </c>
      <c r="X126" s="255" t="str">
        <f t="shared" ca="1" si="42"/>
        <v>Delområde 1/Vara/tjänst 1/Krav6</v>
      </c>
      <c r="Y126" s="255" t="str">
        <f t="shared" ca="1" si="42"/>
        <v>Delområde 1/Vara/tjänst 1/Krav6</v>
      </c>
    </row>
    <row r="127" spans="3:30" x14ac:dyDescent="0.2">
      <c r="C127" s="1">
        <v>20</v>
      </c>
      <c r="D127" s="230" t="str" cm="1">
        <f t="array" aca="1" ref="D127" ca="1">IF(INDEX(INDIRECT($B$108),$C127,1)="Välj tjänst","",INDEX(INDIRECT($B$108),$C127,1))</f>
        <v/>
      </c>
      <c r="E127" s="230" t="str">
        <f t="shared" si="33"/>
        <v>TblKrvRes20</v>
      </c>
      <c r="F127" s="255" t="str">
        <f t="shared" ref="F127:Y127" ca="1" si="43">IFERROR(INDEX($F114:$AD114,MATCH(F$118,$F$107:$AD$107,0)),"")</f>
        <v/>
      </c>
      <c r="G127" s="255" t="str">
        <f t="shared" ca="1" si="43"/>
        <v/>
      </c>
      <c r="H127" s="255" t="str">
        <f t="shared" ca="1" si="43"/>
        <v/>
      </c>
      <c r="I127" s="255" t="str">
        <f t="shared" ca="1" si="43"/>
        <v/>
      </c>
      <c r="J127" s="255" t="str">
        <f t="shared" ca="1" si="43"/>
        <v/>
      </c>
      <c r="K127" s="255" t="str">
        <f t="shared" ca="1" si="43"/>
        <v/>
      </c>
      <c r="L127" s="255" t="str">
        <f t="shared" ca="1" si="43"/>
        <v>Delområde 1/Vara/tjänst 1/Krav7</v>
      </c>
      <c r="M127" s="255" t="str">
        <f t="shared" ca="1" si="43"/>
        <v>Delområde 1/Vara/tjänst 1/Krav7</v>
      </c>
      <c r="N127" s="255" t="str">
        <f t="shared" ca="1" si="43"/>
        <v>Delområde 1/Vara/tjänst 1/Krav7</v>
      </c>
      <c r="O127" s="255" t="str">
        <f t="shared" ca="1" si="43"/>
        <v>Delområde 1/Vara/tjänst 1/Krav7</v>
      </c>
      <c r="P127" s="255" t="str">
        <f t="shared" ca="1" si="43"/>
        <v>Delområde 1/Vara/tjänst 1/Krav7</v>
      </c>
      <c r="Q127" s="255" t="str">
        <f t="shared" ca="1" si="43"/>
        <v>Delområde 1/Vara/tjänst 1/Krav7</v>
      </c>
      <c r="R127" s="255" t="str">
        <f t="shared" ca="1" si="43"/>
        <v>Delområde 1/Vara/tjänst 1/Krav7</v>
      </c>
      <c r="S127" s="255" t="str">
        <f t="shared" ca="1" si="43"/>
        <v>Delområde 1/Vara/tjänst 1/Krav7</v>
      </c>
      <c r="T127" s="255" t="str">
        <f t="shared" ca="1" si="43"/>
        <v>Delområde 1/Vara/tjänst 1/Krav7</v>
      </c>
      <c r="U127" s="255" t="str">
        <f t="shared" ca="1" si="43"/>
        <v>Delområde 1/Vara/tjänst 1/Krav7</v>
      </c>
      <c r="V127" s="255" t="str">
        <f t="shared" ca="1" si="43"/>
        <v>Delområde 1/Vara/tjänst 1/Krav7</v>
      </c>
      <c r="W127" s="255" t="str">
        <f t="shared" ca="1" si="43"/>
        <v>Delområde 1/Vara/tjänst 1/Krav7</v>
      </c>
      <c r="X127" s="255" t="str">
        <f t="shared" ca="1" si="43"/>
        <v>Delområde 1/Vara/tjänst 1/Krav7</v>
      </c>
      <c r="Y127" s="255" t="str">
        <f t="shared" ca="1" si="43"/>
        <v>Delområde 1/Vara/tjänst 1/Krav7</v>
      </c>
    </row>
    <row r="128" spans="3:30" x14ac:dyDescent="0.2">
      <c r="D128" s="230" t="str">
        <f>IF('1 Spec. - 1. Lägsta pris'!C68="","",'1 Spec. - 1. Lägsta pris'!B68&amp;" - "&amp;'1 Spec. - 1. Lägsta pris'!C68)</f>
        <v/>
      </c>
      <c r="F128" s="255" t="str">
        <f t="shared" ref="F128:Y128" ca="1" si="44">IFERROR(INDEX($F115:$AD115,MATCH(F$118,$F$107:$AD$107,0)),"")</f>
        <v/>
      </c>
      <c r="G128" s="255" t="str">
        <f t="shared" ca="1" si="44"/>
        <v/>
      </c>
      <c r="H128" s="255" t="str">
        <f t="shared" ca="1" si="44"/>
        <v/>
      </c>
      <c r="I128" s="255" t="str">
        <f t="shared" ca="1" si="44"/>
        <v/>
      </c>
      <c r="J128" s="255" t="str">
        <f t="shared" ca="1" si="44"/>
        <v/>
      </c>
      <c r="K128" s="255" t="str">
        <f t="shared" ca="1" si="44"/>
        <v/>
      </c>
      <c r="L128" s="255" t="str">
        <f t="shared" ca="1" si="44"/>
        <v>Delområde 1/Vara/tjänst 1/Krav8</v>
      </c>
      <c r="M128" s="255" t="str">
        <f t="shared" ca="1" si="44"/>
        <v>Delområde 1/Vara/tjänst 1/Krav8</v>
      </c>
      <c r="N128" s="255" t="str">
        <f t="shared" ca="1" si="44"/>
        <v>Delområde 1/Vara/tjänst 1/Krav8</v>
      </c>
      <c r="O128" s="255" t="str">
        <f t="shared" ca="1" si="44"/>
        <v>Delområde 1/Vara/tjänst 1/Krav8</v>
      </c>
      <c r="P128" s="255" t="str">
        <f t="shared" ca="1" si="44"/>
        <v>Delområde 1/Vara/tjänst 1/Krav8</v>
      </c>
      <c r="Q128" s="255" t="str">
        <f t="shared" ca="1" si="44"/>
        <v>Delområde 1/Vara/tjänst 1/Krav8</v>
      </c>
      <c r="R128" s="255" t="str">
        <f t="shared" ca="1" si="44"/>
        <v>Delområde 1/Vara/tjänst 1/Krav8</v>
      </c>
      <c r="S128" s="255" t="str">
        <f t="shared" ca="1" si="44"/>
        <v>Delområde 1/Vara/tjänst 1/Krav8</v>
      </c>
      <c r="T128" s="255" t="str">
        <f t="shared" ca="1" si="44"/>
        <v>Delområde 1/Vara/tjänst 1/Krav8</v>
      </c>
      <c r="U128" s="255" t="str">
        <f t="shared" ca="1" si="44"/>
        <v>Delområde 1/Vara/tjänst 1/Krav8</v>
      </c>
      <c r="V128" s="255" t="str">
        <f t="shared" ca="1" si="44"/>
        <v>Delområde 1/Vara/tjänst 1/Krav8</v>
      </c>
      <c r="W128" s="255" t="str">
        <f t="shared" ca="1" si="44"/>
        <v>Delområde 1/Vara/tjänst 1/Krav8</v>
      </c>
      <c r="X128" s="255" t="str">
        <f t="shared" ca="1" si="44"/>
        <v>Delområde 1/Vara/tjänst 1/Krav8</v>
      </c>
      <c r="Y128" s="255" t="str">
        <f t="shared" ca="1" si="44"/>
        <v>Delområde 1/Vara/tjänst 1/Krav8</v>
      </c>
    </row>
    <row r="129" spans="4:25" x14ac:dyDescent="0.2">
      <c r="F129" s="255" t="str">
        <f t="shared" ref="F129:Y129" ca="1" si="45">IFERROR(INDEX($F116:$AD116,MATCH(F$118,$F$107:$AD$107,0)),"")</f>
        <v/>
      </c>
      <c r="G129" s="255" t="str">
        <f t="shared" ca="1" si="45"/>
        <v/>
      </c>
      <c r="H129" s="255" t="str">
        <f t="shared" ca="1" si="45"/>
        <v/>
      </c>
      <c r="I129" s="255" t="str">
        <f t="shared" ca="1" si="45"/>
        <v/>
      </c>
      <c r="J129" s="255" t="str">
        <f t="shared" ca="1" si="45"/>
        <v/>
      </c>
      <c r="K129" s="255" t="str">
        <f t="shared" ca="1" si="45"/>
        <v/>
      </c>
      <c r="L129" s="255" t="str">
        <f t="shared" ca="1" si="45"/>
        <v>Delområde 1/Vara/tjänst 1/Krav9</v>
      </c>
      <c r="M129" s="255" t="str">
        <f t="shared" ca="1" si="45"/>
        <v>Delområde 1/Vara/tjänst 1/Krav9</v>
      </c>
      <c r="N129" s="255" t="str">
        <f t="shared" ca="1" si="45"/>
        <v>Delområde 1/Vara/tjänst 1/Krav9</v>
      </c>
      <c r="O129" s="255" t="str">
        <f t="shared" ca="1" si="45"/>
        <v>Delområde 1/Vara/tjänst 1/Krav9</v>
      </c>
      <c r="P129" s="255" t="str">
        <f t="shared" ca="1" si="45"/>
        <v>Delområde 1/Vara/tjänst 1/Krav9</v>
      </c>
      <c r="Q129" s="255" t="str">
        <f t="shared" ca="1" si="45"/>
        <v>Delområde 1/Vara/tjänst 1/Krav9</v>
      </c>
      <c r="R129" s="255" t="str">
        <f t="shared" ca="1" si="45"/>
        <v>Delområde 1/Vara/tjänst 1/Krav9</v>
      </c>
      <c r="S129" s="255" t="str">
        <f t="shared" ca="1" si="45"/>
        <v>Delområde 1/Vara/tjänst 1/Krav9</v>
      </c>
      <c r="T129" s="255" t="str">
        <f t="shared" ca="1" si="45"/>
        <v>Delområde 1/Vara/tjänst 1/Krav9</v>
      </c>
      <c r="U129" s="255" t="str">
        <f t="shared" ca="1" si="45"/>
        <v>Delområde 1/Vara/tjänst 1/Krav9</v>
      </c>
      <c r="V129" s="255" t="str">
        <f t="shared" ca="1" si="45"/>
        <v>Delområde 1/Vara/tjänst 1/Krav9</v>
      </c>
      <c r="W129" s="255" t="str">
        <f t="shared" ca="1" si="45"/>
        <v>Delområde 1/Vara/tjänst 1/Krav9</v>
      </c>
      <c r="X129" s="255" t="str">
        <f t="shared" ca="1" si="45"/>
        <v>Delområde 1/Vara/tjänst 1/Krav9</v>
      </c>
      <c r="Y129" s="255" t="str">
        <f t="shared" ca="1" si="45"/>
        <v>Delområde 1/Vara/tjänst 1/Krav9</v>
      </c>
    </row>
    <row r="130" spans="4:25" x14ac:dyDescent="0.2">
      <c r="F130" s="256"/>
    </row>
    <row r="140" spans="4:25" x14ac:dyDescent="0.2">
      <c r="D140" s="224" t="s">
        <v>571</v>
      </c>
      <c r="E140" s="268" t="s">
        <v>572</v>
      </c>
      <c r="G140" s="224" t="s">
        <v>587</v>
      </c>
      <c r="H140" s="224" t="s">
        <v>588</v>
      </c>
      <c r="I140" s="224"/>
      <c r="J140" s="224"/>
      <c r="K140" s="224"/>
      <c r="L140" s="224"/>
      <c r="M140" s="224"/>
    </row>
    <row r="141" spans="4:25" x14ac:dyDescent="0.2">
      <c r="D141" s="262" t="s">
        <v>546</v>
      </c>
      <c r="E141" s="262">
        <v>363</v>
      </c>
      <c r="G141" s="270" t="s">
        <v>119</v>
      </c>
      <c r="H141" s="230" t="s">
        <v>127</v>
      </c>
      <c r="I141" s="230" t="s">
        <v>589</v>
      </c>
      <c r="J141" s="230"/>
      <c r="K141" s="230"/>
      <c r="L141" s="230"/>
      <c r="M141" s="230"/>
    </row>
    <row r="142" spans="4:25" x14ac:dyDescent="0.2">
      <c r="D142" s="262" t="s">
        <v>548</v>
      </c>
      <c r="E142" s="262">
        <v>388</v>
      </c>
      <c r="G142" s="270" t="s">
        <v>590</v>
      </c>
      <c r="H142" s="230" t="s">
        <v>121</v>
      </c>
      <c r="I142" s="230"/>
      <c r="J142" s="230"/>
      <c r="K142" s="230"/>
      <c r="L142" s="230"/>
      <c r="M142" s="230"/>
    </row>
    <row r="143" spans="4:25" x14ac:dyDescent="0.2">
      <c r="D143" s="262" t="s">
        <v>550</v>
      </c>
      <c r="E143" s="262">
        <v>426</v>
      </c>
      <c r="G143" s="270" t="s">
        <v>591</v>
      </c>
      <c r="H143" s="230" t="s">
        <v>592</v>
      </c>
      <c r="I143" s="230" t="s">
        <v>593</v>
      </c>
      <c r="J143" s="230"/>
      <c r="K143" s="230"/>
      <c r="L143" s="230"/>
      <c r="M143" s="230"/>
    </row>
    <row r="144" spans="4:25" x14ac:dyDescent="0.2">
      <c r="D144" s="262" t="s">
        <v>551</v>
      </c>
      <c r="E144" s="262">
        <v>491</v>
      </c>
      <c r="G144" s="270" t="s">
        <v>594</v>
      </c>
      <c r="H144" s="230" t="s">
        <v>595</v>
      </c>
      <c r="I144" s="230" t="s">
        <v>571</v>
      </c>
      <c r="J144" s="230" t="s">
        <v>596</v>
      </c>
      <c r="K144" s="230" t="s">
        <v>597</v>
      </c>
      <c r="L144" s="230" t="s">
        <v>598</v>
      </c>
      <c r="M144" s="230" t="s">
        <v>599</v>
      </c>
      <c r="N144" s="1" t="s">
        <v>600</v>
      </c>
    </row>
    <row r="145" spans="4:13" x14ac:dyDescent="0.2">
      <c r="D145" s="262" t="s">
        <v>577</v>
      </c>
      <c r="E145" s="262">
        <v>557</v>
      </c>
      <c r="G145" s="270" t="s">
        <v>601</v>
      </c>
      <c r="H145" s="230" t="s">
        <v>602</v>
      </c>
      <c r="I145" s="230"/>
      <c r="J145" s="230"/>
      <c r="K145" s="230"/>
      <c r="L145" s="230"/>
      <c r="M145" s="230"/>
    </row>
    <row r="146" spans="4:13" x14ac:dyDescent="0.2">
      <c r="D146" s="262" t="s">
        <v>578</v>
      </c>
      <c r="E146" s="262">
        <v>728</v>
      </c>
    </row>
    <row r="147" spans="4:13" x14ac:dyDescent="0.2">
      <c r="D147" s="262" t="s">
        <v>552</v>
      </c>
      <c r="E147" s="262">
        <v>413</v>
      </c>
    </row>
    <row r="148" spans="4:13" x14ac:dyDescent="0.2">
      <c r="D148" s="262" t="s">
        <v>553</v>
      </c>
      <c r="E148" s="262">
        <v>465</v>
      </c>
    </row>
    <row r="149" spans="4:13" x14ac:dyDescent="0.2">
      <c r="D149" s="262" t="s">
        <v>554</v>
      </c>
      <c r="E149" s="262">
        <v>412</v>
      </c>
    </row>
    <row r="150" spans="4:13" x14ac:dyDescent="0.2">
      <c r="D150" s="262" t="s">
        <v>555</v>
      </c>
      <c r="E150" s="262">
        <v>440</v>
      </c>
    </row>
    <row r="151" spans="4:13" x14ac:dyDescent="0.2">
      <c r="D151" s="262" t="s">
        <v>556</v>
      </c>
      <c r="E151" s="262">
        <v>466</v>
      </c>
    </row>
    <row r="152" spans="4:13" x14ac:dyDescent="0.2">
      <c r="D152" s="262" t="s">
        <v>573</v>
      </c>
      <c r="E152" s="262">
        <v>432</v>
      </c>
    </row>
    <row r="153" spans="4:13" x14ac:dyDescent="0.2">
      <c r="D153" s="262" t="s">
        <v>574</v>
      </c>
      <c r="E153" s="262">
        <v>528</v>
      </c>
    </row>
    <row r="154" spans="4:13" x14ac:dyDescent="0.2">
      <c r="D154" s="262" t="s">
        <v>557</v>
      </c>
      <c r="E154" s="262">
        <v>592</v>
      </c>
    </row>
    <row r="155" spans="4:13" x14ac:dyDescent="0.2">
      <c r="D155" s="262" t="s">
        <v>558</v>
      </c>
      <c r="E155" s="262">
        <v>728</v>
      </c>
    </row>
    <row r="156" spans="4:13" x14ac:dyDescent="0.2">
      <c r="D156" s="262" t="s">
        <v>579</v>
      </c>
      <c r="E156" s="262">
        <v>557</v>
      </c>
    </row>
    <row r="157" spans="4:13" x14ac:dyDescent="0.2">
      <c r="D157" s="262" t="s">
        <v>580</v>
      </c>
      <c r="E157" s="262">
        <v>676</v>
      </c>
    </row>
    <row r="158" spans="4:13" x14ac:dyDescent="0.2">
      <c r="D158" s="262" t="s">
        <v>575</v>
      </c>
      <c r="E158" s="262">
        <v>676</v>
      </c>
    </row>
    <row r="159" spans="4:13" x14ac:dyDescent="0.2">
      <c r="D159" s="262" t="s">
        <v>559</v>
      </c>
      <c r="E159" s="262">
        <v>485</v>
      </c>
    </row>
    <row r="160" spans="4:13" x14ac:dyDescent="0.2">
      <c r="D160" s="262" t="s">
        <v>560</v>
      </c>
      <c r="E160" s="262">
        <v>556</v>
      </c>
    </row>
    <row r="161" spans="4:5" x14ac:dyDescent="0.2">
      <c r="D161" s="262" t="s">
        <v>561</v>
      </c>
      <c r="E161" s="262">
        <v>598</v>
      </c>
    </row>
    <row r="162" spans="4:5" x14ac:dyDescent="0.2">
      <c r="D162" s="262" t="s">
        <v>562</v>
      </c>
      <c r="E162" s="262">
        <v>358</v>
      </c>
    </row>
    <row r="163" spans="4:5" x14ac:dyDescent="0.2">
      <c r="D163" s="262" t="s">
        <v>563</v>
      </c>
      <c r="E163" s="262">
        <v>497</v>
      </c>
    </row>
    <row r="164" spans="4:5" x14ac:dyDescent="0.2">
      <c r="D164" s="262" t="s">
        <v>564</v>
      </c>
      <c r="E164" s="262">
        <v>580</v>
      </c>
    </row>
    <row r="165" spans="4:5" x14ac:dyDescent="0.2">
      <c r="D165" s="262" t="s">
        <v>565</v>
      </c>
      <c r="E165" s="262">
        <v>513</v>
      </c>
    </row>
    <row r="166" spans="4:5" x14ac:dyDescent="0.2">
      <c r="D166" s="262" t="s">
        <v>576</v>
      </c>
      <c r="E166" s="262">
        <v>530</v>
      </c>
    </row>
    <row r="167" spans="4:5" x14ac:dyDescent="0.2">
      <c r="D167" s="262" t="s">
        <v>566</v>
      </c>
      <c r="E167" s="262">
        <v>579</v>
      </c>
    </row>
    <row r="168" spans="4:5" x14ac:dyDescent="0.2">
      <c r="D168" s="262" t="s">
        <v>567</v>
      </c>
      <c r="E168" s="262">
        <v>728</v>
      </c>
    </row>
    <row r="169" spans="4:5" x14ac:dyDescent="0.2">
      <c r="D169" s="262" t="s">
        <v>581</v>
      </c>
      <c r="E169" s="262">
        <v>372</v>
      </c>
    </row>
    <row r="170" spans="4:5" x14ac:dyDescent="0.2">
      <c r="D170" s="262" t="s">
        <v>582</v>
      </c>
      <c r="E170" s="262">
        <v>398</v>
      </c>
    </row>
    <row r="172" spans="4:5" x14ac:dyDescent="0.2">
      <c r="D172" s="224" t="s">
        <v>571</v>
      </c>
      <c r="E172" s="268" t="s">
        <v>572</v>
      </c>
    </row>
    <row r="173" spans="4:5" x14ac:dyDescent="0.2">
      <c r="D173" s="230" t="s">
        <v>547</v>
      </c>
      <c r="E173" s="230">
        <v>432</v>
      </c>
    </row>
    <row r="174" spans="4:5" x14ac:dyDescent="0.2">
      <c r="D174" s="230" t="s">
        <v>549</v>
      </c>
      <c r="E174" s="230">
        <v>465</v>
      </c>
    </row>
    <row r="175" spans="4:5" x14ac:dyDescent="0.2">
      <c r="D175" s="230" t="s">
        <v>583</v>
      </c>
      <c r="E175" s="230">
        <v>499</v>
      </c>
    </row>
    <row r="176" spans="4:5" x14ac:dyDescent="0.2">
      <c r="D176" s="230" t="s">
        <v>584</v>
      </c>
      <c r="E176" s="230">
        <v>505</v>
      </c>
    </row>
    <row r="177" spans="4:5" x14ac:dyDescent="0.2">
      <c r="D177" s="230" t="s">
        <v>585</v>
      </c>
      <c r="E177" s="230">
        <v>557</v>
      </c>
    </row>
    <row r="178" spans="4:5" x14ac:dyDescent="0.2">
      <c r="D178" s="230" t="s">
        <v>586</v>
      </c>
      <c r="E178" s="230">
        <v>614</v>
      </c>
    </row>
  </sheetData>
  <sheetProtection algorithmName="SHA-512" hashValue="Lf66xXF3HNwxFLCV0J9l79eu3gPHo5l4Jx/+Rx9DV0F9jXwLAxk7GzXLjCYvvyFP7hTEBL6b+NoMa4MpXGcUjg==" saltValue="KpxbGx8s8bTHNKLtbrJ0Yg=="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286</v>
      </c>
      <c r="B1" s="257" t="b">
        <v>0</v>
      </c>
    </row>
    <row r="2" spans="1:17" x14ac:dyDescent="0.2">
      <c r="A2" t="s">
        <v>152</v>
      </c>
      <c r="B2" t="b">
        <v>0</v>
      </c>
    </row>
    <row r="3" spans="1:17" x14ac:dyDescent="0.2">
      <c r="A3" s="21" t="s">
        <v>9</v>
      </c>
      <c r="B3" s="1" t="s">
        <v>198</v>
      </c>
      <c r="C3" s="1"/>
      <c r="E3" s="258"/>
      <c r="N3" t="s">
        <v>280</v>
      </c>
    </row>
    <row r="4" spans="1:17" x14ac:dyDescent="0.2">
      <c r="A4" s="21" t="s">
        <v>10</v>
      </c>
      <c r="B4" s="259" t="s">
        <v>198</v>
      </c>
      <c r="C4" s="1"/>
      <c r="E4" s="1"/>
    </row>
    <row r="5" spans="1:17" x14ac:dyDescent="0.2">
      <c r="A5" s="21" t="s">
        <v>11</v>
      </c>
      <c r="B5" s="260" t="s">
        <v>198</v>
      </c>
      <c r="C5" s="1" t="s">
        <v>16</v>
      </c>
      <c r="E5" s="258"/>
      <c r="L5" t="s">
        <v>288</v>
      </c>
      <c r="N5" t="s">
        <v>281</v>
      </c>
      <c r="O5" t="s">
        <v>609</v>
      </c>
      <c r="P5" t="s">
        <v>282</v>
      </c>
      <c r="Q5" s="1" t="s">
        <v>527</v>
      </c>
    </row>
    <row r="6" spans="1:17" x14ac:dyDescent="0.2">
      <c r="A6" s="21" t="s">
        <v>12</v>
      </c>
      <c r="B6" s="130" t="s">
        <v>13</v>
      </c>
      <c r="C6" s="1" t="s">
        <v>155</v>
      </c>
      <c r="E6" s="258"/>
      <c r="L6" s="261" t="str" cm="1">
        <f t="array" ref="L6">INDEX(N6:N44, MAX(IF(N6:N44&lt;&gt;"", ROW(N6:N44)))-MIN(ROW(N6:N44))+1)</f>
        <v>1.0</v>
      </c>
      <c r="N6" s="262" t="s">
        <v>606</v>
      </c>
      <c r="O6" s="273">
        <v>45744</v>
      </c>
      <c r="P6" s="230" t="s">
        <v>608</v>
      </c>
      <c r="Q6" s="230" t="s">
        <v>607</v>
      </c>
    </row>
    <row r="7" spans="1:17" x14ac:dyDescent="0.2">
      <c r="A7" s="21"/>
      <c r="B7" s="267"/>
      <c r="C7" s="1" t="s">
        <v>14</v>
      </c>
      <c r="F7" s="263"/>
      <c r="N7" s="262"/>
      <c r="O7" s="262"/>
      <c r="P7" s="262"/>
      <c r="Q7" s="230"/>
    </row>
    <row r="8" spans="1:17" x14ac:dyDescent="0.2">
      <c r="A8" s="21"/>
      <c r="B8" s="264"/>
      <c r="C8" s="1" t="s">
        <v>15</v>
      </c>
      <c r="E8" t="s">
        <v>210</v>
      </c>
      <c r="N8" s="262"/>
      <c r="O8" s="262"/>
      <c r="P8" s="262"/>
      <c r="Q8" s="230"/>
    </row>
    <row r="9" spans="1:17" x14ac:dyDescent="0.2">
      <c r="A9" s="21"/>
      <c r="B9" s="265"/>
      <c r="C9" s="1" t="s">
        <v>17</v>
      </c>
      <c r="E9">
        <f>VALUE(IF(ISNUMBER(SEARCH("2",DpDwnTDV))=TRUE,"2","1"))</f>
        <v>2</v>
      </c>
      <c r="N9" s="262"/>
      <c r="O9" s="262"/>
      <c r="P9" s="262"/>
      <c r="Q9" s="230"/>
    </row>
    <row r="10" spans="1:17" x14ac:dyDescent="0.2">
      <c r="A10" s="21"/>
      <c r="B10" s="266"/>
      <c r="C10" s="1" t="s">
        <v>18</v>
      </c>
      <c r="E10" t="str">
        <f>"Alt"&amp;IF(ISNUMBER(SEARCH("1",DpDwnUtvddrop))=TRUE,"1",IF(ISNUMBER(SEARCH("2",DpDwnUtvddrop))=TRUE,"2",IF(ISNUMBER(SEARCH("3",DpDwnUtvddrop))=TRUE,"3",IF(ISNUMBER(SEARCH("4",DpDwnUtvddrop))=TRUE,"4"))))</f>
        <v>AltFALSE</v>
      </c>
      <c r="N10" s="262"/>
      <c r="O10" s="262"/>
      <c r="P10" s="262"/>
      <c r="Q10" s="230"/>
    </row>
    <row r="11" spans="1:17" x14ac:dyDescent="0.2">
      <c r="A11" s="1"/>
      <c r="B11" s="1"/>
      <c r="C11" s="1"/>
      <c r="N11" s="230"/>
      <c r="O11" s="230"/>
      <c r="P11" s="230"/>
      <c r="Q11" s="230"/>
    </row>
    <row r="12" spans="1:17" x14ac:dyDescent="0.2">
      <c r="N12" s="262"/>
      <c r="O12" s="262"/>
      <c r="P12" s="262"/>
      <c r="Q12" s="262"/>
    </row>
    <row r="13" spans="1:17" x14ac:dyDescent="0.2">
      <c r="N13" s="230"/>
      <c r="O13" s="230"/>
      <c r="P13" s="230"/>
      <c r="Q13" s="230"/>
    </row>
    <row r="14" spans="1:17" x14ac:dyDescent="0.2">
      <c r="N14" s="230"/>
      <c r="O14" s="230"/>
      <c r="P14" s="230"/>
      <c r="Q14" s="230"/>
    </row>
    <row r="15" spans="1:17" x14ac:dyDescent="0.2">
      <c r="N15" s="230"/>
      <c r="O15" s="230"/>
      <c r="P15" s="230"/>
      <c r="Q15" s="230"/>
    </row>
    <row r="16" spans="1:17" x14ac:dyDescent="0.2">
      <c r="N16" s="230"/>
      <c r="O16" s="230"/>
      <c r="P16" s="230"/>
      <c r="Q16" s="230"/>
    </row>
    <row r="17" spans="14:17" x14ac:dyDescent="0.2">
      <c r="N17" s="230"/>
      <c r="O17" s="230"/>
      <c r="P17" s="230"/>
      <c r="Q17" s="230"/>
    </row>
    <row r="18" spans="14:17" x14ac:dyDescent="0.2">
      <c r="N18" s="262"/>
      <c r="O18" s="262"/>
      <c r="P18" s="262"/>
      <c r="Q18" s="262"/>
    </row>
    <row r="19" spans="14:17" x14ac:dyDescent="0.2">
      <c r="N19" s="262"/>
      <c r="O19" s="262"/>
      <c r="P19" s="262"/>
      <c r="Q19" s="262"/>
    </row>
    <row r="20" spans="14:17" x14ac:dyDescent="0.2">
      <c r="N20" s="262"/>
      <c r="O20" s="262"/>
      <c r="P20" s="262"/>
      <c r="Q20" s="262"/>
    </row>
    <row r="21" spans="14:17" x14ac:dyDescent="0.2">
      <c r="N21" s="262"/>
      <c r="O21" s="262"/>
      <c r="P21" s="262"/>
      <c r="Q21" s="262"/>
    </row>
    <row r="22" spans="14:17" x14ac:dyDescent="0.2">
      <c r="N22" s="262"/>
      <c r="O22" s="262"/>
      <c r="P22" s="262"/>
      <c r="Q22" s="262"/>
    </row>
    <row r="23" spans="14:17" x14ac:dyDescent="0.2">
      <c r="N23" s="262"/>
      <c r="O23" s="262"/>
      <c r="P23" s="262"/>
      <c r="Q23" s="262"/>
    </row>
    <row r="24" spans="14:17" x14ac:dyDescent="0.2">
      <c r="N24" s="262"/>
      <c r="O24" s="262"/>
      <c r="P24" s="262"/>
      <c r="Q24" s="262"/>
    </row>
    <row r="25" spans="14:17" x14ac:dyDescent="0.2">
      <c r="N25" s="262"/>
      <c r="O25" s="262"/>
      <c r="P25" s="262"/>
      <c r="Q25" s="262"/>
    </row>
    <row r="26" spans="14:17" x14ac:dyDescent="0.2">
      <c r="N26" s="262"/>
      <c r="O26" s="262"/>
      <c r="P26" s="262"/>
      <c r="Q26" s="262"/>
    </row>
    <row r="27" spans="14:17" x14ac:dyDescent="0.2">
      <c r="N27" s="262"/>
      <c r="O27" s="262"/>
      <c r="P27" s="262"/>
      <c r="Q27" s="262"/>
    </row>
    <row r="28" spans="14:17" x14ac:dyDescent="0.2">
      <c r="N28" s="262"/>
      <c r="O28" s="262"/>
      <c r="P28" s="262"/>
      <c r="Q28" s="262"/>
    </row>
    <row r="29" spans="14:17" x14ac:dyDescent="0.2">
      <c r="N29" s="262"/>
      <c r="O29" s="262"/>
      <c r="P29" s="262"/>
      <c r="Q29" s="262"/>
    </row>
    <row r="30" spans="14:17" x14ac:dyDescent="0.2">
      <c r="N30" s="262"/>
      <c r="O30" s="262"/>
      <c r="P30" s="262"/>
      <c r="Q30" s="262"/>
    </row>
    <row r="31" spans="14:17" x14ac:dyDescent="0.2">
      <c r="N31" s="262"/>
      <c r="O31" s="262"/>
      <c r="P31" s="262"/>
      <c r="Q31" s="262"/>
    </row>
    <row r="32" spans="14:17" x14ac:dyDescent="0.2">
      <c r="N32" s="262"/>
      <c r="O32" s="262"/>
      <c r="P32" s="262"/>
      <c r="Q32" s="262"/>
    </row>
    <row r="33" spans="14:17" x14ac:dyDescent="0.2">
      <c r="N33" s="262"/>
      <c r="O33" s="262"/>
      <c r="P33" s="262"/>
      <c r="Q33" s="262"/>
    </row>
    <row r="34" spans="14:17" x14ac:dyDescent="0.2">
      <c r="N34" s="262"/>
      <c r="O34" s="262"/>
      <c r="P34" s="262"/>
      <c r="Q34" s="262"/>
    </row>
    <row r="35" spans="14:17" x14ac:dyDescent="0.2">
      <c r="N35" s="262"/>
      <c r="O35" s="262"/>
      <c r="P35" s="262"/>
      <c r="Q35" s="262"/>
    </row>
    <row r="36" spans="14:17" x14ac:dyDescent="0.2">
      <c r="N36" s="262"/>
      <c r="O36" s="262"/>
      <c r="P36" s="262"/>
      <c r="Q36" s="262"/>
    </row>
    <row r="37" spans="14:17" x14ac:dyDescent="0.2">
      <c r="N37" s="262"/>
      <c r="O37" s="262"/>
      <c r="P37" s="262"/>
      <c r="Q37" s="262"/>
    </row>
    <row r="38" spans="14:17" x14ac:dyDescent="0.2">
      <c r="N38" s="262"/>
      <c r="O38" s="262"/>
      <c r="P38" s="262"/>
      <c r="Q38" s="262"/>
    </row>
    <row r="39" spans="14:17" x14ac:dyDescent="0.2">
      <c r="N39" s="262"/>
      <c r="O39" s="262"/>
      <c r="P39" s="262"/>
      <c r="Q39" s="262"/>
    </row>
    <row r="40" spans="14:17" x14ac:dyDescent="0.2">
      <c r="N40" s="262"/>
      <c r="O40" s="262"/>
      <c r="P40" s="262"/>
      <c r="Q40" s="262"/>
    </row>
    <row r="41" spans="14:17" x14ac:dyDescent="0.2">
      <c r="N41" s="262"/>
      <c r="O41" s="262"/>
      <c r="P41" s="262"/>
      <c r="Q41" s="262"/>
    </row>
    <row r="42" spans="14:17" x14ac:dyDescent="0.2">
      <c r="N42" s="262"/>
      <c r="O42" s="262"/>
      <c r="P42" s="262"/>
      <c r="Q42" s="262"/>
    </row>
    <row r="43" spans="14:17" x14ac:dyDescent="0.2">
      <c r="N43" s="262"/>
      <c r="O43" s="262"/>
      <c r="P43" s="262"/>
      <c r="Q43" s="262"/>
    </row>
    <row r="44" spans="14:17" x14ac:dyDescent="0.2">
      <c r="N44" s="262"/>
      <c r="O44" s="262"/>
      <c r="P44" s="262"/>
      <c r="Q44" s="262"/>
    </row>
  </sheetData>
  <sheetProtection algorithmName="SHA-512" hashValue="dSO+v/Pt7sX00tEqvErtn4qxgao30se6WFlOa8ZVrcKl/VGn9B/VHdVGLALkcyMHa4yhWXofMI8bZiwd4BWfPw==" saltValue="HWxc+sfQfoh2c1FxbMkuXA=="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C862B-9A31-45BD-B31B-5F4FEC13FA8A}">
  <ds:schemaRefs>
    <ds:schemaRef ds:uri="http://schemas.microsoft.com/sharepoint/v3/contenttype/forms"/>
  </ds:schemaRefs>
</ds:datastoreItem>
</file>

<file path=customXml/itemProps3.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2025-07-10T08:49:25Z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