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mc:AlternateContent xmlns:mc="http://schemas.openxmlformats.org/markup-compatibility/2006">
    <mc:Choice Requires="x15">
      <x15ac:absPath xmlns:x15ac="http://schemas.microsoft.com/office/spreadsheetml/2010/11/ac" url="U:\Bevakningstjänster 2021\3 Förvaltning\10 Stöddokument\Arkiv\"/>
    </mc:Choice>
  </mc:AlternateContent>
  <xr:revisionPtr revIDLastSave="0" documentId="8_{AB347053-6052-41D9-8808-474CAD9043EF}" xr6:coauthVersionLast="47" xr6:coauthVersionMax="47" xr10:uidLastSave="{00000000-0000-0000-0000-000000000000}"/>
  <bookViews>
    <workbookView xWindow="-120" yWindow="100" windowWidth="19460" windowHeight="11260" tabRatio="768" xr2:uid="{00000000-000D-0000-FFFF-FFFF00000000}"/>
  </bookViews>
  <sheets>
    <sheet name="Information" sheetId="105" r:id="rId1"/>
    <sheet name="1 Spec. - 1. Lägsta pris" sheetId="98" r:id="rId2"/>
    <sheet name="1 Spec. - 2. Relativ viktning" sheetId="102" r:id="rId3"/>
    <sheet name="1 Spec. - 3. Mervärdesmodell" sheetId="103" r:id="rId4"/>
    <sheet name="1 Spec. - 4. Annan modell" sheetId="104" r:id="rId5"/>
    <sheet name="2 Avtalstecknande" sheetId="100" r:id="rId6"/>
    <sheet name="Blad1" sheetId="106" r:id="rId7"/>
    <sheet name="Admin" sheetId="86" state="hidden" r:id="rId8"/>
    <sheet name="SysAdmin" sheetId="101" state="hidden" r:id="rId9"/>
  </sheets>
  <externalReferences>
    <externalReference r:id="rId10"/>
  </externalReferences>
  <definedNames>
    <definedName name="AntalSpec01" localSheetId="2">'1 Spec. - 2. Relativ viktning'!#REF!</definedName>
    <definedName name="AntalSpec01" localSheetId="3">'1 Spec. - 3. Mervärdesmodell'!#REF!</definedName>
    <definedName name="AntalSpec01" localSheetId="4">'1 Spec. - 4. Annan modell'!#REF!</definedName>
    <definedName name="AntalSpec01">'1 Spec. - 1. Lägsta pris'!#REF!</definedName>
    <definedName name="ButtonStatus">SysAdmin!$D$2</definedName>
    <definedName name="ButtonText">SysAdmin!$E$2</definedName>
    <definedName name="Cell_CB_St2_Rd1" localSheetId="2">'1 Spec. - 2. Relativ viktning'!#REF!</definedName>
    <definedName name="Cell_CB_St2_Rd1" localSheetId="3">'1 Spec. - 3. Mervärdesmodell'!#REF!</definedName>
    <definedName name="Cell_CB_St2_Rd1" localSheetId="4">'1 Spec. - 4. Annan modell'!#REF!</definedName>
    <definedName name="Cell_CB_St2_Rd1" localSheetId="0">Information!$N$44</definedName>
    <definedName name="Cell_CB_St2_Rd1">'1 Spec. - 1. Lägsta pris'!#REF!</definedName>
    <definedName name="Cell_CB_St2_Rd10" localSheetId="2">'1 Spec. - 2. Relativ viktning'!#REF!</definedName>
    <definedName name="Cell_CB_St2_Rd10" localSheetId="3">'1 Spec. - 3. Mervärdesmodell'!#REF!</definedName>
    <definedName name="Cell_CB_St2_Rd10" localSheetId="4">'1 Spec. - 4. Annan modell'!#REF!</definedName>
    <definedName name="Cell_CB_St2_Rd10">'1 Spec. - 1. Lägsta pris'!#REF!</definedName>
    <definedName name="Cell_CB_St2_Rd11" localSheetId="2">'1 Spec. - 2. Relativ viktning'!#REF!</definedName>
    <definedName name="Cell_CB_St2_Rd11" localSheetId="3">'1 Spec. - 3. Mervärdesmodell'!#REF!</definedName>
    <definedName name="Cell_CB_St2_Rd11" localSheetId="4">'1 Spec. - 4. Annan modell'!#REF!</definedName>
    <definedName name="Cell_CB_St2_Rd11" localSheetId="0">Information!$N$45</definedName>
    <definedName name="Cell_CB_St2_Rd11">'1 Spec. - 1. Lägsta pris'!#REF!</definedName>
    <definedName name="Cell_CB_St2_Rd12" localSheetId="2">'1 Spec. - 2. Relativ viktning'!#REF!</definedName>
    <definedName name="Cell_CB_St2_Rd12" localSheetId="3">'1 Spec. - 3. Mervärdesmodell'!#REF!</definedName>
    <definedName name="Cell_CB_St2_Rd12" localSheetId="4">'1 Spec. - 4. Annan modell'!#REF!</definedName>
    <definedName name="Cell_CB_St2_Rd12" localSheetId="0">Information!$N$46</definedName>
    <definedName name="Cell_CB_St2_Rd12">'1 Spec. - 1. Lägsta pris'!#REF!</definedName>
    <definedName name="Cell_CB_St2_Rd13" localSheetId="2">'1 Spec. - 2. Relativ viktning'!#REF!</definedName>
    <definedName name="Cell_CB_St2_Rd13" localSheetId="3">'1 Spec. - 3. Mervärdesmodell'!#REF!</definedName>
    <definedName name="Cell_CB_St2_Rd13" localSheetId="4">'1 Spec. - 4. Annan modell'!#REF!</definedName>
    <definedName name="Cell_CB_St2_Rd13" localSheetId="0">Information!$N$47</definedName>
    <definedName name="Cell_CB_St2_Rd13">'1 Spec. - 1. Lägsta pris'!#REF!</definedName>
    <definedName name="Cell_CB_St2_Rd14" localSheetId="2">'1 Spec. - 2. Relativ viktning'!#REF!</definedName>
    <definedName name="Cell_CB_St2_Rd14" localSheetId="3">'1 Spec. - 3. Mervärdesmodell'!#REF!</definedName>
    <definedName name="Cell_CB_St2_Rd14" localSheetId="4">'1 Spec. - 4. Annan modell'!#REF!</definedName>
    <definedName name="Cell_CB_St2_Rd14" localSheetId="0">Information!$N$48</definedName>
    <definedName name="Cell_CB_St2_Rd14">'1 Spec. - 1. Lägsta pris'!#REF!</definedName>
    <definedName name="Cell_CB_St2_Rd15" localSheetId="2">'1 Spec. - 2. Relativ viktning'!#REF!</definedName>
    <definedName name="Cell_CB_St2_Rd15" localSheetId="3">'1 Spec. - 3. Mervärdesmodell'!#REF!</definedName>
    <definedName name="Cell_CB_St2_Rd15" localSheetId="4">'1 Spec. - 4. Annan modell'!#REF!</definedName>
    <definedName name="Cell_CB_St2_Rd15" localSheetId="0">Information!$N$49</definedName>
    <definedName name="Cell_CB_St2_Rd15">'1 Spec. - 1. Lägsta pris'!#REF!</definedName>
    <definedName name="Cell_CB_St2_Rd16" localSheetId="2">'1 Spec. - 2. Relativ viktning'!#REF!</definedName>
    <definedName name="Cell_CB_St2_Rd16" localSheetId="3">'1 Spec. - 3. Mervärdesmodell'!#REF!</definedName>
    <definedName name="Cell_CB_St2_Rd16" localSheetId="4">'1 Spec. - 4. Annan modell'!#REF!</definedName>
    <definedName name="Cell_CB_St2_Rd16" localSheetId="0">Information!$N$50</definedName>
    <definedName name="Cell_CB_St2_Rd16">'1 Spec. - 1. Lägsta pris'!#REF!</definedName>
    <definedName name="Cell_CB_St2_Rd17" localSheetId="2">'1 Spec. - 2. Relativ viktning'!#REF!</definedName>
    <definedName name="Cell_CB_St2_Rd17" localSheetId="3">'1 Spec. - 3. Mervärdesmodell'!#REF!</definedName>
    <definedName name="Cell_CB_St2_Rd17" localSheetId="4">'1 Spec. - 4. Annan modell'!#REF!</definedName>
    <definedName name="Cell_CB_St2_Rd17" localSheetId="0">Information!$N$51</definedName>
    <definedName name="Cell_CB_St2_Rd17">'1 Spec. - 1. Lägsta pris'!#REF!</definedName>
    <definedName name="Cell_CB_St2_Rd18" localSheetId="2">'1 Spec. - 2. Relativ viktning'!#REF!</definedName>
    <definedName name="Cell_CB_St2_Rd18" localSheetId="3">'1 Spec. - 3. Mervärdesmodell'!#REF!</definedName>
    <definedName name="Cell_CB_St2_Rd18" localSheetId="4">'1 Spec. - 4. Annan modell'!#REF!</definedName>
    <definedName name="Cell_CB_St2_Rd18" localSheetId="0">Information!$N$52</definedName>
    <definedName name="Cell_CB_St2_Rd18">'1 Spec. - 1. Lägsta pris'!#REF!</definedName>
    <definedName name="Cell_CB_St2_Rd19" localSheetId="2">'1 Spec. - 2. Relativ viktning'!#REF!</definedName>
    <definedName name="Cell_CB_St2_Rd19" localSheetId="3">'1 Spec. - 3. Mervärdesmodell'!#REF!</definedName>
    <definedName name="Cell_CB_St2_Rd19" localSheetId="4">'1 Spec. - 4. Annan modell'!#REF!</definedName>
    <definedName name="Cell_CB_St2_Rd19" localSheetId="0">Information!$N$53</definedName>
    <definedName name="Cell_CB_St2_Rd19">'1 Spec. - 1. Lägsta pris'!#REF!</definedName>
    <definedName name="Cell_CB_St2_Rd2" localSheetId="2">'1 Spec. - 2. Relativ viktning'!#REF!</definedName>
    <definedName name="Cell_CB_St2_Rd2" localSheetId="3">'1 Spec. - 3. Mervärdesmodell'!#REF!</definedName>
    <definedName name="Cell_CB_St2_Rd2" localSheetId="4">'1 Spec. - 4. Annan modell'!#REF!</definedName>
    <definedName name="Cell_CB_St2_Rd2" localSheetId="0">Information!#REF!</definedName>
    <definedName name="Cell_CB_St2_Rd2">'1 Spec. - 1. Lägsta pris'!#REF!</definedName>
    <definedName name="Cell_CB_St2_Rd20" localSheetId="2">'1 Spec. - 2. Relativ viktning'!#REF!</definedName>
    <definedName name="Cell_CB_St2_Rd20" localSheetId="3">'1 Spec. - 3. Mervärdesmodell'!#REF!</definedName>
    <definedName name="Cell_CB_St2_Rd20" localSheetId="4">'1 Spec. - 4. Annan modell'!#REF!</definedName>
    <definedName name="Cell_CB_St2_Rd20" localSheetId="0">Information!#REF!</definedName>
    <definedName name="Cell_CB_St2_Rd20">'1 Spec. - 1. Lägsta pris'!#REF!</definedName>
    <definedName name="Cell_CB_St2_Rd3" localSheetId="2">'1 Spec. - 2. Relativ viktning'!#REF!</definedName>
    <definedName name="Cell_CB_St2_Rd3" localSheetId="3">'1 Spec. - 3. Mervärdesmodell'!#REF!</definedName>
    <definedName name="Cell_CB_St2_Rd3" localSheetId="4">'1 Spec. - 4. Annan modell'!#REF!</definedName>
    <definedName name="Cell_CB_St2_Rd3" localSheetId="0">Information!#REF!</definedName>
    <definedName name="Cell_CB_St2_Rd3">'1 Spec. - 1. Lägsta pris'!#REF!</definedName>
    <definedName name="Cell_CB_St2_Rd4" localSheetId="2">'1 Spec. - 2. Relativ viktning'!#REF!</definedName>
    <definedName name="Cell_CB_St2_Rd4" localSheetId="3">'1 Spec. - 3. Mervärdesmodell'!#REF!</definedName>
    <definedName name="Cell_CB_St2_Rd4" localSheetId="4">'1 Spec. - 4. Annan modell'!#REF!</definedName>
    <definedName name="Cell_CB_St2_Rd4" localSheetId="0">Information!#REF!</definedName>
    <definedName name="Cell_CB_St2_Rd4">'1 Spec. - 1. Lägsta pris'!#REF!</definedName>
    <definedName name="Cell_CB_St2_Rd5" localSheetId="2">'1 Spec. - 2. Relativ viktning'!#REF!</definedName>
    <definedName name="Cell_CB_St2_Rd5" localSheetId="3">'1 Spec. - 3. Mervärdesmodell'!#REF!</definedName>
    <definedName name="Cell_CB_St2_Rd5" localSheetId="4">'1 Spec. - 4. Annan modell'!#REF!</definedName>
    <definedName name="Cell_CB_St2_Rd5" localSheetId="0">Information!#REF!</definedName>
    <definedName name="Cell_CB_St2_Rd5">'1 Spec. - 1. Lägsta pris'!#REF!</definedName>
    <definedName name="Cell_CB_St2_Rd6" localSheetId="2">'1 Spec. - 2. Relativ viktning'!#REF!</definedName>
    <definedName name="Cell_CB_St2_Rd6" localSheetId="3">'1 Spec. - 3. Mervärdesmodell'!#REF!</definedName>
    <definedName name="Cell_CB_St2_Rd6" localSheetId="4">'1 Spec. - 4. Annan modell'!#REF!</definedName>
    <definedName name="Cell_CB_St2_Rd6" localSheetId="0">Information!#REF!</definedName>
    <definedName name="Cell_CB_St2_Rd6">'1 Spec. - 1. Lägsta pris'!#REF!</definedName>
    <definedName name="Cell_CB_St2_Rd7" localSheetId="2">'1 Spec. - 2. Relativ viktning'!#REF!</definedName>
    <definedName name="Cell_CB_St2_Rd7" localSheetId="3">'1 Spec. - 3. Mervärdesmodell'!#REF!</definedName>
    <definedName name="Cell_CB_St2_Rd7" localSheetId="4">'1 Spec. - 4. Annan modell'!#REF!</definedName>
    <definedName name="Cell_CB_St2_Rd7" localSheetId="0">Information!#REF!</definedName>
    <definedName name="Cell_CB_St2_Rd7">'1 Spec. - 1. Lägsta pris'!#REF!</definedName>
    <definedName name="Cell_CB_St2_Rd8" localSheetId="2">'1 Spec. - 2. Relativ viktning'!#REF!</definedName>
    <definedName name="Cell_CB_St2_Rd8" localSheetId="3">'1 Spec. - 3. Mervärdesmodell'!#REF!</definedName>
    <definedName name="Cell_CB_St2_Rd8" localSheetId="4">'1 Spec. - 4. Annan modell'!#REF!</definedName>
    <definedName name="Cell_CB_St2_Rd8" localSheetId="0">Information!#REF!</definedName>
    <definedName name="Cell_CB_St2_Rd8">'1 Spec. - 1. Lägsta pris'!#REF!</definedName>
    <definedName name="Cell_CB_St2_Rd9" localSheetId="2">'1 Spec. - 2. Relativ viktning'!#REF!</definedName>
    <definedName name="Cell_CB_St2_Rd9" localSheetId="3">'1 Spec. - 3. Mervärdesmodell'!#REF!</definedName>
    <definedName name="Cell_CB_St2_Rd9" localSheetId="4">'1 Spec. - 4. Annan modell'!#REF!</definedName>
    <definedName name="Cell_CB_St2_Rd9" localSheetId="0">Information!#REF!</definedName>
    <definedName name="Cell_CB_St2_Rd9">'1 Spec. - 1. Lägsta pris'!#REF!</definedName>
    <definedName name="Delområde_Vara_Tjanst" localSheetId="0">OFFSET(Admin!$C$114,0,0,COUNTA(Admin!$C$114:$C$135),1)</definedName>
    <definedName name="Delområde_Vara_Tjanst">OFFSET(Admin!$C$101,0,0,COUNTA(Admin!$C$101:$C$122),1)</definedName>
    <definedName name="DpDwnTDV" localSheetId="2">'1 Spec. - 2. Relativ viktning'!$B$186</definedName>
    <definedName name="DpDwnTDV" localSheetId="3">'1 Spec. - 3. Mervärdesmodell'!$B$186</definedName>
    <definedName name="DpDwnTDV" localSheetId="4">'1 Spec. - 4. Annan modell'!$B$186</definedName>
    <definedName name="DpDwnTDV" localSheetId="0">Information!$C$80</definedName>
    <definedName name="DpDwnTDV">'1 Spec. - 1. Lägsta pris'!$B$186</definedName>
    <definedName name="DpDwnUtvddrop" localSheetId="2">'1 Spec. - 2. Relativ viktning'!#REF!</definedName>
    <definedName name="DpDwnUtvddrop" localSheetId="3">'1 Spec. - 3. Mervärdesmodell'!#REF!</definedName>
    <definedName name="DpDwnUtvddrop" localSheetId="4">'1 Spec. - 4. Annan modell'!#REF!</definedName>
    <definedName name="DpDwnUtvddrop" localSheetId="0">Information!$C$87</definedName>
    <definedName name="DpDwnUtvddrop">'1 Spec. - 1. Lägsta pris'!#REF!</definedName>
    <definedName name="Input14" localSheetId="1">'1 Spec. - 1. Lägsta pris'!#REF!</definedName>
    <definedName name="Input14" localSheetId="2">'1 Spec. - 2. Relativ viktning'!#REF!</definedName>
    <definedName name="Input14" localSheetId="3">'1 Spec. - 3. Mervärdesmodell'!#REF!</definedName>
    <definedName name="Input14" localSheetId="4">'1 Spec. - 4. Annan modell'!#REF!</definedName>
    <definedName name="Input14" localSheetId="0">Information!#REF!</definedName>
    <definedName name="LarmStatus" localSheetId="2">'1 Spec. - 2. Relativ viktning'!$AH$3</definedName>
    <definedName name="LarmStatus" localSheetId="3">'1 Spec. - 3. Mervärdesmodell'!$AH$3</definedName>
    <definedName name="LarmStatus" localSheetId="4">'1 Spec. - 4. Annan modell'!$AH$3</definedName>
    <definedName name="LarmStatus" localSheetId="0">Information!$AI$3</definedName>
    <definedName name="LarmStatus">'1 Spec. - 1. Lägsta pris'!$AH$3</definedName>
    <definedName name="ListaVaraTjänst">Admin!$D$140:$D$190</definedName>
    <definedName name="ListLevNamn">Admin!$C$81:$C$97</definedName>
    <definedName name="ListvalRegion">Admin!$J$56:$J$77</definedName>
    <definedName name="ListvalTjänst">Admin!#REF!</definedName>
    <definedName name="LockStatus">SysAdmin!$B$1</definedName>
    <definedName name="MiljöNrTjänst">Admin!$I$71:$I$77</definedName>
    <definedName name="NrTjänst">Admin!$G$71:$G$77</definedName>
    <definedName name="pkey">SysAdmin!$B$3</definedName>
    <definedName name="ResLevDelområde">Admin!$AG$61:$AG$110</definedName>
    <definedName name="ResOpt">Admin!$J$28:$J$53</definedName>
    <definedName name="ResVarTja" localSheetId="0">Admin!$P$3:$P$18</definedName>
    <definedName name="ResVarTja">OFFSET(Admin!$J$3,0,0,COUNTA(Admin!$J$3:$J$24),1)</definedName>
    <definedName name="SpecBilaga" localSheetId="2">'1 Spec. - 2. Relativ viktning'!#REF!</definedName>
    <definedName name="SpecBilaga" localSheetId="3">'1 Spec. - 3. Mervärdesmodell'!#REF!</definedName>
    <definedName name="SpecBilaga" localSheetId="4">'1 Spec. - 4. Annan modell'!#REF!</definedName>
    <definedName name="SpecBilaga" localSheetId="0">Information!$N$44:$N$72</definedName>
    <definedName name="SpecBilaga">'1 Spec. - 1. Lägsta pris'!#REF!</definedName>
    <definedName name="StatusSpec01" localSheetId="2">'1 Spec. - 2. Relativ viktning'!#REF!</definedName>
    <definedName name="StatusSpec01" localSheetId="3">'1 Spec. - 3. Mervärdesmodell'!#REF!</definedName>
    <definedName name="StatusSpec01" localSheetId="4">'1 Spec. - 4. Annan modell'!#REF!</definedName>
    <definedName name="StatusSpec01" localSheetId="0">Information!$AD$44</definedName>
    <definedName name="StatusSpec01">'1 Spec. - 1. Lägsta pris'!#REF!</definedName>
    <definedName name="TblBeräkning">Admin!$C$55:$M$67</definedName>
    <definedName name="TblBörKrav">Admin!#REF!</definedName>
    <definedName name="TblDelområde" localSheetId="0">Admin!$C$5:$C$17</definedName>
    <definedName name="TblDelområde">Admin!$C$4:$C$10</definedName>
    <definedName name="TblEnhet">Admin!$H$57:$H$59</definedName>
    <definedName name="TblGrundTilldeln" localSheetId="0">Admin!$D$37:$D$39</definedName>
    <definedName name="TblGrundTilldeln">Admin!$D$57:$D$59</definedName>
    <definedName name="TblKrv2">Admin!$E$101:$E$107</definedName>
    <definedName name="TblKrvRes1">Admin!$E$114:$E$122</definedName>
    <definedName name="TblKrvRes10">Admin!$N$114:$N$122</definedName>
    <definedName name="TblKrvRes11">Admin!$O$114:$O$122</definedName>
    <definedName name="TblKrvRes12">Admin!$P$114:$P$122</definedName>
    <definedName name="TblKrvRes13">Admin!$Q$114:$Q$122</definedName>
    <definedName name="TblKrvRes14">Admin!$R$114:$R$122</definedName>
    <definedName name="TblKrvRes15">Admin!$S$114:$S$122</definedName>
    <definedName name="TblKrvRes16">Admin!$T$114:$T$122</definedName>
    <definedName name="TblKrvRes17">Admin!$U$114:$U$122</definedName>
    <definedName name="TblKrvRes18">Admin!$V$114:$V$122</definedName>
    <definedName name="TblKrvRes19">Admin!$W$114:$W$122</definedName>
    <definedName name="TblKrvRes2">Admin!$F$114:$F$122</definedName>
    <definedName name="TblKrvRes20">Admin!$X$114:$X$122</definedName>
    <definedName name="TblKrvRes3">Admin!$G$114:$G$122</definedName>
    <definedName name="TblKrvRes4">Admin!$H$114:$H$122</definedName>
    <definedName name="TblKrvRes5">Admin!$I$114:$I$122</definedName>
    <definedName name="TblKrvRes6">Admin!$J$114:$J$122</definedName>
    <definedName name="TblKrvRes7">Admin!$K$114:$K$122</definedName>
    <definedName name="TblKrvRes8">Admin!$L$114:$L$122</definedName>
    <definedName name="TblKrvRes9">Admin!$M$114:$M$122</definedName>
    <definedName name="TblLarmTyp">Admin!$H$67:$H$68</definedName>
    <definedName name="TblLeverantörer">Admin!$C$80:$Q$97</definedName>
    <definedName name="TblTjänst">Admin!$J$3:$J$25</definedName>
    <definedName name="TblTjänster">[1]Admin!$T$26:$T$35</definedName>
    <definedName name="TblUtVrd" localSheetId="0">Admin!$D$42:$D$46</definedName>
    <definedName name="TblUtVrd">Admin!$D$62:$D$66</definedName>
    <definedName name="TblVaraTjanstAlt">Admin!$P$36:$P$38</definedName>
    <definedName name="TidsåtgNrTjänst">Admin!#REF!</definedName>
    <definedName name="TillDelVal" localSheetId="0">SysAdmin!$E$8</definedName>
    <definedName name="TillDelVal">SysAdmin!$E$8</definedName>
    <definedName name="TillDelVal2" localSheetId="2">'1 Spec. - 2. Relativ viktning'!$AA$188</definedName>
    <definedName name="TillDelVal2" localSheetId="3">'1 Spec. - 3. Mervärdesmodell'!$AA$188</definedName>
    <definedName name="TillDelVal2" localSheetId="4">'1 Spec. - 4. Annan modell'!$AA$188</definedName>
    <definedName name="TillDelVal2" localSheetId="0">Information!$AB$82</definedName>
    <definedName name="TillDelVal2">'1 Spec. - 1. Lägsta pris'!$AA$188</definedName>
    <definedName name="UKey">SysAdmin!$B$2</definedName>
    <definedName name="USRDelområde" localSheetId="2">'1 Spec. - 2. Relativ viktning'!$B$40</definedName>
    <definedName name="USRDelområde" localSheetId="3">'1 Spec. - 3. Mervärdesmodell'!$B$40</definedName>
    <definedName name="USRDelområde" localSheetId="4">'1 Spec. - 4. Annan modell'!$B$40</definedName>
    <definedName name="USRDelområde" localSheetId="0">Information!$C$39</definedName>
    <definedName name="USRDelområde">'1 Spec. - 1. Lägsta pris'!$B$40</definedName>
    <definedName name="_xlnm.Print_Area" localSheetId="1">'1 Spec. - 1. Lägsta pris'!$B$2:$AC$288</definedName>
    <definedName name="_xlnm.Print_Area" localSheetId="2">'1 Spec. - 2. Relativ viktning'!$B$2:$AC$329</definedName>
    <definedName name="_xlnm.Print_Area" localSheetId="3">'1 Spec. - 3. Mervärdesmodell'!$B$2:$AC$326</definedName>
    <definedName name="_xlnm.Print_Area" localSheetId="4">'1 Spec. - 4. Annan modell'!$B$2:$AC$327</definedName>
    <definedName name="_xlnm.Print_Area" localSheetId="0">Information!$C$2:$AD$175</definedName>
    <definedName name="_xlnm.Print_Titles" localSheetId="1">'1 Spec. - 1. Lägsta pris'!$1:$1</definedName>
    <definedName name="_xlnm.Print_Titles" localSheetId="2">'1 Spec. - 2. Relativ viktning'!$1:$1</definedName>
    <definedName name="_xlnm.Print_Titles" localSheetId="3">'1 Spec. - 3. Mervärdesmodell'!$1:$1</definedName>
    <definedName name="_xlnm.Print_Titles" localSheetId="4">'1 Spec. - 4. Annan modell'!$1:$1</definedName>
    <definedName name="_xlnm.Print_Titles" localSheetId="5">'2 Avtalstecknande'!$5:$5</definedName>
    <definedName name="_xlnm.Print_Titles" localSheetId="0">Information!$1:$1</definedName>
    <definedName name="UtvarderingsVal" localSheetId="0">SysAdmin!$E$9</definedName>
    <definedName name="UtvarderingsVal">SysAdmin!$E$9</definedName>
    <definedName name="UtvarderingsVal2" localSheetId="2">'1 Spec. - 2. Relativ viktning'!$AA$189</definedName>
    <definedName name="UtvarderingsVal2" localSheetId="3">'1 Spec. - 3. Mervärdesmodell'!$AA$189</definedName>
    <definedName name="UtvarderingsVal2" localSheetId="4">'1 Spec. - 4. Annan modell'!$AA$189</definedName>
    <definedName name="UtvarderingsVal2" localSheetId="0">Information!$AB$83</definedName>
    <definedName name="UtvarderingsVal2">'1 Spec. - 1. Lägsta pris'!$AA$189</definedName>
    <definedName name="ValBilaga" localSheetId="0">Admin!$F$47:$F$49</definedName>
    <definedName name="ValBilaga">Admin!$F$67:$F$68</definedName>
    <definedName name="ValOpt">Admin!#REF!</definedName>
    <definedName name="ValVarTja">Admin!$D$3</definedName>
    <definedName name="VerNr">#REF!</definedName>
    <definedName name="Wkey">SysAdmin!$B$4</definedName>
    <definedName name="YColor">SysAdmin!$B$5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 i="103" l="1"/>
  <c r="B1" i="104"/>
  <c r="B1" i="102"/>
  <c r="B1" i="98"/>
  <c r="B28" i="100" l="1"/>
  <c r="B26" i="100"/>
  <c r="D28" i="100"/>
  <c r="D26" i="100"/>
  <c r="Y88" i="98"/>
  <c r="Y88" i="102"/>
  <c r="Y88" i="104"/>
  <c r="Y88" i="103"/>
  <c r="I152" i="86"/>
  <c r="I151" i="86"/>
  <c r="I150" i="86"/>
  <c r="I149" i="86"/>
  <c r="I148" i="86"/>
  <c r="I147" i="86"/>
  <c r="I146" i="86"/>
  <c r="I145" i="86"/>
  <c r="I144" i="86"/>
  <c r="I143" i="86"/>
  <c r="I142" i="86"/>
  <c r="I141" i="86"/>
  <c r="I140" i="86"/>
  <c r="I139" i="86"/>
  <c r="I138" i="86"/>
  <c r="I137" i="86"/>
  <c r="I136" i="86"/>
  <c r="I135" i="86"/>
  <c r="I134" i="86"/>
  <c r="I133" i="86"/>
  <c r="G152" i="86"/>
  <c r="G151" i="86"/>
  <c r="G150" i="86"/>
  <c r="G149" i="86"/>
  <c r="G148" i="86"/>
  <c r="G147" i="86"/>
  <c r="G146" i="86"/>
  <c r="G145" i="86"/>
  <c r="G144" i="86"/>
  <c r="G143" i="86"/>
  <c r="G142" i="86"/>
  <c r="G141" i="86"/>
  <c r="G140" i="86"/>
  <c r="G139" i="86"/>
  <c r="G138" i="86"/>
  <c r="G137" i="86"/>
  <c r="G136" i="86"/>
  <c r="G135" i="86"/>
  <c r="G134" i="86"/>
  <c r="G133" i="86"/>
  <c r="E152" i="86"/>
  <c r="E151" i="86"/>
  <c r="E150" i="86"/>
  <c r="E149" i="86"/>
  <c r="E148" i="86"/>
  <c r="E147" i="86"/>
  <c r="E146" i="86"/>
  <c r="E145" i="86"/>
  <c r="E144" i="86"/>
  <c r="E143" i="86"/>
  <c r="E142" i="86"/>
  <c r="E141" i="86"/>
  <c r="E140" i="86"/>
  <c r="E139" i="86"/>
  <c r="E138" i="86"/>
  <c r="E137" i="86"/>
  <c r="E136" i="86"/>
  <c r="E135" i="86"/>
  <c r="E134" i="86"/>
  <c r="E133" i="86"/>
  <c r="C152" i="86"/>
  <c r="C151" i="86"/>
  <c r="C150" i="86"/>
  <c r="C149" i="86"/>
  <c r="C148" i="86"/>
  <c r="C147" i="86"/>
  <c r="C146" i="86"/>
  <c r="C145" i="86"/>
  <c r="C144" i="86"/>
  <c r="C143" i="86"/>
  <c r="C142" i="86"/>
  <c r="C141" i="86"/>
  <c r="C140" i="86"/>
  <c r="C139" i="86"/>
  <c r="C138" i="86"/>
  <c r="C137" i="86"/>
  <c r="C136" i="86"/>
  <c r="C135" i="86"/>
  <c r="C134" i="86"/>
  <c r="C133" i="86"/>
  <c r="Y76" i="103"/>
  <c r="Y76" i="104"/>
  <c r="AN175" i="104"/>
  <c r="AN176" i="104" s="1"/>
  <c r="AN177" i="104" s="1"/>
  <c r="AN170" i="104"/>
  <c r="AN171" i="104" s="1"/>
  <c r="AN172" i="104" s="1"/>
  <c r="AN165" i="104"/>
  <c r="AN166" i="104" s="1"/>
  <c r="AN167" i="104" s="1"/>
  <c r="AN160" i="104"/>
  <c r="AN161" i="104" s="1"/>
  <c r="AN162" i="104" s="1"/>
  <c r="AN155" i="104"/>
  <c r="AN156" i="104" s="1"/>
  <c r="AN157" i="104" s="1"/>
  <c r="AN150" i="104"/>
  <c r="AN151" i="104" s="1"/>
  <c r="AN152" i="104" s="1"/>
  <c r="AN145" i="104"/>
  <c r="AN146" i="104" s="1"/>
  <c r="AN147" i="104" s="1"/>
  <c r="AN140" i="104"/>
  <c r="AN141" i="104" s="1"/>
  <c r="AN142" i="104" s="1"/>
  <c r="AN136" i="104"/>
  <c r="AN137" i="104" s="1"/>
  <c r="AN132" i="104"/>
  <c r="AN133" i="104" s="1"/>
  <c r="AN127" i="104"/>
  <c r="AN128" i="104" s="1"/>
  <c r="AN123" i="104"/>
  <c r="AN124" i="104" s="1"/>
  <c r="AN119" i="104"/>
  <c r="AN120" i="104" s="1"/>
  <c r="AN114" i="104"/>
  <c r="AN115" i="104" s="1"/>
  <c r="AN116" i="104" s="1"/>
  <c r="AN109" i="104"/>
  <c r="AN110" i="104" s="1"/>
  <c r="AN111" i="104" s="1"/>
  <c r="AN104" i="104"/>
  <c r="AN105" i="104" s="1"/>
  <c r="AN106" i="104" s="1"/>
  <c r="AN99" i="104"/>
  <c r="AN100" i="104" s="1"/>
  <c r="AN101" i="104" s="1"/>
  <c r="AN88" i="104"/>
  <c r="AN89" i="104" s="1"/>
  <c r="AN90" i="104" s="1"/>
  <c r="AN82" i="104"/>
  <c r="AN83" i="104" s="1"/>
  <c r="AN84" i="104" s="1"/>
  <c r="AN76" i="104"/>
  <c r="AN77" i="104" s="1"/>
  <c r="AN78" i="104" s="1"/>
  <c r="AN79" i="104" s="1"/>
  <c r="AN175" i="103"/>
  <c r="AN176" i="103" s="1"/>
  <c r="AN177" i="103" s="1"/>
  <c r="AN170" i="103"/>
  <c r="AN171" i="103" s="1"/>
  <c r="AN172" i="103" s="1"/>
  <c r="AN165" i="103"/>
  <c r="AN166" i="103" s="1"/>
  <c r="AN167" i="103" s="1"/>
  <c r="AN160" i="103"/>
  <c r="AN161" i="103" s="1"/>
  <c r="AN162" i="103" s="1"/>
  <c r="AN155" i="103"/>
  <c r="AN156" i="103" s="1"/>
  <c r="AN157" i="103" s="1"/>
  <c r="AN150" i="103"/>
  <c r="AN151" i="103" s="1"/>
  <c r="AN152" i="103" s="1"/>
  <c r="AN145" i="103"/>
  <c r="AN146" i="103" s="1"/>
  <c r="AN147" i="103" s="1"/>
  <c r="AN140" i="103"/>
  <c r="AN141" i="103" s="1"/>
  <c r="AN142" i="103" s="1"/>
  <c r="AN136" i="103"/>
  <c r="AN137" i="103" s="1"/>
  <c r="AN132" i="103"/>
  <c r="AN133" i="103" s="1"/>
  <c r="AN127" i="103"/>
  <c r="AN128" i="103" s="1"/>
  <c r="AN123" i="103"/>
  <c r="AN124" i="103" s="1"/>
  <c r="AN119" i="103"/>
  <c r="AN120" i="103" s="1"/>
  <c r="AN114" i="103"/>
  <c r="AN115" i="103" s="1"/>
  <c r="AN116" i="103" s="1"/>
  <c r="AN109" i="103"/>
  <c r="AN110" i="103" s="1"/>
  <c r="AN111" i="103" s="1"/>
  <c r="AN104" i="103"/>
  <c r="AN105" i="103" s="1"/>
  <c r="AN106" i="103" s="1"/>
  <c r="AN99" i="103"/>
  <c r="AN100" i="103" s="1"/>
  <c r="AN101" i="103" s="1"/>
  <c r="AN88" i="103"/>
  <c r="AN89" i="103" s="1"/>
  <c r="AN90" i="103" s="1"/>
  <c r="AN82" i="103"/>
  <c r="AN83" i="103" s="1"/>
  <c r="AN84" i="103" s="1"/>
  <c r="AN76" i="103"/>
  <c r="AN77" i="103" s="1"/>
  <c r="AN78" i="103" s="1"/>
  <c r="AN79" i="103" s="1"/>
  <c r="AN76" i="102"/>
  <c r="AN82" i="102"/>
  <c r="AN83" i="102" s="1"/>
  <c r="AN84" i="102" s="1"/>
  <c r="AN88" i="102"/>
  <c r="AN89" i="102" s="1"/>
  <c r="AN90" i="102" s="1"/>
  <c r="AN99" i="102"/>
  <c r="AN100" i="102" s="1"/>
  <c r="AN101" i="102" s="1"/>
  <c r="AN104" i="102"/>
  <c r="AN105" i="102" s="1"/>
  <c r="AN106" i="102" s="1"/>
  <c r="AN109" i="102"/>
  <c r="AN110" i="102" s="1"/>
  <c r="AN111" i="102" s="1"/>
  <c r="AN114" i="102"/>
  <c r="AN115" i="102" s="1"/>
  <c r="AN116" i="102" s="1"/>
  <c r="AN119" i="102"/>
  <c r="AN120" i="102" s="1"/>
  <c r="AN123" i="102"/>
  <c r="AN124" i="102" s="1"/>
  <c r="AN127" i="102"/>
  <c r="AN128" i="102" s="1"/>
  <c r="AN132" i="102"/>
  <c r="AN133" i="102" s="1"/>
  <c r="AN136" i="102"/>
  <c r="AN137" i="102" s="1"/>
  <c r="AN140" i="102"/>
  <c r="AN141" i="102" s="1"/>
  <c r="AN142" i="102" s="1"/>
  <c r="AN145" i="102"/>
  <c r="AN146" i="102" s="1"/>
  <c r="AN147" i="102" s="1"/>
  <c r="AN150" i="102"/>
  <c r="AN151" i="102" s="1"/>
  <c r="AN152" i="102" s="1"/>
  <c r="AN155" i="102"/>
  <c r="AN156" i="102" s="1"/>
  <c r="AN157" i="102" s="1"/>
  <c r="AN160" i="102"/>
  <c r="AN161" i="102" s="1"/>
  <c r="AN162" i="102" s="1"/>
  <c r="AN165" i="102"/>
  <c r="AN166" i="102" s="1"/>
  <c r="AN167" i="102" s="1"/>
  <c r="AN170" i="102"/>
  <c r="AN171" i="102" s="1"/>
  <c r="AN172" i="102" s="1"/>
  <c r="AN175" i="102"/>
  <c r="AN176" i="102" s="1"/>
  <c r="AN177" i="102" s="1"/>
  <c r="D133" i="86" l="1" a="1"/>
  <c r="D133" i="86" s="1"/>
  <c r="J142" i="86" a="1"/>
  <c r="J142" i="86" s="1"/>
  <c r="H134" i="86" a="1"/>
  <c r="H134" i="86" s="1"/>
  <c r="H145" i="86" a="1"/>
  <c r="H145" i="86" s="1"/>
  <c r="H133" i="86" a="1"/>
  <c r="H133" i="86" s="1"/>
  <c r="H146" i="86" a="1"/>
  <c r="H146" i="86" s="1"/>
  <c r="H140" i="86" a="1"/>
  <c r="H140" i="86" s="1"/>
  <c r="H152" i="86" a="1"/>
  <c r="H152" i="86" s="1"/>
  <c r="H151" i="86" a="1"/>
  <c r="H151" i="86" s="1"/>
  <c r="H138" i="86" a="1"/>
  <c r="H138" i="86" s="1"/>
  <c r="H139" i="86" a="1"/>
  <c r="H139" i="86" s="1"/>
  <c r="H150" i="86" a="1"/>
  <c r="H150" i="86" s="1"/>
  <c r="H144" i="86" a="1"/>
  <c r="H144" i="86" s="1"/>
  <c r="H137" i="86" a="1"/>
  <c r="H137" i="86" s="1"/>
  <c r="H149" i="86" a="1"/>
  <c r="H149" i="86" s="1"/>
  <c r="H143" i="86" a="1"/>
  <c r="H143" i="86" s="1"/>
  <c r="H142" i="86" a="1"/>
  <c r="H142" i="86" s="1"/>
  <c r="H136" i="86" a="1"/>
  <c r="H136" i="86" s="1"/>
  <c r="H148" i="86" a="1"/>
  <c r="H148" i="86" s="1"/>
  <c r="H141" i="86" a="1"/>
  <c r="H141" i="86" s="1"/>
  <c r="H135" i="86" a="1"/>
  <c r="H135" i="86" s="1"/>
  <c r="H147" i="86" a="1"/>
  <c r="H147" i="86" s="1"/>
  <c r="AN77" i="102"/>
  <c r="AN78" i="102" s="1"/>
  <c r="AN79" i="102" s="1"/>
  <c r="F138" i="86" a="1"/>
  <c r="F138" i="86" s="1"/>
  <c r="F152" i="86" a="1"/>
  <c r="F152" i="86" s="1"/>
  <c r="F144" i="86" a="1"/>
  <c r="F144" i="86" s="1"/>
  <c r="F137" i="86" a="1"/>
  <c r="F137" i="86" s="1"/>
  <c r="F151" i="86" a="1"/>
  <c r="F151" i="86" s="1"/>
  <c r="F143" i="86" a="1"/>
  <c r="F143" i="86" s="1"/>
  <c r="F136" i="86" a="1"/>
  <c r="F136" i="86" s="1"/>
  <c r="F142" i="86" a="1"/>
  <c r="F142" i="86" s="1"/>
  <c r="F135" i="86" a="1"/>
  <c r="F135" i="86" s="1"/>
  <c r="F150" i="86" a="1"/>
  <c r="F150" i="86" s="1"/>
  <c r="F149" i="86" a="1"/>
  <c r="F149" i="86" s="1"/>
  <c r="F134" i="86" a="1"/>
  <c r="F134" i="86" s="1"/>
  <c r="F148" i="86" a="1"/>
  <c r="F148" i="86" s="1"/>
  <c r="F141" i="86" a="1"/>
  <c r="F141" i="86" s="1"/>
  <c r="F147" i="86" a="1"/>
  <c r="F147" i="86" s="1"/>
  <c r="F140" i="86" a="1"/>
  <c r="F140" i="86" s="1"/>
  <c r="F146" i="86" a="1"/>
  <c r="F146" i="86" s="1"/>
  <c r="F139" i="86" a="1"/>
  <c r="F139" i="86" s="1"/>
  <c r="F133" i="86" a="1"/>
  <c r="F133" i="86" s="1"/>
  <c r="F145" i="86" a="1"/>
  <c r="F145" i="86" s="1"/>
  <c r="D149" i="86" a="1"/>
  <c r="D149" i="86" s="1"/>
  <c r="D150" i="86" a="1"/>
  <c r="D150" i="86" s="1"/>
  <c r="J149" i="86" a="1"/>
  <c r="J149" i="86" s="1"/>
  <c r="J148" i="86" a="1"/>
  <c r="J148" i="86" s="1"/>
  <c r="J137" i="86" a="1"/>
  <c r="J137" i="86" s="1"/>
  <c r="J150" i="86" a="1"/>
  <c r="J150" i="86" s="1"/>
  <c r="J147" i="86" a="1"/>
  <c r="J147" i="86" s="1"/>
  <c r="J134" i="86" a="1"/>
  <c r="J134" i="86" s="1"/>
  <c r="J138" i="86" a="1"/>
  <c r="J138" i="86" s="1"/>
  <c r="J146" i="86" a="1"/>
  <c r="J146" i="86" s="1"/>
  <c r="J139" i="86" a="1"/>
  <c r="J139" i="86" s="1"/>
  <c r="J133" i="86" a="1"/>
  <c r="J133" i="86" s="1"/>
  <c r="J145" i="86" a="1"/>
  <c r="J145" i="86" s="1"/>
  <c r="J152" i="86" a="1"/>
  <c r="J152" i="86" s="1"/>
  <c r="J144" i="86" a="1"/>
  <c r="J144" i="86" s="1"/>
  <c r="J140" i="86" a="1"/>
  <c r="J140" i="86" s="1"/>
  <c r="J151" i="86" a="1"/>
  <c r="J151" i="86" s="1"/>
  <c r="J143" i="86" a="1"/>
  <c r="J143" i="86" s="1"/>
  <c r="J135" i="86" a="1"/>
  <c r="J135" i="86" s="1"/>
  <c r="J136" i="86" a="1"/>
  <c r="J136" i="86" s="1"/>
  <c r="J141" i="86" a="1"/>
  <c r="J141" i="86" s="1"/>
  <c r="D152" i="86" a="1"/>
  <c r="D152" i="86" s="1"/>
  <c r="D148" i="86" a="1"/>
  <c r="D148" i="86" s="1"/>
  <c r="D147" i="86" a="1"/>
  <c r="D147" i="86" s="1"/>
  <c r="D145" i="86" a="1"/>
  <c r="D145" i="86" s="1"/>
  <c r="D143" i="86" a="1"/>
  <c r="D143" i="86" s="1"/>
  <c r="D142" i="86" a="1"/>
  <c r="D142" i="86" s="1"/>
  <c r="D151" i="86" a="1"/>
  <c r="D151" i="86" s="1"/>
  <c r="D146" i="86" a="1"/>
  <c r="D146" i="86" s="1"/>
  <c r="D144" i="86" a="1"/>
  <c r="D144" i="86" s="1"/>
  <c r="D141" i="86" a="1"/>
  <c r="D141" i="86" s="1"/>
  <c r="D140" i="86" a="1"/>
  <c r="D140" i="86" s="1"/>
  <c r="D134" i="86" a="1"/>
  <c r="D134" i="86" s="1"/>
  <c r="D139" i="86" a="1"/>
  <c r="D139" i="86" s="1"/>
  <c r="D138" i="86" a="1"/>
  <c r="D138" i="86" s="1"/>
  <c r="D137" i="86" a="1"/>
  <c r="D137" i="86" s="1"/>
  <c r="D136" i="86" a="1"/>
  <c r="D136" i="86" s="1"/>
  <c r="D135" i="86" a="1"/>
  <c r="D135" i="86" s="1"/>
  <c r="J8" i="103"/>
  <c r="J8" i="104"/>
  <c r="J8" i="102"/>
  <c r="J5" i="103"/>
  <c r="J5" i="104"/>
  <c r="J5" i="102"/>
  <c r="J10" i="103"/>
  <c r="J10" i="104"/>
  <c r="J10" i="102"/>
  <c r="C122" i="86"/>
  <c r="AA50" i="86"/>
  <c r="V50" i="86"/>
  <c r="Q50" i="86"/>
  <c r="L50" i="86"/>
  <c r="AA49" i="86"/>
  <c r="V49" i="86"/>
  <c r="Q49" i="86"/>
  <c r="L49" i="86"/>
  <c r="AA48" i="86"/>
  <c r="V48" i="86"/>
  <c r="Q48" i="86"/>
  <c r="L48" i="86"/>
  <c r="AA47" i="86"/>
  <c r="V47" i="86"/>
  <c r="Q47" i="86"/>
  <c r="L47" i="86"/>
  <c r="AA46" i="86"/>
  <c r="V46" i="86"/>
  <c r="Q46" i="86"/>
  <c r="L46" i="86"/>
  <c r="AA45" i="86"/>
  <c r="V45" i="86"/>
  <c r="Q45" i="86"/>
  <c r="L45" i="86"/>
  <c r="AA44" i="86"/>
  <c r="V44" i="86"/>
  <c r="Q44" i="86"/>
  <c r="L44" i="86"/>
  <c r="AA43" i="86"/>
  <c r="V43" i="86"/>
  <c r="Q43" i="86"/>
  <c r="L43" i="86"/>
  <c r="AA42" i="86"/>
  <c r="V42" i="86"/>
  <c r="Q42" i="86"/>
  <c r="L42" i="86"/>
  <c r="AA41" i="86"/>
  <c r="V41" i="86"/>
  <c r="Q41" i="86"/>
  <c r="L41" i="86"/>
  <c r="AA40" i="86"/>
  <c r="V40" i="86"/>
  <c r="Q40" i="86"/>
  <c r="L40" i="86"/>
  <c r="AA39" i="86"/>
  <c r="V39" i="86"/>
  <c r="Q39" i="86"/>
  <c r="L39" i="86"/>
  <c r="AA38" i="86"/>
  <c r="V38" i="86"/>
  <c r="Q38" i="86"/>
  <c r="L38" i="86"/>
  <c r="AA37" i="86"/>
  <c r="V37" i="86"/>
  <c r="Q37" i="86"/>
  <c r="L37" i="86"/>
  <c r="AA36" i="86"/>
  <c r="V36" i="86"/>
  <c r="Q36" i="86"/>
  <c r="L36" i="86"/>
  <c r="AA35" i="86"/>
  <c r="V35" i="86"/>
  <c r="Q35" i="86"/>
  <c r="L35" i="86"/>
  <c r="AA34" i="86"/>
  <c r="V34" i="86"/>
  <c r="Q34" i="86"/>
  <c r="L34" i="86"/>
  <c r="AA33" i="86"/>
  <c r="V33" i="86"/>
  <c r="Q33" i="86"/>
  <c r="L33" i="86"/>
  <c r="AA32" i="86"/>
  <c r="V32" i="86"/>
  <c r="Q32" i="86"/>
  <c r="L32" i="86"/>
  <c r="AA31" i="86"/>
  <c r="V31" i="86"/>
  <c r="Q31" i="86"/>
  <c r="L31" i="86"/>
  <c r="AA30" i="86"/>
  <c r="V30" i="86"/>
  <c r="Q30" i="86"/>
  <c r="L30" i="86"/>
  <c r="AA29" i="86"/>
  <c r="V29" i="86"/>
  <c r="Q29" i="86"/>
  <c r="L29" i="86"/>
  <c r="C116" i="86"/>
  <c r="C115" i="86"/>
  <c r="C114" i="86"/>
  <c r="C113" i="86"/>
  <c r="C112" i="86"/>
  <c r="C111" i="86"/>
  <c r="C110" i="86"/>
  <c r="C109" i="86"/>
  <c r="C108" i="86"/>
  <c r="C107" i="86"/>
  <c r="C106" i="86"/>
  <c r="C105" i="86"/>
  <c r="C104" i="86"/>
  <c r="C103" i="86"/>
  <c r="C102" i="86"/>
  <c r="D1" i="100"/>
  <c r="C121" i="86"/>
  <c r="C120" i="86"/>
  <c r="C119" i="86"/>
  <c r="C118" i="86"/>
  <c r="C117" i="86"/>
  <c r="B64" i="102"/>
  <c r="B63" i="102"/>
  <c r="B62" i="102"/>
  <c r="B61" i="102"/>
  <c r="B60" i="102"/>
  <c r="B59" i="102"/>
  <c r="B58" i="102"/>
  <c r="B57" i="102"/>
  <c r="B56" i="102"/>
  <c r="B55" i="102"/>
  <c r="B54" i="102"/>
  <c r="B53" i="102"/>
  <c r="B52" i="102"/>
  <c r="B51" i="102"/>
  <c r="B50" i="102"/>
  <c r="B49" i="102"/>
  <c r="B48" i="102"/>
  <c r="B47" i="102"/>
  <c r="B46" i="102"/>
  <c r="B45" i="102"/>
  <c r="B44" i="102"/>
  <c r="B64" i="103"/>
  <c r="B63" i="103"/>
  <c r="B62" i="103"/>
  <c r="B61" i="103"/>
  <c r="B60" i="103"/>
  <c r="B59" i="103"/>
  <c r="B58" i="103"/>
  <c r="B57" i="103"/>
  <c r="B56" i="103"/>
  <c r="B55" i="103"/>
  <c r="B54" i="103"/>
  <c r="B53" i="103"/>
  <c r="B52" i="103"/>
  <c r="B51" i="103"/>
  <c r="B50" i="103"/>
  <c r="B49" i="103"/>
  <c r="B48" i="103"/>
  <c r="B47" i="103"/>
  <c r="B46" i="103"/>
  <c r="B45" i="103"/>
  <c r="B44" i="103"/>
  <c r="B64" i="104"/>
  <c r="B63" i="104"/>
  <c r="B62" i="104"/>
  <c r="B61" i="104"/>
  <c r="B60" i="104"/>
  <c r="B59" i="104"/>
  <c r="B58" i="104"/>
  <c r="B57" i="104"/>
  <c r="B56" i="104"/>
  <c r="B55" i="104"/>
  <c r="B54" i="104"/>
  <c r="B53" i="104"/>
  <c r="B52" i="104"/>
  <c r="B51" i="104"/>
  <c r="B50" i="104"/>
  <c r="B49" i="104"/>
  <c r="B48" i="104"/>
  <c r="B47" i="104"/>
  <c r="B46" i="104"/>
  <c r="B45" i="104"/>
  <c r="B44" i="104"/>
  <c r="B64" i="98"/>
  <c r="B63" i="98"/>
  <c r="B62" i="98"/>
  <c r="B61" i="98"/>
  <c r="B60" i="98"/>
  <c r="B59" i="98"/>
  <c r="B58" i="98"/>
  <c r="B57" i="98"/>
  <c r="B56" i="98"/>
  <c r="B55" i="98"/>
  <c r="B54" i="98"/>
  <c r="B53" i="98"/>
  <c r="B52" i="98"/>
  <c r="B51" i="98"/>
  <c r="B50" i="98"/>
  <c r="B49" i="98"/>
  <c r="B48" i="98"/>
  <c r="B47" i="98"/>
  <c r="B46" i="98"/>
  <c r="B45" i="98"/>
  <c r="B44" i="98"/>
  <c r="B43" i="102"/>
  <c r="B43" i="103"/>
  <c r="B43" i="104"/>
  <c r="B43" i="98"/>
  <c r="AC50" i="86"/>
  <c r="X50" i="86"/>
  <c r="S50" i="86"/>
  <c r="N50" i="86"/>
  <c r="R30" i="86" l="1" a="1"/>
  <c r="R30" i="86" s="1"/>
  <c r="T30" i="86" s="1"/>
  <c r="R38" i="86" a="1"/>
  <c r="R38" i="86" s="1"/>
  <c r="R46" i="86" a="1"/>
  <c r="R46" i="86" s="1"/>
  <c r="R32" i="86" a="1"/>
  <c r="R32" i="86" s="1"/>
  <c r="S31" i="86" s="1"/>
  <c r="R48" i="86" a="1"/>
  <c r="R48" i="86" s="1"/>
  <c r="R33" i="86" a="1"/>
  <c r="R33" i="86" s="1"/>
  <c r="R49" i="86" a="1"/>
  <c r="R49" i="86" s="1"/>
  <c r="R34" i="86" a="1"/>
  <c r="R34" i="86" s="1"/>
  <c r="S33" i="86" s="1"/>
  <c r="R50" i="86" a="1"/>
  <c r="R50" i="86" s="1"/>
  <c r="T50" i="86" s="1"/>
  <c r="R43" i="86" a="1"/>
  <c r="R43" i="86" s="1"/>
  <c r="T43" i="86" s="1"/>
  <c r="R36" i="86" a="1"/>
  <c r="R36" i="86" s="1"/>
  <c r="R31" i="86" a="1"/>
  <c r="R31" i="86" s="1"/>
  <c r="S30" i="86" s="1"/>
  <c r="R39" i="86" a="1"/>
  <c r="R39" i="86" s="1"/>
  <c r="S38" i="86" s="1"/>
  <c r="R47" i="86" a="1"/>
  <c r="R47" i="86" s="1"/>
  <c r="R40" i="86" a="1"/>
  <c r="R40" i="86" s="1"/>
  <c r="R41" i="86" a="1"/>
  <c r="R41" i="86" s="1"/>
  <c r="S40" i="86" s="1"/>
  <c r="R42" i="86" a="1"/>
  <c r="R42" i="86" s="1"/>
  <c r="S41" i="86" s="1"/>
  <c r="R35" i="86" a="1"/>
  <c r="R35" i="86" s="1"/>
  <c r="T35" i="86" s="1"/>
  <c r="R29" i="86" a="1"/>
  <c r="R29" i="86" s="1"/>
  <c r="R37" i="86" a="1"/>
  <c r="R37" i="86" s="1"/>
  <c r="R44" i="86" a="1"/>
  <c r="R44" i="86" s="1"/>
  <c r="S43" i="86" s="1"/>
  <c r="R45" i="86" a="1"/>
  <c r="R45" i="86" s="1"/>
  <c r="W30" i="86" a="1"/>
  <c r="W30" i="86" s="1"/>
  <c r="W37" i="86" a="1"/>
  <c r="W37" i="86" s="1"/>
  <c r="W44" i="86" a="1"/>
  <c r="W44" i="86" s="1"/>
  <c r="X43" i="86" s="1"/>
  <c r="W39" i="86" a="1"/>
  <c r="W39" i="86" s="1"/>
  <c r="W33" i="86" a="1"/>
  <c r="W33" i="86" s="1"/>
  <c r="X32" i="86" s="1"/>
  <c r="W48" i="86" a="1"/>
  <c r="W48" i="86" s="1"/>
  <c r="W49" i="86" a="1"/>
  <c r="W49" i="86" s="1"/>
  <c r="X48" i="86" s="1"/>
  <c r="W43" i="86" a="1"/>
  <c r="W43" i="86" s="1"/>
  <c r="X42" i="86" s="1"/>
  <c r="W31" i="86" a="1"/>
  <c r="W31" i="86" s="1"/>
  <c r="W38" i="86" a="1"/>
  <c r="W38" i="86" s="1"/>
  <c r="X37" i="86" s="1"/>
  <c r="W45" i="86" a="1"/>
  <c r="W45" i="86" s="1"/>
  <c r="W32" i="86" a="1"/>
  <c r="W32" i="86" s="1"/>
  <c r="W46" i="86" a="1"/>
  <c r="W46" i="86" s="1"/>
  <c r="W40" i="86" a="1"/>
  <c r="W40" i="86" s="1"/>
  <c r="Y40" i="86" s="1"/>
  <c r="W47" i="86" a="1"/>
  <c r="W47" i="86" s="1"/>
  <c r="W41" i="86" a="1"/>
  <c r="W41" i="86" s="1"/>
  <c r="X40" i="86" s="1"/>
  <c r="W34" i="86" a="1"/>
  <c r="W34" i="86" s="1"/>
  <c r="X33" i="86" s="1"/>
  <c r="W36" i="86" a="1"/>
  <c r="W36" i="86" s="1"/>
  <c r="X35" i="86" s="1"/>
  <c r="W35" i="86" a="1"/>
  <c r="W35" i="86" s="1"/>
  <c r="W42" i="86" a="1"/>
  <c r="W42" i="86" s="1"/>
  <c r="W50" i="86" a="1"/>
  <c r="W50" i="86" s="1"/>
  <c r="W29" i="86" a="1"/>
  <c r="W29" i="86" s="1"/>
  <c r="AB30" i="86" a="1"/>
  <c r="AB30" i="86" s="1"/>
  <c r="AD30" i="86" s="1"/>
  <c r="AB37" i="86" a="1"/>
  <c r="AB37" i="86" s="1"/>
  <c r="AC36" i="86" s="1"/>
  <c r="AB44" i="86" a="1"/>
  <c r="AB44" i="86" s="1"/>
  <c r="AC43" i="86" s="1"/>
  <c r="AB39" i="86" a="1"/>
  <c r="AB39" i="86" s="1"/>
  <c r="AC38" i="86" s="1"/>
  <c r="AB46" i="86" a="1"/>
  <c r="AB46" i="86" s="1"/>
  <c r="AC45" i="86" s="1"/>
  <c r="AB40" i="86" a="1"/>
  <c r="AB40" i="86" s="1"/>
  <c r="AB41" i="86" a="1"/>
  <c r="AB41" i="86" s="1"/>
  <c r="AC40" i="86" s="1"/>
  <c r="AB49" i="86" a="1"/>
  <c r="AB49" i="86" s="1"/>
  <c r="AB31" i="86" a="1"/>
  <c r="AB31" i="86" s="1"/>
  <c r="AC30" i="86" s="1"/>
  <c r="AB38" i="86" a="1"/>
  <c r="AB38" i="86" s="1"/>
  <c r="AB45" i="86" a="1"/>
  <c r="AB45" i="86" s="1"/>
  <c r="AD45" i="86" s="1"/>
  <c r="AB32" i="86" a="1"/>
  <c r="AB32" i="86" s="1"/>
  <c r="AC31" i="86" s="1"/>
  <c r="AB33" i="86" a="1"/>
  <c r="AB33" i="86" s="1"/>
  <c r="AC32" i="86" s="1"/>
  <c r="AB47" i="86" a="1"/>
  <c r="AB47" i="86" s="1"/>
  <c r="AB48" i="86" a="1"/>
  <c r="AB48" i="86" s="1"/>
  <c r="AC47" i="86" s="1"/>
  <c r="AB34" i="86" a="1"/>
  <c r="AB34" i="86" s="1"/>
  <c r="AC33" i="86" s="1"/>
  <c r="AB35" i="86" a="1"/>
  <c r="AB35" i="86" s="1"/>
  <c r="AC34" i="86" s="1"/>
  <c r="AB42" i="86" a="1"/>
  <c r="AB42" i="86" s="1"/>
  <c r="AC41" i="86" s="1"/>
  <c r="AB50" i="86" a="1"/>
  <c r="AB50" i="86" s="1"/>
  <c r="AC49" i="86" s="1"/>
  <c r="AB36" i="86" a="1"/>
  <c r="AB36" i="86" s="1"/>
  <c r="AB43" i="86" a="1"/>
  <c r="AB43" i="86" s="1"/>
  <c r="AC42" i="86" s="1"/>
  <c r="AB29" i="86" a="1"/>
  <c r="AB29" i="86" s="1"/>
  <c r="T45" i="86"/>
  <c r="AD40" i="86"/>
  <c r="S45" i="86"/>
  <c r="X31" i="86"/>
  <c r="S35" i="86"/>
  <c r="X49" i="86"/>
  <c r="X38" i="86"/>
  <c r="M41" i="86" a="1"/>
  <c r="M41" i="86" s="1"/>
  <c r="N40" i="86" s="1"/>
  <c r="M39" i="86" a="1"/>
  <c r="M39" i="86" s="1"/>
  <c r="N38" i="86" s="1"/>
  <c r="X45" i="86"/>
  <c r="M34" i="86" a="1"/>
  <c r="M34" i="86" s="1"/>
  <c r="M46" i="86" a="1"/>
  <c r="M46" i="86" s="1"/>
  <c r="M37" i="86" a="1"/>
  <c r="M37" i="86" s="1"/>
  <c r="M49" i="86" a="1"/>
  <c r="M49" i="86" s="1"/>
  <c r="M30" i="86" a="1"/>
  <c r="M30" i="86" s="1"/>
  <c r="M42" i="86" a="1"/>
  <c r="M42" i="86" s="1"/>
  <c r="M35" i="86" a="1"/>
  <c r="M35" i="86" s="1"/>
  <c r="M47" i="86" a="1"/>
  <c r="M47" i="86" s="1"/>
  <c r="M44" i="86" a="1"/>
  <c r="M44" i="86" s="1"/>
  <c r="M40" i="86" a="1"/>
  <c r="M40" i="86" s="1"/>
  <c r="M32" i="86" a="1"/>
  <c r="M32" i="86" s="1"/>
  <c r="M33" i="86" a="1"/>
  <c r="M33" i="86" s="1"/>
  <c r="M45" i="86" a="1"/>
  <c r="M45" i="86" s="1"/>
  <c r="M38" i="86" a="1"/>
  <c r="M38" i="86" s="1"/>
  <c r="M50" i="86" a="1"/>
  <c r="M50" i="86" s="1"/>
  <c r="M31" i="86" a="1"/>
  <c r="M31" i="86" s="1"/>
  <c r="M43" i="86" a="1"/>
  <c r="M43" i="86" s="1"/>
  <c r="M36" i="86" a="1"/>
  <c r="M36" i="86" s="1"/>
  <c r="M48" i="86" a="1"/>
  <c r="M48" i="86" s="1"/>
  <c r="M29" i="86" a="1"/>
  <c r="M29" i="86" s="1"/>
  <c r="S42" i="86" l="1"/>
  <c r="T47" i="86"/>
  <c r="T33" i="86"/>
  <c r="Y47" i="86"/>
  <c r="Y48" i="86"/>
  <c r="Y42" i="86"/>
  <c r="AD47" i="86"/>
  <c r="Y45" i="86"/>
  <c r="Y29" i="86"/>
  <c r="AD36" i="86"/>
  <c r="Y35" i="86"/>
  <c r="T40" i="86"/>
  <c r="T38" i="86"/>
  <c r="AD49" i="86"/>
  <c r="AD38" i="86"/>
  <c r="Y37" i="86"/>
  <c r="Y30" i="86"/>
  <c r="X41" i="86"/>
  <c r="Y41" i="86" s="1"/>
  <c r="Y32" i="86"/>
  <c r="S37" i="86"/>
  <c r="T37" i="86" s="1"/>
  <c r="AD37" i="86"/>
  <c r="AC35" i="86"/>
  <c r="Y49" i="86"/>
  <c r="S47" i="86"/>
  <c r="S39" i="86"/>
  <c r="T39" i="86" s="1"/>
  <c r="X29" i="86"/>
  <c r="AD33" i="86"/>
  <c r="AD42" i="86"/>
  <c r="AD32" i="86"/>
  <c r="AD31" i="86"/>
  <c r="S48" i="86"/>
  <c r="T48" i="86" s="1"/>
  <c r="X47" i="86"/>
  <c r="Y50" i="86"/>
  <c r="X46" i="86"/>
  <c r="Y46" i="86" s="1"/>
  <c r="S34" i="86"/>
  <c r="S44" i="86"/>
  <c r="T44" i="86" s="1"/>
  <c r="Y38" i="86"/>
  <c r="T31" i="86"/>
  <c r="O39" i="86"/>
  <c r="AD44" i="86"/>
  <c r="Y33" i="86"/>
  <c r="Y43" i="86"/>
  <c r="S36" i="86"/>
  <c r="AD41" i="86"/>
  <c r="X44" i="86"/>
  <c r="Y44" i="86"/>
  <c r="X34" i="86"/>
  <c r="Y34" i="86" s="1"/>
  <c r="AD35" i="86"/>
  <c r="T42" i="86"/>
  <c r="S29" i="86"/>
  <c r="T29" i="86" s="1"/>
  <c r="AC29" i="86"/>
  <c r="AD29" i="86" s="1"/>
  <c r="S32" i="86"/>
  <c r="AC44" i="86"/>
  <c r="S46" i="86"/>
  <c r="AD50" i="86"/>
  <c r="S49" i="86"/>
  <c r="T49" i="86" s="1"/>
  <c r="X36" i="86"/>
  <c r="Y36" i="86" s="1"/>
  <c r="AC39" i="86"/>
  <c r="AD39" i="86" s="1"/>
  <c r="AC37" i="86"/>
  <c r="T34" i="86"/>
  <c r="AC48" i="86"/>
  <c r="AD48" i="86" s="1"/>
  <c r="T46" i="86"/>
  <c r="T36" i="86"/>
  <c r="AD34" i="86"/>
  <c r="X39" i="86"/>
  <c r="Y39" i="86" s="1"/>
  <c r="T41" i="86"/>
  <c r="T32" i="86"/>
  <c r="X30" i="86"/>
  <c r="Y31" i="86"/>
  <c r="AD43" i="86"/>
  <c r="AC46" i="86"/>
  <c r="AD46" i="86" s="1"/>
  <c r="O47" i="86"/>
  <c r="N46" i="86"/>
  <c r="O30" i="86"/>
  <c r="N29" i="86"/>
  <c r="O29" i="86" s="1"/>
  <c r="N30" i="86"/>
  <c r="N48" i="86"/>
  <c r="O48" i="86"/>
  <c r="N47" i="86"/>
  <c r="O37" i="86"/>
  <c r="N36" i="86"/>
  <c r="O36" i="86" s="1"/>
  <c r="N35" i="86"/>
  <c r="O35" i="86" s="1"/>
  <c r="N45" i="86"/>
  <c r="O46" i="86"/>
  <c r="N34" i="86"/>
  <c r="N33" i="86"/>
  <c r="O34" i="86"/>
  <c r="N42" i="86"/>
  <c r="O33" i="86"/>
  <c r="N32" i="86"/>
  <c r="O32" i="86" s="1"/>
  <c r="O38" i="86"/>
  <c r="N37" i="86"/>
  <c r="N31" i="86"/>
  <c r="O31" i="86" s="1"/>
  <c r="O50" i="86"/>
  <c r="N49" i="86"/>
  <c r="O49" i="86" s="1"/>
  <c r="O40" i="86"/>
  <c r="N39" i="86"/>
  <c r="O42" i="86"/>
  <c r="N41" i="86"/>
  <c r="O41" i="86" s="1"/>
  <c r="O45" i="86"/>
  <c r="N44" i="86"/>
  <c r="O44" i="86" s="1"/>
  <c r="N43" i="86"/>
  <c r="O43" i="86" s="1"/>
  <c r="X26" i="86" l="1"/>
  <c r="C66" i="103" s="1"/>
  <c r="S26" i="86"/>
  <c r="C66" i="102" s="1"/>
  <c r="AC26" i="86"/>
  <c r="C66" i="104" s="1"/>
  <c r="N26" i="86"/>
  <c r="C66" i="98" l="1"/>
  <c r="W175" i="98" l="1"/>
  <c r="W177" i="98" s="1"/>
  <c r="V175" i="98"/>
  <c r="V177" i="98" s="1"/>
  <c r="W170" i="98"/>
  <c r="W172" i="98" s="1"/>
  <c r="V170" i="98"/>
  <c r="V172" i="98" s="1"/>
  <c r="W165" i="98"/>
  <c r="W167" i="98" s="1"/>
  <c r="V165" i="98"/>
  <c r="V167" i="98" s="1"/>
  <c r="W160" i="98"/>
  <c r="W162" i="98" s="1"/>
  <c r="V160" i="98"/>
  <c r="V162" i="98" s="1"/>
  <c r="Y160" i="98" s="1"/>
  <c r="W155" i="98"/>
  <c r="W157" i="98" s="1"/>
  <c r="V155" i="98"/>
  <c r="V157" i="98" s="1"/>
  <c r="W150" i="98"/>
  <c r="W152" i="98" s="1"/>
  <c r="V150" i="98"/>
  <c r="V152" i="98" s="1"/>
  <c r="W145" i="98"/>
  <c r="W147" i="98" s="1"/>
  <c r="V145" i="98"/>
  <c r="V147" i="98" s="1"/>
  <c r="W140" i="98"/>
  <c r="W142" i="98" s="1"/>
  <c r="V140" i="98"/>
  <c r="V142" i="98" s="1"/>
  <c r="Y136" i="98"/>
  <c r="Y132" i="98"/>
  <c r="Y127" i="98"/>
  <c r="Y123" i="98"/>
  <c r="Y119" i="98"/>
  <c r="W114" i="98"/>
  <c r="W116" i="98" s="1"/>
  <c r="V114" i="98"/>
  <c r="V116" i="98" s="1"/>
  <c r="W109" i="98"/>
  <c r="W111" i="98" s="1"/>
  <c r="V109" i="98"/>
  <c r="V111" i="98" s="1"/>
  <c r="W104" i="98"/>
  <c r="W106" i="98" s="1"/>
  <c r="V104" i="98"/>
  <c r="V106" i="98" s="1"/>
  <c r="W99" i="98"/>
  <c r="W101" i="98" s="1"/>
  <c r="V99" i="98"/>
  <c r="V101" i="98" s="1"/>
  <c r="W82" i="98"/>
  <c r="W84" i="98" s="1"/>
  <c r="V82" i="98"/>
  <c r="V84" i="98" s="1"/>
  <c r="W76" i="98"/>
  <c r="W78" i="98" s="1"/>
  <c r="V76" i="98"/>
  <c r="V78" i="98" s="1"/>
  <c r="W175" i="102"/>
  <c r="W177" i="102" s="1"/>
  <c r="V175" i="102"/>
  <c r="V177" i="102" s="1"/>
  <c r="W170" i="102"/>
  <c r="W172" i="102" s="1"/>
  <c r="V170" i="102"/>
  <c r="V172" i="102" s="1"/>
  <c r="W165" i="102"/>
  <c r="W167" i="102" s="1"/>
  <c r="V165" i="102"/>
  <c r="V167" i="102" s="1"/>
  <c r="W160" i="102"/>
  <c r="W162" i="102" s="1"/>
  <c r="V160" i="102"/>
  <c r="V162" i="102" s="1"/>
  <c r="W155" i="102"/>
  <c r="W157" i="102" s="1"/>
  <c r="V155" i="102"/>
  <c r="V157" i="102" s="1"/>
  <c r="W150" i="102"/>
  <c r="W152" i="102" s="1"/>
  <c r="V150" i="102"/>
  <c r="V152" i="102" s="1"/>
  <c r="W145" i="102"/>
  <c r="W147" i="102" s="1"/>
  <c r="V145" i="102"/>
  <c r="V147" i="102" s="1"/>
  <c r="W140" i="102"/>
  <c r="W142" i="102" s="1"/>
  <c r="V140" i="102"/>
  <c r="V142" i="102" s="1"/>
  <c r="Y136" i="102"/>
  <c r="Y132" i="102"/>
  <c r="Y127" i="102"/>
  <c r="Y123" i="102"/>
  <c r="Y119" i="102"/>
  <c r="W114" i="102"/>
  <c r="W116" i="102" s="1"/>
  <c r="V114" i="102"/>
  <c r="V116" i="102" s="1"/>
  <c r="W109" i="102"/>
  <c r="W111" i="102" s="1"/>
  <c r="V109" i="102"/>
  <c r="V111" i="102" s="1"/>
  <c r="W104" i="102"/>
  <c r="W106" i="102" s="1"/>
  <c r="V104" i="102"/>
  <c r="V106" i="102" s="1"/>
  <c r="W99" i="102"/>
  <c r="W101" i="102" s="1"/>
  <c r="V99" i="102"/>
  <c r="V101" i="102" s="1"/>
  <c r="W82" i="102"/>
  <c r="W84" i="102" s="1"/>
  <c r="V82" i="102"/>
  <c r="V84" i="102" s="1"/>
  <c r="W76" i="102"/>
  <c r="W78" i="102" s="1"/>
  <c r="V76" i="102"/>
  <c r="V78" i="102" s="1"/>
  <c r="W175" i="103"/>
  <c r="W177" i="103" s="1"/>
  <c r="V175" i="103"/>
  <c r="V177" i="103" s="1"/>
  <c r="W170" i="103"/>
  <c r="W172" i="103" s="1"/>
  <c r="V170" i="103"/>
  <c r="V172" i="103" s="1"/>
  <c r="W165" i="103"/>
  <c r="W167" i="103" s="1"/>
  <c r="V165" i="103"/>
  <c r="V167" i="103" s="1"/>
  <c r="W160" i="103"/>
  <c r="W162" i="103" s="1"/>
  <c r="V160" i="103"/>
  <c r="V162" i="103" s="1"/>
  <c r="W155" i="103"/>
  <c r="W157" i="103" s="1"/>
  <c r="V155" i="103"/>
  <c r="V157" i="103" s="1"/>
  <c r="W150" i="103"/>
  <c r="W152" i="103" s="1"/>
  <c r="V150" i="103"/>
  <c r="V152" i="103" s="1"/>
  <c r="W145" i="103"/>
  <c r="W147" i="103" s="1"/>
  <c r="V145" i="103"/>
  <c r="V147" i="103" s="1"/>
  <c r="W140" i="103"/>
  <c r="W142" i="103" s="1"/>
  <c r="V140" i="103"/>
  <c r="V142" i="103" s="1"/>
  <c r="Y136" i="103"/>
  <c r="Y132" i="103"/>
  <c r="Y127" i="103"/>
  <c r="Y123" i="103"/>
  <c r="Y119" i="103"/>
  <c r="W114" i="103"/>
  <c r="W116" i="103" s="1"/>
  <c r="V114" i="103"/>
  <c r="V116" i="103" s="1"/>
  <c r="W109" i="103"/>
  <c r="W111" i="103" s="1"/>
  <c r="V109" i="103"/>
  <c r="V111" i="103" s="1"/>
  <c r="W104" i="103"/>
  <c r="W106" i="103" s="1"/>
  <c r="V104" i="103"/>
  <c r="V106" i="103" s="1"/>
  <c r="W99" i="103"/>
  <c r="W101" i="103" s="1"/>
  <c r="V99" i="103"/>
  <c r="V101" i="103" s="1"/>
  <c r="W82" i="103"/>
  <c r="W84" i="103" s="1"/>
  <c r="V82" i="103"/>
  <c r="V84" i="103" s="1"/>
  <c r="W76" i="103"/>
  <c r="W78" i="103" s="1"/>
  <c r="V76" i="103"/>
  <c r="V78" i="103" s="1"/>
  <c r="W175" i="104"/>
  <c r="W177" i="104" s="1"/>
  <c r="V175" i="104"/>
  <c r="V177" i="104" s="1"/>
  <c r="W170" i="104"/>
  <c r="W172" i="104" s="1"/>
  <c r="V170" i="104"/>
  <c r="V172" i="104" s="1"/>
  <c r="W165" i="104"/>
  <c r="W167" i="104" s="1"/>
  <c r="V165" i="104"/>
  <c r="V167" i="104" s="1"/>
  <c r="W160" i="104"/>
  <c r="W162" i="104" s="1"/>
  <c r="V160" i="104"/>
  <c r="V162" i="104" s="1"/>
  <c r="W155" i="104"/>
  <c r="W157" i="104" s="1"/>
  <c r="V155" i="104"/>
  <c r="V157" i="104" s="1"/>
  <c r="W150" i="104"/>
  <c r="W152" i="104" s="1"/>
  <c r="V150" i="104"/>
  <c r="V152" i="104" s="1"/>
  <c r="W145" i="104"/>
  <c r="W147" i="104" s="1"/>
  <c r="V145" i="104"/>
  <c r="V147" i="104" s="1"/>
  <c r="W140" i="104"/>
  <c r="W142" i="104" s="1"/>
  <c r="V140" i="104"/>
  <c r="V142" i="104" s="1"/>
  <c r="Y136" i="104"/>
  <c r="Y132" i="104"/>
  <c r="Y127" i="104"/>
  <c r="Y123" i="104"/>
  <c r="Y119" i="104"/>
  <c r="W114" i="104"/>
  <c r="W116" i="104" s="1"/>
  <c r="V114" i="104"/>
  <c r="V116" i="104" s="1"/>
  <c r="W109" i="104"/>
  <c r="W111" i="104" s="1"/>
  <c r="V109" i="104"/>
  <c r="V111" i="104" s="1"/>
  <c r="W104" i="104"/>
  <c r="W106" i="104" s="1"/>
  <c r="V104" i="104"/>
  <c r="V106" i="104" s="1"/>
  <c r="W99" i="104"/>
  <c r="W101" i="104" s="1"/>
  <c r="V99" i="104"/>
  <c r="V101" i="104" s="1"/>
  <c r="W82" i="104"/>
  <c r="W84" i="104" s="1"/>
  <c r="V82" i="104"/>
  <c r="V84" i="104" s="1"/>
  <c r="W76" i="104"/>
  <c r="W78" i="104" s="1"/>
  <c r="V76" i="104"/>
  <c r="V78" i="104" s="1"/>
  <c r="M74" i="86"/>
  <c r="M73" i="86"/>
  <c r="M72" i="86"/>
  <c r="M71" i="86"/>
  <c r="M67" i="86" s="1"/>
  <c r="Y76" i="102" l="1"/>
  <c r="Y76" i="98"/>
  <c r="N67" i="86"/>
  <c r="N65" i="86" s="1"/>
  <c r="M65" i="86"/>
  <c r="Y145" i="98"/>
  <c r="Y175" i="98"/>
  <c r="Y99" i="102"/>
  <c r="Y140" i="98"/>
  <c r="Y170" i="98"/>
  <c r="Y175" i="104"/>
  <c r="Y175" i="103"/>
  <c r="Y175" i="102"/>
  <c r="Y145" i="102"/>
  <c r="Y155" i="103"/>
  <c r="Y82" i="104"/>
  <c r="Y109" i="104"/>
  <c r="Y99" i="98"/>
  <c r="Y104" i="102"/>
  <c r="Y155" i="98"/>
  <c r="Y114" i="98"/>
  <c r="Y170" i="102"/>
  <c r="Y140" i="102"/>
  <c r="Y140" i="104"/>
  <c r="Y104" i="104"/>
  <c r="Y145" i="104"/>
  <c r="Y140" i="103"/>
  <c r="Y165" i="103"/>
  <c r="Y155" i="102"/>
  <c r="Y150" i="104"/>
  <c r="Y99" i="104"/>
  <c r="Y170" i="104"/>
  <c r="Y170" i="103"/>
  <c r="Y155" i="104"/>
  <c r="Y160" i="102"/>
  <c r="Y99" i="103"/>
  <c r="Y165" i="98"/>
  <c r="Y150" i="103"/>
  <c r="Y165" i="102"/>
  <c r="Y82" i="103"/>
  <c r="Y145" i="103"/>
  <c r="Y82" i="102"/>
  <c r="Y104" i="98"/>
  <c r="Y109" i="98"/>
  <c r="Y160" i="104"/>
  <c r="Y104" i="103"/>
  <c r="Y160" i="103"/>
  <c r="Y109" i="102"/>
  <c r="Y82" i="98"/>
  <c r="Y150" i="98"/>
  <c r="Y165" i="104"/>
  <c r="Y109" i="103"/>
  <c r="Y114" i="104"/>
  <c r="Y114" i="103"/>
  <c r="Y114" i="102"/>
  <c r="Y150" i="102"/>
  <c r="Q249" i="102"/>
  <c r="N63" i="86" a="1"/>
  <c r="M63" i="86" a="1"/>
  <c r="M63" i="86" l="1"/>
  <c r="N63" i="86"/>
  <c r="Y179" i="104"/>
  <c r="Y179" i="103"/>
  <c r="Y179" i="102"/>
  <c r="P258" i="102" s="1"/>
  <c r="Y179" i="98"/>
  <c r="AH325" i="104"/>
  <c r="AH321" i="104"/>
  <c r="P319" i="104"/>
  <c r="AH246" i="104"/>
  <c r="AB246" i="104"/>
  <c r="AA246" i="104"/>
  <c r="AH245" i="104"/>
  <c r="AB245" i="104"/>
  <c r="AA245" i="104"/>
  <c r="AH244" i="104"/>
  <c r="AB244" i="104"/>
  <c r="AA244" i="104"/>
  <c r="AH243" i="104"/>
  <c r="AB243" i="104"/>
  <c r="AA243" i="104"/>
  <c r="AH242" i="104"/>
  <c r="AB242" i="104"/>
  <c r="AA242" i="104"/>
  <c r="AH241" i="104"/>
  <c r="AB241" i="104"/>
  <c r="AA241" i="104"/>
  <c r="AH240" i="104"/>
  <c r="AB240" i="104"/>
  <c r="AA240" i="104"/>
  <c r="AH239" i="104"/>
  <c r="AB239" i="104"/>
  <c r="AA239" i="104"/>
  <c r="AH238" i="104"/>
  <c r="AB238" i="104"/>
  <c r="AA238" i="104"/>
  <c r="AH237" i="104"/>
  <c r="AB237" i="104"/>
  <c r="AA237" i="104"/>
  <c r="AB236" i="104"/>
  <c r="AH235" i="104"/>
  <c r="AB235" i="104"/>
  <c r="AA235" i="104"/>
  <c r="AH234" i="104"/>
  <c r="AB234" i="104"/>
  <c r="AA234" i="104"/>
  <c r="AH233" i="104"/>
  <c r="AB233" i="104"/>
  <c r="AA233" i="104"/>
  <c r="AH232" i="104"/>
  <c r="AB232" i="104"/>
  <c r="AA232" i="104"/>
  <c r="AH231" i="104"/>
  <c r="AB231" i="104"/>
  <c r="AA231" i="104"/>
  <c r="AH230" i="104"/>
  <c r="AB230" i="104"/>
  <c r="AA230" i="104"/>
  <c r="AH229" i="104"/>
  <c r="AB229" i="104"/>
  <c r="AA229" i="104"/>
  <c r="AH228" i="104"/>
  <c r="AB228" i="104"/>
  <c r="AA228" i="104"/>
  <c r="AH227" i="104"/>
  <c r="AB227" i="104"/>
  <c r="AA227" i="104"/>
  <c r="AH226" i="104"/>
  <c r="AB226" i="104"/>
  <c r="AA226" i="104"/>
  <c r="AB220" i="104"/>
  <c r="AA220" i="104"/>
  <c r="AB219" i="104"/>
  <c r="AA219" i="104"/>
  <c r="AB218" i="104"/>
  <c r="AA218" i="104"/>
  <c r="AB217" i="104"/>
  <c r="AA217" i="104"/>
  <c r="AB216" i="104"/>
  <c r="AA216" i="104"/>
  <c r="AB215" i="104"/>
  <c r="AA215" i="104"/>
  <c r="AB214" i="104"/>
  <c r="AA214" i="104"/>
  <c r="AB213" i="104"/>
  <c r="AA213" i="104"/>
  <c r="AB212" i="104"/>
  <c r="AA212" i="104"/>
  <c r="AB211" i="104"/>
  <c r="AA211" i="104"/>
  <c r="AB210" i="104"/>
  <c r="AA210" i="104"/>
  <c r="AB209" i="104"/>
  <c r="AA209" i="104"/>
  <c r="AB208" i="104"/>
  <c r="AA208" i="104"/>
  <c r="AB207" i="104"/>
  <c r="AA207" i="104"/>
  <c r="AB206" i="104"/>
  <c r="AA206" i="104"/>
  <c r="AB205" i="104"/>
  <c r="AA205" i="104"/>
  <c r="AB204" i="104"/>
  <c r="AA204" i="104"/>
  <c r="AB203" i="104"/>
  <c r="AA203" i="104"/>
  <c r="AB202" i="104"/>
  <c r="AA202" i="104"/>
  <c r="AB201" i="104"/>
  <c r="AA201" i="104"/>
  <c r="AH17" i="104"/>
  <c r="W2" i="104"/>
  <c r="O2" i="104"/>
  <c r="AH324" i="103"/>
  <c r="AH320" i="103"/>
  <c r="P318" i="103"/>
  <c r="AH246" i="103"/>
  <c r="AB246" i="103"/>
  <c r="AA246" i="103"/>
  <c r="AH245" i="103"/>
  <c r="AB245" i="103"/>
  <c r="AA245" i="103"/>
  <c r="AH244" i="103"/>
  <c r="AB244" i="103"/>
  <c r="AA244" i="103"/>
  <c r="AH243" i="103"/>
  <c r="AB243" i="103"/>
  <c r="AA243" i="103"/>
  <c r="AH242" i="103"/>
  <c r="AB242" i="103"/>
  <c r="AA242" i="103"/>
  <c r="AH241" i="103"/>
  <c r="AB241" i="103"/>
  <c r="AA241" i="103"/>
  <c r="AH240" i="103"/>
  <c r="AB240" i="103"/>
  <c r="AA240" i="103"/>
  <c r="AH239" i="103"/>
  <c r="AB239" i="103"/>
  <c r="AA239" i="103"/>
  <c r="AH238" i="103"/>
  <c r="AB238" i="103"/>
  <c r="AA238" i="103"/>
  <c r="AH237" i="103"/>
  <c r="AB237" i="103"/>
  <c r="AA237" i="103"/>
  <c r="AB236" i="103"/>
  <c r="AH235" i="103"/>
  <c r="AB235" i="103"/>
  <c r="AA235" i="103"/>
  <c r="AH234" i="103"/>
  <c r="AB234" i="103"/>
  <c r="AA234" i="103"/>
  <c r="AH233" i="103"/>
  <c r="AB233" i="103"/>
  <c r="AA233" i="103"/>
  <c r="AH232" i="103"/>
  <c r="AB232" i="103"/>
  <c r="AA232" i="103"/>
  <c r="AH231" i="103"/>
  <c r="AB231" i="103"/>
  <c r="AA231" i="103"/>
  <c r="AH230" i="103"/>
  <c r="AB230" i="103"/>
  <c r="AA230" i="103"/>
  <c r="AH229" i="103"/>
  <c r="AB229" i="103"/>
  <c r="AA229" i="103"/>
  <c r="AH228" i="103"/>
  <c r="AB228" i="103"/>
  <c r="AA228" i="103"/>
  <c r="AH227" i="103"/>
  <c r="AB227" i="103"/>
  <c r="AA227" i="103"/>
  <c r="AH226" i="103"/>
  <c r="AB226" i="103"/>
  <c r="AA226" i="103"/>
  <c r="AB220" i="103"/>
  <c r="AA220" i="103"/>
  <c r="AB219" i="103"/>
  <c r="AA219" i="103"/>
  <c r="AB218" i="103"/>
  <c r="AA218" i="103"/>
  <c r="AB217" i="103"/>
  <c r="AA217" i="103"/>
  <c r="AB216" i="103"/>
  <c r="AA216" i="103"/>
  <c r="AB215" i="103"/>
  <c r="AA215" i="103"/>
  <c r="AB214" i="103"/>
  <c r="AA214" i="103"/>
  <c r="AB213" i="103"/>
  <c r="AA213" i="103"/>
  <c r="AB212" i="103"/>
  <c r="AA212" i="103"/>
  <c r="AB211" i="103"/>
  <c r="AA211" i="103"/>
  <c r="AB210" i="103"/>
  <c r="AA210" i="103"/>
  <c r="AB209" i="103"/>
  <c r="AA209" i="103"/>
  <c r="AB208" i="103"/>
  <c r="AA208" i="103"/>
  <c r="AB207" i="103"/>
  <c r="AA207" i="103"/>
  <c r="AB206" i="103"/>
  <c r="AA206" i="103"/>
  <c r="AB205" i="103"/>
  <c r="AA205" i="103"/>
  <c r="AB204" i="103"/>
  <c r="AA204" i="103"/>
  <c r="AB203" i="103"/>
  <c r="AA203" i="103"/>
  <c r="AB202" i="103"/>
  <c r="AA202" i="103"/>
  <c r="AB201" i="103"/>
  <c r="AA201" i="103"/>
  <c r="AH17" i="103"/>
  <c r="W2" i="103"/>
  <c r="O2" i="103"/>
  <c r="AH327" i="102"/>
  <c r="AH323" i="102"/>
  <c r="P321" i="102"/>
  <c r="Q260" i="102"/>
  <c r="J259" i="102"/>
  <c r="Q258" i="102"/>
  <c r="AH246" i="102"/>
  <c r="AB246" i="102"/>
  <c r="AA246" i="102"/>
  <c r="AH245" i="102"/>
  <c r="AB245" i="102"/>
  <c r="AA245" i="102"/>
  <c r="AH244" i="102"/>
  <c r="AB244" i="102"/>
  <c r="AA244" i="102"/>
  <c r="AH243" i="102"/>
  <c r="AB243" i="102"/>
  <c r="AA243" i="102"/>
  <c r="AH242" i="102"/>
  <c r="AB242" i="102"/>
  <c r="AA242" i="102"/>
  <c r="AH241" i="102"/>
  <c r="AB241" i="102"/>
  <c r="AA241" i="102"/>
  <c r="AH240" i="102"/>
  <c r="AB240" i="102"/>
  <c r="AA240" i="102"/>
  <c r="AH239" i="102"/>
  <c r="AB239" i="102"/>
  <c r="AA239" i="102"/>
  <c r="AH238" i="102"/>
  <c r="AB238" i="102"/>
  <c r="AA238" i="102"/>
  <c r="AH237" i="102"/>
  <c r="AB237" i="102"/>
  <c r="AA237" i="102"/>
  <c r="AB236" i="102"/>
  <c r="AH235" i="102"/>
  <c r="AB235" i="102"/>
  <c r="AA235" i="102"/>
  <c r="AH234" i="102"/>
  <c r="AB234" i="102"/>
  <c r="AA234" i="102"/>
  <c r="AH233" i="102"/>
  <c r="AB233" i="102"/>
  <c r="AA233" i="102"/>
  <c r="AH232" i="102"/>
  <c r="AB232" i="102"/>
  <c r="AA232" i="102"/>
  <c r="AH231" i="102"/>
  <c r="AB231" i="102"/>
  <c r="AA231" i="102"/>
  <c r="AH230" i="102"/>
  <c r="AB230" i="102"/>
  <c r="AA230" i="102"/>
  <c r="AH229" i="102"/>
  <c r="AB229" i="102"/>
  <c r="AA229" i="102"/>
  <c r="AH228" i="102"/>
  <c r="AB228" i="102"/>
  <c r="AA228" i="102"/>
  <c r="AH227" i="102"/>
  <c r="AB227" i="102"/>
  <c r="AA227" i="102"/>
  <c r="AH226" i="102"/>
  <c r="AB226" i="102"/>
  <c r="AA226" i="102"/>
  <c r="AB220" i="102"/>
  <c r="AA220" i="102"/>
  <c r="AB219" i="102"/>
  <c r="AA219" i="102"/>
  <c r="AB218" i="102"/>
  <c r="AA218" i="102"/>
  <c r="AB217" i="102"/>
  <c r="AA217" i="102"/>
  <c r="AB216" i="102"/>
  <c r="AA216" i="102"/>
  <c r="AB215" i="102"/>
  <c r="AA215" i="102"/>
  <c r="AB214" i="102"/>
  <c r="AA214" i="102"/>
  <c r="AB213" i="102"/>
  <c r="AA213" i="102"/>
  <c r="AH213" i="102" s="1"/>
  <c r="AB212" i="102"/>
  <c r="AA212" i="102"/>
  <c r="AB211" i="102"/>
  <c r="AA211" i="102"/>
  <c r="AB210" i="102"/>
  <c r="AA210" i="102"/>
  <c r="AB209" i="102"/>
  <c r="AA209" i="102"/>
  <c r="AB208" i="102"/>
  <c r="AA208" i="102"/>
  <c r="AB207" i="102"/>
  <c r="AA207" i="102"/>
  <c r="AB206" i="102"/>
  <c r="AA206" i="102"/>
  <c r="AB205" i="102"/>
  <c r="AA205" i="102"/>
  <c r="AB204" i="102"/>
  <c r="AA204" i="102"/>
  <c r="AB203" i="102"/>
  <c r="AA203" i="102"/>
  <c r="AB202" i="102"/>
  <c r="AA202" i="102"/>
  <c r="AB201" i="102"/>
  <c r="AA201" i="102"/>
  <c r="AH17" i="102"/>
  <c r="W2" i="102"/>
  <c r="O2" i="102"/>
  <c r="AH207" i="104" l="1"/>
  <c r="B6" i="100"/>
  <c r="AH206" i="103"/>
  <c r="AH219" i="104"/>
  <c r="AH212" i="103"/>
  <c r="AH218" i="103"/>
  <c r="AH216" i="102"/>
  <c r="AH206" i="104"/>
  <c r="AH212" i="104"/>
  <c r="AH219" i="103"/>
  <c r="AH202" i="102"/>
  <c r="AH202" i="103"/>
  <c r="AH208" i="103"/>
  <c r="AH206" i="102"/>
  <c r="AH212" i="102"/>
  <c r="AH210" i="102"/>
  <c r="AH202" i="104"/>
  <c r="AH214" i="104"/>
  <c r="AH220" i="104"/>
  <c r="AH218" i="102"/>
  <c r="AH204" i="104"/>
  <c r="AH214" i="102"/>
  <c r="AH201" i="104"/>
  <c r="AH215" i="104"/>
  <c r="AH203" i="104"/>
  <c r="AH209" i="104"/>
  <c r="AH210" i="104"/>
  <c r="AH205" i="104"/>
  <c r="AH211" i="104"/>
  <c r="AH217" i="104"/>
  <c r="AH218" i="104"/>
  <c r="AH203" i="103"/>
  <c r="AH215" i="103"/>
  <c r="AH216" i="103"/>
  <c r="AH214" i="103"/>
  <c r="AH205" i="103"/>
  <c r="AH211" i="103"/>
  <c r="AH203" i="102"/>
  <c r="AH220" i="102"/>
  <c r="AH204" i="102"/>
  <c r="AH215" i="102"/>
  <c r="AH211" i="102"/>
  <c r="AH208" i="102"/>
  <c r="AH219" i="102"/>
  <c r="AH201" i="102"/>
  <c r="AH217" i="102"/>
  <c r="AH217" i="103"/>
  <c r="AH216" i="104"/>
  <c r="AH3" i="104" s="1"/>
  <c r="AH207" i="102"/>
  <c r="AH201" i="103"/>
  <c r="AH3" i="103" s="1"/>
  <c r="AH207" i="103"/>
  <c r="AH213" i="103"/>
  <c r="AH209" i="102"/>
  <c r="S258" i="102"/>
  <c r="U258" i="102" s="1"/>
  <c r="AH209" i="103"/>
  <c r="AH220" i="103"/>
  <c r="AH208" i="104"/>
  <c r="AH213" i="104"/>
  <c r="AH205" i="102"/>
  <c r="AH204" i="103"/>
  <c r="AH210" i="103"/>
  <c r="AH3" i="102" l="1"/>
  <c r="AB202" i="98" l="1"/>
  <c r="AB203" i="98"/>
  <c r="AB204" i="98"/>
  <c r="AB205" i="98"/>
  <c r="AB206" i="98"/>
  <c r="AB207" i="98"/>
  <c r="AB208" i="98"/>
  <c r="AB209" i="98"/>
  <c r="AB210" i="98"/>
  <c r="AB211" i="98"/>
  <c r="AB212" i="98"/>
  <c r="AB213" i="98"/>
  <c r="AB214" i="98"/>
  <c r="AB215" i="98"/>
  <c r="AB216" i="98"/>
  <c r="AB217" i="98"/>
  <c r="AB218" i="98"/>
  <c r="AB219" i="98"/>
  <c r="AB220" i="98"/>
  <c r="AB201" i="98"/>
  <c r="AA202" i="98"/>
  <c r="AA203" i="98"/>
  <c r="AH203" i="98" s="1"/>
  <c r="AA204" i="98"/>
  <c r="AH204" i="98" s="1"/>
  <c r="AA205" i="98"/>
  <c r="AA206" i="98"/>
  <c r="AA207" i="98"/>
  <c r="AA208" i="98"/>
  <c r="AA209" i="98"/>
  <c r="AA210" i="98"/>
  <c r="AA211" i="98"/>
  <c r="AA212" i="98"/>
  <c r="AA213" i="98"/>
  <c r="AA214" i="98"/>
  <c r="AA215" i="98"/>
  <c r="AA216" i="98"/>
  <c r="AA217" i="98"/>
  <c r="AA218" i="98"/>
  <c r="AA219" i="98"/>
  <c r="AA220" i="98"/>
  <c r="AA201" i="98"/>
  <c r="AH205" i="98" l="1"/>
  <c r="AH220" i="98"/>
  <c r="AH209" i="98"/>
  <c r="AH213" i="98"/>
  <c r="AH212" i="98"/>
  <c r="AH207" i="98"/>
  <c r="AH218" i="98"/>
  <c r="AH217" i="98"/>
  <c r="AH215" i="98"/>
  <c r="AH206" i="98"/>
  <c r="AH208" i="98"/>
  <c r="AH210" i="98"/>
  <c r="AH202" i="98"/>
  <c r="AH214" i="98"/>
  <c r="AH216" i="98"/>
  <c r="AH219" i="98"/>
  <c r="AH211" i="98"/>
  <c r="AH201" i="98"/>
  <c r="W2" i="98" l="1"/>
  <c r="E9" i="101" l="1"/>
  <c r="T249" i="103" l="1"/>
  <c r="V249" i="103"/>
  <c r="P255" i="103" s="1"/>
  <c r="R255" i="103" s="1"/>
  <c r="M248" i="103"/>
  <c r="P260" i="102"/>
  <c r="P249" i="102"/>
  <c r="L248" i="102"/>
  <c r="O2" i="98" l="1"/>
  <c r="E8" i="101" l="1"/>
  <c r="M225" i="103" l="1"/>
  <c r="L225" i="103"/>
  <c r="M236" i="103"/>
  <c r="M249" i="103" s="1"/>
  <c r="L236" i="103"/>
  <c r="M225" i="102"/>
  <c r="L225" i="102"/>
  <c r="L236" i="102"/>
  <c r="L249" i="102" s="1"/>
  <c r="M236" i="102"/>
  <c r="E2" i="101"/>
  <c r="F112" i="86"/>
  <c r="G112" i="86" s="1"/>
  <c r="H112" i="86" s="1"/>
  <c r="I112" i="86" s="1"/>
  <c r="J112" i="86" s="1"/>
  <c r="K112" i="86" s="1"/>
  <c r="L112" i="86" s="1"/>
  <c r="M112" i="86" s="1"/>
  <c r="N112" i="86" s="1"/>
  <c r="O112" i="86" s="1"/>
  <c r="P112" i="86" s="1"/>
  <c r="Q112" i="86" s="1"/>
  <c r="R112" i="86" s="1"/>
  <c r="S112" i="86" s="1"/>
  <c r="T112" i="86" s="1"/>
  <c r="U112" i="86" s="1"/>
  <c r="V112" i="86" s="1"/>
  <c r="W112" i="86" s="1"/>
  <c r="X112" i="86" s="1"/>
  <c r="Y112" i="86" s="1"/>
  <c r="G99" i="86"/>
  <c r="H99" i="86" s="1"/>
  <c r="I99" i="86" s="1"/>
  <c r="J99" i="86" s="1"/>
  <c r="K99" i="86" s="1"/>
  <c r="L99" i="86" s="1"/>
  <c r="M99" i="86" s="1"/>
  <c r="N99" i="86" s="1"/>
  <c r="O99" i="86" s="1"/>
  <c r="P99" i="86" s="1"/>
  <c r="Q99" i="86" s="1"/>
  <c r="R99" i="86" s="1"/>
  <c r="S99" i="86" s="1"/>
  <c r="T99" i="86" s="1"/>
  <c r="U99" i="86" s="1"/>
  <c r="V99" i="86" s="1"/>
  <c r="W99" i="86" s="1"/>
  <c r="X99" i="86" s="1"/>
  <c r="Y99" i="86" s="1"/>
  <c r="Z99" i="86" s="1"/>
  <c r="AA99" i="86" s="1"/>
  <c r="AB99" i="86" s="1"/>
  <c r="AC99" i="86" s="1"/>
  <c r="Q82" i="86"/>
  <c r="P82" i="86"/>
  <c r="O82" i="86"/>
  <c r="N82" i="86"/>
  <c r="M82" i="86"/>
  <c r="L82" i="86"/>
  <c r="K82" i="86"/>
  <c r="J82" i="86"/>
  <c r="I82" i="86"/>
  <c r="H82" i="86"/>
  <c r="G82" i="86"/>
  <c r="F82" i="86"/>
  <c r="E82" i="86"/>
  <c r="D82" i="86"/>
  <c r="C82" i="86"/>
  <c r="E28" i="86"/>
  <c r="F28" i="86" s="1"/>
  <c r="G28" i="86" s="1"/>
  <c r="H28" i="86" s="1"/>
  <c r="I28" i="86" s="1"/>
  <c r="J2" i="86"/>
  <c r="J52" i="86" s="1"/>
  <c r="AH286" i="98"/>
  <c r="AH282" i="98"/>
  <c r="P280" i="98"/>
  <c r="AH17" i="98"/>
  <c r="E111" i="86"/>
  <c r="T111" i="86"/>
  <c r="Y114" i="86"/>
  <c r="N111" i="86"/>
  <c r="S111" i="86"/>
  <c r="AB100" i="86"/>
  <c r="G111" i="86"/>
  <c r="AA236" i="104" l="1"/>
  <c r="AA236" i="103"/>
  <c r="AA236" i="102"/>
  <c r="U260" i="102"/>
  <c r="W258" i="102" s="1"/>
  <c r="J3" i="86"/>
  <c r="J19" i="86"/>
  <c r="J41" i="86"/>
  <c r="J7" i="86"/>
  <c r="J23" i="86"/>
  <c r="J29" i="86"/>
  <c r="E100" i="86" s="1"/>
  <c r="J45" i="86"/>
  <c r="J15" i="86"/>
  <c r="J37" i="86"/>
  <c r="J53" i="86"/>
  <c r="J11" i="86"/>
  <c r="J33" i="86"/>
  <c r="J49" i="86"/>
  <c r="AH3" i="98"/>
  <c r="J4" i="86"/>
  <c r="J8" i="86"/>
  <c r="J12" i="86"/>
  <c r="J16" i="86"/>
  <c r="J20" i="86"/>
  <c r="J24" i="86"/>
  <c r="J30" i="86"/>
  <c r="J34" i="86"/>
  <c r="J38" i="86"/>
  <c r="J42" i="86"/>
  <c r="J46" i="86"/>
  <c r="J50" i="86"/>
  <c r="J5" i="86"/>
  <c r="J9" i="86"/>
  <c r="J13" i="86"/>
  <c r="J17" i="86"/>
  <c r="J21" i="86"/>
  <c r="J31" i="86"/>
  <c r="J35" i="86"/>
  <c r="J39" i="86"/>
  <c r="J43" i="86"/>
  <c r="J47" i="86"/>
  <c r="J51" i="86"/>
  <c r="J6" i="86"/>
  <c r="J10" i="86"/>
  <c r="J14" i="86"/>
  <c r="J18" i="86"/>
  <c r="J22" i="86"/>
  <c r="J28" i="86"/>
  <c r="J32" i="86"/>
  <c r="J36" i="86"/>
  <c r="J40" i="86"/>
  <c r="J44" i="86"/>
  <c r="J48" i="86"/>
  <c r="AC100" i="86"/>
  <c r="O111" i="86"/>
  <c r="P111" i="86"/>
  <c r="I100" i="86"/>
  <c r="M100" i="86"/>
  <c r="V111" i="86"/>
  <c r="X100" i="86"/>
  <c r="X111" i="86"/>
  <c r="F111" i="86"/>
  <c r="J111" i="86"/>
  <c r="W111" i="86"/>
  <c r="G100" i="86"/>
  <c r="P100" i="86"/>
  <c r="R100" i="86"/>
  <c r="O100" i="86"/>
  <c r="K100" i="86"/>
  <c r="L100" i="86"/>
  <c r="U100" i="86"/>
  <c r="W100" i="86"/>
  <c r="J100" i="86"/>
  <c r="K111" i="86"/>
  <c r="U111" i="86"/>
  <c r="V100" i="86"/>
  <c r="F100" i="86"/>
  <c r="AA100" i="86"/>
  <c r="Z100" i="86"/>
  <c r="R111" i="86"/>
  <c r="Q100" i="86"/>
  <c r="S100" i="86"/>
  <c r="Q111" i="86"/>
  <c r="Y100" i="86"/>
  <c r="I111" i="86"/>
  <c r="M111" i="86"/>
  <c r="H111" i="86"/>
  <c r="L111" i="86"/>
  <c r="T100" i="86"/>
  <c r="N100" i="86"/>
  <c r="H100" i="86"/>
  <c r="F117" i="86" l="1"/>
  <c r="F115" i="86"/>
  <c r="F122" i="86"/>
  <c r="W117" i="86"/>
  <c r="W116" i="86"/>
  <c r="J116" i="86"/>
  <c r="J122" i="86"/>
  <c r="X119" i="86"/>
  <c r="X122" i="86"/>
  <c r="U116" i="86"/>
  <c r="U118" i="86"/>
  <c r="U117" i="86"/>
  <c r="N120" i="86"/>
  <c r="N114" i="86"/>
  <c r="S122" i="86"/>
  <c r="S119" i="86"/>
  <c r="P119" i="86"/>
  <c r="P117" i="86"/>
  <c r="K114" i="86"/>
  <c r="K121" i="86"/>
  <c r="K115" i="86"/>
  <c r="H118" i="86"/>
  <c r="H121" i="86"/>
  <c r="F121" i="86"/>
  <c r="F118" i="86"/>
  <c r="W114" i="86"/>
  <c r="W121" i="86"/>
  <c r="W119" i="86"/>
  <c r="J120" i="86"/>
  <c r="J115" i="86"/>
  <c r="X114" i="86"/>
  <c r="X120" i="86"/>
  <c r="U120" i="86"/>
  <c r="U121" i="86"/>
  <c r="N117" i="86"/>
  <c r="N115" i="86"/>
  <c r="N122" i="86"/>
  <c r="S117" i="86"/>
  <c r="S120" i="86"/>
  <c r="P114" i="86"/>
  <c r="P120" i="86"/>
  <c r="K118" i="86"/>
  <c r="K116" i="86"/>
  <c r="H115" i="86"/>
  <c r="H122" i="86"/>
  <c r="H116" i="86"/>
  <c r="Q119" i="86"/>
  <c r="Q118" i="86"/>
  <c r="V116" i="86"/>
  <c r="V119" i="86"/>
  <c r="O118" i="86"/>
  <c r="O120" i="86"/>
  <c r="L115" i="86"/>
  <c r="L122" i="86"/>
  <c r="L120" i="86"/>
  <c r="I119" i="86"/>
  <c r="I118" i="86"/>
  <c r="M115" i="86"/>
  <c r="M114" i="86"/>
  <c r="R121" i="86"/>
  <c r="R114" i="86"/>
  <c r="G114" i="86"/>
  <c r="G121" i="86"/>
  <c r="G119" i="86"/>
  <c r="T118" i="86"/>
  <c r="T117" i="86"/>
  <c r="X115" i="86"/>
  <c r="U122" i="86"/>
  <c r="N119" i="86"/>
  <c r="P115" i="86"/>
  <c r="P116" i="86"/>
  <c r="K120" i="86"/>
  <c r="Q120" i="86"/>
  <c r="V117" i="86"/>
  <c r="V122" i="86"/>
  <c r="O116" i="86"/>
  <c r="I120" i="86"/>
  <c r="M116" i="86"/>
  <c r="M117" i="86"/>
  <c r="R115" i="86"/>
  <c r="G115" i="86"/>
  <c r="T121" i="86"/>
  <c r="Q117" i="86"/>
  <c r="V121" i="86"/>
  <c r="O114" i="86"/>
  <c r="O119" i="86"/>
  <c r="L117" i="86"/>
  <c r="I117" i="86"/>
  <c r="M121" i="86"/>
  <c r="R119" i="86"/>
  <c r="G117" i="86"/>
  <c r="T114" i="86"/>
  <c r="F116" i="86"/>
  <c r="F119" i="86"/>
  <c r="W118" i="86"/>
  <c r="W120" i="86"/>
  <c r="J117" i="86"/>
  <c r="J119" i="86"/>
  <c r="J118" i="86"/>
  <c r="X118" i="86"/>
  <c r="X121" i="86"/>
  <c r="U115" i="86"/>
  <c r="U114" i="86"/>
  <c r="N121" i="86"/>
  <c r="N118" i="86"/>
  <c r="S114" i="86"/>
  <c r="S121" i="86"/>
  <c r="S115" i="86"/>
  <c r="P118" i="86"/>
  <c r="P121" i="86"/>
  <c r="K122" i="86"/>
  <c r="K119" i="86"/>
  <c r="H119" i="86"/>
  <c r="H117" i="86"/>
  <c r="Q116" i="86"/>
  <c r="Q114" i="86"/>
  <c r="Q121" i="86"/>
  <c r="V120" i="86"/>
  <c r="V114" i="86"/>
  <c r="O122" i="86"/>
  <c r="O115" i="86"/>
  <c r="L119" i="86"/>
  <c r="L121" i="86"/>
  <c r="I116" i="86"/>
  <c r="I114" i="86"/>
  <c r="I121" i="86"/>
  <c r="M119" i="86"/>
  <c r="M122" i="86"/>
  <c r="R116" i="86"/>
  <c r="R122" i="86"/>
  <c r="G118" i="86"/>
  <c r="G120" i="86"/>
  <c r="T115" i="86"/>
  <c r="T122" i="86"/>
  <c r="T120" i="86"/>
  <c r="F120" i="86"/>
  <c r="F114" i="86"/>
  <c r="W122" i="86"/>
  <c r="W115" i="86"/>
  <c r="J121" i="86"/>
  <c r="J114" i="86"/>
  <c r="X117" i="86"/>
  <c r="X116" i="86"/>
  <c r="U119" i="86"/>
  <c r="N116" i="86"/>
  <c r="S118" i="86"/>
  <c r="S116" i="86"/>
  <c r="P122" i="86"/>
  <c r="K117" i="86"/>
  <c r="H114" i="86"/>
  <c r="H120" i="86"/>
  <c r="Q122" i="86"/>
  <c r="V115" i="86"/>
  <c r="O117" i="86"/>
  <c r="L114" i="86"/>
  <c r="L116" i="86"/>
  <c r="I122" i="86"/>
  <c r="M118" i="86"/>
  <c r="R120" i="86"/>
  <c r="G122" i="86"/>
  <c r="T119" i="86"/>
  <c r="Q115" i="86"/>
  <c r="V118" i="86"/>
  <c r="O121" i="86"/>
  <c r="L118" i="86"/>
  <c r="I115" i="86"/>
  <c r="M120" i="86"/>
  <c r="R117" i="86"/>
  <c r="R118" i="86"/>
  <c r="G116" i="86"/>
  <c r="T116" i="86"/>
  <c r="E115" i="86"/>
  <c r="E120" i="86"/>
  <c r="E121" i="86"/>
  <c r="E119" i="86"/>
  <c r="E122" i="86"/>
  <c r="E118" i="86"/>
  <c r="E117" i="86"/>
  <c r="E116" i="86"/>
  <c r="E114" i="8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<sst xmlns="http://schemas.openxmlformats.org/spreadsheetml/2006/main" count="2610" uniqueCount="773">
  <si>
    <t>     </t>
  </si>
  <si>
    <t>Kontaktperson</t>
  </si>
  <si>
    <t>Telefon</t>
  </si>
  <si>
    <t>E-post</t>
  </si>
  <si>
    <t>Adress</t>
  </si>
  <si>
    <t>Postnummer</t>
  </si>
  <si>
    <t>Myndighet/Organisation (namn)</t>
  </si>
  <si>
    <t>Postadress</t>
  </si>
  <si>
    <t>Fax</t>
  </si>
  <si>
    <t>UKey</t>
  </si>
  <si>
    <t>pkey</t>
  </si>
  <si>
    <t>Wkey</t>
  </si>
  <si>
    <t>YColor</t>
  </si>
  <si>
    <t xml:space="preserve"> </t>
  </si>
  <si>
    <t>204, 255, 255</t>
  </si>
  <si>
    <t>150, 150, 150</t>
  </si>
  <si>
    <t>RGB</t>
  </si>
  <si>
    <t>204, 255, 204</t>
  </si>
  <si>
    <t>250, 191, 143</t>
  </si>
  <si>
    <t>Juridiskt Namn</t>
  </si>
  <si>
    <t xml:space="preserve">Förvaltningens avtalsnummer </t>
  </si>
  <si>
    <t xml:space="preserve">Kontaktperson </t>
  </si>
  <si>
    <t>Organisations-nummer</t>
  </si>
  <si>
    <t>E-post kontaktperson</t>
  </si>
  <si>
    <t>Befattning Kontaktperson</t>
  </si>
  <si>
    <t>Hemsida</t>
  </si>
  <si>
    <t>E-post Gruppbrevlåda</t>
  </si>
  <si>
    <t>Telefon Växel</t>
  </si>
  <si>
    <t>Telefon kundtjänst</t>
  </si>
  <si>
    <t>Uppgifter om Ramavtalsleverantören</t>
  </si>
  <si>
    <t>Ramavtalsleverantörens namn</t>
  </si>
  <si>
    <t>Organisationsnummer</t>
  </si>
  <si>
    <t>Offertnummer el likn för detta avropssvar</t>
  </si>
  <si>
    <t>Avropssvar lämnas Ja/Nej</t>
  </si>
  <si>
    <t>Kravuppfyllnad</t>
  </si>
  <si>
    <t>Övrig information</t>
  </si>
  <si>
    <t>Ange övriga specifika förutsättningar (tex ev budgetrestriktioner), förhållanden eller önskemål som kan vara viktiga för leverantören och som inte framgår på annan plats i dokumentet.</t>
  </si>
  <si>
    <t>Underskrift</t>
  </si>
  <si>
    <t>Ort, datum</t>
  </si>
  <si>
    <t>Namn, befattning (behörig företrädare för leverantören)</t>
  </si>
  <si>
    <t>Eventuella bilagor till kontraktet</t>
  </si>
  <si>
    <t>Org.nr.</t>
  </si>
  <si>
    <t>Leverantör</t>
  </si>
  <si>
    <t>Avropande organisation</t>
  </si>
  <si>
    <t>Kontraktets omfattning</t>
  </si>
  <si>
    <t>Kontrakt</t>
  </si>
  <si>
    <t>Summa kriterievikt:</t>
  </si>
  <si>
    <t>(ska alltid summera till 100 %)</t>
  </si>
  <si>
    <t>Sista dag för avropssvar</t>
  </si>
  <si>
    <t>Avropssvarets giltighetstid</t>
  </si>
  <si>
    <t>Leverantörens svar</t>
  </si>
  <si>
    <t>Namn, befattning 
(behörig företrädare för avropande organisation)</t>
  </si>
  <si>
    <t>Namn, befattning 
(behörig företrädare för leverantören)</t>
  </si>
  <si>
    <t>Avdelning, enhet etc</t>
  </si>
  <si>
    <t>Ort</t>
  </si>
  <si>
    <t>Välj Juridiskt Namn 2</t>
  </si>
  <si>
    <t>Förvaltningens avtalsnummer  2</t>
  </si>
  <si>
    <t>Organisations-nummer 2</t>
  </si>
  <si>
    <t>Adress 2</t>
  </si>
  <si>
    <t>Postnummer 2</t>
  </si>
  <si>
    <t>Postadress 2</t>
  </si>
  <si>
    <t>Telefon Växel 2</t>
  </si>
  <si>
    <t>Telefon kundtjänst 2</t>
  </si>
  <si>
    <t>Hemsida 2</t>
  </si>
  <si>
    <t>Kontaktperson  2</t>
  </si>
  <si>
    <t>Telefon 2</t>
  </si>
  <si>
    <t>E-post kontaktperson 2</t>
  </si>
  <si>
    <t>Befattning Kontaktperson 2</t>
  </si>
  <si>
    <t>Fax 2</t>
  </si>
  <si>
    <t>E-post Gruppbrevlåda 2</t>
  </si>
  <si>
    <t>Uppgifter om avropande organisation</t>
  </si>
  <si>
    <t>Avropsförfrågan</t>
  </si>
  <si>
    <t>Avropssvar</t>
  </si>
  <si>
    <t>Beskrivning av hur leverantören uppfyller kravet eller referera till bilaga</t>
  </si>
  <si>
    <t>Tilldelningskriterier</t>
  </si>
  <si>
    <t>Blekinge län</t>
  </si>
  <si>
    <t>Dalarnas län</t>
  </si>
  <si>
    <t>Gotlands län</t>
  </si>
  <si>
    <t>Gävleborgs län</t>
  </si>
  <si>
    <t>Hallands län</t>
  </si>
  <si>
    <t>Jämtlands län</t>
  </si>
  <si>
    <t>Jönköpings län</t>
  </si>
  <si>
    <t>Kronobergs län</t>
  </si>
  <si>
    <t>Skånes län</t>
  </si>
  <si>
    <t>Stockholms län</t>
  </si>
  <si>
    <t>Södermanlands län</t>
  </si>
  <si>
    <t>Uppsala län</t>
  </si>
  <si>
    <t>Värmlands län</t>
  </si>
  <si>
    <t>Västerbottens län</t>
  </si>
  <si>
    <t>Västernorrlands län</t>
  </si>
  <si>
    <t>Västmanlands län</t>
  </si>
  <si>
    <t>Västra Götalands län</t>
  </si>
  <si>
    <t>Örebro län</t>
  </si>
  <si>
    <t>Östergötlands lön</t>
  </si>
  <si>
    <t>Norrbottens län</t>
  </si>
  <si>
    <t>Region</t>
  </si>
  <si>
    <t>E-post för frågor (om annan än ovan)</t>
  </si>
  <si>
    <t>Viktning %</t>
  </si>
  <si>
    <t>Lägsta inkomna totalpris</t>
  </si>
  <si>
    <t>Erhållen poäng för totalpris</t>
  </si>
  <si>
    <t>Viktade poäng per kriterium</t>
  </si>
  <si>
    <t>Viktning</t>
  </si>
  <si>
    <t xml:space="preserve">Totalt pris (utvärderas): </t>
  </si>
  <si>
    <t>Fyll i det gula fältet efter att samtliga avropssvar inkommit!</t>
  </si>
  <si>
    <t>Pris</t>
  </si>
  <si>
    <t>Poängsumma för uppfyllda bör-krav</t>
  </si>
  <si>
    <t>Leveranstid</t>
  </si>
  <si>
    <t>Instruktion till avropande organisation: 
Spara ned blanketten på din dator.
Gulmarkerade rutor fylls i av avropare innan blanketten skickas.
Blanketten skickas med e-post till antagna leverantörer inom aktuellt avropsområde.
Se vidare "Vägledning vid avrop".</t>
  </si>
  <si>
    <t>Utvärderingskrav 
(bör-krav)</t>
  </si>
  <si>
    <t>Välj krav</t>
  </si>
  <si>
    <t>Timmar</t>
  </si>
  <si>
    <t>Bilaga</t>
  </si>
  <si>
    <t>Totalpris</t>
  </si>
  <si>
    <t>Sammanställning för detta avropssvar</t>
  </si>
  <si>
    <t>Summa utvärderingskostnad för detta avropssvar</t>
  </si>
  <si>
    <t xml:space="preserve">Prisavdrag för uppfyllda bör-krav. </t>
  </si>
  <si>
    <t>Ange kriterievikt för pris respektive bör-krav i tabellen nedan</t>
  </si>
  <si>
    <t xml:space="preserve">Priset jämförs mellan avropssvaren. Poäng för uppfyllda bör-krav jämförs med möjlig maxpoäng. </t>
  </si>
  <si>
    <t>Avropande organisations beskrivning av den utvärderingsmodell som kommer att tillämpas (eller hänvisning till bilaga)</t>
  </si>
  <si>
    <t xml:space="preserve">Precisera krav i fritext eller hänvisa till bilaga
</t>
  </si>
  <si>
    <t>Referens/diarienr för avropet</t>
  </si>
  <si>
    <t>Bilagor från leverantören</t>
  </si>
  <si>
    <t>Specificera ev. bilagor som medföljer detta avropssvar</t>
  </si>
  <si>
    <t>Specificera ev. bilagor som medföljer denna avropsförfrågan</t>
  </si>
  <si>
    <t>Tbl krav</t>
  </si>
  <si>
    <t>Krav 1</t>
  </si>
  <si>
    <t>Krav 2</t>
  </si>
  <si>
    <t>Krav 3</t>
  </si>
  <si>
    <t>Krav 4</t>
  </si>
  <si>
    <t>Krav 5</t>
  </si>
  <si>
    <t>Krav 6</t>
  </si>
  <si>
    <t>Se bilaga</t>
  </si>
  <si>
    <t>TblDelområde</t>
  </si>
  <si>
    <t>Välj utvärdering…..</t>
  </si>
  <si>
    <t>TblEnhet</t>
  </si>
  <si>
    <t>TblGrundTilldeln</t>
  </si>
  <si>
    <t>TblUtVrd</t>
  </si>
  <si>
    <t>TblLeverantörer</t>
  </si>
  <si>
    <t>ResOpt</t>
  </si>
  <si>
    <t>ResVarTja</t>
  </si>
  <si>
    <t>LockStatus</t>
  </si>
  <si>
    <t xml:space="preserve">Utvärdering av det totala sammanräknade priset: </t>
  </si>
  <si>
    <t>Slutlig poängsumma för detta avropssvar
(utvärderas)</t>
  </si>
  <si>
    <t>255, 255, 153</t>
  </si>
  <si>
    <t>Ut1</t>
  </si>
  <si>
    <t>Ut2</t>
  </si>
  <si>
    <t>Ut3</t>
  </si>
  <si>
    <t>Steg 1 - Administrativa uppgifter</t>
  </si>
  <si>
    <t>OBS! Ej detsamma som kontraktssumma</t>
  </si>
  <si>
    <t>Leveransvillkor (framgår av ramavtalets allmänna villkor)</t>
  </si>
  <si>
    <t>Steg 3 - Grund för tilldelning av kontrakt</t>
  </si>
  <si>
    <t>Steg 4 - Kravspecifikation</t>
  </si>
  <si>
    <r>
      <t xml:space="preserve">Underskriften avser ett kontraktstecknande. Efter undertecknande av bägge parter utgör denna blankett tillsammans med </t>
    </r>
    <r>
      <rPr>
        <i/>
        <sz val="10"/>
        <rFont val="Arial"/>
        <family val="2"/>
      </rPr>
      <t>ramavtalets villkor</t>
    </r>
    <r>
      <rPr>
        <sz val="10"/>
        <rFont val="Arial"/>
        <family val="2"/>
      </rPr>
      <t xml:space="preserve"> enligt ovan ett kontrakt mellan parterna.
</t>
    </r>
    <r>
      <rPr>
        <b/>
        <sz val="10"/>
        <rFont val="Arial"/>
        <family val="2"/>
      </rPr>
      <t>Detta kontrakt har upprättats i två exemplar varav parterna tagit var sitt.</t>
    </r>
  </si>
  <si>
    <t>Uppfyller kravet?</t>
  </si>
  <si>
    <t/>
  </si>
  <si>
    <t>Ange ev adress för uppdraget/uppdragen</t>
  </si>
  <si>
    <t xml:space="preserve">Utvärdering av ställda bör-krav på avropade tjänster: </t>
  </si>
  <si>
    <t>Det erhållna prisavdraget för uppfyllda utvärderingskrav (bör-krav) dras ifrån det totala priset för avropade tjänster. Resultatet blir en utvärderingskostnad som ligger till grund för tilldelningsbeslutet.</t>
  </si>
  <si>
    <t>TblSpecTjnstr</t>
  </si>
  <si>
    <t>TblKrv2</t>
  </si>
  <si>
    <t>TblKrvRes1</t>
  </si>
  <si>
    <t>TblKrvRes2</t>
  </si>
  <si>
    <t>TblKrvRes3</t>
  </si>
  <si>
    <t>TblKrvRes4</t>
  </si>
  <si>
    <t>TblKrvRes5</t>
  </si>
  <si>
    <t>TblKrvRes6</t>
  </si>
  <si>
    <t>TblKrvRes7</t>
  </si>
  <si>
    <t>TblKrvRes8</t>
  </si>
  <si>
    <t>TblKrvRes9</t>
  </si>
  <si>
    <t>Avroppsblanketten är nu upplåst, klicka här för att låsa avropsblanketten.</t>
  </si>
  <si>
    <t>Avroppsblanketten är nu låst, klicka här för att låsa upp avropsblanketten.</t>
  </si>
  <si>
    <t>Adminläge! Klicka här för att låsa vita celler.</t>
  </si>
  <si>
    <t>Ev. precisering av leveransvillkor</t>
  </si>
  <si>
    <t>Förvaltning21</t>
  </si>
  <si>
    <t>Delområde 1</t>
  </si>
  <si>
    <t>Delområde 2</t>
  </si>
  <si>
    <t>Delområde 3</t>
  </si>
  <si>
    <t>Delområde 4</t>
  </si>
  <si>
    <t>Delområde 5</t>
  </si>
  <si>
    <t>Delområde 6</t>
  </si>
  <si>
    <t>Välj vara/tjänst</t>
  </si>
  <si>
    <t>Välj delområde</t>
  </si>
  <si>
    <t>Delområde 1/Vara/Tjanst 1</t>
  </si>
  <si>
    <t>Delområde 2/Vara/Tjanst 1</t>
  </si>
  <si>
    <t>Delområde 3/Vara/Tjanst 1</t>
  </si>
  <si>
    <t>Delområde 4/Vara/Tjanst 1</t>
  </si>
  <si>
    <t>Delområde 5/Vara/Tjanst 1</t>
  </si>
  <si>
    <t>Delområde 6/Vara/Tjanst 1</t>
  </si>
  <si>
    <t>Delområde 1/Vara/Tjanst 2</t>
  </si>
  <si>
    <t>Delområde 2/Vara/Tjanst 2</t>
  </si>
  <si>
    <t>Delområde 3/Vara/Tjanst 2</t>
  </si>
  <si>
    <t>Delområde 4/Vara/Tjanst 2</t>
  </si>
  <si>
    <t>Delområde 5/Vara/Tjanst 2</t>
  </si>
  <si>
    <t>Delområde 6/Vara/Tjanst 2</t>
  </si>
  <si>
    <t>Delområde 1/Vara/Tjanst 3</t>
  </si>
  <si>
    <t>Delområde 2/Vara/Tjanst 3</t>
  </si>
  <si>
    <t>Delområde 3/Vara/Tjanst 3</t>
  </si>
  <si>
    <t>Delområde 4/Vara/Tjanst 3</t>
  </si>
  <si>
    <t>Delområde 5/Vara/Tjanst 3</t>
  </si>
  <si>
    <t>Delområde 6/Vara/Tjanst 3</t>
  </si>
  <si>
    <t>Delområde 1/Vara/Tjanst 4</t>
  </si>
  <si>
    <t>Delområde 2/Vara/Tjanst 4</t>
  </si>
  <si>
    <t>Delområde 3/Vara/Tjanst 4</t>
  </si>
  <si>
    <t>Delområde 4/Vara/Tjanst 4</t>
  </si>
  <si>
    <t>Delområde 5/Vara/Tjanst 4</t>
  </si>
  <si>
    <t>Delområde 6/Vara/Tjanst 4</t>
  </si>
  <si>
    <t>Delområde 1/Vara/Tjanst 5</t>
  </si>
  <si>
    <t>Delområde 2/Vara/Tjanst 5</t>
  </si>
  <si>
    <t>Delområde 3/Vara/Tjanst 5</t>
  </si>
  <si>
    <t>Delområde 4/Vara/Tjanst 5</t>
  </si>
  <si>
    <t>Delområde 5/Vara/Tjanst 5</t>
  </si>
  <si>
    <t>Delområde 6/Vara/Tjanst 5</t>
  </si>
  <si>
    <t>Delområde 1/Vara/Tjanst 6</t>
  </si>
  <si>
    <t>Delområde 2/Vara/Tjanst 6</t>
  </si>
  <si>
    <t>Delområde 3/Vara/Tjanst 6</t>
  </si>
  <si>
    <t>Delområde 4/Vara/Tjanst 6</t>
  </si>
  <si>
    <t>Delområde 5/Vara/Tjanst 6</t>
  </si>
  <si>
    <t>Delområde 6/Vara/Tjanst 6</t>
  </si>
  <si>
    <t>Delområde 1/Vara/Tjanst 7</t>
  </si>
  <si>
    <t>Delområde 2/Vara/Tjanst 7</t>
  </si>
  <si>
    <t>Delområde 3/Vara/Tjanst 7</t>
  </si>
  <si>
    <t>Delområde 4/Vara/Tjanst 7</t>
  </si>
  <si>
    <t>Delområde 5/Vara/Tjanst 7</t>
  </si>
  <si>
    <t>Delområde 6/Vara/Tjanst 7</t>
  </si>
  <si>
    <t>Delområde 1/Vara/Tjanst 8</t>
  </si>
  <si>
    <t>Delområde 2/Vara/Tjanst 8</t>
  </si>
  <si>
    <t>Delområde 3/Vara/Tjanst 8</t>
  </si>
  <si>
    <t>Delområde 4/Vara/Tjanst 8</t>
  </si>
  <si>
    <t>Delområde 5/Vara/Tjanst 8</t>
  </si>
  <si>
    <t>Delområde 6/Vara/Tjanst 8</t>
  </si>
  <si>
    <t>Delområde 1/Vara/Tjanst 9</t>
  </si>
  <si>
    <t>Delområde 2/Vara/Tjanst 9</t>
  </si>
  <si>
    <t>Delområde 3/Vara/Tjanst 9</t>
  </si>
  <si>
    <t>Delområde 4/Vara/Tjanst 9</t>
  </si>
  <si>
    <t>Delområde 5/Vara/Tjanst 9</t>
  </si>
  <si>
    <t>Delområde 6/Vara/Tjanst 9</t>
  </si>
  <si>
    <t>Delområde 1/Vara/Tjanst 10</t>
  </si>
  <si>
    <t>Delområde 2/Vara/Tjanst 10</t>
  </si>
  <si>
    <t>Delområde 3/Vara/Tjanst 10</t>
  </si>
  <si>
    <t>Delområde 4/Vara/Tjanst 10</t>
  </si>
  <si>
    <t>Delområde 5/Vara/Tjanst 10</t>
  </si>
  <si>
    <t>Delområde 6/Vara/Tjanst 10</t>
  </si>
  <si>
    <t>Delområde 1/Vara/Tjanst 11</t>
  </si>
  <si>
    <t>Delområde 2/Vara/Tjanst 11</t>
  </si>
  <si>
    <t>Delområde 3/Vara/Tjanst 11</t>
  </si>
  <si>
    <t>Delområde 4/Vara/Tjanst 11</t>
  </si>
  <si>
    <t>Delområde 5/Vara/Tjanst 11</t>
  </si>
  <si>
    <t>Delområde 6/Vara/Tjanst 11</t>
  </si>
  <si>
    <t>Delområde 1/Vara/Tjanst 12</t>
  </si>
  <si>
    <t>Delområde 2/Vara/Tjanst 12</t>
  </si>
  <si>
    <t>Delområde 3/Vara/Tjanst 12</t>
  </si>
  <si>
    <t>Delområde 4/Vara/Tjanst 12</t>
  </si>
  <si>
    <t>Delområde 5/Vara/Tjanst 12</t>
  </si>
  <si>
    <t>Delområde 6/Vara/Tjanst 12</t>
  </si>
  <si>
    <t>Delområde 1/Vara/Tjanst 13</t>
  </si>
  <si>
    <t>Delområde 2/Vara/Tjanst 13</t>
  </si>
  <si>
    <t>Delområde 3/Vara/Tjanst 13</t>
  </si>
  <si>
    <t>Delområde 4/Vara/Tjanst 13</t>
  </si>
  <si>
    <t>Delområde 5/Vara/Tjanst 13</t>
  </si>
  <si>
    <t>Delområde 6/Vara/Tjanst 13</t>
  </si>
  <si>
    <t>Delområde 1/Vara/Tjanst 14</t>
  </si>
  <si>
    <t>Delområde 2/Vara/Tjanst 14</t>
  </si>
  <si>
    <t>Delområde 3/Vara/Tjanst 14</t>
  </si>
  <si>
    <t>Delområde 4/Vara/Tjanst 14</t>
  </si>
  <si>
    <t>Delområde 5/Vara/Tjanst 14</t>
  </si>
  <si>
    <t>Delområde 6/Vara/Tjanst 14</t>
  </si>
  <si>
    <t>Delområde 1/Vara/Tjanst 15</t>
  </si>
  <si>
    <t>Delområde 2/Vara/Tjanst 15</t>
  </si>
  <si>
    <t>Delområde 3/Vara/Tjanst 15</t>
  </si>
  <si>
    <t>Delområde 4/Vara/Tjanst 15</t>
  </si>
  <si>
    <t>Delområde 5/Vara/Tjanst 15</t>
  </si>
  <si>
    <t>Delområde 6/Vara/Tjanst 15</t>
  </si>
  <si>
    <t>Delområde 1/Vara/Tjanst 16</t>
  </si>
  <si>
    <t>Delområde 2/Vara/Tjanst 16</t>
  </si>
  <si>
    <t>Delområde 3/Vara/Tjanst 16</t>
  </si>
  <si>
    <t>Delområde 4/Vara/Tjanst 16</t>
  </si>
  <si>
    <t>Delområde 5/Vara/Tjanst 16</t>
  </si>
  <si>
    <t>Delområde 6/Vara/Tjanst 16</t>
  </si>
  <si>
    <t>Delområde 1/Vara/Tjanst 17</t>
  </si>
  <si>
    <t>Delområde 2/Vara/Tjanst 17</t>
  </si>
  <si>
    <t>Delområde 3/Vara/Tjanst 17</t>
  </si>
  <si>
    <t>Delområde 4/Vara/Tjanst 17</t>
  </si>
  <si>
    <t>Delområde 5/Vara/Tjanst 17</t>
  </si>
  <si>
    <t>Delområde 6/Vara/Tjanst 17</t>
  </si>
  <si>
    <t>Delområde 1/Vara/Tjanst 18</t>
  </si>
  <si>
    <t>Delområde 2/Vara/Tjanst 18</t>
  </si>
  <si>
    <t>Delområde 3/Vara/Tjanst 18</t>
  </si>
  <si>
    <t>Delområde 4/Vara/Tjanst 18</t>
  </si>
  <si>
    <t>Delområde 5/Vara/Tjanst 18</t>
  </si>
  <si>
    <t>Delområde 6/Vara/Tjanst 18</t>
  </si>
  <si>
    <t>Delområde 1/Vara/Tjanst 19</t>
  </si>
  <si>
    <t>Delområde 2/Vara/Tjanst 19</t>
  </si>
  <si>
    <t>Delområde 3/Vara/Tjanst 19</t>
  </si>
  <si>
    <t>Delområde 4/Vara/Tjanst 19</t>
  </si>
  <si>
    <t>Delområde 5/Vara/Tjanst 19</t>
  </si>
  <si>
    <t>Delområde 6/Vara/Tjanst 19</t>
  </si>
  <si>
    <t>Delområde 1/Vara/Tjanst 20</t>
  </si>
  <si>
    <t>Delområde 2/Vara/Tjanst 20</t>
  </si>
  <si>
    <t>Delområde 3/Vara/Tjanst 20</t>
  </si>
  <si>
    <t>Delområde 4/Vara/Tjanst 20</t>
  </si>
  <si>
    <t>Delområde 5/Vara/Tjanst 20</t>
  </si>
  <si>
    <t>Delområde 6/Vara/Tjanst 20</t>
  </si>
  <si>
    <t>Delområde 1/Vara/Tjanst 21</t>
  </si>
  <si>
    <t>Delområde 2/Vara/Tjanst 21</t>
  </si>
  <si>
    <t>Delområde 3/Vara/Tjanst 21</t>
  </si>
  <si>
    <t>Delområde 4/Vara/Tjanst 21</t>
  </si>
  <si>
    <t>Delområde 5/Vara/Tjanst 21</t>
  </si>
  <si>
    <t>Delområde 6/Vara/Tjanst 21</t>
  </si>
  <si>
    <t>Styck</t>
  </si>
  <si>
    <t>År</t>
  </si>
  <si>
    <t>TblKrvRes10</t>
  </si>
  <si>
    <t>TblKrvRes11</t>
  </si>
  <si>
    <t>TblKrvRes12</t>
  </si>
  <si>
    <t>TblKrvRes13</t>
  </si>
  <si>
    <t>TblKrvRes14</t>
  </si>
  <si>
    <t>TblKrvRes15</t>
  </si>
  <si>
    <t>TblKrvRes16</t>
  </si>
  <si>
    <t>TblKrvRes17</t>
  </si>
  <si>
    <t>TblKrvRes18</t>
  </si>
  <si>
    <t>TblKrvRes19</t>
  </si>
  <si>
    <t>TblKrvRes20</t>
  </si>
  <si>
    <t>Grund för tilldelning av kontrakt &amp; Utvärderingsmodell</t>
  </si>
  <si>
    <t>Alt. 1. Lägsta pris</t>
  </si>
  <si>
    <t>Alt. 2. Relativ viktning - summan av viktade poäng för pris och uppfyllda bör-krav</t>
  </si>
  <si>
    <t>Alt. 3. Mervärdesmodell - prisavdrag för uppfyllda bör-krav</t>
  </si>
  <si>
    <t>Alt. 4. Annan utvärderingsmodell</t>
  </si>
  <si>
    <t>Steg 2 - Specifikation av varor/tjänster</t>
  </si>
  <si>
    <r>
      <t xml:space="preserve">Instruktion:
</t>
    </r>
    <r>
      <rPr>
        <sz val="9"/>
        <rFont val="Arial"/>
        <family val="2"/>
      </rPr>
      <t>Observera att de två föreslagna alternativen (utöver Lägsta pris) endast är exempel på vanligt förekommande utvärderings-modeller. Det är alltid den avropande organisationen som avgör om man vill använda sig av dem. Det går även att ange egen modell.</t>
    </r>
  </si>
  <si>
    <t>Ramavtalets allmänna villkor utgör alltid en del av kontraktet.</t>
  </si>
  <si>
    <t>Steg 5 - Övriga kontraktsvillkor</t>
  </si>
  <si>
    <t>Alt. 2. Ekonomiskt mest fördelaktiga (bästa förhållande mellan pris och kvalitet)</t>
  </si>
  <si>
    <t>Obligatoriska krav ("ska-krav")</t>
  </si>
  <si>
    <t>Tilldelningskriterier ("bör-krav")</t>
  </si>
  <si>
    <t>Precisera krav i fritext eller hänvisa till bilaga</t>
  </si>
  <si>
    <t>Alt. 2. Ekonomiskt mest fördelaktiga utifrån bästa förhållande mellan pris och kvalitet</t>
  </si>
  <si>
    <t>Kompletterande avtalsdokument</t>
  </si>
  <si>
    <t>Leveransadress (om annan än ovan)</t>
  </si>
  <si>
    <t xml:space="preserve">Faktureringsuppgifter </t>
  </si>
  <si>
    <t>Ange fakturaadress, fakturareferens, adress för e-faktura</t>
  </si>
  <si>
    <t>Ange geografiskt område</t>
  </si>
  <si>
    <t>Ange varu/tjänsteområde</t>
  </si>
  <si>
    <t>Information om avropet, t ex syfte och omfattning</t>
  </si>
  <si>
    <t>Förfarande  om två avropssvar har erhållit samma poängsumma/utvärderingspris</t>
  </si>
  <si>
    <t>(Tag bort detta fält och valmöjligheten, tilldelningsgrunden ska vara fast utifrån respektive ramavtal.)</t>
  </si>
  <si>
    <t>Förnyad kontroll av leverantörskrav (ESPD)</t>
  </si>
  <si>
    <t>Leverantörskrav (ESPD) - Ramavtalsleverantörens intygande</t>
  </si>
  <si>
    <t>(plats för text utifrån aktuellt ramavtal)</t>
  </si>
  <si>
    <t>Alt. 2. Summan av viktade poäng för pris och uppfyllda bör-krav, högsta slutsumma vinner.</t>
  </si>
  <si>
    <t xml:space="preserve">Alt. 3. Prisavdrag för uppfyllda bör-krav, lägsta utvärderingskostnad vinner. </t>
  </si>
  <si>
    <t>Alt. 4. Annan utvärderingsmodell (än de ovan föreslagna)</t>
  </si>
  <si>
    <t>Ramavtalsområde</t>
  </si>
  <si>
    <t>I enlighet med ramavtalet sker tilldelning av kontrakt utifrån tilldelningsgrunden: Ekonomiskt mest fördelaktiga utifrån bästa förhållande mellan pris och kvalitet</t>
  </si>
  <si>
    <t>Ange ev leveranstid/er för varor/tjänster</t>
  </si>
  <si>
    <t>Välj Vara/Tjanst</t>
  </si>
  <si>
    <t>Delområde 1/Vara/Tjanst 22</t>
  </si>
  <si>
    <t>Delområde 2/Vara/Tjanst 22</t>
  </si>
  <si>
    <t>Delområde 3/Vara/Tjanst 22</t>
  </si>
  <si>
    <t>Delområde 4/Vara/Tjanst 22</t>
  </si>
  <si>
    <t>Delområde 5/Vara/Tjanst 22</t>
  </si>
  <si>
    <t>Delområde 6/Vara/Tjanst 22</t>
  </si>
  <si>
    <t>Delområde 1/Vara/Tjanst 23</t>
  </si>
  <si>
    <t>Delområde 2/Vara/Tjanst 23</t>
  </si>
  <si>
    <t>Delområde 3/Vara/Tjanst 23</t>
  </si>
  <si>
    <t>Delområde 4/Vara/Tjanst 23</t>
  </si>
  <si>
    <t>Delområde 5/Vara/Tjanst 23</t>
  </si>
  <si>
    <t>Delområde 6/Vara/Tjanst 23</t>
  </si>
  <si>
    <t>Delområde 1/Vara/Tjanst 24</t>
  </si>
  <si>
    <t>Delområde 2/Vara/Tjanst 24</t>
  </si>
  <si>
    <t>Delområde 3/Vara/Tjanst 24</t>
  </si>
  <si>
    <t>Delområde 4/Vara/Tjanst 24</t>
  </si>
  <si>
    <t>Delområde 5/Vara/Tjanst 24</t>
  </si>
  <si>
    <t>Delområde 6/Vara/Tjanst 24</t>
  </si>
  <si>
    <t>Delområde 1/Vara/Tjanst 25</t>
  </si>
  <si>
    <t>Delområde 2/Vara/Tjanst 25</t>
  </si>
  <si>
    <t>Delområde 3/Vara/Tjanst 25</t>
  </si>
  <si>
    <t>Delområde 4/Vara/Tjanst 25</t>
  </si>
  <si>
    <t>Delområde 5/Vara/Tjanst 25</t>
  </si>
  <si>
    <t>Delområde 6/Vara/Tjanst 25</t>
  </si>
  <si>
    <t>Delområde 1/Vara/Tjanst 1/Krav1</t>
  </si>
  <si>
    <t>Delområde 1/Vara/Tjanst 2/Krav1</t>
  </si>
  <si>
    <t>Delområde 1/Vara/Tjanst 3/Krav1</t>
  </si>
  <si>
    <t>Delområde 1/Vara/Tjanst 4/Krav1</t>
  </si>
  <si>
    <t>Delområde 1/Vara/Tjanst 5/Krav1</t>
  </si>
  <si>
    <t>Delområde 1/Vara/Tjanst 6/Krav1</t>
  </si>
  <si>
    <t>Delområde 1/Vara/Tjanst 7/Krav1</t>
  </si>
  <si>
    <t>Delområde 1/Vara/Tjanst 8/Krav1</t>
  </si>
  <si>
    <t>Delområde 1/Vara/Tjanst 9/Krav1</t>
  </si>
  <si>
    <t>Delområde 1/Vara/Tjanst 10/Krav1</t>
  </si>
  <si>
    <t>Delområde 1/Vara/Tjanst 11/Krav1</t>
  </si>
  <si>
    <t>Delområde 1/Vara/Tjanst 12/Krav1</t>
  </si>
  <si>
    <t>Delområde 1/Vara/Tjanst 13/Krav1</t>
  </si>
  <si>
    <t>Delområde 1/Vara/Tjanst 14/Krav1</t>
  </si>
  <si>
    <t>Delområde 1/Vara/Tjanst 15/Krav1</t>
  </si>
  <si>
    <t>Delområde 1/Vara/Tjanst 16/Krav1</t>
  </si>
  <si>
    <t>Delområde 1/Vara/Tjanst 17/Krav1</t>
  </si>
  <si>
    <t>Delområde 1/Vara/Tjanst 18/Krav1</t>
  </si>
  <si>
    <t>Delområde 1/Vara/Tjanst 19/Krav1</t>
  </si>
  <si>
    <t>Delområde 1/Vara/Tjanst 20/Krav1</t>
  </si>
  <si>
    <t>Delområde 1/Vara/Tjanst 21/Krav1</t>
  </si>
  <si>
    <t>Delområde 1/Vara/Tjanst 22/Krav1</t>
  </si>
  <si>
    <t>Delområde 1/Vara/Tjanst 23/Krav1</t>
  </si>
  <si>
    <t>Delområde 1/Vara/Tjanst 24/Krav1</t>
  </si>
  <si>
    <t>Delområde 1/Vara/Tjanst 25/Krav1</t>
  </si>
  <si>
    <t>Delområde 1/Vara/Tjanst 1/Krav2</t>
  </si>
  <si>
    <t>Delområde 1/Vara/Tjanst 2/Krav2</t>
  </si>
  <si>
    <t>Delområde 1/Vara/Tjanst 3/Krav2</t>
  </si>
  <si>
    <t>Delområde 1/Vara/Tjanst 4/Krav2</t>
  </si>
  <si>
    <t>Delområde 1/Vara/Tjanst 5/Krav2</t>
  </si>
  <si>
    <t>Delområde 1/Vara/Tjanst 6/Krav2</t>
  </si>
  <si>
    <t>Delområde 1/Vara/Tjanst 7/Krav2</t>
  </si>
  <si>
    <t>Delområde 1/Vara/Tjanst 8/Krav2</t>
  </si>
  <si>
    <t>Delområde 1/Vara/Tjanst 9/Krav2</t>
  </si>
  <si>
    <t>Delområde 1/Vara/Tjanst 10/Krav2</t>
  </si>
  <si>
    <t>Delområde 1/Vara/Tjanst 11/Krav2</t>
  </si>
  <si>
    <t>Delområde 1/Vara/Tjanst 12/Krav2</t>
  </si>
  <si>
    <t>Delområde 1/Vara/Tjanst 13/Krav2</t>
  </si>
  <si>
    <t>Delområde 1/Vara/Tjanst 14/Krav2</t>
  </si>
  <si>
    <t>Delområde 1/Vara/Tjanst 15/Krav2</t>
  </si>
  <si>
    <t>Delområde 1/Vara/Tjanst 16/Krav2</t>
  </si>
  <si>
    <t>Delområde 1/Vara/Tjanst 17/Krav2</t>
  </si>
  <si>
    <t>Delområde 1/Vara/Tjanst 18/Krav2</t>
  </si>
  <si>
    <t>Delområde 1/Vara/Tjanst 19/Krav2</t>
  </si>
  <si>
    <t>Delområde 1/Vara/Tjanst 20/Krav2</t>
  </si>
  <si>
    <t>Delområde 1/Vara/Tjanst 21/Krav2</t>
  </si>
  <si>
    <t>Delområde 1/Vara/Tjanst 22/Krav2</t>
  </si>
  <si>
    <t>Delområde 1/Vara/Tjanst 23/Krav2</t>
  </si>
  <si>
    <t>Delområde 1/Vara/Tjanst 24/Krav2</t>
  </si>
  <si>
    <t>Delområde 1/Vara/Tjanst 25/Krav2</t>
  </si>
  <si>
    <t>Delområde 1/Vara/Tjanst 1/Krav3</t>
  </si>
  <si>
    <t>Delområde 1/Vara/Tjanst 2/Krav3</t>
  </si>
  <si>
    <t>Delområde 1/Vara/Tjanst 3/Krav3</t>
  </si>
  <si>
    <t>Delområde 1/Vara/Tjanst 4/Krav3</t>
  </si>
  <si>
    <t>Delområde 1/Vara/Tjanst 5/Krav3</t>
  </si>
  <si>
    <t>Delområde 1/Vara/Tjanst 6/Krav3</t>
  </si>
  <si>
    <t>Delområde 1/Vara/Tjanst 7/Krav3</t>
  </si>
  <si>
    <t>Delområde 1/Vara/Tjanst 8/Krav3</t>
  </si>
  <si>
    <t>Delområde 1/Vara/Tjanst 9/Krav3</t>
  </si>
  <si>
    <t>Delområde 1/Vara/Tjanst 10/Krav3</t>
  </si>
  <si>
    <t>Delområde 1/Vara/Tjanst 11/Krav3</t>
  </si>
  <si>
    <t>Delområde 1/Vara/Tjanst 12/Krav3</t>
  </si>
  <si>
    <t>Delområde 1/Vara/Tjanst 13/Krav3</t>
  </si>
  <si>
    <t>Delområde 1/Vara/Tjanst 14/Krav3</t>
  </si>
  <si>
    <t>Delområde 1/Vara/Tjanst 15/Krav3</t>
  </si>
  <si>
    <t>Delområde 1/Vara/Tjanst 16/Krav3</t>
  </si>
  <si>
    <t>Delområde 1/Vara/Tjanst 17/Krav3</t>
  </si>
  <si>
    <t>Delområde 1/Vara/Tjanst 18/Krav3</t>
  </si>
  <si>
    <t>Delområde 1/Vara/Tjanst 19/Krav3</t>
  </si>
  <si>
    <t>Delområde 1/Vara/Tjanst 20/Krav3</t>
  </si>
  <si>
    <t>Delområde 1/Vara/Tjanst 21/Krav3</t>
  </si>
  <si>
    <t>Delområde 1/Vara/Tjanst 22/Krav3</t>
  </si>
  <si>
    <t>Delområde 1/Vara/Tjanst 23/Krav3</t>
  </si>
  <si>
    <t>Delområde 1/Vara/Tjanst 24/Krav3</t>
  </si>
  <si>
    <t>Delområde 1/Vara/Tjanst 25/Krav3</t>
  </si>
  <si>
    <t>Delområde 1/Vara/Tjanst 1/Krav4</t>
  </si>
  <si>
    <t>Delområde 1/Vara/Tjanst 2/Krav4</t>
  </si>
  <si>
    <t>Delområde 1/Vara/Tjanst 3/Krav4</t>
  </si>
  <si>
    <t>Delområde 1/Vara/Tjanst 4/Krav4</t>
  </si>
  <si>
    <t>Delområde 1/Vara/Tjanst 5/Krav4</t>
  </si>
  <si>
    <t>Delområde 1/Vara/Tjanst 6/Krav4</t>
  </si>
  <si>
    <t>Delområde 1/Vara/Tjanst 7/Krav4</t>
  </si>
  <si>
    <t>Delområde 1/Vara/Tjanst 8/Krav4</t>
  </si>
  <si>
    <t>Delområde 1/Vara/Tjanst 9/Krav4</t>
  </si>
  <si>
    <t>Delområde 1/Vara/Tjanst 10/Krav4</t>
  </si>
  <si>
    <t>Delområde 1/Vara/Tjanst 11/Krav4</t>
  </si>
  <si>
    <t>Delområde 1/Vara/Tjanst 12/Krav4</t>
  </si>
  <si>
    <t>Delområde 1/Vara/Tjanst 13/Krav4</t>
  </si>
  <si>
    <t>Delområde 1/Vara/Tjanst 14/Krav4</t>
  </si>
  <si>
    <t>Delområde 1/Vara/Tjanst 15/Krav4</t>
  </si>
  <si>
    <t>Delområde 1/Vara/Tjanst 16/Krav4</t>
  </si>
  <si>
    <t>Delområde 1/Vara/Tjanst 17/Krav4</t>
  </si>
  <si>
    <t>Delområde 1/Vara/Tjanst 18/Krav4</t>
  </si>
  <si>
    <t>Delområde 1/Vara/Tjanst 19/Krav4</t>
  </si>
  <si>
    <t>Delområde 1/Vara/Tjanst 20/Krav4</t>
  </si>
  <si>
    <t>Delområde 1/Vara/Tjanst 21/Krav4</t>
  </si>
  <si>
    <t>Delområde 1/Vara/Tjanst 22/Krav4</t>
  </si>
  <si>
    <t>Delområde 1/Vara/Tjanst 23/Krav4</t>
  </si>
  <si>
    <t>Delområde 1/Vara/Tjanst 24/Krav4</t>
  </si>
  <si>
    <t>Delområde 1/Vara/Tjanst 25/Krav4</t>
  </si>
  <si>
    <t>Delområde 1/Vara/Tjanst 1/Krav5</t>
  </si>
  <si>
    <t>Delområde 1/Vara/Tjanst 2/Krav5</t>
  </si>
  <si>
    <t>Delområde 1/Vara/Tjanst 3/Krav5</t>
  </si>
  <si>
    <t>Delområde 1/Vara/Tjanst 4/Krav5</t>
  </si>
  <si>
    <t>Delområde 1/Vara/Tjanst 5/Krav5</t>
  </si>
  <si>
    <t>Delområde 1/Vara/Tjanst 6/Krav5</t>
  </si>
  <si>
    <t>Delområde 1/Vara/Tjanst 7/Krav5</t>
  </si>
  <si>
    <t>Delområde 1/Vara/Tjanst 8/Krav5</t>
  </si>
  <si>
    <t>Delområde 1/Vara/Tjanst 9/Krav5</t>
  </si>
  <si>
    <t>Delområde 1/Vara/Tjanst 10/Krav5</t>
  </si>
  <si>
    <t>Delområde 1/Vara/Tjanst 11/Krav5</t>
  </si>
  <si>
    <t>Delområde 1/Vara/Tjanst 12/Krav5</t>
  </si>
  <si>
    <t>Delområde 1/Vara/Tjanst 13/Krav5</t>
  </si>
  <si>
    <t>Delområde 1/Vara/Tjanst 14/Krav5</t>
  </si>
  <si>
    <t>Delområde 1/Vara/Tjanst 15/Krav5</t>
  </si>
  <si>
    <t>Delområde 1/Vara/Tjanst 16/Krav5</t>
  </si>
  <si>
    <t>Delområde 1/Vara/Tjanst 17/Krav5</t>
  </si>
  <si>
    <t>Delområde 1/Vara/Tjanst 18/Krav5</t>
  </si>
  <si>
    <t>Delområde 1/Vara/Tjanst 19/Krav5</t>
  </si>
  <si>
    <t>Delområde 1/Vara/Tjanst 20/Krav5</t>
  </si>
  <si>
    <t>Delområde 1/Vara/Tjanst 21/Krav5</t>
  </si>
  <si>
    <t>Delområde 1/Vara/Tjanst 22/Krav5</t>
  </si>
  <si>
    <t>Delområde 1/Vara/Tjanst 23/Krav5</t>
  </si>
  <si>
    <t>Delområde 1/Vara/Tjanst 24/Krav5</t>
  </si>
  <si>
    <t>Delområde 1/Vara/Tjanst 25/Krav5</t>
  </si>
  <si>
    <t>Delområde 1/Vara/Tjanst 1/Krav6</t>
  </si>
  <si>
    <t>Delområde 1/Vara/Tjanst 2/Krav6</t>
  </si>
  <si>
    <t>Delområde 1/Vara/Tjanst 3/Krav6</t>
  </si>
  <si>
    <t>Delområde 1/Vara/Tjanst 4/Krav6</t>
  </si>
  <si>
    <t>Delområde 1/Vara/Tjanst 5/Krav6</t>
  </si>
  <si>
    <t>Delområde 1/Vara/Tjanst 6/Krav6</t>
  </si>
  <si>
    <t>Delområde 1/Vara/Tjanst 7/Krav6</t>
  </si>
  <si>
    <t>Delområde 1/Vara/Tjanst 8/Krav6</t>
  </si>
  <si>
    <t>Delområde 1/Vara/Tjanst 9/Krav6</t>
  </si>
  <si>
    <t>Delområde 1/Vara/Tjanst 10/Krav6</t>
  </si>
  <si>
    <t>Delområde 1/Vara/Tjanst 11/Krav6</t>
  </si>
  <si>
    <t>Delområde 1/Vara/Tjanst 12/Krav6</t>
  </si>
  <si>
    <t>Delområde 1/Vara/Tjanst 13/Krav6</t>
  </si>
  <si>
    <t>Delområde 1/Vara/Tjanst 14/Krav6</t>
  </si>
  <si>
    <t>Delområde 1/Vara/Tjanst 15/Krav6</t>
  </si>
  <si>
    <t>Delområde 1/Vara/Tjanst 16/Krav6</t>
  </si>
  <si>
    <t>Delområde 1/Vara/Tjanst 17/Krav6</t>
  </si>
  <si>
    <t>Delområde 1/Vara/Tjanst 18/Krav6</t>
  </si>
  <si>
    <t>Delområde 1/Vara/Tjanst 19/Krav6</t>
  </si>
  <si>
    <t>Delområde 1/Vara/Tjanst 20/Krav6</t>
  </si>
  <si>
    <t>Delområde 1/Vara/Tjanst 21/Krav6</t>
  </si>
  <si>
    <t>Delområde 1/Vara/Tjanst 22/Krav6</t>
  </si>
  <si>
    <t>Delområde 1/Vara/Tjanst 23/Krav6</t>
  </si>
  <si>
    <t>Delområde 1/Vara/Tjanst 24/Krav6</t>
  </si>
  <si>
    <t>Delområde 1/Vara/Tjanst 25/Krav6</t>
  </si>
  <si>
    <t>Delområde 1/Vara/Tjanst 1/Krav7</t>
  </si>
  <si>
    <t>Delområde 1/Vara/Tjanst 2/Krav7</t>
  </si>
  <si>
    <t>Delområde 1/Vara/Tjanst 3/Krav7</t>
  </si>
  <si>
    <t>Delområde 1/Vara/Tjanst 4/Krav7</t>
  </si>
  <si>
    <t>Delområde 1/Vara/Tjanst 5/Krav7</t>
  </si>
  <si>
    <t>Delområde 1/Vara/Tjanst 6/Krav7</t>
  </si>
  <si>
    <t>Delområde 1/Vara/Tjanst 7/Krav7</t>
  </si>
  <si>
    <t>Delområde 1/Vara/Tjanst 8/Krav7</t>
  </si>
  <si>
    <t>Delområde 1/Vara/Tjanst 9/Krav7</t>
  </si>
  <si>
    <t>Delområde 1/Vara/Tjanst 10/Krav7</t>
  </si>
  <si>
    <t>Delområde 1/Vara/Tjanst 11/Krav7</t>
  </si>
  <si>
    <t>Delområde 1/Vara/Tjanst 12/Krav7</t>
  </si>
  <si>
    <t>Delområde 1/Vara/Tjanst 13/Krav7</t>
  </si>
  <si>
    <t>Delområde 1/Vara/Tjanst 14/Krav7</t>
  </si>
  <si>
    <t>Delområde 1/Vara/Tjanst 15/Krav7</t>
  </si>
  <si>
    <t>Delområde 1/Vara/Tjanst 16/Krav7</t>
  </si>
  <si>
    <t>Delområde 1/Vara/Tjanst 17/Krav7</t>
  </si>
  <si>
    <t>Delområde 1/Vara/Tjanst 18/Krav7</t>
  </si>
  <si>
    <t>Delområde 1/Vara/Tjanst 19/Krav7</t>
  </si>
  <si>
    <t>Delområde 1/Vara/Tjanst 20/Krav7</t>
  </si>
  <si>
    <t>Delområde 1/Vara/Tjanst 21/Krav7</t>
  </si>
  <si>
    <t>Delområde 1/Vara/Tjanst 22/Krav7</t>
  </si>
  <si>
    <t>Delområde 1/Vara/Tjanst 23/Krav7</t>
  </si>
  <si>
    <t>Delområde 1/Vara/Tjanst 24/Krav7</t>
  </si>
  <si>
    <t>Delområde 1/Vara/Tjanst 25/Krav7</t>
  </si>
  <si>
    <t>Delområde 1/Vara/Tjanst 1/Krav8</t>
  </si>
  <si>
    <t>Delområde 1/Vara/Tjanst 2/Krav8</t>
  </si>
  <si>
    <t>Delområde 1/Vara/Tjanst 3/Krav8</t>
  </si>
  <si>
    <t>Delområde 1/Vara/Tjanst 4/Krav8</t>
  </si>
  <si>
    <t>Delområde 1/Vara/Tjanst 5/Krav8</t>
  </si>
  <si>
    <t>Delområde 1/Vara/Tjanst 6/Krav8</t>
  </si>
  <si>
    <t>Delområde 1/Vara/Tjanst 7/Krav8</t>
  </si>
  <si>
    <t>Delområde 1/Vara/Tjanst 8/Krav8</t>
  </si>
  <si>
    <t>Delområde 1/Vara/Tjanst 9/Krav8</t>
  </si>
  <si>
    <t>Delområde 1/Vara/Tjanst 10/Krav8</t>
  </si>
  <si>
    <t>Delområde 1/Vara/Tjanst 11/Krav8</t>
  </si>
  <si>
    <t>Delområde 1/Vara/Tjanst 12/Krav8</t>
  </si>
  <si>
    <t>Delområde 1/Vara/Tjanst 13/Krav8</t>
  </si>
  <si>
    <t>Delområde 1/Vara/Tjanst 14/Krav8</t>
  </si>
  <si>
    <t>Delområde 1/Vara/Tjanst 15/Krav8</t>
  </si>
  <si>
    <t>Delområde 1/Vara/Tjanst 16/Krav8</t>
  </si>
  <si>
    <t>Delområde 1/Vara/Tjanst 17/Krav8</t>
  </si>
  <si>
    <t>Delområde 1/Vara/Tjanst 18/Krav8</t>
  </si>
  <si>
    <t>Delområde 1/Vara/Tjanst 19/Krav8</t>
  </si>
  <si>
    <t>Delområde 1/Vara/Tjanst 20/Krav8</t>
  </si>
  <si>
    <t>Delområde 1/Vara/Tjanst 21/Krav8</t>
  </si>
  <si>
    <t>Delområde 1/Vara/Tjanst 22/Krav8</t>
  </si>
  <si>
    <t>Delområde 1/Vara/Tjanst 23/Krav8</t>
  </si>
  <si>
    <t>Delområde 1/Vara/Tjanst 24/Krav8</t>
  </si>
  <si>
    <t>Delområde 1/Vara/Tjanst 25/Krav8</t>
  </si>
  <si>
    <t>Delområde 1/Vara/Tjanst 1/Krav9</t>
  </si>
  <si>
    <t>Delområde 1/Vara/Tjanst 2/Krav9</t>
  </si>
  <si>
    <t>Delområde 1/Vara/Tjanst 3/Krav9</t>
  </si>
  <si>
    <t>Delområde 1/Vara/Tjanst 4/Krav9</t>
  </si>
  <si>
    <t>Delområde 1/Vara/Tjanst 5/Krav9</t>
  </si>
  <si>
    <t>Delområde 1/Vara/Tjanst 6/Krav9</t>
  </si>
  <si>
    <t>Delområde 1/Vara/Tjanst 7/Krav9</t>
  </si>
  <si>
    <t>Delområde 1/Vara/Tjanst 8/Krav9</t>
  </si>
  <si>
    <t>Delområde 1/Vara/Tjanst 9/Krav9</t>
  </si>
  <si>
    <t>Delområde 1/Vara/Tjanst 10/Krav9</t>
  </si>
  <si>
    <t>Delområde 1/Vara/Tjanst 11/Krav9</t>
  </si>
  <si>
    <t>Delområde 1/Vara/Tjanst 12/Krav9</t>
  </si>
  <si>
    <t>Delområde 1/Vara/Tjanst 13/Krav9</t>
  </si>
  <si>
    <t>Delområde 1/Vara/Tjanst 14/Krav9</t>
  </si>
  <si>
    <t>Delområde 1/Vara/Tjanst 15/Krav9</t>
  </si>
  <si>
    <t>Delområde 1/Vara/Tjanst 16/Krav9</t>
  </si>
  <si>
    <t>Delområde 1/Vara/Tjanst 17/Krav9</t>
  </si>
  <si>
    <t>Delområde 1/Vara/Tjanst 18/Krav9</t>
  </si>
  <si>
    <t>Delområde 1/Vara/Tjanst 19/Krav9</t>
  </si>
  <si>
    <t>Delområde 1/Vara/Tjanst 20/Krav9</t>
  </si>
  <si>
    <t>Delområde 1/Vara/Tjanst 21/Krav9</t>
  </si>
  <si>
    <t>Delområde 1/Vara/Tjanst 22/Krav9</t>
  </si>
  <si>
    <t>Delområde 1/Vara/Tjanst 23/Krav9</t>
  </si>
  <si>
    <t>Delområde 1/Vara/Tjanst 24/Krav9</t>
  </si>
  <si>
    <t>Delområde 1/Vara/Tjanst 25/Krav9</t>
  </si>
  <si>
    <t>Vara/Tjanster</t>
  </si>
  <si>
    <t>Sista dag för att ställa frågor</t>
  </si>
  <si>
    <t>Sista dag för 
svar på frågor</t>
  </si>
  <si>
    <t>Kontraktets giltighetstid (t.o.m. datum)</t>
  </si>
  <si>
    <t>Förlängningsoption
(t.o.m. datum)</t>
  </si>
  <si>
    <t>T.ex. säkerhetsskyddsavtal, personuppgiftsbiträdesavtal, sekretessavtal, servicenivåavtal. (alternativt enl separat bilaga) 
Observera att det måste framgå av ramavtalet att krav kan ställas på sådana avtal.</t>
  </si>
  <si>
    <t xml:space="preserve">Leverantören har lämnat begärda prisuppgifter som gäller för offererade varor och tjänster enligt ställda krav samt accepterar i övrigt kraven i avropsförfrågan och är införstådd med att samtliga lämnade uppgifter i avropssvaret är bindande
</t>
  </si>
  <si>
    <t>Ja</t>
  </si>
  <si>
    <t>ValBilaga</t>
  </si>
  <si>
    <t>Om Nej, motivering</t>
  </si>
  <si>
    <t xml:space="preserve">Avrop med förnyad konkurrensutsättning
Kammarkollegiets diarienr. </t>
  </si>
  <si>
    <t>Uppgift om underleverantörer (i förekommande fall)</t>
  </si>
  <si>
    <t xml:space="preserve">Redogör för vilka underleverantör/er inkl. org. nr. som kommer att medverka till fullgörandet av kontraktet samt vilka delar underleverantörerna fullgör. 
Med Underleverantör avses en juridisk eller fysisk person som Ramavtalsleverantören anlitar för att fullgöra hela eller delar av det åtagande som följer av Ramavtalet och Kontrakt. 
</t>
  </si>
  <si>
    <t>Avropsblankett</t>
  </si>
  <si>
    <t>När det gula fältet är ifyllt sker en automatisk poängberäkning. Lägst inkomna pris divideras med det aktuella avropssvarets pris, multipliceras med 100 och därefter med angiven viktning. Poängsumman för uppfyllda bör-krav divideras med max poäng för uppfyllda bör-krav, multipliceras med 100 och därefter med angiven viktning. En slutlig poängsumma för detta avropssvar kommer att framgå av fältet längst ned. Denna slutliga poängsumma ska jämföras med övriga inkomna avropssvar och ligger till grund för tilldelningsbeslutet.</t>
  </si>
  <si>
    <t>Beskrivning av hur leverantören uppfyller kravet eller referera till bilaga.</t>
  </si>
  <si>
    <t>Uppfylls kravet?
Ja/Nej</t>
  </si>
  <si>
    <t>Välj krav ur kravkatalog 
OBS! varje krav kan väljas flera gånger
(tillkommande obligatoriska krav)</t>
  </si>
  <si>
    <r>
      <rPr>
        <b/>
        <i/>
        <sz val="10"/>
        <rFont val="Arial"/>
        <family val="2"/>
      </rPr>
      <t>Välj vara/tjänst (endast de som valts i steg 2 ovan är möjliga)</t>
    </r>
    <r>
      <rPr>
        <b/>
        <i/>
        <sz val="12"/>
        <rFont val="Arial"/>
        <family val="2"/>
      </rPr>
      <t xml:space="preserve">
</t>
    </r>
    <r>
      <rPr>
        <b/>
        <i/>
        <sz val="10"/>
        <rFont val="Arial"/>
        <family val="2"/>
      </rPr>
      <t>OBS! Varje vara/tjänst kan väljas flera gånger.</t>
    </r>
  </si>
  <si>
    <t>Välj vara/tjänst (endast de som valts i steg 2 ovan är möjliga)
OBS! Varje vara/tjänst kan väljas flera gånger.</t>
  </si>
  <si>
    <t xml:space="preserve">Välj krav ur kravkatalog 
OBS! varje krav kan väljas flera gånger
</t>
  </si>
  <si>
    <t>Avtalsspärr efter tilldelningsbeslut</t>
  </si>
  <si>
    <t>Avtalsspärr kommer att iakttas?</t>
  </si>
  <si>
    <r>
      <rPr>
        <b/>
        <i/>
        <sz val="10"/>
        <rFont val="Arial"/>
        <family val="2"/>
      </rPr>
      <t>Välj tjänst (endast de som valts i steg 2 ovan är möjliga)</t>
    </r>
    <r>
      <rPr>
        <b/>
        <i/>
        <sz val="12"/>
        <rFont val="Arial"/>
        <family val="2"/>
      </rPr>
      <t xml:space="preserve">
</t>
    </r>
    <r>
      <rPr>
        <b/>
        <i/>
        <sz val="10"/>
        <rFont val="Arial"/>
        <family val="2"/>
      </rPr>
      <t>OBS! Varje tjänst kan väljas flera gånger.</t>
    </r>
  </si>
  <si>
    <r>
      <t xml:space="preserve">Välj krav ur kravkatalog </t>
    </r>
    <r>
      <rPr>
        <b/>
        <i/>
        <sz val="10"/>
        <rFont val="Arial"/>
        <family val="2"/>
      </rPr>
      <t xml:space="preserve">
OBS! varje krav kan väljas flera gånger</t>
    </r>
  </si>
  <si>
    <t xml:space="preserve">Precisera krav i fritext eller hänvisa till bilaga
OBS! Endast krav som som utvärderas efter att avropssvar inkommit
</t>
  </si>
  <si>
    <t>Ange faktiskt utfall,
poängväde/prisavdrag efter utvärdering</t>
  </si>
  <si>
    <t xml:space="preserve">Avropande organisation beskriver hur leverantören uppfyller krav för att erhålla angivet poängvärde eller prisavdrag.
</t>
  </si>
  <si>
    <t>Leverantörens svar och beskrivning av hur kravet uppfylls (eller referera till bilaga)</t>
  </si>
  <si>
    <t>Av 15 kap. 1 samt 4 §§ LOU framgår att ramavtalsleverantören ska lämna en ny egenförsäkran samt att en ny kontroll av kvalificeringskrav och uteslutningsgrunder ska genomföras vid avrop genom förnyad konkurrensutsättning. Kammarkollegiet ansvarar för denna kontrollskyldighet genom att löpande genomföra leverantörsprövning under hela ramavtalsperioden. 
Kontrollskyldigheten bör också hanteras så att ramavtalsleverantören i sitt avropssvar bekräftar att i ramavtalsupphandlingen lämnad egenförsäkran fortfarande är korrekt, samt att ingivna bevis fortfarande är aktuella. Avropande myndighet kan själv begära in ett eller flera bevis enligt punkten 2 till höger.</t>
  </si>
  <si>
    <t>Genom att lämna avropssvar, bekräftar ramavtalsleverantören följande:
1.	Att i ramavtalsupphandlingen lämnad egenförsäkran fortfarande är korrekt.
2.	Att i ramavtalsupphandlingen ingivna bevis, såsom Sanningsförsäkran avseende uteslutningsgrunder (gällande leverantören och ev. åberopade företag) fortfarande aktuella.
3.	Att ramavtalsleverantören har säkerställt att ev. åberopade företag inte omfattas av någon uteslutningsgrund.
Med "åberopat företag" avses specifikt en underleverantör som har åberopats i ramavtalsupphandlingen för att uppfylla krav på ekonomisk, teknisk och yrkesmässig kapacitet”.</t>
  </si>
  <si>
    <t>Instruktion till leverantör:
Blåmarkerade rutor fylls i av leverantören.
Läs och kontrollera obligatoriska krav.
Returnera blanketten med e-post till avropande organisation (oavsett Ja eller Nej).
Mer information finns under vissa rubriker</t>
  </si>
  <si>
    <t>Utvärderingsmodell - Lägsta pris</t>
  </si>
  <si>
    <t>Utvärderingsmodell - Relativ viktning</t>
  </si>
  <si>
    <t>Summan av viktade poäng för pris och uppfyllda tilldelningskriterier (bör-krav)</t>
  </si>
  <si>
    <t xml:space="preserve">Utvärderingsmodell - Mervärde </t>
  </si>
  <si>
    <t xml:space="preserve">Prisavdrag för uppfyllda tilldelningskriterier (bör-krav)
</t>
  </si>
  <si>
    <t>Utvärderingsmodell - annan modell</t>
  </si>
  <si>
    <t xml:space="preserve">Egen utvärderingsmodell (beskrivning på rad 203)
</t>
  </si>
  <si>
    <t>Avropsförfrågan - förnyad konkurrensutsättning</t>
  </si>
  <si>
    <t xml:space="preserve">inom området </t>
  </si>
  <si>
    <t>Information</t>
  </si>
  <si>
    <r>
      <rPr>
        <b/>
        <u/>
        <sz val="14"/>
        <rFont val="Arial"/>
        <family val="2"/>
      </rPr>
      <t>Makrofri blankett</t>
    </r>
    <r>
      <rPr>
        <sz val="14"/>
        <rFont val="Arial"/>
        <family val="2"/>
      </rPr>
      <t xml:space="preserve"> - blanketten innehåller inga makron vilket innebär att det inte automatiskt går att öka antal rader, välja utvärderingsmodell eller låsa blanketten innan utskick. </t>
    </r>
  </si>
  <si>
    <t xml:space="preserve">Den här blanketten är utformad med (utöver denna) 4 flikar, en per utvärderingsmodell samt en för avtalstecknande. 
Välj flik för er avropsförfrågan beroende på vilken utvärderingsmodell ni föredrar att använda vid utvärdering av inkomna avropssvar. 
Välj utvärderingsmodell i kolumn C nedan. Observera att endast en modell (flik) ska väljas. Därefter fyller ni i de gula fälten för avropet i vald flik.
</t>
  </si>
  <si>
    <t>Alternativen i denna blankett är följande:</t>
  </si>
  <si>
    <t>1. Lägsta pris - endast obligatoriska krav (ska-krav), lägsta totalpris tilldelas kontrakt</t>
  </si>
  <si>
    <t>Jag väljer denna modell (Välj "Ja" i lista):</t>
  </si>
  <si>
    <t>2. Relativ viktning - summan av viktade poäng för pris och uppfyllda tilldelningskriterier (bör-krav), högsta slutsumma tilldelas kontrakt</t>
  </si>
  <si>
    <t>3. Mervärde - prisavdrag för uppfyllda tilldelningskriterier (bör-krav), lägsta totalpris efter prisavdrag tilldelas kontrakt</t>
  </si>
  <si>
    <t>4. Annan modell - egen utvärderingsmodell (ska beskrivas i fritext)</t>
  </si>
  <si>
    <t>Bilagor från avropande organisation (kontraktshandlingar framgår av flik Avtalstecknande)</t>
  </si>
  <si>
    <t>Test</t>
  </si>
  <si>
    <t>1 Spec. - 1. Lägsta pris</t>
  </si>
  <si>
    <t>1 Spec. - 2. Relativ viktning</t>
  </si>
  <si>
    <t>1 Spec. - 3. Mervärdesmodell</t>
  </si>
  <si>
    <t>1 Spec. - 4. Annan modell</t>
  </si>
  <si>
    <t xml:space="preserve">Standardtjänster </t>
  </si>
  <si>
    <t>Ordinarie bevakning</t>
  </si>
  <si>
    <t>Extra bevakning</t>
  </si>
  <si>
    <t>Tjänst</t>
  </si>
  <si>
    <t>Ange om tjänsten ingår i avropet (Ja/Nej)</t>
  </si>
  <si>
    <t>Följande ska anges för respektive tjänst</t>
  </si>
  <si>
    <t>Schemalagda timmar</t>
  </si>
  <si>
    <t>Ej schemalagda timmar (option)</t>
  </si>
  <si>
    <t>Kort beskrivning av tjänst eller referera till bilaga
Ange tider för rondering</t>
  </si>
  <si>
    <t>Vid behov specificera tjänster, annan information eller hänvisa till bilaga.</t>
  </si>
  <si>
    <t>Enhet</t>
  </si>
  <si>
    <t>Schemalagda timmar (exkl OB)</t>
  </si>
  <si>
    <t>Ej schemalagda timmar (exkl OB)</t>
  </si>
  <si>
    <t>Beräknat pris per månad 
(OB-ersättning enligt kollektivavtal kan tillkomma)</t>
  </si>
  <si>
    <t>Ronderande bevakning</t>
  </si>
  <si>
    <t>Beräknat antal timmar och ronder per månad</t>
  </si>
  <si>
    <t>Antal timmar / månad</t>
  </si>
  <si>
    <t>Timpris</t>
  </si>
  <si>
    <t>Antal ronder / månad
(1 / dag = 30,44 enligt schablon, ange annan frekvens om aktuellt)</t>
  </si>
  <si>
    <t>Summa</t>
  </si>
  <si>
    <t>Pris framkörning per rond:</t>
  </si>
  <si>
    <t>Kort beskrivning av tjänst eller referera till bilaga</t>
  </si>
  <si>
    <t>Stationär bevakning</t>
  </si>
  <si>
    <t>Beräknat antal timmar per månad</t>
  </si>
  <si>
    <t>Antal utryckningar/ månad</t>
  </si>
  <si>
    <t>Ryck ska ske med x antal väktare (välj i lista):</t>
  </si>
  <si>
    <t>Pris per utryckning en väktare (1)</t>
  </si>
  <si>
    <t>Pris per utryckning flera väktare (2)</t>
  </si>
  <si>
    <t>Larmutryckning</t>
  </si>
  <si>
    <t>Beräknat antal utryckningar per månad. Utryckning med en eller flera väktare.</t>
  </si>
  <si>
    <t>Tilläggstjänster</t>
  </si>
  <si>
    <t>Tilläggstjänst</t>
  </si>
  <si>
    <t>Ordningsvakter</t>
  </si>
  <si>
    <t xml:space="preserve">Beräknat antal timmar per månad.
</t>
  </si>
  <si>
    <t>Antal timmar/månad</t>
  </si>
  <si>
    <t>Beräknat antal timmar per månad.</t>
  </si>
  <si>
    <t>Bevakning av enskild person för dennes skydd</t>
  </si>
  <si>
    <t>Beräknat pris per månad</t>
  </si>
  <si>
    <t>Rådgivning inom skydd och säkerhet</t>
  </si>
  <si>
    <t>Pris för utbildning</t>
  </si>
  <si>
    <t>Säkerhetsutbildning</t>
  </si>
  <si>
    <t>Typ av utbildning, omfattning, antal deltagare etc.</t>
  </si>
  <si>
    <t>Antal dagar per månad</t>
  </si>
  <si>
    <t>Välj typ av larm</t>
  </si>
  <si>
    <t xml:space="preserve">Pris per månad
</t>
  </si>
  <si>
    <t>Tillhandahållande av mobilt larm</t>
  </si>
  <si>
    <t>Typ av mobilt larm, antal abonnemang, antal dagar per månad</t>
  </si>
  <si>
    <t>Pris inbrottslarm</t>
  </si>
  <si>
    <t>Pris personlarm</t>
  </si>
  <si>
    <t>Pris per månad</t>
  </si>
  <si>
    <t>Larmcentraltjänster</t>
  </si>
  <si>
    <t>Antal larmsystem. Beskriv typ av larm, överföring, sektioner etc.</t>
  </si>
  <si>
    <t>Fjärrtjänster</t>
  </si>
  <si>
    <t>Typ av fjärrtjänster som efterfrågas.</t>
  </si>
  <si>
    <t>Kundportal (rapporterings-system)</t>
  </si>
  <si>
    <t>Funktioner som efterfrågas.</t>
  </si>
  <si>
    <t>Arrestantbevakning</t>
  </si>
  <si>
    <t>Värdetransporter</t>
  </si>
  <si>
    <t>Luftfartsskydd</t>
  </si>
  <si>
    <t>Sjöfartsskydd</t>
  </si>
  <si>
    <t>Hamnskydd</t>
  </si>
  <si>
    <t>Sökning av sprängmedel/ narkotika med hund</t>
  </si>
  <si>
    <t>Specialtjänster med drönare och fjärrpilot</t>
  </si>
  <si>
    <t>Övriga bevaknings-relaterade tjänster</t>
  </si>
  <si>
    <t>Typ av tjänst, beräknat antal timmar per månad.</t>
  </si>
  <si>
    <t>SammanstRegioner</t>
  </si>
  <si>
    <t>TblRegionLista</t>
  </si>
  <si>
    <t>TblRegionSamst</t>
  </si>
  <si>
    <t>Lägsta pris</t>
  </si>
  <si>
    <t>Relativ viktning</t>
  </si>
  <si>
    <t>Mervärdesmodell</t>
  </si>
  <si>
    <t>Annan modell</t>
  </si>
  <si>
    <t>Ange aktuella län för avropet. Markera med ett "X" i de gula fälten bredvid respektive län.</t>
  </si>
  <si>
    <t>Sammanställning - val av län</t>
  </si>
  <si>
    <r>
      <rPr>
        <b/>
        <sz val="10"/>
        <rFont val="Arial"/>
        <family val="2"/>
      </rPr>
      <t>Skyddsvakter</t>
    </r>
    <r>
      <rPr>
        <sz val="10"/>
        <rFont val="Arial"/>
        <family val="2"/>
      </rPr>
      <t xml:space="preserve">
</t>
    </r>
  </si>
  <si>
    <t>Kravspec</t>
  </si>
  <si>
    <t>Krav på utbildning, språk, kompetens, erfarenhet</t>
  </si>
  <si>
    <t>Krav på inställelsetid och närvaro vid larmryck, kompletterande utrustning, miljökrav på fordon</t>
  </si>
  <si>
    <t>Krav på säkerhetsskyddsavtal, ansvarsförsäkring, informationssäkerhet, personuppgiftshantering</t>
  </si>
  <si>
    <t>Krav på digitalt verktyg för beställare, kundportal, rapportering</t>
  </si>
  <si>
    <t>Justering/precisering av villkor gällande avtalsbrott, force majeure, viten, skadestånd, försening</t>
  </si>
  <si>
    <t>Bevakningstjänster och larmcentraltjänster</t>
  </si>
  <si>
    <t>J5</t>
  </si>
  <si>
    <t>J8</t>
  </si>
  <si>
    <t xml:space="preserve">Krav på försörjningsberedskapsplanering, E-handel, statistik                                                                                                                                                                                                                </t>
  </si>
  <si>
    <t>23.3-2611-2022</t>
  </si>
  <si>
    <t>Ramavtalsnummer: 23.3-2611-2022</t>
  </si>
  <si>
    <t>Lista 1</t>
  </si>
  <si>
    <t>Lista 2</t>
  </si>
  <si>
    <t>Lista 3</t>
  </si>
  <si>
    <t>Lista 4</t>
  </si>
  <si>
    <r>
      <t xml:space="preserve">OBS! Spara </t>
    </r>
    <r>
      <rPr>
        <b/>
        <i/>
        <u/>
        <sz val="11"/>
        <rFont val="Arial"/>
        <family val="2"/>
      </rPr>
      <t>inte</t>
    </r>
    <r>
      <rPr>
        <b/>
        <i/>
        <sz val="11"/>
        <rFont val="Arial"/>
        <family val="2"/>
      </rPr>
      <t xml:space="preserve"> blanketten i PDF-format. Då kan inte leverantörerna fylla i den.</t>
    </r>
  </si>
  <si>
    <t>Inbrottslarm</t>
  </si>
  <si>
    <t>Personlarm</t>
  </si>
  <si>
    <t>TblLarmTyp</t>
  </si>
  <si>
    <t>2. Säkerhetsskyddsavtal</t>
  </si>
  <si>
    <t>3. Skriftliga ändringar och tillägg till personuppgiftsbiträdesavtal eller datadelningsavtal</t>
  </si>
  <si>
    <t>4. Personuppgiftsbiträdesavtal eller datadelningsavtal</t>
  </si>
  <si>
    <t>5. Skriftliga ändringar och tillägg till Kontrakt med bilagor</t>
  </si>
  <si>
    <t>6. Kontrakt med bilagor</t>
  </si>
  <si>
    <t>7. Skriftliga ändringar och tillägg till Avropsförfrågan med bilagor</t>
  </si>
  <si>
    <t xml:space="preserve">8. Avropsförfrågan med bilagor </t>
  </si>
  <si>
    <t>9. Skriftliga ändringar och tillägg till Ramavtalsleverantörens Avropssvar med bilagor inklusive av Avropsberättigad godkända rättelser, kompletteringar och förtydliganden</t>
  </si>
  <si>
    <t>10. Ramavtalsleverantörens Avropssvar med bilagor</t>
  </si>
  <si>
    <t>1. Skriftliga ändringar och tillägg till säkerhetsskyddsavtal</t>
  </si>
  <si>
    <t>Leveransens omfattning och villkor framgår av Kontraktet med tillhörande bilagor samt Ramavtalet. Kontraktet består av nedan angivna handlingar. Handlingarna kompletterar varandra om inte omständigheterna föranleder annat. Om handlingarna innehåller motstridiga uppgifter gäller de i följande ordning:</t>
  </si>
  <si>
    <t>Inga andra handlingar än de ovan nämnda ingår i Kontraktet. Parterna kan komma överens om att en ändring eller tillägg till Kontraktet får genomslag på den hierarkiska nivå där den berörda handlingen är placerad. Innehåller Ramavtalsleverantörens Avropssvar uppgifter som inte efterfrågats eller reservationer blir dessa endast giltiga om Parterna uttryckligen och skriftligen överenskommer om detta. Exempel på uppgift som inte efterfrågats eller reservation kan vara Ramavtalsleverantörens egna avtalsvillkor eller liknande som innebär ett åläggande för Avropsberättigad som strider mot krav eller villkor i Ramavtalet och Kontraktet.</t>
  </si>
  <si>
    <t>Flerregionalt</t>
  </si>
  <si>
    <t>Kalmar län</t>
  </si>
  <si>
    <t xml:space="preserve">Ange värde för utvärdering
</t>
  </si>
  <si>
    <t>Ange värde för utvärdering</t>
  </si>
  <si>
    <t>se bilaga</t>
  </si>
  <si>
    <t>Version 3,15</t>
  </si>
  <si>
    <t>Nej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</si>
</sst>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7" formatCode="#,##0.00\ &quot;kr&quot;;\-#,##0.00\ &quot;kr&quot;"/>
    <numFmt numFmtId="44" formatCode="_-* #,##0.00\ &quot;kr&quot;_-;\-* #,##0.00\ &quot;kr&quot;_-;_-* &quot;-&quot;??\ &quot;kr&quot;_-;_-@_-"/>
    <numFmt numFmtId="164" formatCode="_-* #,##0\ _k_r_-;\-* #,##0\ _k_r_-;_-* &quot;-&quot;??\ _k_r_-;_-@_-"/>
    <numFmt numFmtId="165" formatCode="#,##0;\-#,##0;"/>
    <numFmt numFmtId="166" formatCode="0.0"/>
    <numFmt numFmtId="167" formatCode="#,###"/>
    <numFmt numFmtId="168" formatCode="#,##0.00\ &quot;kr&quot;"/>
    <numFmt numFmtId="169" formatCode="#,##0\ &quot;kr&quot;"/>
    <numFmt numFmtId="170" formatCode="#,##0_ ;\-#,##0\ "/>
    <numFmt numFmtId="171" formatCode="#,##0.0_ ;\-#,##0.0\ "/>
    <numFmt numFmtId="172" formatCode=";;;"/>
    <numFmt numFmtId="173" formatCode="#,##0\ &quot;kr&quot;;\-#,##0\ &quot;kr&quot;;"/>
    <numFmt numFmtId="174" formatCode="#,##0.00;\-#,##0.00;;@"/>
    <numFmt numFmtId="175" formatCode="#,##0.00;\-#,##0.00;"/>
  </numFmts>
  <fonts count="62" x14ac:knownFonts="1">
    <font>
      <sz val="10"/>
      <name val="Arial"/>
    </font>
    <font>
      <sz val="11"/>
      <color theme="1"/>
      <name val="Calibri"/>
      <family val="2"/>
      <scheme val="minor"/>
    </font>
    <font>
      <sz val="8"/>
      <name val="Arial"/>
      <family val="2"/>
    </font>
    <font>
      <sz val="10"/>
      <name val="Arial"/>
      <family val="2"/>
    </font>
    <font>
      <b/>
      <sz val="10"/>
      <name val="Arial"/>
      <family val="2"/>
    </font>
    <font>
      <b/>
      <sz val="14"/>
      <name val="Arial"/>
      <family val="2"/>
    </font>
    <font>
      <sz val="10"/>
      <name val="Arial"/>
      <family val="2"/>
    </font>
    <font>
      <b/>
      <sz val="12"/>
      <name val="Arial"/>
      <family val="2"/>
    </font>
    <font>
      <sz val="12"/>
      <name val="Arial"/>
      <family val="2"/>
    </font>
    <font>
      <sz val="10"/>
      <color indexed="10"/>
      <name val="Arial"/>
      <family val="2"/>
    </font>
    <font>
      <b/>
      <sz val="16"/>
      <name val="Arial"/>
      <family val="2"/>
    </font>
    <font>
      <sz val="10"/>
      <name val="Arial"/>
      <family val="2"/>
    </font>
    <font>
      <i/>
      <sz val="10"/>
      <name val="Arial"/>
      <family val="2"/>
    </font>
    <font>
      <sz val="10"/>
      <color indexed="17"/>
      <name val="Arial"/>
      <family val="2"/>
    </font>
    <font>
      <sz val="8"/>
      <name val="Arial"/>
      <family val="2"/>
    </font>
    <font>
      <b/>
      <sz val="10"/>
      <color indexed="8"/>
      <name val="Arial"/>
      <family val="2"/>
    </font>
    <font>
      <b/>
      <i/>
      <sz val="10"/>
      <name val="Arial"/>
      <family val="2"/>
    </font>
    <font>
      <u/>
      <sz val="10"/>
      <color indexed="12"/>
      <name val="Arial"/>
      <family val="2"/>
    </font>
    <font>
      <b/>
      <sz val="10"/>
      <color indexed="10"/>
      <name val="Arial"/>
      <family val="2"/>
    </font>
    <font>
      <sz val="10"/>
      <name val="Times New Roman"/>
      <family val="1"/>
    </font>
    <font>
      <sz val="12"/>
      <color indexed="8"/>
      <name val="Times New Roman"/>
      <family val="1"/>
    </font>
    <font>
      <b/>
      <sz val="20"/>
      <name val="Arial"/>
      <family val="2"/>
    </font>
    <font>
      <b/>
      <sz val="12"/>
      <color indexed="8"/>
      <name val="Arial"/>
      <family val="2"/>
    </font>
    <font>
      <b/>
      <i/>
      <sz val="12"/>
      <name val="Arial"/>
      <family val="2"/>
    </font>
    <font>
      <sz val="11"/>
      <color indexed="8"/>
      <name val="Arial"/>
      <family val="2"/>
    </font>
    <font>
      <b/>
      <sz val="11"/>
      <color indexed="8"/>
      <name val="Arial"/>
      <family val="2"/>
    </font>
    <font>
      <sz val="10"/>
      <color indexed="8"/>
      <name val="Arial"/>
      <family val="2"/>
    </font>
    <font>
      <sz val="10"/>
      <name val="Arial"/>
      <family val="2"/>
    </font>
    <font>
      <b/>
      <i/>
      <sz val="11"/>
      <name val="Arial"/>
      <family val="2"/>
    </font>
    <font>
      <b/>
      <i/>
      <u/>
      <sz val="11"/>
      <name val="Arial"/>
      <family val="2"/>
    </font>
    <font>
      <sz val="11"/>
      <name val="Arial"/>
      <family val="2"/>
    </font>
    <font>
      <sz val="11"/>
      <color theme="1"/>
      <name val="Calibri"/>
      <family val="2"/>
      <scheme val="minor"/>
    </font>
    <font>
      <sz val="10"/>
      <color rgb="FF00B050"/>
      <name val="Arial"/>
      <family val="2"/>
    </font>
    <font>
      <sz val="10"/>
      <color rgb="FFFF0000"/>
      <name val="Arial"/>
      <family val="2"/>
    </font>
    <font>
      <sz val="10"/>
      <color rgb="FF00B0F0"/>
      <name val="Arial"/>
      <family val="2"/>
    </font>
    <font>
      <sz val="14"/>
      <color rgb="FFFF0000"/>
      <name val="Arial"/>
      <family val="2"/>
    </font>
    <font>
      <sz val="8"/>
      <color rgb="FFFF0000"/>
      <name val="Arial"/>
      <family val="2"/>
    </font>
    <font>
      <sz val="10"/>
      <color theme="1"/>
      <name val="Arial"/>
      <family val="2"/>
    </font>
    <font>
      <i/>
      <sz val="10"/>
      <color rgb="FFFF0000"/>
      <name val="Arial"/>
      <family val="2"/>
    </font>
    <font>
      <b/>
      <sz val="10"/>
      <color rgb="FFFF0000"/>
      <name val="Arial"/>
      <family val="2"/>
    </font>
    <font>
      <b/>
      <sz val="18"/>
      <color theme="3"/>
      <name val="Calibri"/>
      <family val="2"/>
      <scheme val="maj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sz val="11"/>
      <color theme="0"/>
      <name val="Calibri"/>
      <family val="2"/>
      <scheme val="minor"/>
    </font>
    <font>
      <b/>
      <i/>
      <sz val="10"/>
      <color rgb="FFFF0000"/>
      <name val="Arial"/>
      <family val="2"/>
    </font>
    <font>
      <sz val="10"/>
      <name val="Century Schoolbook"/>
      <family val="1"/>
    </font>
    <font>
      <sz val="9"/>
      <name val="Arial"/>
      <family val="2"/>
    </font>
    <font>
      <b/>
      <sz val="11"/>
      <name val="Arial"/>
      <family val="2"/>
    </font>
    <font>
      <sz val="18"/>
      <name val="Arial"/>
      <family val="2"/>
    </font>
    <font>
      <sz val="16"/>
      <name val="Arial"/>
      <family val="2"/>
    </font>
    <font>
      <sz val="20"/>
      <name val="Arial"/>
      <family val="2"/>
    </font>
    <font>
      <sz val="14"/>
      <name val="Arial"/>
      <family val="2"/>
    </font>
    <font>
      <b/>
      <u/>
      <sz val="14"/>
      <name val="Arial"/>
      <family val="2"/>
    </font>
    <font>
      <b/>
      <i/>
      <sz val="10"/>
      <color theme="4"/>
      <name val="Arial"/>
      <family val="2"/>
    </font>
  </fonts>
  <fills count="48">
    <fill>
      <patternFill patternType="none"/>
    </fill>
    <fill>
      <patternFill patternType="gray125"/>
    </fill>
    <fill>
      <patternFill patternType="solid">
        <fgColor indexed="43"/>
        <bgColor indexed="64"/>
      </patternFill>
    </fill>
    <fill>
      <patternFill patternType="solid">
        <fgColor indexed="27"/>
        <bgColor indexed="64"/>
      </patternFill>
    </fill>
    <fill>
      <patternFill patternType="solid">
        <fgColor indexed="42"/>
        <bgColor indexed="64"/>
      </patternFill>
    </fill>
    <fill>
      <patternFill patternType="solid">
        <fgColor indexed="52"/>
        <bgColor indexed="64"/>
      </patternFill>
    </fill>
    <fill>
      <patternFill patternType="solid">
        <fgColor indexed="9"/>
        <bgColor indexed="64"/>
      </patternFill>
    </fill>
    <fill>
      <patternFill patternType="solid">
        <fgColor rgb="FFFFFF99"/>
        <bgColor indexed="64"/>
      </patternFill>
    </fill>
    <fill>
      <patternFill patternType="solid">
        <fgColor rgb="FFCCFFFF"/>
        <bgColor indexed="64"/>
      </patternFill>
    </fill>
    <fill>
      <patternFill patternType="solid">
        <fgColor rgb="FFCCFFCC"/>
        <bgColor indexed="64"/>
      </patternFill>
    </fill>
    <fill>
      <patternFill patternType="solid">
        <fgColor rgb="FFFABF8F"/>
        <bgColor indexed="64"/>
      </patternFill>
    </fill>
    <fill>
      <patternFill patternType="solid">
        <fgColor rgb="FFDDDDDD"/>
        <bgColor indexed="64"/>
      </patternFill>
    </fill>
    <fill>
      <patternFill patternType="solid">
        <fgColor rgb="FFFFFF99"/>
        <bgColor rgb="FFFFFF99"/>
      </patternFill>
    </fill>
    <fill>
      <patternFill patternType="solid">
        <fgColor theme="0"/>
        <bgColor rgb="FFFFFF99"/>
      </patternFill>
    </fill>
    <fill>
      <patternFill patternType="solid">
        <fgColor rgb="FFFFFFFF"/>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rgb="FFFFFF00"/>
        <bgColor indexed="64"/>
      </patternFill>
    </fill>
    <fill>
      <patternFill patternType="solid">
        <fgColor rgb="FFFFFF00"/>
        <bgColor rgb="FFFFFF99"/>
      </patternFill>
    </fill>
    <fill>
      <patternFill patternType="solid">
        <fgColor theme="0" tint="-4.9989318521683403E-2"/>
        <bgColor indexed="64"/>
      </patternFill>
    </fill>
    <fill>
      <patternFill patternType="solid">
        <fgColor rgb="FFCCFFFF"/>
        <bgColor rgb="FFFFFF99"/>
      </patternFill>
    </fill>
    <fill>
      <patternFill patternType="solid">
        <fgColor theme="0" tint="-0.14999847407452621"/>
        <bgColor indexed="64"/>
      </patternFill>
    </fill>
  </fills>
  <borders count="114">
    <border>
      <left/>
      <right/>
      <top/>
      <bottom/>
      <diagonal/>
    </border>
    <border>
      <left style="thin">
        <color indexed="55"/>
      </left>
      <right style="thin">
        <color indexed="55"/>
      </right>
      <top style="thin">
        <color indexed="55"/>
      </top>
      <bottom style="thin">
        <color indexed="55"/>
      </bottom>
      <diagonal/>
    </border>
    <border>
      <left style="thin">
        <color indexed="64"/>
      </left>
      <right style="thin">
        <color indexed="64"/>
      </right>
      <top style="thin">
        <color indexed="64"/>
      </top>
      <bottom style="thin">
        <color indexed="64"/>
      </bottom>
      <diagonal/>
    </border>
    <border>
      <left/>
      <right/>
      <top/>
      <bottom style="thin">
        <color indexed="55"/>
      </bottom>
      <diagonal/>
    </border>
    <border>
      <left style="thin">
        <color indexed="55"/>
      </left>
      <right style="thin">
        <color indexed="55"/>
      </right>
      <top/>
      <bottom style="thin">
        <color indexed="55"/>
      </bottom>
      <diagonal/>
    </border>
    <border>
      <left style="thin">
        <color indexed="55"/>
      </left>
      <right style="thin">
        <color indexed="55"/>
      </right>
      <top/>
      <bottom/>
      <diagonal/>
    </border>
    <border>
      <left style="thin">
        <color indexed="55"/>
      </left>
      <right style="thin">
        <color indexed="55"/>
      </right>
      <top style="thin">
        <color indexed="55"/>
      </top>
      <bottom/>
      <diagonal/>
    </border>
    <border>
      <left style="thin">
        <color indexed="55"/>
      </left>
      <right/>
      <top style="thin">
        <color indexed="55"/>
      </top>
      <bottom style="thin">
        <color indexed="55"/>
      </bottom>
      <diagonal/>
    </border>
    <border>
      <left/>
      <right/>
      <top/>
      <bottom style="medium">
        <color indexed="64"/>
      </bottom>
      <diagonal/>
    </border>
    <border>
      <left/>
      <right style="medium">
        <color indexed="64"/>
      </right>
      <top/>
      <bottom style="medium">
        <color indexed="64"/>
      </bottom>
      <diagonal/>
    </border>
    <border>
      <left/>
      <right/>
      <top style="thin">
        <color indexed="55"/>
      </top>
      <bottom/>
      <diagonal/>
    </border>
    <border>
      <left/>
      <right style="thin">
        <color indexed="55"/>
      </right>
      <top style="thin">
        <color indexed="55"/>
      </top>
      <bottom/>
      <diagonal/>
    </border>
    <border>
      <left/>
      <right style="thin">
        <color indexed="55"/>
      </right>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style="thin">
        <color indexed="55"/>
      </left>
      <right/>
      <top/>
      <bottom style="thin">
        <color indexed="55"/>
      </bottom>
      <diagonal/>
    </border>
    <border>
      <left style="thin">
        <color indexed="55"/>
      </left>
      <right/>
      <top style="thin">
        <color indexed="55"/>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rgb="FF969696"/>
      </left>
      <right style="thin">
        <color rgb="FF969696"/>
      </right>
      <top style="thin">
        <color rgb="FF969696"/>
      </top>
      <bottom style="thin">
        <color rgb="FF969696"/>
      </bottom>
      <diagonal/>
    </border>
    <border>
      <left/>
      <right style="thin">
        <color theme="0" tint="-0.499984740745262"/>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499984740745262"/>
      </right>
      <top style="thin">
        <color theme="0" tint="-0.499984740745262"/>
      </top>
      <bottom/>
      <diagonal/>
    </border>
    <border>
      <left style="thin">
        <color rgb="FF969696"/>
      </left>
      <right/>
      <top style="thin">
        <color rgb="FF969696"/>
      </top>
      <bottom style="thin">
        <color rgb="FF969696"/>
      </bottom>
      <diagonal/>
    </border>
    <border>
      <left style="thin">
        <color theme="0" tint="-0.499984740745262"/>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right/>
      <top style="thin">
        <color rgb="FF969696"/>
      </top>
      <bottom/>
      <diagonal/>
    </border>
    <border>
      <left/>
      <right/>
      <top style="thin">
        <color theme="0" tint="-0.499984740745262"/>
      </top>
      <bottom/>
      <diagonal/>
    </border>
    <border>
      <left/>
      <right/>
      <top/>
      <bottom style="thin">
        <color rgb="FF969696"/>
      </bottom>
      <diagonal/>
    </border>
    <border>
      <left/>
      <right style="thin">
        <color rgb="FF969696"/>
      </right>
      <top/>
      <bottom style="thin">
        <color rgb="FF969696"/>
      </bottom>
      <diagonal/>
    </border>
    <border>
      <left/>
      <right/>
      <top style="thin">
        <color rgb="FF969696"/>
      </top>
      <bottom style="thin">
        <color rgb="FF969696"/>
      </bottom>
      <diagonal/>
    </border>
    <border>
      <left/>
      <right style="thin">
        <color rgb="FF969696"/>
      </right>
      <top style="thin">
        <color rgb="FF969696"/>
      </top>
      <bottom style="thin">
        <color rgb="FF969696"/>
      </bottom>
      <diagonal/>
    </border>
    <border>
      <left style="thin">
        <color rgb="FF969696"/>
      </left>
      <right/>
      <top/>
      <bottom/>
      <diagonal/>
    </border>
    <border>
      <left style="thin">
        <color theme="0" tint="-0.499984740745262"/>
      </left>
      <right style="thin">
        <color indexed="55"/>
      </right>
      <top style="thin">
        <color indexed="55"/>
      </top>
      <bottom style="thin">
        <color indexed="55"/>
      </bottom>
      <diagonal/>
    </border>
    <border>
      <left style="thin">
        <color theme="0" tint="-0.499984740745262"/>
      </left>
      <right/>
      <top style="thin">
        <color theme="0" tint="-0.499984740745262"/>
      </top>
      <bottom/>
      <diagonal/>
    </border>
    <border>
      <left/>
      <right/>
      <top style="thin">
        <color theme="0" tint="-0.34998626667073579"/>
      </top>
      <bottom/>
      <diagonal/>
    </border>
    <border>
      <left/>
      <right/>
      <top style="thin">
        <color indexed="55"/>
      </top>
      <bottom style="thin">
        <color theme="0" tint="-0.34998626667073579"/>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style="thin">
        <color rgb="FF969696"/>
      </left>
      <right/>
      <top/>
      <bottom style="thin">
        <color rgb="FF969696"/>
      </bottom>
      <diagonal/>
    </border>
    <border>
      <left/>
      <right style="thin">
        <color indexed="55"/>
      </right>
      <top style="thin">
        <color rgb="FF969696"/>
      </top>
      <bottom style="thin">
        <color rgb="FF969696"/>
      </bottom>
      <diagonal/>
    </border>
    <border>
      <left/>
      <right/>
      <top/>
      <bottom style="thin">
        <color theme="0" tint="-0.499984740745262"/>
      </bottom>
      <diagonal/>
    </border>
    <border>
      <left/>
      <right style="thin">
        <color rgb="FF969696"/>
      </right>
      <top style="thin">
        <color indexed="55"/>
      </top>
      <bottom style="thin">
        <color indexed="55"/>
      </bottom>
      <diagonal/>
    </border>
    <border>
      <left style="thin">
        <color theme="0" tint="-0.34998626667073579"/>
      </left>
      <right/>
      <top/>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rgb="FF969696"/>
      </left>
      <right/>
      <top style="thin">
        <color rgb="FF969696"/>
      </top>
      <bottom/>
      <diagonal/>
    </border>
    <border>
      <left/>
      <right style="thin">
        <color rgb="FF969696"/>
      </right>
      <top style="thin">
        <color rgb="FF969696"/>
      </top>
      <bottom/>
      <diagonal/>
    </border>
    <border>
      <left style="thin">
        <color rgb="FF969696"/>
      </left>
      <right style="thin">
        <color rgb="FF969696"/>
      </right>
      <top/>
      <bottom style="thin">
        <color rgb="FF969696"/>
      </bottom>
      <diagonal/>
    </border>
    <border>
      <left style="thin">
        <color rgb="FF969696"/>
      </left>
      <right style="thin">
        <color rgb="FF969696"/>
      </right>
      <top style="thin">
        <color rgb="FF969696"/>
      </top>
      <bottom/>
      <diagonal/>
    </border>
    <border>
      <left style="thin">
        <color indexed="55"/>
      </left>
      <right/>
      <top style="thin">
        <color rgb="FF969696"/>
      </top>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theme="1"/>
      </left>
      <right style="medium">
        <color theme="1"/>
      </right>
      <top style="thin">
        <color theme="1"/>
      </top>
      <bottom style="thin">
        <color theme="1"/>
      </bottom>
      <diagonal/>
    </border>
    <border>
      <left style="medium">
        <color theme="1"/>
      </left>
      <right style="medium">
        <color theme="1"/>
      </right>
      <top style="thin">
        <color theme="1"/>
      </top>
      <bottom style="medium">
        <color theme="1"/>
      </bottom>
      <diagonal/>
    </border>
    <border>
      <left style="medium">
        <color theme="1"/>
      </left>
      <right style="medium">
        <color theme="1"/>
      </right>
      <top/>
      <bottom style="thin">
        <color theme="1"/>
      </bottom>
      <diagonal/>
    </border>
    <border>
      <left/>
      <right style="thin">
        <color theme="0" tint="-0.34998626667073579"/>
      </right>
      <top/>
      <bottom/>
      <diagonal/>
    </border>
    <border>
      <left style="thin">
        <color theme="0" tint="-0.34998626667073579"/>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right style="thin">
        <color rgb="FF969696"/>
      </right>
      <top style="thin">
        <color theme="0" tint="-0.34998626667073579"/>
      </top>
      <bottom/>
      <diagonal/>
    </border>
    <border>
      <left/>
      <right/>
      <top style="thin">
        <color theme="0" tint="-0.34998626667073579"/>
      </top>
      <bottom style="thin">
        <color theme="0" tint="-0.34998626667073579"/>
      </bottom>
      <diagonal/>
    </border>
    <border>
      <left/>
      <right style="thin">
        <color theme="0" tint="-0.499984740745262"/>
      </right>
      <top style="thin">
        <color theme="0" tint="-0.34998626667073579"/>
      </top>
      <bottom style="thin">
        <color theme="0" tint="-0.34998626667073579"/>
      </bottom>
      <diagonal/>
    </border>
    <border>
      <left style="thin">
        <color theme="0" tint="-0.499984740745262"/>
      </left>
      <right/>
      <top style="thin">
        <color theme="0" tint="-0.34998626667073579"/>
      </top>
      <bottom style="thin">
        <color theme="0" tint="-0.34998626667073579"/>
      </bottom>
      <diagonal/>
    </border>
    <border>
      <left style="thin">
        <color theme="0" tint="-0.499984740745262"/>
      </left>
      <right style="thin">
        <color theme="0" tint="-0.34998626667073579"/>
      </right>
      <top style="thin">
        <color theme="0" tint="-0.34998626667073579"/>
      </top>
      <bottom style="thin">
        <color theme="0" tint="-0.34998626667073579"/>
      </bottom>
      <diagonal/>
    </border>
    <border>
      <left style="thin">
        <color theme="0" tint="-0.34998626667073579"/>
      </left>
      <right style="thin">
        <color rgb="FF969696"/>
      </right>
      <top style="thin">
        <color theme="0" tint="-0.34998626667073579"/>
      </top>
      <bottom style="thin">
        <color theme="0" tint="-0.34998626667073579"/>
      </bottom>
      <diagonal/>
    </border>
    <border>
      <left style="thin">
        <color rgb="FF969696"/>
      </left>
      <right style="thin">
        <color rgb="FF969696"/>
      </right>
      <top style="thin">
        <color theme="0" tint="-0.34998626667073579"/>
      </top>
      <bottom style="thin">
        <color theme="0" tint="-0.34998626667073579"/>
      </bottom>
      <diagonal/>
    </border>
    <border>
      <left style="thin">
        <color rgb="FF969696"/>
      </left>
      <right style="thin">
        <color theme="0" tint="-0.499984740745262"/>
      </right>
      <top style="thin">
        <color theme="0" tint="-0.34998626667073579"/>
      </top>
      <bottom style="thin">
        <color theme="0" tint="-0.34998626667073579"/>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55"/>
      </top>
      <bottom style="thin">
        <color rgb="FF969696"/>
      </bottom>
      <diagonal/>
    </border>
    <border>
      <left style="medium">
        <color indexed="64"/>
      </left>
      <right style="medium">
        <color indexed="64"/>
      </right>
      <top/>
      <bottom style="thin">
        <color indexed="64"/>
      </bottom>
      <diagonal/>
    </border>
    <border>
      <left style="thin">
        <color indexed="64"/>
      </left>
      <right/>
      <top/>
      <bottom/>
      <diagonal/>
    </border>
    <border>
      <left/>
      <right/>
      <top style="thin">
        <color indexed="64"/>
      </top>
      <bottom/>
      <diagonal/>
    </border>
    <border>
      <left/>
      <right/>
      <top style="thin">
        <color indexed="64"/>
      </top>
      <bottom style="thin">
        <color indexed="64"/>
      </bottom>
      <diagonal/>
    </border>
    <border>
      <left style="medium">
        <color indexed="64"/>
      </left>
      <right style="medium">
        <color indexed="64"/>
      </right>
      <top style="medium">
        <color indexed="64"/>
      </top>
      <bottom style="thin">
        <color theme="1"/>
      </bottom>
      <diagonal/>
    </border>
    <border>
      <left style="medium">
        <color indexed="64"/>
      </left>
      <right style="medium">
        <color indexed="64"/>
      </right>
      <top/>
      <bottom/>
      <diagonal/>
    </border>
    <border>
      <left style="medium">
        <color indexed="64"/>
      </left>
      <right style="medium">
        <color indexed="64"/>
      </right>
      <top style="thin">
        <color theme="1"/>
      </top>
      <bottom style="thin">
        <color theme="1"/>
      </bottom>
      <diagonal/>
    </border>
    <border>
      <left style="medium">
        <color indexed="64"/>
      </left>
      <right style="medium">
        <color indexed="64"/>
      </right>
      <top style="thin">
        <color theme="1"/>
      </top>
      <bottom style="medium">
        <color indexed="64"/>
      </bottom>
      <diagonal/>
    </border>
    <border>
      <left/>
      <right style="thin">
        <color rgb="FF969696"/>
      </right>
      <top/>
      <bottom/>
      <diagonal/>
    </border>
    <border>
      <left/>
      <right style="thin">
        <color rgb="FF969696"/>
      </right>
      <top/>
      <bottom style="thin">
        <color indexed="55"/>
      </bottom>
      <diagonal/>
    </border>
    <border>
      <left style="thin">
        <color indexed="55"/>
      </left>
      <right/>
      <top/>
      <bottom/>
      <diagonal/>
    </border>
    <border>
      <left/>
      <right/>
      <top/>
      <bottom style="thin">
        <color indexed="64"/>
      </bottom>
      <diagonal/>
    </border>
    <border>
      <left style="thin">
        <color rgb="FF969696"/>
      </left>
      <right style="thin">
        <color rgb="FF969696"/>
      </right>
      <top/>
      <bottom/>
      <diagonal/>
    </border>
    <border>
      <left style="thin">
        <color rgb="FF969696"/>
      </left>
      <right/>
      <top/>
      <bottom style="thin">
        <color indexed="55"/>
      </bottom>
      <diagonal/>
    </border>
    <border>
      <left/>
      <right style="thin">
        <color indexed="55"/>
      </right>
      <top style="thin">
        <color rgb="FF969696"/>
      </top>
      <bottom/>
      <diagonal/>
    </border>
    <border>
      <left/>
      <right style="thin">
        <color indexed="55"/>
      </right>
      <top/>
      <bottom/>
      <diagonal/>
    </border>
    <border>
      <left/>
      <right style="thin">
        <color indexed="55"/>
      </right>
      <top/>
      <bottom style="thin">
        <color rgb="FF969696"/>
      </bottom>
      <diagonal/>
    </border>
    <border>
      <left style="thin">
        <color rgb="FF969696"/>
      </left>
      <right/>
      <top style="thin">
        <color rgb="FF969696"/>
      </top>
      <bottom style="thin">
        <color indexed="55"/>
      </bottom>
      <diagonal/>
    </border>
    <border>
      <left/>
      <right style="thin">
        <color rgb="FF969696"/>
      </right>
      <top style="thin">
        <color rgb="FF969696"/>
      </top>
      <bottom style="thin">
        <color indexed="55"/>
      </bottom>
      <diagonal/>
    </border>
    <border>
      <left/>
      <right/>
      <top style="thin">
        <color rgb="FF969696"/>
      </top>
      <bottom style="thin">
        <color indexed="55"/>
      </bottom>
      <diagonal/>
    </border>
    <border>
      <left style="thin">
        <color auto="1"/>
      </left>
      <right style="thin">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thin">
        <color indexed="55"/>
      </left>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s>
  <cellStyleXfs count="48">
    <xf numFmtId="0" fontId="0" fillId="0" borderId="0"/>
    <xf numFmtId="0" fontId="3" fillId="2" borderId="17" applyNumberFormat="0">
      <alignment vertical="top" wrapText="1"/>
      <protection locked="0"/>
    </xf>
    <xf numFmtId="0" fontId="17" fillId="0" borderId="0" applyNumberFormat="0" applyFill="0" applyBorder="0" applyAlignment="0" applyProtection="0"/>
    <xf numFmtId="0" fontId="3" fillId="8" borderId="0" applyNumberFormat="0" applyFont="0" applyBorder="0" applyAlignment="0" applyProtection="0"/>
    <xf numFmtId="0" fontId="3" fillId="11" borderId="0" applyNumberFormat="0" applyFont="0" applyBorder="0" applyAlignment="0" applyProtection="0">
      <alignment vertical="top"/>
    </xf>
    <xf numFmtId="165" fontId="3" fillId="9" borderId="0" applyNumberFormat="0" applyFont="0" applyBorder="0" applyAlignment="0" applyProtection="0"/>
    <xf numFmtId="0" fontId="3" fillId="12" borderId="0" applyNumberFormat="0" applyFont="0" applyBorder="0" applyAlignment="0" applyProtection="0"/>
    <xf numFmtId="0" fontId="3" fillId="0" borderId="18" applyNumberFormat="0" applyFont="0" applyFill="0" applyAlignment="0" applyProtection="0"/>
    <xf numFmtId="0" fontId="3" fillId="10" borderId="0" applyNumberFormat="0" applyFont="0" applyBorder="0" applyAlignment="0" applyProtection="0">
      <alignment horizontal="center" vertical="center" wrapText="1"/>
      <protection locked="0"/>
    </xf>
    <xf numFmtId="0" fontId="31" fillId="0" borderId="0"/>
    <xf numFmtId="0" fontId="3" fillId="0" borderId="18" applyNumberFormat="0" applyFill="0" applyAlignment="0" applyProtection="0"/>
    <xf numFmtId="0" fontId="2" fillId="0" borderId="18" applyNumberFormat="0" applyFill="0" applyAlignment="0" applyProtection="0"/>
    <xf numFmtId="0" fontId="15" fillId="0" borderId="0" applyNumberFormat="0" applyFill="0" applyProtection="0"/>
    <xf numFmtId="44" fontId="6" fillId="0" borderId="0" applyFont="0" applyFill="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42" fillId="16" borderId="0" applyNumberFormat="0" applyBorder="0" applyAlignment="0" applyProtection="0"/>
    <xf numFmtId="0" fontId="43" fillId="17" borderId="0" applyNumberFormat="0" applyBorder="0" applyAlignment="0" applyProtection="0"/>
    <xf numFmtId="0" fontId="44" fillId="18" borderId="0" applyNumberFormat="0" applyBorder="0" applyAlignment="0" applyProtection="0"/>
    <xf numFmtId="0" fontId="45" fillId="19" borderId="56" applyNumberFormat="0" applyAlignment="0" applyProtection="0"/>
    <xf numFmtId="0" fontId="46" fillId="20" borderId="57" applyNumberFormat="0" applyAlignment="0" applyProtection="0"/>
    <xf numFmtId="0" fontId="47" fillId="20" borderId="56" applyNumberFormat="0" applyAlignment="0" applyProtection="0"/>
    <xf numFmtId="0" fontId="48" fillId="0" borderId="58" applyNumberFormat="0" applyFill="0" applyAlignment="0" applyProtection="0"/>
    <xf numFmtId="0" fontId="49" fillId="21" borderId="59" applyNumberFormat="0" applyAlignment="0" applyProtection="0"/>
    <xf numFmtId="0" fontId="50" fillId="0" borderId="0" applyNumberFormat="0" applyFill="0" applyBorder="0" applyAlignment="0" applyProtection="0"/>
    <xf numFmtId="0" fontId="27" fillId="22" borderId="60" applyNumberFormat="0" applyFont="0" applyAlignment="0" applyProtection="0"/>
    <xf numFmtId="0" fontId="31" fillId="23" borderId="0" applyNumberFormat="0" applyBorder="0" applyAlignment="0" applyProtection="0"/>
    <xf numFmtId="0" fontId="31" fillId="24" borderId="0" applyNumberFormat="0" applyBorder="0" applyAlignment="0" applyProtection="0"/>
    <xf numFmtId="0" fontId="51" fillId="25"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51" fillId="28" borderId="0" applyNumberFormat="0" applyBorder="0" applyAlignment="0" applyProtection="0"/>
    <xf numFmtId="0" fontId="31" fillId="29" borderId="0" applyNumberFormat="0" applyBorder="0" applyAlignment="0" applyProtection="0"/>
    <xf numFmtId="0" fontId="31" fillId="30" borderId="0" applyNumberFormat="0" applyBorder="0" applyAlignment="0" applyProtection="0"/>
    <xf numFmtId="0" fontId="51" fillId="31" borderId="0" applyNumberFormat="0" applyBorder="0" applyAlignment="0" applyProtection="0"/>
    <xf numFmtId="0" fontId="31" fillId="32" borderId="0" applyNumberFormat="0" applyBorder="0" applyAlignment="0" applyProtection="0"/>
    <xf numFmtId="0" fontId="31" fillId="33" borderId="0" applyNumberFormat="0" applyBorder="0" applyAlignment="0" applyProtection="0"/>
    <xf numFmtId="0" fontId="51" fillId="34" borderId="0" applyNumberFormat="0" applyBorder="0" applyAlignment="0" applyProtection="0"/>
    <xf numFmtId="0" fontId="31" fillId="35" borderId="0" applyNumberFormat="0" applyBorder="0" applyAlignment="0" applyProtection="0"/>
    <xf numFmtId="0" fontId="31" fillId="36" borderId="0" applyNumberFormat="0" applyBorder="0" applyAlignment="0" applyProtection="0"/>
    <xf numFmtId="0" fontId="51" fillId="37" borderId="0" applyNumberFormat="0" applyBorder="0" applyAlignment="0" applyProtection="0"/>
    <xf numFmtId="0" fontId="51" fillId="38" borderId="0" applyNumberFormat="0" applyBorder="0" applyAlignment="0" applyProtection="0"/>
    <xf numFmtId="0" fontId="31" fillId="39" borderId="0" applyNumberFormat="0" applyBorder="0" applyAlignment="0" applyProtection="0"/>
    <xf numFmtId="0" fontId="31" fillId="40" borderId="0" applyNumberFormat="0" applyBorder="0" applyAlignment="0" applyProtection="0"/>
    <xf numFmtId="0" fontId="51" fillId="41" borderId="0" applyNumberFormat="0" applyBorder="0" applyAlignment="0" applyProtection="0"/>
    <xf numFmtId="0" fontId="3" fillId="0" borderId="0"/>
    <xf numFmtId="0" fontId="3" fillId="0" borderId="0"/>
    <xf numFmtId="0" fontId="1" fillId="0" borderId="0"/>
  </cellStyleXfs>
  <cellXfs count="1008">
    <xf numFmtId="0" fontId="0" fillId="0" borderId="0" xfId="0"/>
    <xf numFmtId="0" fontId="3" fillId="0" borderId="0" xfId="0" applyFont="1"/>
    <xf numFmtId="0" fontId="3" fillId="0" borderId="0" xfId="0" applyFont="1" applyProtection="1">
      <protection locked="0"/>
    </xf>
    <xf numFmtId="0" fontId="3" fillId="5" borderId="0" xfId="0" applyFont="1" applyFill="1" applyAlignment="1" applyProtection="1">
      <alignment horizontal="center" vertical="center" wrapText="1"/>
      <protection locked="0"/>
    </xf>
    <xf numFmtId="0" fontId="3" fillId="0" borderId="2" xfId="0" applyFont="1" applyBorder="1"/>
    <xf numFmtId="0" fontId="17" fillId="0" borderId="0" xfId="2"/>
    <xf numFmtId="49" fontId="3" fillId="8" borderId="4" xfId="3" applyNumberFormat="1" applyBorder="1" applyProtection="1">
      <protection locked="0"/>
    </xf>
    <xf numFmtId="49" fontId="3" fillId="12" borderId="4" xfId="6" applyNumberFormat="1" applyBorder="1" applyProtection="1">
      <protection locked="0"/>
    </xf>
    <xf numFmtId="49" fontId="3" fillId="8" borderId="5" xfId="3" applyNumberFormat="1" applyBorder="1" applyProtection="1">
      <protection locked="0"/>
    </xf>
    <xf numFmtId="49" fontId="3" fillId="12" borderId="5" xfId="6" applyNumberFormat="1" applyBorder="1" applyProtection="1">
      <protection locked="0"/>
    </xf>
    <xf numFmtId="49" fontId="3" fillId="8" borderId="4" xfId="3" applyNumberFormat="1" applyBorder="1" applyAlignment="1" applyProtection="1">
      <alignment vertical="center" wrapText="1"/>
      <protection locked="0"/>
    </xf>
    <xf numFmtId="49" fontId="3" fillId="12" borderId="4" xfId="6" applyNumberFormat="1" applyBorder="1" applyAlignment="1" applyProtection="1">
      <alignment vertical="center" wrapText="1"/>
      <protection locked="0"/>
    </xf>
    <xf numFmtId="0" fontId="3" fillId="0" borderId="0" xfId="0" applyFont="1" applyAlignment="1">
      <alignment vertical="center"/>
    </xf>
    <xf numFmtId="0" fontId="3" fillId="0" borderId="0" xfId="0" applyFont="1" applyAlignment="1">
      <alignment vertical="top"/>
    </xf>
    <xf numFmtId="167" fontId="3" fillId="0" borderId="2" xfId="0" applyNumberFormat="1" applyFont="1" applyBorder="1"/>
    <xf numFmtId="0" fontId="4" fillId="0" borderId="0" xfId="0" applyFont="1"/>
    <xf numFmtId="167" fontId="3" fillId="0" borderId="6" xfId="6" applyNumberFormat="1" applyFill="1" applyBorder="1" applyAlignment="1" applyProtection="1">
      <alignment wrapText="1"/>
      <protection locked="0"/>
    </xf>
    <xf numFmtId="165" fontId="3" fillId="0" borderId="4" xfId="6" applyNumberFormat="1" applyFill="1" applyBorder="1" applyAlignment="1" applyProtection="1">
      <alignment horizontal="left" vertical="center" wrapText="1"/>
      <protection locked="0"/>
    </xf>
    <xf numFmtId="165" fontId="3" fillId="0" borderId="6" xfId="3" applyNumberFormat="1" applyFill="1" applyBorder="1" applyAlignment="1" applyProtection="1">
      <alignment wrapText="1"/>
      <protection locked="0"/>
    </xf>
    <xf numFmtId="165" fontId="3" fillId="0" borderId="4" xfId="3" applyNumberFormat="1" applyFill="1" applyBorder="1" applyAlignment="1" applyProtection="1">
      <alignment horizontal="left" vertical="center" wrapText="1"/>
      <protection locked="0"/>
    </xf>
    <xf numFmtId="167" fontId="3" fillId="0" borderId="0" xfId="0" applyNumberFormat="1" applyFont="1"/>
    <xf numFmtId="167" fontId="4" fillId="0" borderId="0" xfId="0" applyNumberFormat="1" applyFont="1" applyAlignment="1">
      <alignment wrapText="1"/>
    </xf>
    <xf numFmtId="0" fontId="3" fillId="42" borderId="2" xfId="0" applyFont="1" applyFill="1" applyBorder="1"/>
    <xf numFmtId="0" fontId="3" fillId="42" borderId="0" xfId="0" applyFont="1" applyFill="1"/>
    <xf numFmtId="167" fontId="3" fillId="42" borderId="2" xfId="0" applyNumberFormat="1" applyFont="1" applyFill="1" applyBorder="1"/>
    <xf numFmtId="0" fontId="4" fillId="0" borderId="0" xfId="0" applyFont="1" applyAlignment="1" applyProtection="1">
      <alignment vertical="top" wrapText="1"/>
      <protection locked="0"/>
    </xf>
    <xf numFmtId="167" fontId="4" fillId="0" borderId="0" xfId="0" applyNumberFormat="1" applyFont="1"/>
    <xf numFmtId="0" fontId="3" fillId="0" borderId="63" xfId="0" applyFont="1" applyBorder="1"/>
    <xf numFmtId="0" fontId="3" fillId="0" borderId="64" xfId="0" applyFont="1" applyBorder="1" applyAlignment="1" applyProtection="1">
      <alignment vertical="top" wrapText="1"/>
      <protection locked="0"/>
    </xf>
    <xf numFmtId="0" fontId="3" fillId="0" borderId="65" xfId="0" applyFont="1" applyBorder="1" applyAlignment="1" applyProtection="1">
      <alignment vertical="top" wrapText="1"/>
      <protection locked="0"/>
    </xf>
    <xf numFmtId="0" fontId="3" fillId="0" borderId="66" xfId="0" applyFont="1" applyBorder="1" applyAlignment="1">
      <alignment vertical="center"/>
    </xf>
    <xf numFmtId="0" fontId="3" fillId="0" borderId="67" xfId="0" applyFont="1" applyBorder="1" applyAlignment="1">
      <alignment vertical="center"/>
    </xf>
    <xf numFmtId="0" fontId="3" fillId="0" borderId="64" xfId="0" applyFont="1" applyBorder="1" applyAlignment="1">
      <alignment horizontal="left" vertical="center"/>
    </xf>
    <xf numFmtId="0" fontId="3" fillId="0" borderId="65" xfId="0" applyFont="1" applyBorder="1" applyAlignment="1">
      <alignment horizontal="left" vertical="center"/>
    </xf>
    <xf numFmtId="0" fontId="3" fillId="0" borderId="68" xfId="0" applyFont="1" applyBorder="1"/>
    <xf numFmtId="0" fontId="4" fillId="0" borderId="8" xfId="0" applyFont="1" applyBorder="1"/>
    <xf numFmtId="0" fontId="3" fillId="0" borderId="63" xfId="0" applyFont="1" applyBorder="1" applyAlignment="1">
      <alignment vertical="center"/>
    </xf>
    <xf numFmtId="0" fontId="3" fillId="0" borderId="64" xfId="0" applyFont="1" applyBorder="1" applyAlignment="1">
      <alignment vertical="center"/>
    </xf>
    <xf numFmtId="0" fontId="3" fillId="0" borderId="65" xfId="0" applyFont="1" applyBorder="1" applyAlignment="1">
      <alignment vertical="center"/>
    </xf>
    <xf numFmtId="167" fontId="3" fillId="0" borderId="61" xfId="0" applyNumberFormat="1" applyFont="1" applyBorder="1"/>
    <xf numFmtId="0" fontId="3" fillId="42" borderId="61" xfId="0" applyFont="1" applyFill="1" applyBorder="1"/>
    <xf numFmtId="0" fontId="0" fillId="0" borderId="0" xfId="0" applyAlignment="1">
      <alignment wrapText="1"/>
    </xf>
    <xf numFmtId="0" fontId="3" fillId="42" borderId="63" xfId="0" applyFont="1" applyFill="1" applyBorder="1"/>
    <xf numFmtId="0" fontId="3" fillId="42" borderId="64" xfId="0" applyFont="1" applyFill="1" applyBorder="1"/>
    <xf numFmtId="167" fontId="3" fillId="42" borderId="62" xfId="0" applyNumberFormat="1" applyFont="1" applyFill="1" applyBorder="1"/>
    <xf numFmtId="0" fontId="3" fillId="42" borderId="62" xfId="0" applyFont="1" applyFill="1" applyBorder="1"/>
    <xf numFmtId="0" fontId="4" fillId="0" borderId="9" xfId="0" applyFont="1" applyBorder="1"/>
    <xf numFmtId="0" fontId="0" fillId="0" borderId="0" xfId="0" applyProtection="1">
      <protection locked="0"/>
    </xf>
    <xf numFmtId="0" fontId="3" fillId="3" borderId="0" xfId="0" applyFont="1" applyFill="1" applyProtection="1">
      <protection locked="0"/>
    </xf>
    <xf numFmtId="0" fontId="3" fillId="0" borderId="1" xfId="0" applyFont="1" applyBorder="1" applyProtection="1">
      <protection locked="0"/>
    </xf>
    <xf numFmtId="165" fontId="11" fillId="4" borderId="0" xfId="13" applyNumberFormat="1" applyFont="1" applyFill="1" applyProtection="1">
      <protection locked="0"/>
    </xf>
    <xf numFmtId="0" fontId="3" fillId="7" borderId="0" xfId="0" applyFont="1" applyFill="1" applyProtection="1">
      <protection locked="0"/>
    </xf>
    <xf numFmtId="0" fontId="3" fillId="0" borderId="0" xfId="0" applyFont="1" applyAlignment="1" applyProtection="1">
      <alignment horizontal="left" vertical="center" wrapText="1"/>
      <protection locked="0"/>
    </xf>
    <xf numFmtId="0" fontId="3" fillId="0" borderId="83" xfId="0" applyFont="1" applyBorder="1"/>
    <xf numFmtId="0" fontId="3" fillId="0" borderId="84" xfId="0" applyFont="1" applyBorder="1"/>
    <xf numFmtId="0" fontId="53" fillId="0" borderId="2" xfId="0" applyFont="1" applyBorder="1" applyAlignment="1">
      <alignment vertical="center"/>
    </xf>
    <xf numFmtId="0" fontId="3" fillId="45" borderId="64" xfId="0" applyFont="1" applyFill="1" applyBorder="1"/>
    <xf numFmtId="0" fontId="30" fillId="7" borderId="1" xfId="9" applyFont="1" applyFill="1" applyBorder="1" applyAlignment="1" applyProtection="1">
      <alignment vertical="center"/>
      <protection locked="0"/>
    </xf>
    <xf numFmtId="9" fontId="3" fillId="7" borderId="79" xfId="0" applyNumberFormat="1" applyFont="1" applyFill="1" applyBorder="1" applyAlignment="1" applyProtection="1">
      <alignment horizontal="right" vertical="center" wrapText="1"/>
      <protection locked="0"/>
    </xf>
    <xf numFmtId="168" fontId="3" fillId="7" borderId="24" xfId="7" applyNumberFormat="1" applyFill="1" applyBorder="1" applyAlignment="1" applyProtection="1">
      <alignment vertical="center"/>
      <protection locked="0"/>
    </xf>
    <xf numFmtId="0" fontId="3" fillId="0" borderId="85" xfId="0" applyFont="1" applyBorder="1" applyProtection="1">
      <protection locked="0"/>
    </xf>
    <xf numFmtId="0" fontId="3" fillId="0" borderId="86" xfId="0" applyFont="1" applyBorder="1" applyProtection="1">
      <protection locked="0"/>
    </xf>
    <xf numFmtId="0" fontId="3" fillId="0" borderId="0" xfId="0" applyFont="1" applyAlignment="1" applyProtection="1">
      <alignment horizontal="right"/>
      <protection locked="0"/>
    </xf>
    <xf numFmtId="0" fontId="12" fillId="0" borderId="0" xfId="0" applyFont="1" applyProtection="1">
      <protection locked="0"/>
    </xf>
    <xf numFmtId="0" fontId="33" fillId="0" borderId="0" xfId="0" applyFont="1" applyProtection="1">
      <protection locked="0"/>
    </xf>
    <xf numFmtId="0" fontId="3" fillId="0" borderId="88" xfId="0" applyFont="1" applyBorder="1" applyAlignment="1">
      <alignment horizontal="left" vertical="center"/>
    </xf>
    <xf numFmtId="0" fontId="3" fillId="0" borderId="89" xfId="0" applyFont="1" applyBorder="1"/>
    <xf numFmtId="0" fontId="3" fillId="0" borderId="90" xfId="0" applyFont="1" applyBorder="1"/>
    <xf numFmtId="0" fontId="3" fillId="0" borderId="91" xfId="0" applyFont="1" applyBorder="1"/>
    <xf numFmtId="0" fontId="3" fillId="45" borderId="0" xfId="0" applyFont="1" applyFill="1"/>
    <xf numFmtId="167" fontId="3" fillId="0" borderId="92" xfId="0" applyNumberFormat="1" applyFont="1" applyBorder="1"/>
    <xf numFmtId="0" fontId="3" fillId="0" borderId="93" xfId="0" applyFont="1" applyBorder="1"/>
    <xf numFmtId="0" fontId="3" fillId="0" borderId="94" xfId="0" applyFont="1" applyBorder="1" applyAlignment="1" applyProtection="1">
      <alignment vertical="top" wrapText="1"/>
      <protection locked="0"/>
    </xf>
    <xf numFmtId="0" fontId="3" fillId="0" borderId="95" xfId="0" applyFont="1" applyBorder="1" applyAlignment="1" applyProtection="1">
      <alignment vertical="top" wrapText="1"/>
      <protection locked="0"/>
    </xf>
    <xf numFmtId="0" fontId="3" fillId="0" borderId="0" xfId="10" applyFill="1" applyBorder="1" applyAlignment="1">
      <alignment horizontal="left" vertical="top"/>
    </xf>
    <xf numFmtId="0" fontId="3" fillId="0" borderId="0" xfId="7" applyFill="1" applyBorder="1" applyAlignment="1">
      <alignment vertical="top" wrapText="1"/>
    </xf>
    <xf numFmtId="14" fontId="4" fillId="0" borderId="0" xfId="7" applyNumberFormat="1" applyFont="1" applyFill="1" applyBorder="1" applyAlignment="1" applyProtection="1">
      <alignment vertical="center" wrapText="1"/>
      <protection locked="0"/>
    </xf>
    <xf numFmtId="0" fontId="3" fillId="0" borderId="0" xfId="45" applyAlignment="1">
      <alignment vertical="top"/>
    </xf>
    <xf numFmtId="172" fontId="3" fillId="0" borderId="0" xfId="45" applyNumberFormat="1" applyAlignment="1">
      <alignment vertical="top"/>
    </xf>
    <xf numFmtId="0" fontId="4" fillId="0" borderId="0" xfId="45" applyFont="1" applyAlignment="1">
      <alignment vertical="top"/>
    </xf>
    <xf numFmtId="0" fontId="33" fillId="0" borderId="0" xfId="45" applyFont="1" applyAlignment="1">
      <alignment vertical="top"/>
    </xf>
    <xf numFmtId="0" fontId="33" fillId="0" borderId="0" xfId="45" applyFont="1" applyAlignment="1">
      <alignment horizontal="right" vertical="top"/>
    </xf>
    <xf numFmtId="0" fontId="3" fillId="0" borderId="0" xfId="45" applyAlignment="1">
      <alignment horizontal="right"/>
    </xf>
    <xf numFmtId="0" fontId="3" fillId="0" borderId="0" xfId="45" applyAlignment="1" applyProtection="1">
      <alignment vertical="top"/>
      <protection locked="0"/>
    </xf>
    <xf numFmtId="0" fontId="3" fillId="0" borderId="0" xfId="45"/>
    <xf numFmtId="0" fontId="21" fillId="0" borderId="0" xfId="45" applyFont="1" applyAlignment="1">
      <alignment horizontal="left" vertical="center" wrapText="1"/>
    </xf>
    <xf numFmtId="0" fontId="3" fillId="0" borderId="0" xfId="45" applyAlignment="1">
      <alignment horizontal="left" vertical="center" wrapText="1"/>
    </xf>
    <xf numFmtId="0" fontId="3" fillId="0" borderId="0" xfId="45" applyAlignment="1">
      <alignment wrapText="1"/>
    </xf>
    <xf numFmtId="0" fontId="4" fillId="0" borderId="0" xfId="45" applyFont="1" applyAlignment="1">
      <alignment vertical="top" wrapText="1"/>
    </xf>
    <xf numFmtId="0" fontId="56" fillId="0" borderId="0" xfId="45" applyFont="1" applyAlignment="1">
      <alignment horizontal="center" wrapText="1"/>
    </xf>
    <xf numFmtId="0" fontId="13" fillId="0" borderId="0" xfId="45" applyFont="1" applyAlignment="1">
      <alignment vertical="top"/>
    </xf>
    <xf numFmtId="0" fontId="3" fillId="0" borderId="0" xfId="45" applyAlignment="1">
      <alignment vertical="top" wrapText="1"/>
    </xf>
    <xf numFmtId="0" fontId="57" fillId="0" borderId="0" xfId="45" applyFont="1" applyAlignment="1">
      <alignment horizontal="center" wrapText="1"/>
    </xf>
    <xf numFmtId="0" fontId="12" fillId="0" borderId="0" xfId="3" applyFont="1" applyFill="1" applyBorder="1" applyAlignment="1">
      <alignment horizontal="left" vertical="top"/>
    </xf>
    <xf numFmtId="0" fontId="58" fillId="0" borderId="0" xfId="46" applyFont="1" applyAlignment="1">
      <alignment horizontal="center"/>
    </xf>
    <xf numFmtId="0" fontId="10" fillId="0" borderId="0" xfId="45" applyFont="1" applyAlignment="1">
      <alignment horizontal="center" wrapText="1"/>
    </xf>
    <xf numFmtId="0" fontId="3" fillId="0" borderId="0" xfId="7" applyFill="1" applyBorder="1" applyAlignment="1">
      <alignment horizontal="center" wrapText="1"/>
    </xf>
    <xf numFmtId="0" fontId="3" fillId="0" borderId="0" xfId="45" applyAlignment="1">
      <alignment horizontal="center" wrapText="1"/>
    </xf>
    <xf numFmtId="167" fontId="3" fillId="0" borderId="0" xfId="7" applyNumberFormat="1" applyFill="1" applyBorder="1" applyAlignment="1" applyProtection="1">
      <alignment horizontal="center" wrapText="1"/>
      <protection locked="0"/>
    </xf>
    <xf numFmtId="0" fontId="5" fillId="0" borderId="2" xfId="46" applyFont="1" applyBorder="1" applyAlignment="1">
      <alignment horizontal="left" vertical="center" wrapText="1"/>
    </xf>
    <xf numFmtId="0" fontId="59" fillId="0" borderId="2" xfId="45" applyFont="1" applyBorder="1" applyAlignment="1">
      <alignment horizontal="left" vertical="center" wrapText="1"/>
    </xf>
    <xf numFmtId="0" fontId="59" fillId="0" borderId="2" xfId="45" applyFont="1" applyBorder="1" applyAlignment="1" applyProtection="1">
      <alignment horizontal="center" vertical="center" wrapText="1"/>
      <protection locked="0"/>
    </xf>
    <xf numFmtId="0" fontId="3" fillId="0" borderId="0" xfId="45" applyAlignment="1">
      <alignment horizontal="left" vertical="top" wrapText="1"/>
    </xf>
    <xf numFmtId="0" fontId="3" fillId="0" borderId="0" xfId="6" applyFill="1" applyBorder="1" applyAlignment="1" applyProtection="1">
      <alignment horizontal="left" vertical="top" wrapText="1"/>
      <protection locked="0"/>
    </xf>
    <xf numFmtId="0" fontId="3" fillId="0" borderId="0" xfId="45" applyAlignment="1">
      <alignment vertical="center"/>
    </xf>
    <xf numFmtId="167" fontId="3" fillId="0" borderId="0" xfId="7" applyNumberFormat="1" applyFill="1" applyBorder="1" applyAlignment="1" applyProtection="1">
      <alignment horizontal="left" vertical="top" wrapText="1"/>
      <protection locked="0"/>
    </xf>
    <xf numFmtId="0" fontId="3" fillId="0" borderId="0" xfId="7" applyFill="1" applyBorder="1" applyAlignment="1" applyProtection="1">
      <alignment horizontal="left" vertical="top" wrapText="1"/>
      <protection locked="0"/>
    </xf>
    <xf numFmtId="0" fontId="58" fillId="0" borderId="0" xfId="46" applyFont="1" applyAlignment="1">
      <alignment horizontal="center" wrapText="1"/>
    </xf>
    <xf numFmtId="0" fontId="4" fillId="0" borderId="0" xfId="45" applyFont="1"/>
    <xf numFmtId="0" fontId="4" fillId="0" borderId="0" xfId="45" applyFont="1" applyAlignment="1">
      <alignment horizontal="center" wrapText="1"/>
    </xf>
    <xf numFmtId="0" fontId="3" fillId="0" borderId="0" xfId="3" applyFill="1" applyBorder="1" applyAlignment="1" applyProtection="1">
      <alignment horizontal="center" wrapText="1"/>
      <protection locked="0"/>
    </xf>
    <xf numFmtId="0" fontId="3" fillId="0" borderId="0" xfId="45" applyAlignment="1">
      <alignment horizontal="left" vertical="top"/>
    </xf>
    <xf numFmtId="0" fontId="33" fillId="0" borderId="0" xfId="45" applyFont="1" applyAlignment="1">
      <alignment horizontal="left" vertical="top"/>
    </xf>
    <xf numFmtId="0" fontId="32" fillId="0" borderId="0" xfId="45" applyFont="1" applyAlignment="1">
      <alignment horizontal="center" vertical="top"/>
    </xf>
    <xf numFmtId="0" fontId="9" fillId="0" borderId="0" xfId="45" applyFont="1" applyAlignment="1">
      <alignment horizontal="center" vertical="top" wrapText="1"/>
    </xf>
    <xf numFmtId="0" fontId="5" fillId="0" borderId="0" xfId="45" applyFont="1" applyAlignment="1">
      <alignment horizontal="center" wrapText="1"/>
    </xf>
    <xf numFmtId="0" fontId="3" fillId="0" borderId="0" xfId="45" applyAlignment="1" applyProtection="1">
      <alignment vertical="top" wrapText="1"/>
      <protection locked="0"/>
    </xf>
    <xf numFmtId="0" fontId="3" fillId="0" borderId="0" xfId="45" applyAlignment="1" applyProtection="1">
      <alignment horizontal="left" vertical="top" wrapText="1"/>
      <protection locked="0"/>
    </xf>
    <xf numFmtId="0" fontId="3" fillId="0" borderId="0" xfId="7" applyFill="1" applyBorder="1" applyAlignment="1" applyProtection="1">
      <alignment horizontal="center" vertical="center"/>
      <protection locked="0"/>
    </xf>
    <xf numFmtId="0" fontId="3" fillId="0" borderId="0" xfId="7" applyFill="1" applyBorder="1" applyAlignment="1" applyProtection="1">
      <alignment horizontal="center" wrapText="1"/>
      <protection locked="0"/>
    </xf>
    <xf numFmtId="0" fontId="3" fillId="0" borderId="0" xfId="45" applyAlignment="1" applyProtection="1">
      <alignment horizontal="center" wrapText="1"/>
      <protection locked="0"/>
    </xf>
    <xf numFmtId="0" fontId="3" fillId="0" borderId="0" xfId="10" applyFill="1" applyBorder="1" applyAlignment="1">
      <alignment horizontal="center" wrapText="1"/>
    </xf>
    <xf numFmtId="0" fontId="16" fillId="0" borderId="0" xfId="45" applyFont="1" applyAlignment="1">
      <alignment vertical="center" wrapText="1"/>
    </xf>
    <xf numFmtId="0" fontId="3" fillId="0" borderId="0" xfId="45" applyAlignment="1">
      <alignment vertical="center" wrapText="1"/>
    </xf>
    <xf numFmtId="0" fontId="3" fillId="0" borderId="0" xfId="45" applyAlignment="1">
      <alignment horizontal="right" vertical="center"/>
    </xf>
    <xf numFmtId="172" fontId="9" fillId="0" borderId="0" xfId="45" applyNumberFormat="1" applyFont="1" applyAlignment="1">
      <alignment horizontal="center" vertical="top" wrapText="1"/>
    </xf>
    <xf numFmtId="0" fontId="16" fillId="0" borderId="0" xfId="45" applyFont="1" applyAlignment="1">
      <alignment vertical="top"/>
    </xf>
    <xf numFmtId="0" fontId="4" fillId="0" borderId="0" xfId="45" applyFont="1" applyAlignment="1">
      <alignment horizontal="right" vertical="center"/>
    </xf>
    <xf numFmtId="4" fontId="3" fillId="0" borderId="0" xfId="5" applyNumberFormat="1" applyFill="1" applyBorder="1" applyAlignment="1">
      <alignment horizontal="right" vertical="center" wrapText="1"/>
    </xf>
    <xf numFmtId="0" fontId="16" fillId="0" borderId="0" xfId="7" applyFont="1" applyFill="1" applyBorder="1" applyAlignment="1" applyProtection="1">
      <alignment vertical="top" wrapText="1"/>
      <protection locked="0"/>
    </xf>
    <xf numFmtId="0" fontId="3" fillId="0" borderId="0" xfId="7" applyFill="1" applyBorder="1" applyAlignment="1" applyProtection="1">
      <alignment vertical="top" wrapText="1"/>
      <protection locked="0"/>
    </xf>
    <xf numFmtId="0" fontId="9" fillId="0" borderId="0" xfId="45" applyFont="1" applyAlignment="1">
      <alignment horizontal="left" vertical="top" wrapText="1"/>
    </xf>
    <xf numFmtId="0" fontId="9" fillId="0" borderId="0" xfId="45" applyFont="1" applyAlignment="1">
      <alignment horizontal="center" wrapText="1"/>
    </xf>
    <xf numFmtId="0" fontId="3" fillId="0" borderId="0" xfId="45" applyAlignment="1">
      <alignment horizontal="center" vertical="top" wrapText="1"/>
    </xf>
    <xf numFmtId="4" fontId="3" fillId="0" borderId="0" xfId="5" applyNumberFormat="1" applyFont="1" applyFill="1" applyBorder="1" applyAlignment="1">
      <alignment horizontal="right" vertical="center" wrapText="1"/>
    </xf>
    <xf numFmtId="0" fontId="5" fillId="0" borderId="0" xfId="45" applyFont="1" applyAlignment="1">
      <alignment vertical="top"/>
    </xf>
    <xf numFmtId="172" fontId="9" fillId="15" borderId="0" xfId="45" applyNumberFormat="1" applyFont="1" applyFill="1" applyAlignment="1">
      <alignment horizontal="center" vertical="top" wrapText="1"/>
    </xf>
    <xf numFmtId="0" fontId="4" fillId="0" borderId="0" xfId="45" applyFont="1" applyAlignment="1">
      <alignment horizontal="left" vertical="top" wrapText="1"/>
    </xf>
    <xf numFmtId="0" fontId="4" fillId="0" borderId="0" xfId="45" applyFont="1" applyAlignment="1" applyProtection="1">
      <alignment horizontal="left" vertical="top" wrapText="1"/>
      <protection locked="0"/>
    </xf>
    <xf numFmtId="0" fontId="33" fillId="0" borderId="0" xfId="45" applyFont="1" applyAlignment="1">
      <alignment horizontal="left" vertical="top" wrapText="1"/>
    </xf>
    <xf numFmtId="0" fontId="36" fillId="0" borderId="0" xfId="45" applyFont="1" applyAlignment="1">
      <alignment wrapText="1"/>
    </xf>
    <xf numFmtId="0" fontId="39" fillId="0" borderId="0" xfId="45" applyFont="1" applyAlignment="1" applyProtection="1">
      <alignment horizontal="left"/>
      <protection locked="0"/>
    </xf>
    <xf numFmtId="0" fontId="36" fillId="0" borderId="0" xfId="45" applyFont="1" applyAlignment="1">
      <alignment vertical="top" wrapText="1"/>
    </xf>
    <xf numFmtId="0" fontId="26" fillId="0" borderId="0" xfId="47" applyFont="1" applyAlignment="1">
      <alignment vertical="top" wrapText="1"/>
    </xf>
    <xf numFmtId="0" fontId="24" fillId="0" borderId="0" xfId="47" applyFont="1"/>
    <xf numFmtId="0" fontId="3" fillId="0" borderId="0" xfId="45" applyAlignment="1" applyProtection="1">
      <alignment horizontal="center" vertical="center"/>
      <protection locked="0"/>
    </xf>
    <xf numFmtId="0" fontId="33" fillId="0" borderId="0" xfId="45" applyFont="1" applyAlignment="1">
      <alignment horizontal="left" wrapText="1"/>
    </xf>
    <xf numFmtId="0" fontId="3" fillId="0" borderId="0" xfId="7" applyFill="1" applyBorder="1" applyAlignment="1">
      <alignment horizontal="left" vertical="top" wrapText="1"/>
    </xf>
    <xf numFmtId="0" fontId="3" fillId="0" borderId="0" xfId="45" applyAlignment="1">
      <alignment horizontal="right" vertical="top"/>
    </xf>
    <xf numFmtId="0" fontId="32" fillId="0" borderId="0" xfId="45" applyFont="1" applyAlignment="1">
      <alignment horizontal="left" vertical="top" wrapText="1"/>
    </xf>
    <xf numFmtId="0" fontId="3" fillId="0" borderId="0" xfId="7" applyFill="1" applyBorder="1" applyAlignment="1">
      <alignment horizontal="left" vertical="center" wrapText="1"/>
    </xf>
    <xf numFmtId="0" fontId="33" fillId="0" borderId="0" xfId="45" applyFont="1" applyAlignment="1">
      <alignment horizontal="center" vertical="top" wrapText="1"/>
    </xf>
    <xf numFmtId="0" fontId="3" fillId="0" borderId="0" xfId="7" applyFill="1" applyBorder="1" applyAlignment="1" applyProtection="1">
      <alignment horizontal="center" vertical="top" wrapText="1"/>
      <protection locked="0"/>
    </xf>
    <xf numFmtId="49" fontId="3" fillId="0" borderId="0" xfId="6" applyNumberFormat="1" applyFill="1" applyBorder="1" applyAlignment="1">
      <alignment vertical="top"/>
    </xf>
    <xf numFmtId="0" fontId="18" fillId="0" borderId="0" xfId="45" applyFont="1" applyAlignment="1">
      <alignment horizontal="right" vertical="top"/>
    </xf>
    <xf numFmtId="0" fontId="5" fillId="0" borderId="0" xfId="45" applyFont="1"/>
    <xf numFmtId="49" fontId="3" fillId="0" borderId="0" xfId="7" applyNumberFormat="1" applyFill="1" applyBorder="1" applyAlignment="1" applyProtection="1">
      <alignment horizontal="left" vertical="top" wrapText="1"/>
      <protection locked="0"/>
    </xf>
    <xf numFmtId="0" fontId="18" fillId="0" borderId="0" xfId="45" applyFont="1" applyAlignment="1">
      <alignment vertical="top" wrapText="1"/>
    </xf>
    <xf numFmtId="0" fontId="4" fillId="0" borderId="0" xfId="45" applyFont="1" applyAlignment="1">
      <alignment horizontal="right" vertical="top"/>
    </xf>
    <xf numFmtId="165" fontId="32" fillId="0" borderId="0" xfId="5" applyFont="1" applyFill="1" applyBorder="1" applyAlignment="1">
      <alignment horizontal="right" vertical="top" wrapText="1"/>
    </xf>
    <xf numFmtId="0" fontId="4" fillId="0" borderId="0" xfId="45" applyFont="1" applyAlignment="1" applyProtection="1">
      <alignment vertical="top"/>
      <protection locked="0"/>
    </xf>
    <xf numFmtId="0" fontId="4" fillId="0" borderId="0" xfId="45" applyFont="1" applyAlignment="1">
      <alignment vertical="center"/>
    </xf>
    <xf numFmtId="0" fontId="3" fillId="0" borderId="0" xfId="45" applyAlignment="1" applyProtection="1">
      <alignment horizontal="left" vertical="top"/>
      <protection locked="0"/>
    </xf>
    <xf numFmtId="0" fontId="19" fillId="0" borderId="0" xfId="45" applyFont="1" applyAlignment="1" applyProtection="1">
      <alignment vertical="top"/>
      <protection locked="0"/>
    </xf>
    <xf numFmtId="0" fontId="19" fillId="0" borderId="0" xfId="45" applyFont="1" applyAlignment="1">
      <alignment vertical="top"/>
    </xf>
    <xf numFmtId="49" fontId="3" fillId="0" borderId="0" xfId="45" applyNumberFormat="1" applyAlignment="1">
      <alignment vertical="top"/>
    </xf>
    <xf numFmtId="49" fontId="3" fillId="0" borderId="0" xfId="45" applyNumberFormat="1" applyAlignment="1" applyProtection="1">
      <alignment vertical="top"/>
      <protection locked="0"/>
    </xf>
    <xf numFmtId="0" fontId="34" fillId="0" borderId="0" xfId="45" applyFont="1" applyAlignment="1">
      <alignment vertical="top"/>
    </xf>
    <xf numFmtId="0" fontId="3" fillId="0" borderId="0" xfId="0" applyFont="1" applyAlignment="1">
      <alignment horizontal="center"/>
    </xf>
    <xf numFmtId="0" fontId="3" fillId="0" borderId="64" xfId="0" applyFont="1" applyBorder="1"/>
    <xf numFmtId="0" fontId="3" fillId="0" borderId="65" xfId="0" applyFont="1" applyBorder="1"/>
    <xf numFmtId="167" fontId="4" fillId="0" borderId="0" xfId="0" applyNumberFormat="1" applyFont="1" applyAlignment="1">
      <alignment horizontal="right" wrapText="1"/>
    </xf>
    <xf numFmtId="0" fontId="3" fillId="0" borderId="0" xfId="0" applyFont="1" applyAlignment="1">
      <alignment horizontal="left"/>
    </xf>
    <xf numFmtId="0" fontId="4" fillId="0" borderId="0" xfId="0" applyFont="1" applyAlignment="1">
      <alignment horizontal="center"/>
    </xf>
    <xf numFmtId="2" fontId="3" fillId="8" borderId="18" xfId="0" applyNumberFormat="1" applyFont="1" applyFill="1" applyBorder="1" applyAlignment="1" applyProtection="1">
      <alignment horizontal="right" vertical="center" wrapText="1"/>
      <protection locked="0"/>
    </xf>
    <xf numFmtId="175" fontId="3" fillId="8" borderId="18" xfId="7" applyNumberFormat="1" applyFill="1" applyAlignment="1" applyProtection="1">
      <alignment vertical="center" wrapText="1"/>
      <protection locked="0"/>
    </xf>
    <xf numFmtId="175" fontId="3" fillId="8" borderId="22" xfId="7" applyNumberFormat="1" applyFill="1" applyBorder="1" applyAlignment="1" applyProtection="1">
      <alignment vertical="center" wrapText="1"/>
      <protection locked="0"/>
    </xf>
    <xf numFmtId="165" fontId="3" fillId="8" borderId="18" xfId="7" applyNumberFormat="1" applyFill="1" applyAlignment="1" applyProtection="1">
      <alignment horizontal="right" vertical="center" wrapText="1"/>
      <protection locked="0"/>
    </xf>
    <xf numFmtId="165" fontId="3" fillId="8" borderId="42" xfId="7" applyNumberFormat="1" applyFill="1" applyBorder="1" applyAlignment="1" applyProtection="1">
      <alignment horizontal="right" vertical="center" wrapText="1"/>
      <protection locked="0"/>
    </xf>
    <xf numFmtId="175" fontId="3" fillId="8" borderId="18" xfId="7" applyNumberFormat="1" applyFill="1" applyAlignment="1" applyProtection="1">
      <alignment horizontal="right" vertical="center" wrapText="1"/>
      <protection locked="0"/>
    </xf>
    <xf numFmtId="0" fontId="3" fillId="8" borderId="18" xfId="0" applyFont="1" applyFill="1" applyBorder="1" applyAlignment="1" applyProtection="1">
      <alignment vertical="top" wrapText="1"/>
      <protection locked="0"/>
    </xf>
    <xf numFmtId="165" fontId="3" fillId="8" borderId="18" xfId="7" applyNumberFormat="1" applyFill="1" applyAlignment="1" applyProtection="1">
      <alignment vertical="top" wrapText="1"/>
      <protection locked="0"/>
    </xf>
    <xf numFmtId="0" fontId="3" fillId="0" borderId="108" xfId="0" applyFont="1" applyBorder="1"/>
    <xf numFmtId="0" fontId="3" fillId="0" borderId="63" xfId="0" applyFont="1" applyBorder="1" applyAlignment="1">
      <alignment horizontal="center"/>
    </xf>
    <xf numFmtId="0" fontId="3" fillId="0" borderId="109" xfId="0" applyFont="1" applyBorder="1"/>
    <xf numFmtId="0" fontId="3" fillId="0" borderId="109" xfId="0" applyFont="1" applyBorder="1" applyAlignment="1">
      <alignment horizontal="center"/>
    </xf>
    <xf numFmtId="0" fontId="3" fillId="0" borderId="110" xfId="0" applyFont="1" applyBorder="1"/>
    <xf numFmtId="0" fontId="3" fillId="0" borderId="110" xfId="0" applyFont="1" applyBorder="1" applyAlignment="1">
      <alignment horizontal="center"/>
    </xf>
    <xf numFmtId="172" fontId="3" fillId="0" borderId="0" xfId="0" applyNumberFormat="1" applyFont="1" applyAlignment="1">
      <alignment vertical="top"/>
    </xf>
    <xf numFmtId="0" fontId="4" fillId="0" borderId="0" xfId="0" applyFont="1" applyAlignment="1">
      <alignment vertical="top"/>
    </xf>
    <xf numFmtId="0" fontId="33" fillId="0" borderId="0" xfId="0" applyFont="1" applyAlignment="1">
      <alignment vertical="top"/>
    </xf>
    <xf numFmtId="0" fontId="33" fillId="0" borderId="0" xfId="0" applyFont="1" applyAlignment="1">
      <alignment horizontal="right" vertical="top"/>
    </xf>
    <xf numFmtId="0" fontId="3" fillId="0" borderId="0" xfId="0" applyFont="1" applyAlignment="1">
      <alignment horizontal="right"/>
    </xf>
    <xf numFmtId="0" fontId="4" fillId="0" borderId="0" xfId="0" applyFont="1" applyAlignment="1">
      <alignment vertical="top" wrapText="1"/>
    </xf>
    <xf numFmtId="0" fontId="13" fillId="0" borderId="0" xfId="0" applyFont="1" applyAlignment="1">
      <alignment vertical="top"/>
    </xf>
    <xf numFmtId="0" fontId="3" fillId="0" borderId="0" xfId="0" applyFont="1" applyAlignment="1">
      <alignment vertical="top" wrapText="1"/>
    </xf>
    <xf numFmtId="0" fontId="12" fillId="0" borderId="0" xfId="3" applyFont="1" applyFill="1" applyAlignment="1" applyProtection="1">
      <alignment horizontal="left" vertical="top"/>
    </xf>
    <xf numFmtId="0" fontId="4" fillId="0" borderId="3" xfId="0" applyFont="1" applyBorder="1" applyAlignment="1">
      <alignment vertical="top"/>
    </xf>
    <xf numFmtId="172" fontId="3" fillId="0" borderId="0" xfId="0" applyNumberFormat="1" applyFont="1" applyAlignment="1">
      <alignment vertical="top" wrapText="1"/>
    </xf>
    <xf numFmtId="0" fontId="0" fillId="0" borderId="0" xfId="0" applyAlignment="1">
      <alignment vertical="center"/>
    </xf>
    <xf numFmtId="0" fontId="3" fillId="0" borderId="0" xfId="6" applyFill="1" applyAlignment="1" applyProtection="1">
      <alignment horizontal="left" vertical="top" wrapText="1"/>
    </xf>
    <xf numFmtId="167" fontId="3" fillId="0" borderId="0" xfId="7" applyNumberFormat="1" applyBorder="1" applyAlignment="1" applyProtection="1">
      <alignment horizontal="left" vertical="top" wrapText="1"/>
    </xf>
    <xf numFmtId="0" fontId="3" fillId="15" borderId="0" xfId="7" applyFill="1" applyBorder="1" applyAlignment="1" applyProtection="1">
      <alignment horizontal="left" vertical="top" wrapText="1"/>
    </xf>
    <xf numFmtId="0" fontId="3" fillId="6" borderId="0" xfId="0" applyFont="1" applyFill="1" applyAlignment="1">
      <alignment vertical="top" wrapText="1"/>
    </xf>
    <xf numFmtId="0" fontId="3" fillId="6" borderId="0" xfId="0" applyFont="1" applyFill="1" applyAlignment="1">
      <alignment vertical="center"/>
    </xf>
    <xf numFmtId="0" fontId="3" fillId="0" borderId="0" xfId="10" applyBorder="1" applyAlignment="1" applyProtection="1">
      <alignment horizontal="left" vertical="top"/>
    </xf>
    <xf numFmtId="0" fontId="3" fillId="0" borderId="33" xfId="7" applyBorder="1" applyAlignment="1" applyProtection="1">
      <alignment vertical="top" wrapText="1"/>
    </xf>
    <xf numFmtId="0" fontId="3" fillId="0" borderId="0" xfId="7" applyBorder="1" applyAlignment="1" applyProtection="1">
      <alignment vertical="top" wrapText="1"/>
    </xf>
    <xf numFmtId="14" fontId="4" fillId="0" borderId="33" xfId="7" applyNumberFormat="1" applyFont="1" applyBorder="1" applyAlignment="1" applyProtection="1">
      <alignment vertical="center" wrapText="1"/>
    </xf>
    <xf numFmtId="14" fontId="4" fillId="0" borderId="0" xfId="7" applyNumberFormat="1" applyFont="1" applyBorder="1" applyAlignment="1" applyProtection="1">
      <alignment vertical="center" wrapText="1"/>
    </xf>
    <xf numFmtId="0" fontId="3" fillId="0" borderId="0" xfId="0" applyFont="1" applyAlignment="1">
      <alignment horizontal="left" vertical="top"/>
    </xf>
    <xf numFmtId="0" fontId="33" fillId="0" borderId="0" xfId="0" applyFont="1" applyAlignment="1">
      <alignment horizontal="left" vertical="top"/>
    </xf>
    <xf numFmtId="0" fontId="3" fillId="0" borderId="18" xfId="0" applyFont="1" applyBorder="1" applyAlignment="1">
      <alignment horizontal="left" vertical="top"/>
    </xf>
    <xf numFmtId="0" fontId="3" fillId="0" borderId="33" xfId="7" applyFill="1" applyBorder="1" applyAlignment="1" applyProtection="1">
      <alignment vertical="top" wrapText="1"/>
    </xf>
    <xf numFmtId="0" fontId="3" fillId="0" borderId="0" xfId="7" applyFill="1" applyBorder="1" applyAlignment="1" applyProtection="1">
      <alignment vertical="top" wrapText="1"/>
    </xf>
    <xf numFmtId="14" fontId="4" fillId="0" borderId="33" xfId="7" applyNumberFormat="1" applyFont="1" applyFill="1" applyBorder="1" applyAlignment="1" applyProtection="1">
      <alignment vertical="center" wrapText="1"/>
    </xf>
    <xf numFmtId="14" fontId="4" fillId="0" borderId="0" xfId="7" applyNumberFormat="1" applyFont="1" applyFill="1" applyBorder="1" applyAlignment="1" applyProtection="1">
      <alignment vertical="center" wrapText="1"/>
    </xf>
    <xf numFmtId="0" fontId="3" fillId="0" borderId="0" xfId="10" applyFill="1" applyBorder="1" applyAlignment="1" applyProtection="1">
      <alignment horizontal="left" vertical="top"/>
    </xf>
    <xf numFmtId="14" fontId="3" fillId="0" borderId="0" xfId="6" applyNumberFormat="1" applyFill="1" applyAlignment="1" applyProtection="1">
      <alignment horizontal="left" vertical="top" wrapText="1"/>
    </xf>
    <xf numFmtId="164" fontId="3" fillId="0" borderId="0" xfId="6" applyNumberFormat="1" applyFill="1" applyAlignment="1" applyProtection="1">
      <alignment horizontal="center" vertical="top" wrapText="1"/>
    </xf>
    <xf numFmtId="0" fontId="32" fillId="0" borderId="0" xfId="0" applyFont="1" applyAlignment="1">
      <alignment horizontal="center" vertical="top"/>
    </xf>
    <xf numFmtId="0" fontId="9" fillId="0" borderId="0" xfId="0" applyFont="1" applyAlignment="1">
      <alignment horizontal="center" vertical="top" wrapText="1"/>
    </xf>
    <xf numFmtId="0" fontId="3" fillId="0" borderId="0" xfId="0" quotePrefix="1" applyFont="1" applyAlignment="1">
      <alignment vertical="top"/>
    </xf>
    <xf numFmtId="0" fontId="7" fillId="0" borderId="29" xfId="0" applyFont="1" applyBorder="1" applyAlignment="1">
      <alignment horizontal="left" vertical="top"/>
    </xf>
    <xf numFmtId="0" fontId="7" fillId="0" borderId="29" xfId="0" applyFont="1" applyBorder="1" applyAlignment="1">
      <alignment horizontal="left" vertical="top" wrapText="1"/>
    </xf>
    <xf numFmtId="0" fontId="4" fillId="0" borderId="0" xfId="0" applyFont="1" applyAlignment="1">
      <alignment horizontal="left" vertical="top" wrapText="1"/>
    </xf>
    <xf numFmtId="0" fontId="16" fillId="15" borderId="18" xfId="7" applyFont="1" applyFill="1" applyAlignment="1" applyProtection="1">
      <alignment vertical="top" wrapText="1"/>
    </xf>
    <xf numFmtId="0" fontId="0" fillId="0" borderId="18" xfId="0" applyBorder="1" applyAlignment="1">
      <alignment horizontal="left" wrapText="1"/>
    </xf>
    <xf numFmtId="0" fontId="0" fillId="0" borderId="18" xfId="0" applyBorder="1" applyAlignment="1">
      <alignment horizontal="center" textRotation="90" wrapText="1"/>
    </xf>
    <xf numFmtId="0" fontId="3" fillId="0" borderId="18" xfId="0" applyFont="1" applyBorder="1" applyAlignment="1">
      <alignment horizontal="right" vertical="center" wrapText="1"/>
    </xf>
    <xf numFmtId="2" fontId="3" fillId="47" borderId="18" xfId="0" applyNumberFormat="1" applyFont="1" applyFill="1" applyBorder="1" applyAlignment="1">
      <alignment horizontal="right" vertical="center" wrapText="1"/>
    </xf>
    <xf numFmtId="0" fontId="33" fillId="0" borderId="0" xfId="0" applyFont="1" applyAlignment="1">
      <alignment vertical="top" wrapText="1"/>
    </xf>
    <xf numFmtId="0" fontId="0" fillId="0" borderId="0" xfId="0" applyAlignment="1">
      <alignment vertical="top" wrapText="1"/>
    </xf>
    <xf numFmtId="0" fontId="4" fillId="0" borderId="18" xfId="0" applyFont="1" applyBorder="1" applyAlignment="1">
      <alignment horizontal="right" vertical="center" wrapText="1"/>
    </xf>
    <xf numFmtId="174" fontId="3" fillId="15" borderId="18" xfId="0" applyNumberFormat="1" applyFont="1" applyFill="1" applyBorder="1" applyAlignment="1">
      <alignment horizontal="right" vertical="center" wrapText="1"/>
    </xf>
    <xf numFmtId="0" fontId="0" fillId="0" borderId="22" xfId="0" applyBorder="1" applyAlignment="1">
      <alignment horizontal="center" textRotation="90" wrapText="1"/>
    </xf>
    <xf numFmtId="2" fontId="3" fillId="47" borderId="22" xfId="0" applyNumberFormat="1" applyFont="1" applyFill="1" applyBorder="1" applyAlignment="1">
      <alignment horizontal="right" vertical="center" wrapText="1"/>
    </xf>
    <xf numFmtId="174" fontId="3" fillId="15" borderId="22" xfId="0" applyNumberFormat="1" applyFont="1" applyFill="1" applyBorder="1" applyAlignment="1">
      <alignment horizontal="right" vertical="center" wrapText="1"/>
    </xf>
    <xf numFmtId="0" fontId="0" fillId="47" borderId="49" xfId="0" applyFill="1" applyBorder="1"/>
    <xf numFmtId="0" fontId="0" fillId="47" borderId="27" xfId="0" applyFill="1" applyBorder="1"/>
    <xf numFmtId="172" fontId="3" fillId="0" borderId="31" xfId="0" applyNumberFormat="1" applyFont="1" applyBorder="1" applyAlignment="1">
      <alignment vertical="top"/>
    </xf>
    <xf numFmtId="0" fontId="3" fillId="0" borderId="22" xfId="0" applyFont="1" applyBorder="1" applyAlignment="1">
      <alignment horizontal="center" textRotation="90" wrapText="1"/>
    </xf>
    <xf numFmtId="165" fontId="0" fillId="47" borderId="18" xfId="0" applyNumberFormat="1" applyFill="1" applyBorder="1" applyAlignment="1">
      <alignment vertical="top" wrapText="1"/>
    </xf>
    <xf numFmtId="0" fontId="16" fillId="15" borderId="22" xfId="7" applyFont="1" applyFill="1" applyBorder="1" applyAlignment="1" applyProtection="1">
      <alignment vertical="top" wrapText="1"/>
    </xf>
    <xf numFmtId="0" fontId="3" fillId="0" borderId="31" xfId="7" applyBorder="1" applyAlignment="1" applyProtection="1">
      <alignment vertical="top" wrapText="1"/>
    </xf>
    <xf numFmtId="0" fontId="3" fillId="0" borderId="32" xfId="7" applyBorder="1" applyAlignment="1" applyProtection="1">
      <alignment vertical="top" wrapText="1"/>
    </xf>
    <xf numFmtId="0" fontId="16" fillId="15" borderId="52" xfId="7" applyFont="1" applyFill="1" applyBorder="1" applyAlignment="1" applyProtection="1">
      <alignment vertical="top" wrapText="1"/>
    </xf>
    <xf numFmtId="165" fontId="3" fillId="47" borderId="33" xfId="7" applyNumberFormat="1" applyFill="1" applyBorder="1" applyAlignment="1" applyProtection="1">
      <alignment vertical="top" wrapText="1"/>
    </xf>
    <xf numFmtId="165" fontId="3" fillId="47" borderId="103" xfId="7" applyNumberFormat="1" applyFill="1" applyBorder="1" applyAlignment="1" applyProtection="1">
      <alignment vertical="top" wrapText="1"/>
    </xf>
    <xf numFmtId="165" fontId="3" fillId="47" borderId="101" xfId="7" applyNumberFormat="1" applyFill="1" applyBorder="1" applyAlignment="1" applyProtection="1">
      <alignment vertical="top" wrapText="1"/>
    </xf>
    <xf numFmtId="165" fontId="3" fillId="47" borderId="12" xfId="7" applyNumberFormat="1" applyFill="1" applyBorder="1" applyAlignment="1" applyProtection="1">
      <alignment vertical="top" wrapText="1"/>
    </xf>
    <xf numFmtId="0" fontId="3" fillId="0" borderId="87" xfId="0" applyFont="1" applyBorder="1" applyAlignment="1">
      <alignment vertical="top"/>
    </xf>
    <xf numFmtId="172" fontId="9" fillId="0" borderId="0" xfId="0" applyNumberFormat="1" applyFont="1" applyAlignment="1">
      <alignment horizontal="center" vertical="top" wrapText="1"/>
    </xf>
    <xf numFmtId="0" fontId="16" fillId="0" borderId="0" xfId="0" applyFont="1" applyAlignment="1">
      <alignment vertical="top"/>
    </xf>
    <xf numFmtId="0" fontId="4" fillId="0" borderId="0" xfId="0" applyFont="1" applyAlignment="1">
      <alignment horizontal="right" vertical="center"/>
    </xf>
    <xf numFmtId="0" fontId="3" fillId="0" borderId="10" xfId="0" applyFont="1" applyBorder="1" applyAlignment="1">
      <alignment vertical="top"/>
    </xf>
    <xf numFmtId="4" fontId="3" fillId="0" borderId="0" xfId="5" applyNumberFormat="1" applyFill="1" applyAlignment="1" applyProtection="1">
      <alignment horizontal="right" vertical="center" wrapText="1"/>
    </xf>
    <xf numFmtId="0" fontId="5" fillId="0" borderId="0" xfId="0" applyFont="1" applyAlignment="1">
      <alignment vertical="top"/>
    </xf>
    <xf numFmtId="0" fontId="33" fillId="15" borderId="0" xfId="0" applyFont="1" applyFill="1" applyAlignment="1">
      <alignment vertical="top"/>
    </xf>
    <xf numFmtId="172" fontId="9" fillId="15" borderId="0" xfId="0" applyNumberFormat="1" applyFont="1" applyFill="1" applyAlignment="1">
      <alignment horizontal="center" vertical="top" wrapText="1"/>
    </xf>
    <xf numFmtId="0" fontId="3" fillId="0" borderId="0" xfId="0" applyFont="1" applyAlignment="1">
      <alignment horizontal="left" vertical="top" wrapText="1"/>
    </xf>
    <xf numFmtId="0" fontId="5" fillId="0" borderId="0" xfId="0" applyFont="1" applyAlignment="1">
      <alignment vertical="center"/>
    </xf>
    <xf numFmtId="0" fontId="23" fillId="0" borderId="0" xfId="0" applyFont="1" applyAlignment="1">
      <alignment vertical="top" wrapText="1"/>
    </xf>
    <xf numFmtId="0" fontId="3" fillId="0" borderId="0" xfId="0" applyFont="1" applyAlignment="1">
      <alignment horizontal="left" vertical="center" wrapText="1"/>
    </xf>
    <xf numFmtId="0" fontId="0" fillId="0" borderId="0" xfId="0" applyAlignment="1">
      <alignment horizontal="left" vertical="top" wrapText="1"/>
    </xf>
    <xf numFmtId="0" fontId="0" fillId="0" borderId="0" xfId="0" applyAlignment="1">
      <alignment vertical="top"/>
    </xf>
    <xf numFmtId="0" fontId="33" fillId="0" borderId="0" xfId="0" applyFont="1" applyAlignment="1">
      <alignment horizontal="left" vertical="top" wrapText="1"/>
    </xf>
    <xf numFmtId="0" fontId="36" fillId="0" borderId="3" xfId="0" applyFont="1" applyBorder="1" applyAlignment="1">
      <alignment wrapText="1"/>
    </xf>
    <xf numFmtId="0" fontId="39" fillId="0" borderId="0" xfId="0" applyFont="1" applyAlignment="1">
      <alignment horizontal="left"/>
    </xf>
    <xf numFmtId="0" fontId="36" fillId="0" borderId="3" xfId="0" applyFont="1" applyBorder="1" applyAlignment="1">
      <alignment vertical="top" wrapText="1"/>
    </xf>
    <xf numFmtId="0" fontId="26" fillId="0" borderId="7" xfId="9" applyFont="1" applyBorder="1" applyAlignment="1">
      <alignment vertical="top" wrapText="1"/>
    </xf>
    <xf numFmtId="0" fontId="9" fillId="0" borderId="0" xfId="0" applyFont="1" applyAlignment="1">
      <alignment horizontal="centerContinuous" wrapText="1"/>
    </xf>
    <xf numFmtId="0" fontId="9" fillId="0" borderId="0" xfId="0" applyFont="1" applyAlignment="1">
      <alignment horizontal="centerContinuous" vertical="top" wrapText="1"/>
    </xf>
    <xf numFmtId="0" fontId="3" fillId="0" borderId="0" xfId="0" applyFont="1" applyAlignment="1">
      <alignment horizontal="centerContinuous" vertical="top" wrapText="1"/>
    </xf>
    <xf numFmtId="0" fontId="24" fillId="0" borderId="0" xfId="9" applyFont="1"/>
    <xf numFmtId="0" fontId="24" fillId="0" borderId="5" xfId="9" applyFont="1" applyBorder="1"/>
    <xf numFmtId="0" fontId="33" fillId="0" borderId="0" xfId="0" applyFont="1" applyAlignment="1">
      <alignment horizontal="left" wrapText="1"/>
    </xf>
    <xf numFmtId="0" fontId="36" fillId="0" borderId="0" xfId="0" applyFont="1" applyAlignment="1">
      <alignment wrapText="1"/>
    </xf>
    <xf numFmtId="0" fontId="36" fillId="0" borderId="0" xfId="0" applyFont="1" applyAlignment="1">
      <alignment vertical="top" wrapText="1"/>
    </xf>
    <xf numFmtId="0" fontId="3" fillId="0" borderId="0" xfId="7" applyBorder="1" applyAlignment="1" applyProtection="1">
      <alignment horizontal="left" vertical="top" wrapText="1"/>
    </xf>
    <xf numFmtId="0" fontId="3" fillId="0" borderId="0" xfId="0" applyFont="1" applyAlignment="1">
      <alignment horizontal="right" vertical="top"/>
    </xf>
    <xf numFmtId="0" fontId="32" fillId="0" borderId="0" xfId="0" applyFont="1" applyAlignment="1">
      <alignment horizontal="left" vertical="top" wrapText="1"/>
    </xf>
    <xf numFmtId="0" fontId="3" fillId="0" borderId="0" xfId="7" applyBorder="1" applyAlignment="1" applyProtection="1">
      <alignment horizontal="left" vertical="center" wrapText="1"/>
    </xf>
    <xf numFmtId="0" fontId="33" fillId="0" borderId="0" xfId="0" applyFont="1" applyAlignment="1">
      <alignment horizontal="center" vertical="top" wrapText="1"/>
    </xf>
    <xf numFmtId="0" fontId="3" fillId="14" borderId="0" xfId="7" applyFill="1" applyBorder="1" applyAlignment="1" applyProtection="1">
      <alignment horizontal="center" vertical="top" wrapText="1"/>
    </xf>
    <xf numFmtId="49" fontId="3" fillId="13" borderId="0" xfId="6" applyNumberFormat="1" applyFill="1" applyAlignment="1" applyProtection="1">
      <alignment vertical="top"/>
    </xf>
    <xf numFmtId="0" fontId="3" fillId="6" borderId="0" xfId="0" applyFont="1" applyFill="1" applyAlignment="1">
      <alignment horizontal="left" vertical="top" wrapText="1"/>
    </xf>
    <xf numFmtId="0" fontId="18" fillId="0" borderId="0" xfId="0" applyFont="1" applyAlignment="1">
      <alignment horizontal="right" vertical="top"/>
    </xf>
    <xf numFmtId="0" fontId="5" fillId="0" borderId="0" xfId="0" applyFont="1"/>
    <xf numFmtId="0" fontId="3" fillId="0" borderId="33" xfId="7" applyBorder="1" applyAlignment="1" applyProtection="1">
      <alignment horizontal="left" vertical="top" wrapText="1"/>
    </xf>
    <xf numFmtId="49" fontId="3" fillId="0" borderId="33" xfId="7" applyNumberFormat="1" applyBorder="1" applyAlignment="1" applyProtection="1">
      <alignment horizontal="left" vertical="top" wrapText="1"/>
    </xf>
    <xf numFmtId="49" fontId="3" fillId="0" borderId="0" xfId="7" applyNumberFormat="1" applyBorder="1" applyAlignment="1" applyProtection="1">
      <alignment horizontal="left" vertical="top" wrapText="1"/>
    </xf>
    <xf numFmtId="0" fontId="0" fillId="0" borderId="33" xfId="0" applyBorder="1" applyAlignment="1">
      <alignment vertical="top" wrapText="1"/>
    </xf>
    <xf numFmtId="0" fontId="18" fillId="0" borderId="0" xfId="0" applyFont="1" applyAlignment="1">
      <alignment vertical="top" wrapText="1"/>
    </xf>
    <xf numFmtId="0" fontId="4" fillId="0" borderId="0" xfId="0" applyFont="1" applyAlignment="1">
      <alignment horizontal="right" vertical="top"/>
    </xf>
    <xf numFmtId="165" fontId="32" fillId="0" borderId="0" xfId="5" applyFont="1" applyFill="1" applyAlignment="1" applyProtection="1">
      <alignment horizontal="right" vertical="top" wrapText="1"/>
    </xf>
    <xf numFmtId="0" fontId="4" fillId="0" borderId="0" xfId="0" applyFont="1" applyAlignment="1">
      <alignment vertical="center"/>
    </xf>
    <xf numFmtId="0" fontId="19" fillId="0" borderId="0" xfId="0" applyFont="1" applyAlignment="1">
      <alignment vertical="top"/>
    </xf>
    <xf numFmtId="49" fontId="3" fillId="0" borderId="0" xfId="0" applyNumberFormat="1" applyFont="1" applyAlignment="1">
      <alignment vertical="top"/>
    </xf>
    <xf numFmtId="0" fontId="34" fillId="0" borderId="0" xfId="0" applyFont="1" applyAlignment="1">
      <alignment vertical="top"/>
    </xf>
    <xf numFmtId="0" fontId="28" fillId="0" borderId="0" xfId="0" applyFont="1" applyAlignment="1">
      <alignment vertical="top"/>
    </xf>
    <xf numFmtId="0" fontId="3" fillId="8" borderId="1" xfId="0" applyFont="1" applyFill="1" applyBorder="1" applyAlignment="1" applyProtection="1">
      <alignment vertical="top"/>
      <protection locked="0"/>
    </xf>
    <xf numFmtId="0" fontId="33" fillId="0" borderId="33" xfId="0" applyFont="1" applyBorder="1" applyAlignment="1">
      <alignment vertical="top" wrapText="1"/>
    </xf>
    <xf numFmtId="0" fontId="3" fillId="0" borderId="0" xfId="0" applyFont="1" applyAlignment="1">
      <alignment horizontal="center" vertical="top" wrapText="1"/>
    </xf>
    <xf numFmtId="0" fontId="16" fillId="15" borderId="11" xfId="0" applyFont="1" applyFill="1" applyBorder="1" applyAlignment="1">
      <alignment vertical="top" wrapText="1"/>
    </xf>
    <xf numFmtId="0" fontId="3" fillId="0" borderId="1" xfId="0" applyFont="1" applyBorder="1" applyAlignment="1">
      <alignment vertical="top"/>
    </xf>
    <xf numFmtId="0" fontId="16" fillId="0" borderId="1" xfId="0" applyFont="1" applyBorder="1" applyAlignment="1">
      <alignment vertical="top" wrapText="1"/>
    </xf>
    <xf numFmtId="0" fontId="24" fillId="0" borderId="3" xfId="9" applyFont="1" applyBorder="1"/>
    <xf numFmtId="0" fontId="3" fillId="0" borderId="0" xfId="0" applyFont="1" applyAlignment="1">
      <alignment vertical="center" wrapText="1"/>
    </xf>
    <xf numFmtId="0" fontId="24" fillId="0" borderId="0" xfId="9" applyFont="1" applyAlignment="1">
      <alignment vertical="center"/>
    </xf>
    <xf numFmtId="0" fontId="33" fillId="0" borderId="0" xfId="9" applyFont="1" applyAlignment="1">
      <alignment horizontal="right" vertical="center"/>
    </xf>
    <xf numFmtId="0" fontId="25" fillId="0" borderId="20" xfId="9" applyFont="1" applyBorder="1" applyAlignment="1">
      <alignment vertical="center"/>
    </xf>
    <xf numFmtId="0" fontId="15" fillId="0" borderId="0" xfId="9" applyFont="1" applyAlignment="1">
      <alignment horizontal="left" vertical="top" wrapText="1"/>
    </xf>
    <xf numFmtId="0" fontId="25" fillId="9" borderId="20" xfId="9" applyFont="1" applyFill="1" applyBorder="1" applyAlignment="1">
      <alignment vertical="center"/>
    </xf>
    <xf numFmtId="0" fontId="22" fillId="13" borderId="0" xfId="7" applyFont="1" applyFill="1" applyBorder="1" applyAlignment="1" applyProtection="1">
      <alignment vertical="top"/>
    </xf>
    <xf numFmtId="0" fontId="3" fillId="14" borderId="0" xfId="7" applyFill="1" applyBorder="1" applyAlignment="1" applyProtection="1">
      <alignment horizontal="left" vertical="top" wrapText="1"/>
    </xf>
    <xf numFmtId="0" fontId="0" fillId="0" borderId="0" xfId="0" applyAlignment="1">
      <alignment horizontal="right" vertical="center" wrapText="1"/>
    </xf>
    <xf numFmtId="165" fontId="3" fillId="0" borderId="0" xfId="5" applyFill="1" applyAlignment="1" applyProtection="1">
      <alignment horizontal="right" vertical="top" wrapText="1"/>
    </xf>
    <xf numFmtId="0" fontId="22" fillId="13" borderId="70" xfId="7" applyFont="1" applyFill="1" applyBorder="1" applyAlignment="1" applyProtection="1">
      <alignment vertical="center"/>
    </xf>
    <xf numFmtId="0" fontId="7" fillId="0" borderId="36" xfId="0" applyFont="1" applyBorder="1" applyAlignment="1">
      <alignment vertical="top"/>
    </xf>
    <xf numFmtId="0" fontId="7" fillId="0" borderId="75" xfId="0" applyFont="1" applyBorder="1" applyAlignment="1">
      <alignment vertical="top"/>
    </xf>
    <xf numFmtId="0" fontId="3" fillId="0" borderId="36" xfId="0" applyFont="1" applyBorder="1" applyAlignment="1">
      <alignment vertical="top"/>
    </xf>
    <xf numFmtId="0" fontId="3" fillId="6" borderId="36" xfId="7" applyFill="1" applyBorder="1" applyAlignment="1" applyProtection="1">
      <alignment horizontal="left" vertical="top" wrapText="1"/>
    </xf>
    <xf numFmtId="0" fontId="3" fillId="0" borderId="36" xfId="0" applyFont="1" applyBorder="1" applyAlignment="1">
      <alignment horizontal="right" vertical="top"/>
    </xf>
    <xf numFmtId="0" fontId="33" fillId="0" borderId="36" xfId="0" applyFont="1" applyBorder="1" applyAlignment="1">
      <alignment vertical="center"/>
    </xf>
    <xf numFmtId="0" fontId="3" fillId="0" borderId="71" xfId="0" applyFont="1" applyBorder="1" applyAlignment="1">
      <alignment vertical="top"/>
    </xf>
    <xf numFmtId="0" fontId="4" fillId="0" borderId="45" xfId="0" applyFont="1" applyBorder="1" applyAlignment="1">
      <alignment vertical="top"/>
    </xf>
    <xf numFmtId="0" fontId="3" fillId="0" borderId="69" xfId="0" applyFont="1" applyBorder="1" applyAlignment="1">
      <alignment vertical="top"/>
    </xf>
    <xf numFmtId="0" fontId="7" fillId="0" borderId="45" xfId="0" applyFont="1" applyBorder="1"/>
    <xf numFmtId="9" fontId="3" fillId="0" borderId="0" xfId="0" applyNumberFormat="1" applyFont="1" applyAlignment="1">
      <alignment horizontal="right" vertical="center" wrapText="1"/>
    </xf>
    <xf numFmtId="0" fontId="4" fillId="0" borderId="69" xfId="0" applyFont="1" applyBorder="1" applyAlignment="1">
      <alignment wrapText="1"/>
    </xf>
    <xf numFmtId="0" fontId="3" fillId="0" borderId="35" xfId="7" applyBorder="1" applyAlignment="1" applyProtection="1">
      <alignment wrapText="1"/>
    </xf>
    <xf numFmtId="0" fontId="37" fillId="0" borderId="0" xfId="0" applyFont="1" applyAlignment="1">
      <alignment horizontal="left" vertical="top" wrapText="1"/>
    </xf>
    <xf numFmtId="0" fontId="4" fillId="0" borderId="54" xfId="0" applyFont="1" applyBorder="1" applyAlignment="1">
      <alignment vertical="top"/>
    </xf>
    <xf numFmtId="0" fontId="7" fillId="0" borderId="76" xfId="0" applyFont="1" applyBorder="1" applyAlignment="1">
      <alignment vertical="top"/>
    </xf>
    <xf numFmtId="0" fontId="7" fillId="0" borderId="77" xfId="0" applyFont="1" applyBorder="1" applyAlignment="1">
      <alignment vertical="top"/>
    </xf>
    <xf numFmtId="0" fontId="3" fillId="0" borderId="76" xfId="0" applyFont="1" applyBorder="1" applyAlignment="1">
      <alignment vertical="top"/>
    </xf>
    <xf numFmtId="0" fontId="0" fillId="0" borderId="76" xfId="0" applyBorder="1" applyAlignment="1">
      <alignment vertical="top"/>
    </xf>
    <xf numFmtId="0" fontId="0" fillId="0" borderId="77" xfId="0" applyBorder="1" applyAlignment="1">
      <alignment vertical="top"/>
    </xf>
    <xf numFmtId="0" fontId="3" fillId="6" borderId="78" xfId="7" applyFill="1" applyBorder="1" applyAlignment="1" applyProtection="1">
      <alignment horizontal="right" vertical="top"/>
    </xf>
    <xf numFmtId="0" fontId="3" fillId="0" borderId="25" xfId="7" applyBorder="1" applyAlignment="1" applyProtection="1">
      <alignment horizontal="right" wrapText="1"/>
    </xf>
    <xf numFmtId="0" fontId="3" fillId="0" borderId="77" xfId="0" applyFont="1" applyBorder="1" applyAlignment="1">
      <alignment vertical="top"/>
    </xf>
    <xf numFmtId="7" fontId="3" fillId="9" borderId="24" xfId="7" applyNumberFormat="1" applyFill="1" applyBorder="1" applyAlignment="1" applyProtection="1">
      <alignment horizontal="right" vertical="center" wrapText="1"/>
    </xf>
    <xf numFmtId="9" fontId="3" fillId="0" borderId="24" xfId="0" applyNumberFormat="1" applyFont="1" applyBorder="1" applyAlignment="1">
      <alignment vertical="center"/>
    </xf>
    <xf numFmtId="0" fontId="3" fillId="0" borderId="0" xfId="0" applyFont="1" applyAlignment="1">
      <alignment horizontal="center" vertical="top"/>
    </xf>
    <xf numFmtId="0" fontId="3" fillId="0" borderId="76" xfId="7" applyBorder="1" applyAlignment="1" applyProtection="1">
      <alignment vertical="top"/>
    </xf>
    <xf numFmtId="0" fontId="3" fillId="0" borderId="77" xfId="7" applyBorder="1" applyAlignment="1" applyProtection="1">
      <alignment vertical="top"/>
    </xf>
    <xf numFmtId="0" fontId="3" fillId="0" borderId="78" xfId="7" applyBorder="1" applyAlignment="1" applyProtection="1">
      <alignment horizontal="right" vertical="top"/>
    </xf>
    <xf numFmtId="9" fontId="3" fillId="0" borderId="79" xfId="0" applyNumberFormat="1" applyFont="1" applyBorder="1" applyAlignment="1">
      <alignment vertical="top" wrapText="1"/>
    </xf>
    <xf numFmtId="0" fontId="30" fillId="0" borderId="0" xfId="0" applyFont="1" applyAlignment="1">
      <alignment vertical="top" wrapText="1"/>
    </xf>
    <xf numFmtId="0" fontId="30" fillId="0" borderId="69" xfId="0" applyFont="1" applyBorder="1" applyAlignment="1">
      <alignment vertical="top" wrapText="1"/>
    </xf>
    <xf numFmtId="0" fontId="3" fillId="0" borderId="46" xfId="0" applyFont="1" applyBorder="1" applyAlignment="1">
      <alignment horizontal="left" vertical="top" wrapText="1"/>
    </xf>
    <xf numFmtId="0" fontId="3" fillId="0" borderId="48" xfId="0" applyFont="1" applyBorder="1" applyAlignment="1">
      <alignment vertical="top"/>
    </xf>
    <xf numFmtId="0" fontId="3" fillId="0" borderId="35" xfId="0" applyFont="1" applyBorder="1" applyAlignment="1">
      <alignment vertical="top"/>
    </xf>
    <xf numFmtId="0" fontId="0" fillId="0" borderId="72" xfId="0" applyBorder="1" applyAlignment="1">
      <alignment horizontal="left" vertical="top" wrapText="1"/>
    </xf>
    <xf numFmtId="0" fontId="0" fillId="0" borderId="73" xfId="0" applyBorder="1" applyAlignment="1">
      <alignment horizontal="left" vertical="top" wrapText="1"/>
    </xf>
    <xf numFmtId="0" fontId="3" fillId="0" borderId="73" xfId="0" applyFont="1" applyBorder="1" applyAlignment="1">
      <alignment horizontal="right" vertical="top"/>
    </xf>
    <xf numFmtId="0" fontId="3" fillId="0" borderId="73" xfId="0" applyFont="1" applyBorder="1" applyAlignment="1">
      <alignment vertical="top"/>
    </xf>
    <xf numFmtId="0" fontId="3" fillId="0" borderId="74" xfId="0" applyFont="1" applyBorder="1" applyAlignment="1">
      <alignment vertical="top"/>
    </xf>
    <xf numFmtId="170" fontId="3" fillId="9" borderId="24" xfId="7" applyNumberFormat="1" applyFill="1" applyBorder="1" applyAlignment="1" applyProtection="1">
      <alignment horizontal="right" vertical="center" wrapText="1"/>
    </xf>
    <xf numFmtId="0" fontId="3" fillId="0" borderId="25" xfId="7" applyBorder="1" applyAlignment="1" applyProtection="1">
      <alignment vertical="center"/>
    </xf>
    <xf numFmtId="0" fontId="3" fillId="0" borderId="0" xfId="7" applyBorder="1" applyAlignment="1" applyProtection="1">
      <alignment vertical="center" wrapText="1"/>
    </xf>
    <xf numFmtId="0" fontId="3" fillId="8" borderId="1" xfId="1" applyFill="1" applyBorder="1" applyAlignment="1">
      <alignment horizontal="center" vertical="center" wrapText="1"/>
      <protection locked="0"/>
    </xf>
    <xf numFmtId="0" fontId="30" fillId="7" borderId="1" xfId="1" applyNumberFormat="1" applyFont="1" applyFill="1" applyBorder="1" applyAlignment="1">
      <alignment horizontal="right" vertical="center" wrapText="1"/>
      <protection locked="0"/>
    </xf>
    <xf numFmtId="0" fontId="3" fillId="0" borderId="52" xfId="0" applyFont="1" applyBorder="1" applyAlignment="1">
      <alignment textRotation="90" wrapText="1"/>
    </xf>
    <xf numFmtId="0" fontId="3" fillId="0" borderId="100" xfId="0" applyFont="1" applyBorder="1" applyAlignment="1">
      <alignment textRotation="90" wrapText="1"/>
    </xf>
    <xf numFmtId="0" fontId="3" fillId="0" borderId="51" xfId="0" applyFont="1" applyBorder="1" applyAlignment="1">
      <alignment textRotation="90" wrapText="1"/>
    </xf>
    <xf numFmtId="0" fontId="33" fillId="0" borderId="10" xfId="0" applyFont="1" applyBorder="1" applyAlignment="1">
      <alignment horizontal="left" vertical="top" wrapText="1"/>
    </xf>
    <xf numFmtId="0" fontId="16" fillId="42" borderId="11" xfId="0" applyFont="1" applyFill="1" applyBorder="1" applyAlignment="1">
      <alignment vertical="top" wrapText="1"/>
    </xf>
    <xf numFmtId="0" fontId="30" fillId="42" borderId="1" xfId="9" applyFont="1" applyFill="1" applyBorder="1" applyAlignment="1">
      <alignment vertical="center"/>
    </xf>
    <xf numFmtId="0" fontId="23" fillId="0" borderId="0" xfId="7" applyFont="1" applyBorder="1" applyAlignment="1" applyProtection="1">
      <alignment horizontal="left" vertical="center" wrapText="1"/>
    </xf>
    <xf numFmtId="0" fontId="7" fillId="0" borderId="0" xfId="0" applyFont="1" applyAlignment="1">
      <alignment horizontal="right"/>
    </xf>
    <xf numFmtId="0" fontId="7" fillId="0" borderId="70" xfId="0" applyFont="1" applyBorder="1" applyAlignment="1">
      <alignment vertical="center"/>
    </xf>
    <xf numFmtId="7" fontId="3" fillId="9" borderId="34" xfId="5" applyNumberFormat="1" applyBorder="1" applyAlignment="1" applyProtection="1">
      <alignment horizontal="right" vertical="top" wrapText="1"/>
    </xf>
    <xf numFmtId="0" fontId="0" fillId="0" borderId="19" xfId="0" applyBorder="1"/>
    <xf numFmtId="0" fontId="3" fillId="0" borderId="23" xfId="0" applyFont="1" applyBorder="1" applyAlignment="1">
      <alignment vertical="top"/>
    </xf>
    <xf numFmtId="0" fontId="3" fillId="0" borderId="19" xfId="0" applyFont="1" applyBorder="1" applyAlignment="1">
      <alignment vertical="top"/>
    </xf>
    <xf numFmtId="0" fontId="3" fillId="0" borderId="25" xfId="0" applyFont="1" applyBorder="1" applyAlignment="1">
      <alignment vertical="top"/>
    </xf>
    <xf numFmtId="0" fontId="3" fillId="0" borderId="26" xfId="0" applyFont="1" applyBorder="1" applyAlignment="1">
      <alignment vertical="top"/>
    </xf>
    <xf numFmtId="0" fontId="2" fillId="0" borderId="0" xfId="0" applyFont="1" applyAlignment="1">
      <alignment horizontal="left" vertical="top"/>
    </xf>
    <xf numFmtId="0" fontId="28" fillId="0" borderId="0" xfId="0" applyFont="1" applyAlignment="1">
      <alignment vertical="top" wrapText="1"/>
    </xf>
    <xf numFmtId="0" fontId="16" fillId="0" borderId="11" xfId="0" applyFont="1" applyBorder="1" applyAlignment="1" applyProtection="1">
      <alignment vertical="top" wrapText="1"/>
      <protection locked="0"/>
    </xf>
    <xf numFmtId="0" fontId="33" fillId="0" borderId="36" xfId="0" applyFont="1" applyBorder="1" applyAlignment="1">
      <alignment horizontal="left" vertical="top"/>
    </xf>
    <xf numFmtId="0" fontId="33" fillId="0" borderId="71" xfId="0" applyFont="1" applyBorder="1" applyAlignment="1">
      <alignment horizontal="left" vertical="top"/>
    </xf>
    <xf numFmtId="0" fontId="3" fillId="0" borderId="45" xfId="0" applyFont="1" applyBorder="1" applyAlignment="1">
      <alignment vertical="top"/>
    </xf>
    <xf numFmtId="0" fontId="33" fillId="0" borderId="69" xfId="0" applyFont="1" applyBorder="1" applyAlignment="1">
      <alignment horizontal="left" vertical="top"/>
    </xf>
    <xf numFmtId="165" fontId="3" fillId="0" borderId="0" xfId="7" applyNumberFormat="1" applyBorder="1" applyAlignment="1" applyProtection="1">
      <alignment horizontal="right" vertical="top" wrapText="1"/>
    </xf>
    <xf numFmtId="9" fontId="3" fillId="0" borderId="0" xfId="0" applyNumberFormat="1" applyFont="1" applyAlignment="1">
      <alignment vertical="top"/>
    </xf>
    <xf numFmtId="0" fontId="3" fillId="0" borderId="0" xfId="7" applyBorder="1" applyAlignment="1" applyProtection="1">
      <alignment vertical="top"/>
    </xf>
    <xf numFmtId="0" fontId="32" fillId="0" borderId="0" xfId="0" applyFont="1"/>
    <xf numFmtId="0" fontId="35" fillId="0" borderId="0" xfId="0" applyFont="1"/>
    <xf numFmtId="0" fontId="5" fillId="0" borderId="0" xfId="0" applyFont="1" applyAlignment="1">
      <alignment wrapText="1"/>
    </xf>
    <xf numFmtId="0" fontId="7" fillId="0" borderId="0" xfId="0" applyFont="1" applyAlignment="1">
      <alignment vertical="center" wrapText="1"/>
    </xf>
    <xf numFmtId="0" fontId="13" fillId="0" borderId="0" xfId="0" applyFont="1"/>
    <xf numFmtId="0" fontId="20" fillId="0" borderId="0" xfId="0" applyFont="1" applyAlignment="1">
      <alignment horizontal="left" vertical="center" indent="1"/>
    </xf>
    <xf numFmtId="0" fontId="10" fillId="0" borderId="0" xfId="0" applyFont="1" applyAlignment="1">
      <alignment horizontal="left" wrapText="1"/>
    </xf>
    <xf numFmtId="0" fontId="7" fillId="0" borderId="3" xfId="0" applyFont="1" applyBorder="1" applyAlignment="1">
      <alignment vertical="center" wrapText="1"/>
    </xf>
    <xf numFmtId="0" fontId="19" fillId="0" borderId="0" xfId="0" applyFont="1"/>
    <xf numFmtId="0" fontId="2" fillId="0" borderId="5" xfId="0" applyFont="1" applyBorder="1" applyAlignment="1">
      <alignment wrapText="1"/>
    </xf>
    <xf numFmtId="0" fontId="2" fillId="0" borderId="0" xfId="0" applyFont="1"/>
    <xf numFmtId="0" fontId="0" fillId="0" borderId="6" xfId="0" applyBorder="1" applyAlignment="1">
      <alignment wrapText="1"/>
    </xf>
    <xf numFmtId="0" fontId="3" fillId="0" borderId="6" xfId="0" applyFont="1" applyBorder="1" applyAlignment="1">
      <alignment wrapText="1"/>
    </xf>
    <xf numFmtId="0" fontId="3" fillId="0" borderId="0" xfId="7" applyFill="1" applyBorder="1" applyAlignment="1">
      <alignment horizontal="left" vertical="top" wrapText="1"/>
    </xf>
    <xf numFmtId="0" fontId="59" fillId="0" borderId="0" xfId="46" applyFont="1" applyAlignment="1">
      <alignment horizontal="left" vertical="top" wrapText="1"/>
    </xf>
    <xf numFmtId="0" fontId="3" fillId="0" borderId="0" xfId="45" applyAlignment="1">
      <alignment horizontal="left" wrapText="1"/>
    </xf>
    <xf numFmtId="167" fontId="3" fillId="0" borderId="0" xfId="7" applyNumberFormat="1" applyFill="1" applyBorder="1" applyAlignment="1" applyProtection="1">
      <alignment horizontal="left" vertical="top" wrapText="1"/>
      <protection locked="0"/>
    </xf>
    <xf numFmtId="0" fontId="3" fillId="0" borderId="0" xfId="45" applyAlignment="1">
      <alignment horizontal="left" vertical="top" wrapText="1"/>
    </xf>
    <xf numFmtId="0" fontId="59" fillId="0" borderId="99" xfId="46" applyFont="1" applyBorder="1" applyAlignment="1">
      <alignment horizontal="left" vertical="center"/>
    </xf>
    <xf numFmtId="0" fontId="3" fillId="0" borderId="99" xfId="45" applyBorder="1" applyAlignment="1">
      <alignment vertical="center"/>
    </xf>
    <xf numFmtId="0" fontId="58" fillId="0" borderId="0" xfId="45" applyFont="1" applyAlignment="1">
      <alignment horizontal="center"/>
    </xf>
    <xf numFmtId="0" fontId="3" fillId="0" borderId="0" xfId="45"/>
    <xf numFmtId="0" fontId="58" fillId="0" borderId="0" xfId="46" applyFont="1" applyAlignment="1">
      <alignment horizontal="center"/>
    </xf>
    <xf numFmtId="0" fontId="58" fillId="0" borderId="0" xfId="45" applyFont="1" applyAlignment="1">
      <alignment horizontal="center" vertical="center" wrapText="1"/>
    </xf>
    <xf numFmtId="0" fontId="59" fillId="0" borderId="0" xfId="46" applyFont="1" applyAlignment="1">
      <alignment horizontal="center"/>
    </xf>
    <xf numFmtId="0" fontId="21" fillId="0" borderId="0" xfId="46" applyFont="1" applyAlignment="1">
      <alignment horizontal="center" vertical="center"/>
    </xf>
    <xf numFmtId="0" fontId="3" fillId="0" borderId="0" xfId="11" applyFont="1" applyFill="1" applyBorder="1" applyAlignment="1">
      <alignment horizontal="left" vertical="top" wrapText="1"/>
    </xf>
    <xf numFmtId="14" fontId="3" fillId="0" borderId="0" xfId="7" applyNumberFormat="1" applyFill="1" applyBorder="1" applyAlignment="1" applyProtection="1">
      <alignment horizontal="left" vertical="center" wrapText="1"/>
      <protection locked="0"/>
    </xf>
    <xf numFmtId="0" fontId="3" fillId="0" borderId="0" xfId="7" applyFill="1" applyBorder="1" applyAlignment="1" applyProtection="1">
      <alignment horizontal="left" vertical="top" wrapText="1"/>
      <protection locked="0"/>
    </xf>
    <xf numFmtId="0" fontId="3" fillId="0" borderId="0" xfId="6" applyFill="1" applyBorder="1" applyAlignment="1" applyProtection="1">
      <alignment horizontal="left" vertical="top" wrapText="1"/>
      <protection locked="0"/>
    </xf>
    <xf numFmtId="0" fontId="3" fillId="0" borderId="0" xfId="45" applyAlignment="1">
      <alignment vertical="top" wrapText="1"/>
    </xf>
    <xf numFmtId="0" fontId="3" fillId="0" borderId="0" xfId="7" applyFill="1" applyBorder="1" applyAlignment="1" applyProtection="1">
      <alignment horizontal="left" vertical="top"/>
      <protection locked="0"/>
    </xf>
    <xf numFmtId="14" fontId="3" fillId="0" borderId="0" xfId="7" applyNumberFormat="1" applyFill="1" applyBorder="1" applyAlignment="1" applyProtection="1">
      <alignment horizontal="left" vertical="top" wrapText="1"/>
      <protection locked="0"/>
    </xf>
    <xf numFmtId="14" fontId="4" fillId="0" borderId="0" xfId="7" applyNumberFormat="1" applyFont="1" applyFill="1" applyBorder="1" applyAlignment="1" applyProtection="1">
      <alignment horizontal="left" vertical="center" wrapText="1"/>
      <protection locked="0"/>
    </xf>
    <xf numFmtId="0" fontId="3" fillId="0" borderId="0" xfId="45" applyAlignment="1" applyProtection="1">
      <alignment horizontal="left" vertical="top" wrapText="1"/>
      <protection locked="0"/>
    </xf>
    <xf numFmtId="165" fontId="3" fillId="0" borderId="0" xfId="7" applyNumberFormat="1" applyFill="1" applyBorder="1" applyAlignment="1" applyProtection="1">
      <alignment vertical="top" wrapText="1"/>
      <protection locked="0"/>
    </xf>
    <xf numFmtId="165" fontId="3" fillId="0" borderId="0" xfId="45" applyNumberFormat="1" applyAlignment="1" applyProtection="1">
      <alignment vertical="top" wrapText="1"/>
      <protection locked="0"/>
    </xf>
    <xf numFmtId="165" fontId="3" fillId="0" borderId="0" xfId="5" applyFill="1" applyBorder="1" applyAlignment="1">
      <alignment horizontal="right" vertical="top" wrapText="1"/>
    </xf>
    <xf numFmtId="165" fontId="3" fillId="0" borderId="0" xfId="45" applyNumberFormat="1" applyAlignment="1">
      <alignment horizontal="right" vertical="top" wrapText="1"/>
    </xf>
    <xf numFmtId="0" fontId="61" fillId="0" borderId="0" xfId="45" quotePrefix="1" applyFont="1" applyAlignment="1">
      <alignment horizontal="center" vertical="center" wrapText="1"/>
    </xf>
    <xf numFmtId="0" fontId="5" fillId="0" borderId="0" xfId="45" applyFont="1" applyAlignment="1">
      <alignment horizontal="left" vertical="top" wrapText="1"/>
    </xf>
    <xf numFmtId="0" fontId="3" fillId="0" borderId="0" xfId="45" applyAlignment="1">
      <alignment horizontal="left" vertical="top"/>
    </xf>
    <xf numFmtId="0" fontId="16" fillId="0" borderId="0" xfId="7" applyFont="1" applyFill="1" applyBorder="1" applyAlignment="1" applyProtection="1">
      <alignment horizontal="left" vertical="top" wrapText="1"/>
      <protection locked="0"/>
    </xf>
    <xf numFmtId="0" fontId="12" fillId="0" borderId="0" xfId="7" applyFont="1" applyFill="1" applyBorder="1" applyAlignment="1" applyProtection="1">
      <alignment horizontal="left" vertical="top" wrapText="1"/>
      <protection locked="0"/>
    </xf>
    <xf numFmtId="0" fontId="33" fillId="0" borderId="0" xfId="45" applyFont="1" applyAlignment="1">
      <alignment vertical="top" wrapText="1"/>
    </xf>
    <xf numFmtId="165" fontId="4" fillId="0" borderId="0" xfId="5" applyFont="1" applyFill="1" applyBorder="1" applyAlignment="1">
      <alignment horizontal="right" vertical="center" wrapText="1"/>
    </xf>
    <xf numFmtId="165" fontId="4" fillId="0" borderId="0" xfId="45" applyNumberFormat="1" applyFont="1" applyAlignment="1">
      <alignment horizontal="right" vertical="center"/>
    </xf>
    <xf numFmtId="0" fontId="7" fillId="0" borderId="0" xfId="45" applyFont="1" applyAlignment="1">
      <alignment horizontal="left" vertical="center" wrapText="1"/>
    </xf>
    <xf numFmtId="0" fontId="9" fillId="0" borderId="0" xfId="45" applyFont="1" applyAlignment="1">
      <alignment horizontal="center" vertical="top"/>
    </xf>
    <xf numFmtId="0" fontId="3" fillId="0" borderId="0" xfId="45" applyAlignment="1">
      <alignment horizontal="center" vertical="top"/>
    </xf>
    <xf numFmtId="165" fontId="3" fillId="0" borderId="0" xfId="7" applyNumberFormat="1" applyFill="1" applyBorder="1" applyAlignment="1" applyProtection="1">
      <alignment horizontal="right" vertical="center" wrapText="1"/>
      <protection locked="0"/>
    </xf>
    <xf numFmtId="165" fontId="3" fillId="0" borderId="0" xfId="45" applyNumberFormat="1" applyAlignment="1" applyProtection="1">
      <alignment horizontal="right" vertical="center" wrapText="1"/>
      <protection locked="0"/>
    </xf>
    <xf numFmtId="165" fontId="3" fillId="0" borderId="0" xfId="5" applyFill="1" applyBorder="1" applyAlignment="1">
      <alignment horizontal="right" vertical="center" wrapText="1"/>
    </xf>
    <xf numFmtId="165" fontId="3" fillId="0" borderId="0" xfId="45" applyNumberFormat="1" applyAlignment="1">
      <alignment horizontal="right" vertical="center" wrapText="1"/>
    </xf>
    <xf numFmtId="0" fontId="9" fillId="0" borderId="0" xfId="45" applyFont="1" applyAlignment="1">
      <alignment horizontal="right" vertical="center"/>
    </xf>
    <xf numFmtId="0" fontId="3" fillId="0" borderId="0" xfId="45" applyAlignment="1">
      <alignment horizontal="right" vertical="center"/>
    </xf>
    <xf numFmtId="165" fontId="4" fillId="0" borderId="0" xfId="5" applyFont="1" applyFill="1" applyBorder="1" applyAlignment="1">
      <alignment horizontal="center" vertical="center" wrapText="1"/>
    </xf>
    <xf numFmtId="0" fontId="4" fillId="0" borderId="0" xfId="45" applyFont="1" applyAlignment="1" applyProtection="1">
      <alignment horizontal="left" vertical="top" wrapText="1"/>
      <protection locked="0"/>
    </xf>
    <xf numFmtId="0" fontId="3" fillId="0" borderId="0" xfId="45" applyAlignment="1">
      <alignment vertical="top"/>
    </xf>
    <xf numFmtId="0" fontId="3" fillId="0" borderId="0" xfId="45" applyAlignment="1" applyProtection="1">
      <alignment vertical="top" wrapText="1"/>
      <protection locked="0"/>
    </xf>
    <xf numFmtId="0" fontId="36" fillId="0" borderId="0" xfId="45" applyFont="1" applyAlignment="1">
      <alignment vertical="top" wrapText="1"/>
    </xf>
    <xf numFmtId="0" fontId="7" fillId="0" borderId="0" xfId="45" applyFont="1" applyAlignment="1">
      <alignment horizontal="left" vertical="top" wrapText="1"/>
    </xf>
    <xf numFmtId="0" fontId="4" fillId="0" borderId="0" xfId="45" applyFont="1" applyAlignment="1">
      <alignment horizontal="left" vertical="top" wrapText="1"/>
    </xf>
    <xf numFmtId="0" fontId="3" fillId="0" borderId="0" xfId="45" applyAlignment="1" applyProtection="1">
      <alignment horizontal="left" vertical="center" wrapText="1"/>
      <protection locked="0"/>
    </xf>
    <xf numFmtId="0" fontId="33" fillId="0" borderId="0" xfId="45" applyFont="1" applyAlignment="1">
      <alignment horizontal="left" vertical="top" wrapText="1"/>
    </xf>
    <xf numFmtId="0" fontId="5" fillId="0" borderId="0" xfId="45" applyFont="1" applyAlignment="1">
      <alignment horizontal="left" vertical="center" wrapText="1"/>
    </xf>
    <xf numFmtId="0" fontId="3" fillId="0" borderId="0" xfId="45" applyAlignment="1">
      <alignment horizontal="left" vertical="center" wrapText="1"/>
    </xf>
    <xf numFmtId="0" fontId="23" fillId="0" borderId="0" xfId="45" applyFont="1" applyAlignment="1">
      <alignment horizontal="left" vertical="top" wrapText="1"/>
    </xf>
    <xf numFmtId="0" fontId="23" fillId="0" borderId="0" xfId="45" applyFont="1" applyAlignment="1" applyProtection="1">
      <alignment horizontal="left" vertical="top" wrapText="1"/>
      <protection locked="0"/>
    </xf>
    <xf numFmtId="0" fontId="3" fillId="0" borderId="0" xfId="45" applyAlignment="1" applyProtection="1">
      <alignment horizontal="left" vertical="top"/>
      <protection locked="0"/>
    </xf>
    <xf numFmtId="0" fontId="23" fillId="0" borderId="0" xfId="45" applyFont="1" applyAlignment="1" applyProtection="1">
      <alignment vertical="top" wrapText="1"/>
      <protection locked="0"/>
    </xf>
    <xf numFmtId="0" fontId="8" fillId="0" borderId="0" xfId="45" applyFont="1" applyAlignment="1" applyProtection="1">
      <alignment vertical="top" wrapText="1"/>
      <protection locked="0"/>
    </xf>
    <xf numFmtId="0" fontId="28" fillId="0" borderId="0" xfId="45" applyFont="1" applyAlignment="1" applyProtection="1">
      <alignment horizontal="left" vertical="top" wrapText="1"/>
      <protection locked="0"/>
    </xf>
    <xf numFmtId="0" fontId="26" fillId="0" borderId="0" xfId="47" applyFont="1" applyAlignment="1">
      <alignment horizontal="left" vertical="top" wrapText="1"/>
    </xf>
    <xf numFmtId="0" fontId="55" fillId="0" borderId="0" xfId="45" applyFont="1" applyAlignment="1">
      <alignment horizontal="left" vertical="top" wrapText="1"/>
    </xf>
    <xf numFmtId="49" fontId="3" fillId="0" borderId="0" xfId="7" applyNumberFormat="1" applyFill="1" applyBorder="1" applyAlignment="1" applyProtection="1">
      <alignment horizontal="left" vertical="top"/>
      <protection locked="0"/>
    </xf>
    <xf numFmtId="165" fontId="32" fillId="0" borderId="0" xfId="5" applyFont="1" applyFill="1" applyBorder="1" applyAlignment="1">
      <alignment horizontal="right" vertical="top" wrapText="1"/>
    </xf>
    <xf numFmtId="49" fontId="3" fillId="0" borderId="0" xfId="7" applyNumberFormat="1" applyFill="1" applyBorder="1" applyAlignment="1" applyProtection="1">
      <alignment horizontal="left" vertical="top" wrapText="1"/>
      <protection locked="0"/>
    </xf>
    <xf numFmtId="0" fontId="3" fillId="0" borderId="0" xfId="45" applyAlignment="1" applyProtection="1">
      <alignment wrapText="1"/>
      <protection locked="0"/>
    </xf>
    <xf numFmtId="0" fontId="3" fillId="0" borderId="0" xfId="7" applyFill="1" applyBorder="1" applyAlignment="1">
      <alignment horizontal="left" vertical="top"/>
    </xf>
    <xf numFmtId="0" fontId="39" fillId="0" borderId="0" xfId="45" applyFont="1" applyAlignment="1">
      <alignment horizontal="right" vertical="top" wrapText="1"/>
    </xf>
    <xf numFmtId="0" fontId="28" fillId="0" borderId="0" xfId="45" applyFont="1" applyAlignment="1" applyProtection="1">
      <alignment vertical="top" wrapText="1"/>
      <protection locked="0"/>
    </xf>
    <xf numFmtId="0" fontId="5" fillId="0" borderId="0" xfId="0" applyFont="1" applyAlignment="1">
      <alignment horizontal="left" vertical="top" wrapText="1"/>
    </xf>
    <xf numFmtId="0" fontId="3" fillId="8" borderId="13" xfId="0" applyFont="1" applyFill="1" applyBorder="1" applyAlignment="1" applyProtection="1">
      <alignment horizontal="center" vertical="top"/>
      <protection locked="0"/>
    </xf>
    <xf numFmtId="0" fontId="3" fillId="8" borderId="14" xfId="0" applyFont="1" applyFill="1" applyBorder="1" applyAlignment="1" applyProtection="1">
      <alignment horizontal="center" vertical="top"/>
      <protection locked="0"/>
    </xf>
    <xf numFmtId="0" fontId="0" fillId="7" borderId="7" xfId="0" applyFill="1" applyBorder="1" applyAlignment="1" applyProtection="1">
      <alignment vertical="top" wrapText="1"/>
      <protection locked="0"/>
    </xf>
    <xf numFmtId="0" fontId="0" fillId="0" borderId="13" xfId="0" applyBorder="1" applyAlignment="1" applyProtection="1">
      <alignment vertical="top" wrapText="1"/>
      <protection locked="0"/>
    </xf>
    <xf numFmtId="0" fontId="0" fillId="0" borderId="14" xfId="0" applyBorder="1" applyAlignment="1" applyProtection="1">
      <alignment vertical="top" wrapText="1"/>
      <protection locked="0"/>
    </xf>
    <xf numFmtId="0" fontId="7" fillId="0" borderId="3" xfId="0" applyFont="1" applyBorder="1" applyAlignment="1">
      <alignment horizontal="left" vertical="top" wrapText="1"/>
    </xf>
    <xf numFmtId="0" fontId="0" fillId="0" borderId="3" xfId="0" applyBorder="1" applyAlignment="1">
      <alignment horizontal="left" vertical="top" wrapText="1"/>
    </xf>
    <xf numFmtId="0" fontId="28" fillId="15" borderId="7" xfId="0" applyFont="1" applyFill="1" applyBorder="1" applyAlignment="1">
      <alignment horizontal="left" vertical="top" wrapText="1"/>
    </xf>
    <xf numFmtId="0" fontId="0" fillId="0" borderId="13" xfId="0" applyBorder="1" applyAlignment="1">
      <alignment vertical="top" wrapText="1"/>
    </xf>
    <xf numFmtId="0" fontId="0" fillId="0" borderId="14" xfId="0" applyBorder="1" applyAlignment="1">
      <alignment vertical="top" wrapText="1"/>
    </xf>
    <xf numFmtId="0" fontId="4" fillId="0" borderId="0" xfId="0" applyFont="1" applyAlignment="1">
      <alignment horizontal="left" vertical="top" wrapText="1"/>
    </xf>
    <xf numFmtId="0" fontId="3" fillId="7" borderId="111" xfId="0" applyFont="1" applyFill="1" applyBorder="1" applyAlignment="1" applyProtection="1">
      <alignment vertical="top" wrapText="1"/>
      <protection locked="0"/>
    </xf>
    <xf numFmtId="0" fontId="3" fillId="7" borderId="112" xfId="0" applyFont="1" applyFill="1" applyBorder="1" applyAlignment="1" applyProtection="1">
      <alignment vertical="top" wrapText="1"/>
      <protection locked="0"/>
    </xf>
    <xf numFmtId="0" fontId="3" fillId="7" borderId="113" xfId="0" applyFont="1" applyFill="1" applyBorder="1" applyAlignment="1" applyProtection="1">
      <alignment vertical="top" wrapText="1"/>
      <protection locked="0"/>
    </xf>
    <xf numFmtId="0" fontId="3" fillId="7" borderId="7" xfId="0" applyFont="1" applyFill="1" applyBorder="1" applyAlignment="1" applyProtection="1">
      <alignment horizontal="left" vertical="top" wrapText="1"/>
      <protection locked="0"/>
    </xf>
    <xf numFmtId="0" fontId="3" fillId="7" borderId="14" xfId="0" applyFont="1" applyFill="1" applyBorder="1" applyAlignment="1" applyProtection="1">
      <alignment horizontal="left" vertical="top" wrapText="1"/>
      <protection locked="0"/>
    </xf>
    <xf numFmtId="0" fontId="36" fillId="0" borderId="0" xfId="0" applyFont="1" applyAlignment="1">
      <alignment vertical="top" wrapText="1"/>
    </xf>
    <xf numFmtId="0" fontId="33" fillId="0" borderId="3" xfId="0" applyFont="1" applyBorder="1" applyAlignment="1">
      <alignment vertical="top" wrapText="1"/>
    </xf>
    <xf numFmtId="0" fontId="3" fillId="7" borderId="25" xfId="0" applyFont="1" applyFill="1" applyBorder="1" applyAlignment="1">
      <alignment horizontal="left" vertical="center" wrapText="1"/>
    </xf>
    <xf numFmtId="0" fontId="3" fillId="7" borderId="43" xfId="0" applyFont="1" applyFill="1" applyBorder="1" applyAlignment="1">
      <alignment horizontal="left" vertical="center" wrapText="1"/>
    </xf>
    <xf numFmtId="0" fontId="3" fillId="7" borderId="26" xfId="0" applyFont="1" applyFill="1" applyBorder="1" applyAlignment="1">
      <alignment horizontal="left" vertical="center" wrapText="1"/>
    </xf>
    <xf numFmtId="0" fontId="33" fillId="0" borderId="0" xfId="0" applyFont="1" applyAlignment="1">
      <alignment horizontal="left" vertical="top" wrapText="1"/>
    </xf>
    <xf numFmtId="0" fontId="28" fillId="7" borderId="46" xfId="0" applyFont="1" applyFill="1" applyBorder="1" applyAlignment="1">
      <alignment vertical="top" wrapText="1"/>
    </xf>
    <xf numFmtId="0" fontId="28" fillId="7" borderId="47" xfId="0" applyFont="1" applyFill="1" applyBorder="1" applyAlignment="1">
      <alignment vertical="top" wrapText="1"/>
    </xf>
    <xf numFmtId="0" fontId="28" fillId="7" borderId="48" xfId="0" applyFont="1" applyFill="1" applyBorder="1" applyAlignment="1">
      <alignment vertical="top" wrapText="1"/>
    </xf>
    <xf numFmtId="0" fontId="3" fillId="0" borderId="18" xfId="7" applyAlignment="1" applyProtection="1">
      <alignment horizontal="left" vertical="top" wrapText="1"/>
    </xf>
    <xf numFmtId="49" fontId="3" fillId="7" borderId="22" xfId="7" applyNumberFormat="1" applyFill="1" applyBorder="1" applyAlignment="1" applyProtection="1">
      <alignment horizontal="left" vertical="top"/>
      <protection locked="0"/>
    </xf>
    <xf numFmtId="49" fontId="3" fillId="7" borderId="31" xfId="7" applyNumberFormat="1" applyFill="1" applyBorder="1" applyAlignment="1" applyProtection="1">
      <alignment horizontal="left" vertical="top"/>
      <protection locked="0"/>
    </xf>
    <xf numFmtId="49" fontId="3" fillId="7" borderId="32" xfId="7" applyNumberFormat="1" applyFill="1" applyBorder="1" applyAlignment="1" applyProtection="1">
      <alignment horizontal="left" vertical="top"/>
      <protection locked="0"/>
    </xf>
    <xf numFmtId="49" fontId="3" fillId="7" borderId="18" xfId="7" applyNumberFormat="1" applyFill="1" applyAlignment="1" applyProtection="1">
      <alignment horizontal="left" vertical="top"/>
      <protection locked="0"/>
    </xf>
    <xf numFmtId="0" fontId="3" fillId="0" borderId="22" xfId="7" applyBorder="1" applyAlignment="1" applyProtection="1">
      <alignment horizontal="left" vertical="top" wrapText="1"/>
    </xf>
    <xf numFmtId="0" fontId="0" fillId="0" borderId="31" xfId="0" applyBorder="1" applyAlignment="1">
      <alignment horizontal="left" vertical="top" wrapText="1"/>
    </xf>
    <xf numFmtId="49" fontId="3" fillId="7" borderId="49" xfId="7" applyNumberFormat="1" applyFill="1" applyBorder="1" applyAlignment="1" applyProtection="1">
      <alignment horizontal="left" vertical="top" wrapText="1"/>
      <protection locked="0"/>
    </xf>
    <xf numFmtId="0" fontId="0" fillId="7" borderId="27" xfId="0" applyFill="1" applyBorder="1" applyAlignment="1" applyProtection="1">
      <alignment vertical="top" wrapText="1"/>
      <protection locked="0"/>
    </xf>
    <xf numFmtId="0" fontId="0" fillId="7" borderId="33" xfId="0" applyFill="1" applyBorder="1" applyAlignment="1" applyProtection="1">
      <alignment vertical="top" wrapText="1"/>
      <protection locked="0"/>
    </xf>
    <xf numFmtId="0" fontId="0" fillId="7" borderId="0" xfId="0" applyFill="1" applyAlignment="1" applyProtection="1">
      <alignment vertical="top" wrapText="1"/>
      <protection locked="0"/>
    </xf>
    <xf numFmtId="0" fontId="0" fillId="7" borderId="41" xfId="0" applyFill="1" applyBorder="1" applyAlignment="1" applyProtection="1">
      <alignment vertical="top" wrapText="1"/>
      <protection locked="0"/>
    </xf>
    <xf numFmtId="0" fontId="0" fillId="7" borderId="29" xfId="0" applyFill="1" applyBorder="1" applyAlignment="1" applyProtection="1">
      <alignment vertical="top" wrapText="1"/>
      <protection locked="0"/>
    </xf>
    <xf numFmtId="0" fontId="3" fillId="0" borderId="98" xfId="0" applyFont="1" applyBorder="1" applyAlignment="1">
      <alignment horizontal="center"/>
    </xf>
    <xf numFmtId="0" fontId="3" fillId="0" borderId="0" xfId="0" applyFont="1" applyAlignment="1">
      <alignment horizontal="center"/>
    </xf>
    <xf numFmtId="0" fontId="3" fillId="0" borderId="96" xfId="0" applyFont="1" applyBorder="1" applyAlignment="1">
      <alignment horizontal="center"/>
    </xf>
    <xf numFmtId="0" fontId="3" fillId="0" borderId="15" xfId="0" applyFont="1" applyBorder="1" applyAlignment="1">
      <alignment horizontal="center" vertical="top" wrapText="1"/>
    </xf>
    <xf numFmtId="0" fontId="3" fillId="0" borderId="3" xfId="0" applyFont="1" applyBorder="1" applyAlignment="1">
      <alignment horizontal="center" vertical="top" wrapText="1"/>
    </xf>
    <xf numFmtId="0" fontId="3" fillId="0" borderId="97" xfId="0" applyFont="1" applyBorder="1" applyAlignment="1">
      <alignment horizontal="center" vertical="top" wrapText="1"/>
    </xf>
    <xf numFmtId="0" fontId="9" fillId="0" borderId="0" xfId="0" applyFont="1" applyAlignment="1">
      <alignment horizontal="center" vertical="top"/>
    </xf>
    <xf numFmtId="0" fontId="0" fillId="0" borderId="0" xfId="0" applyAlignment="1">
      <alignment horizontal="center" vertical="top"/>
    </xf>
    <xf numFmtId="0" fontId="3" fillId="0" borderId="10" xfId="0" applyFont="1" applyBorder="1" applyAlignment="1">
      <alignment horizontal="left" vertical="top" wrapText="1"/>
    </xf>
    <xf numFmtId="0" fontId="3" fillId="0" borderId="49" xfId="7" applyBorder="1" applyAlignment="1" applyProtection="1">
      <alignment horizontal="left" vertical="top" wrapText="1"/>
    </xf>
    <xf numFmtId="0" fontId="3" fillId="0" borderId="27" xfId="7" applyBorder="1" applyAlignment="1" applyProtection="1">
      <alignment horizontal="left" vertical="top" wrapText="1"/>
    </xf>
    <xf numFmtId="0" fontId="3" fillId="0" borderId="50" xfId="7" applyBorder="1" applyAlignment="1" applyProtection="1">
      <alignment horizontal="left" vertical="top" wrapText="1"/>
    </xf>
    <xf numFmtId="0" fontId="23" fillId="43" borderId="35" xfId="0" applyFont="1" applyFill="1" applyBorder="1" applyAlignment="1">
      <alignment horizontal="left" vertical="top" wrapText="1"/>
    </xf>
    <xf numFmtId="0" fontId="0" fillId="0" borderId="28" xfId="0" applyBorder="1" applyAlignment="1">
      <alignment horizontal="left" vertical="top" wrapText="1"/>
    </xf>
    <xf numFmtId="0" fontId="0" fillId="0" borderId="21" xfId="0" applyBorder="1" applyAlignment="1">
      <alignment horizontal="left" vertical="top" wrapText="1"/>
    </xf>
    <xf numFmtId="0" fontId="0" fillId="0" borderId="23" xfId="0" applyBorder="1" applyAlignment="1">
      <alignment horizontal="left" vertical="top" wrapText="1"/>
    </xf>
    <xf numFmtId="0" fontId="0" fillId="0" borderId="0" xfId="0" applyAlignment="1">
      <alignment horizontal="left" vertical="top" wrapText="1"/>
    </xf>
    <xf numFmtId="0" fontId="0" fillId="0" borderId="19" xfId="0" applyBorder="1" applyAlignment="1">
      <alignment horizontal="left" vertical="top" wrapText="1"/>
    </xf>
    <xf numFmtId="0" fontId="0" fillId="0" borderId="25" xfId="0" applyBorder="1" applyAlignment="1">
      <alignment horizontal="left" vertical="top" wrapText="1"/>
    </xf>
    <xf numFmtId="0" fontId="0" fillId="0" borderId="43" xfId="0" applyBorder="1" applyAlignment="1">
      <alignment horizontal="left" vertical="top" wrapText="1"/>
    </xf>
    <xf numFmtId="0" fontId="0" fillId="0" borderId="26" xfId="0" applyBorder="1" applyAlignment="1">
      <alignment horizontal="left" vertical="top" wrapText="1"/>
    </xf>
    <xf numFmtId="0" fontId="33" fillId="0" borderId="0" xfId="0" applyFont="1" applyAlignment="1">
      <alignment vertical="top" wrapText="1"/>
    </xf>
    <xf numFmtId="0" fontId="3" fillId="0" borderId="0" xfId="0" applyFont="1" applyAlignment="1">
      <alignment vertical="top" wrapText="1"/>
    </xf>
    <xf numFmtId="0" fontId="5" fillId="0" borderId="0" xfId="0" applyFont="1" applyAlignment="1">
      <alignment vertical="top"/>
    </xf>
    <xf numFmtId="0" fontId="4" fillId="0" borderId="29" xfId="0" applyFont="1" applyBorder="1" applyAlignment="1">
      <alignment horizontal="center" wrapText="1"/>
    </xf>
    <xf numFmtId="0" fontId="3" fillId="0" borderId="29" xfId="0" applyFont="1" applyBorder="1" applyAlignment="1">
      <alignment horizontal="center" wrapText="1"/>
    </xf>
    <xf numFmtId="0" fontId="3" fillId="0" borderId="0" xfId="0" applyFont="1" applyAlignment="1">
      <alignment vertical="top"/>
    </xf>
    <xf numFmtId="14" fontId="4" fillId="7" borderId="22" xfId="7" applyNumberFormat="1" applyFont="1" applyFill="1" applyBorder="1" applyAlignment="1" applyProtection="1">
      <alignment horizontal="left" vertical="center" wrapText="1"/>
    </xf>
    <xf numFmtId="14" fontId="4" fillId="7" borderId="31" xfId="7" applyNumberFormat="1" applyFont="1" applyFill="1" applyBorder="1" applyAlignment="1" applyProtection="1">
      <alignment horizontal="left" vertical="center" wrapText="1"/>
    </xf>
    <xf numFmtId="0" fontId="3" fillId="0" borderId="22" xfId="7" applyFill="1" applyBorder="1" applyAlignment="1" applyProtection="1">
      <alignment horizontal="left" vertical="top" wrapText="1"/>
    </xf>
    <xf numFmtId="0" fontId="3" fillId="0" borderId="31" xfId="7" applyFill="1" applyBorder="1" applyAlignment="1" applyProtection="1">
      <alignment horizontal="left" vertical="top" wrapText="1"/>
    </xf>
    <xf numFmtId="0" fontId="3" fillId="12" borderId="4" xfId="6" applyBorder="1" applyAlignment="1" applyProtection="1">
      <alignment horizontal="left" vertical="top" wrapText="1"/>
      <protection locked="0"/>
    </xf>
    <xf numFmtId="0" fontId="3" fillId="0" borderId="6" xfId="0" applyFont="1" applyBorder="1" applyAlignment="1">
      <alignment horizontal="left" vertical="top" wrapText="1"/>
    </xf>
    <xf numFmtId="0" fontId="3" fillId="0" borderId="16" xfId="0" applyFont="1" applyBorder="1" applyAlignment="1">
      <alignment horizontal="left" vertical="top" wrapText="1"/>
    </xf>
    <xf numFmtId="0" fontId="3" fillId="0" borderId="11" xfId="0" applyFont="1" applyBorder="1" applyAlignment="1">
      <alignment horizontal="left" vertical="top" wrapText="1"/>
    </xf>
    <xf numFmtId="0" fontId="3" fillId="12" borderId="15" xfId="6" applyBorder="1" applyAlignment="1" applyProtection="1">
      <alignment horizontal="left" vertical="top" wrapText="1"/>
      <protection locked="0"/>
    </xf>
    <xf numFmtId="0" fontId="3" fillId="12" borderId="3" xfId="6" applyBorder="1" applyAlignment="1" applyProtection="1">
      <alignment horizontal="left" vertical="top" wrapText="1"/>
      <protection locked="0"/>
    </xf>
    <xf numFmtId="0" fontId="3" fillId="12" borderId="12" xfId="6" applyBorder="1" applyAlignment="1" applyProtection="1">
      <alignment horizontal="left" vertical="top" wrapText="1"/>
      <protection locked="0"/>
    </xf>
    <xf numFmtId="0" fontId="3" fillId="0" borderId="18" xfId="11" applyFont="1" applyAlignment="1" applyProtection="1">
      <alignment horizontal="left" vertical="top" wrapText="1"/>
    </xf>
    <xf numFmtId="14" fontId="3" fillId="7" borderId="18" xfId="7" applyNumberFormat="1" applyFill="1" applyAlignment="1" applyProtection="1">
      <alignment horizontal="left" vertical="top" wrapText="1"/>
      <protection locked="0"/>
    </xf>
    <xf numFmtId="14" fontId="3" fillId="7" borderId="22" xfId="7" applyNumberFormat="1" applyFill="1" applyBorder="1" applyAlignment="1" applyProtection="1">
      <alignment horizontal="left" vertical="center" wrapText="1"/>
      <protection locked="0"/>
    </xf>
    <xf numFmtId="14" fontId="3" fillId="7" borderId="32" xfId="7" applyNumberFormat="1" applyFill="1" applyBorder="1" applyAlignment="1" applyProtection="1">
      <alignment horizontal="left" vertical="center" wrapText="1"/>
      <protection locked="0"/>
    </xf>
    <xf numFmtId="0" fontId="3" fillId="0" borderId="35" xfId="0" applyFont="1" applyBorder="1" applyAlignment="1">
      <alignment vertical="top" wrapText="1"/>
    </xf>
    <xf numFmtId="0" fontId="3" fillId="0" borderId="28" xfId="0" applyFont="1" applyBorder="1" applyAlignment="1">
      <alignment vertical="top" wrapText="1"/>
    </xf>
    <xf numFmtId="0" fontId="3" fillId="0" borderId="21" xfId="0" applyFont="1" applyBorder="1" applyAlignment="1">
      <alignment vertical="top" wrapText="1"/>
    </xf>
    <xf numFmtId="0" fontId="3" fillId="0" borderId="23" xfId="0" applyFont="1" applyBorder="1" applyAlignment="1">
      <alignment vertical="top" wrapText="1"/>
    </xf>
    <xf numFmtId="0" fontId="3" fillId="0" borderId="19" xfId="0" applyFont="1" applyBorder="1" applyAlignment="1">
      <alignment vertical="top" wrapText="1"/>
    </xf>
    <xf numFmtId="0" fontId="3" fillId="0" borderId="25" xfId="0" applyFont="1" applyBorder="1" applyAlignment="1">
      <alignment vertical="top" wrapText="1"/>
    </xf>
    <xf numFmtId="0" fontId="3" fillId="0" borderId="43" xfId="0" applyFont="1" applyBorder="1" applyAlignment="1">
      <alignment vertical="top" wrapText="1"/>
    </xf>
    <xf numFmtId="0" fontId="3" fillId="0" borderId="26" xfId="0" applyFont="1" applyBorder="1" applyAlignment="1">
      <alignment vertical="top" wrapText="1"/>
    </xf>
    <xf numFmtId="14" fontId="3" fillId="0" borderId="0" xfId="7" applyNumberFormat="1" applyBorder="1" applyAlignment="1" applyProtection="1">
      <alignment horizontal="left" vertical="top" wrapText="1"/>
    </xf>
    <xf numFmtId="0" fontId="3" fillId="0" borderId="0" xfId="7" applyBorder="1" applyAlignment="1" applyProtection="1">
      <alignment horizontal="left" vertical="top" wrapText="1"/>
    </xf>
    <xf numFmtId="0" fontId="3" fillId="12" borderId="18" xfId="7" applyFill="1" applyAlignment="1" applyProtection="1">
      <alignment horizontal="left" vertical="top" wrapText="1"/>
      <protection locked="0"/>
    </xf>
    <xf numFmtId="0" fontId="3" fillId="12" borderId="18" xfId="7" applyFill="1" applyAlignment="1" applyProtection="1">
      <alignment horizontal="left" vertical="top"/>
      <protection locked="0"/>
    </xf>
    <xf numFmtId="0" fontId="3" fillId="0" borderId="0" xfId="6" applyFill="1" applyAlignment="1" applyProtection="1">
      <alignment horizontal="left" vertical="top" wrapText="1"/>
    </xf>
    <xf numFmtId="0" fontId="3" fillId="0" borderId="52" xfId="7" applyBorder="1" applyAlignment="1" applyProtection="1">
      <alignment horizontal="left" vertical="top" wrapText="1"/>
    </xf>
    <xf numFmtId="0" fontId="3" fillId="0" borderId="31" xfId="7" applyBorder="1" applyAlignment="1" applyProtection="1">
      <alignment horizontal="left" vertical="top" wrapText="1"/>
    </xf>
    <xf numFmtId="0" fontId="3" fillId="8" borderId="22" xfId="3" applyBorder="1" applyAlignment="1" applyProtection="1">
      <alignment horizontal="left" vertical="top" wrapText="1"/>
      <protection locked="0"/>
    </xf>
    <xf numFmtId="0" fontId="3" fillId="8" borderId="31" xfId="3" applyBorder="1" applyAlignment="1" applyProtection="1">
      <alignment horizontal="left" vertical="top" wrapText="1"/>
      <protection locked="0"/>
    </xf>
    <xf numFmtId="0" fontId="3" fillId="8" borderId="32" xfId="3" applyBorder="1" applyAlignment="1" applyProtection="1">
      <alignment horizontal="left" vertical="top" wrapText="1"/>
      <protection locked="0"/>
    </xf>
    <xf numFmtId="167" fontId="3" fillId="8" borderId="41" xfId="7" applyNumberFormat="1" applyFill="1" applyBorder="1" applyAlignment="1" applyProtection="1">
      <alignment horizontal="center" vertical="top" wrapText="1"/>
      <protection locked="0"/>
    </xf>
    <xf numFmtId="167" fontId="3" fillId="8" borderId="29" xfId="7" applyNumberFormat="1" applyFill="1" applyBorder="1" applyAlignment="1" applyProtection="1">
      <alignment horizontal="center" vertical="top" wrapText="1"/>
      <protection locked="0"/>
    </xf>
    <xf numFmtId="167" fontId="3" fillId="8" borderId="30" xfId="7" applyNumberFormat="1" applyFill="1" applyBorder="1" applyAlignment="1" applyProtection="1">
      <alignment horizontal="center" vertical="top" wrapText="1"/>
      <protection locked="0"/>
    </xf>
    <xf numFmtId="0" fontId="4" fillId="0" borderId="22" xfId="0" applyFont="1" applyBorder="1" applyAlignment="1">
      <alignment horizontal="left" vertical="top" wrapText="1"/>
    </xf>
    <xf numFmtId="0" fontId="4" fillId="0" borderId="31" xfId="0" applyFont="1" applyBorder="1" applyAlignment="1">
      <alignment horizontal="left" vertical="top" wrapText="1"/>
    </xf>
    <xf numFmtId="0" fontId="4" fillId="0" borderId="32" xfId="0" applyFont="1" applyBorder="1" applyAlignment="1">
      <alignment horizontal="left" vertical="top" wrapText="1"/>
    </xf>
    <xf numFmtId="0" fontId="3" fillId="13" borderId="49" xfId="7" applyFill="1" applyBorder="1" applyAlignment="1" applyProtection="1">
      <alignment horizontal="left" vertical="top" wrapText="1"/>
    </xf>
    <xf numFmtId="0" fontId="3" fillId="13" borderId="50" xfId="7" applyFill="1" applyBorder="1" applyAlignment="1" applyProtection="1">
      <alignment horizontal="left" vertical="top" wrapText="1"/>
    </xf>
    <xf numFmtId="0" fontId="3" fillId="13" borderId="41" xfId="7" applyFill="1" applyBorder="1" applyAlignment="1" applyProtection="1">
      <alignment horizontal="left" vertical="top" wrapText="1"/>
    </xf>
    <xf numFmtId="0" fontId="3" fillId="13" borderId="30" xfId="7" applyFill="1" applyBorder="1" applyAlignment="1" applyProtection="1">
      <alignment horizontal="left" vertical="top" wrapText="1"/>
    </xf>
    <xf numFmtId="0" fontId="3" fillId="12" borderId="52" xfId="7" applyFill="1" applyBorder="1" applyAlignment="1" applyProtection="1">
      <alignment horizontal="left" vertical="top" wrapText="1"/>
      <protection locked="0"/>
    </xf>
    <xf numFmtId="0" fontId="3" fillId="12" borderId="51" xfId="7" applyFill="1" applyBorder="1" applyAlignment="1" applyProtection="1">
      <alignment horizontal="left" vertical="top" wrapText="1"/>
      <protection locked="0"/>
    </xf>
    <xf numFmtId="14" fontId="3" fillId="7" borderId="18" xfId="7" applyNumberFormat="1" applyFill="1" applyAlignment="1" applyProtection="1">
      <alignment horizontal="left" vertical="center" wrapText="1"/>
      <protection locked="0"/>
    </xf>
    <xf numFmtId="167" fontId="3" fillId="46" borderId="51" xfId="7" applyNumberFormat="1" applyFill="1" applyBorder="1" applyAlignment="1" applyProtection="1">
      <alignment horizontal="left" vertical="top" wrapText="1"/>
      <protection locked="0"/>
    </xf>
    <xf numFmtId="167" fontId="3" fillId="8" borderId="51" xfId="7" applyNumberFormat="1" applyFill="1" applyBorder="1" applyAlignment="1" applyProtection="1">
      <alignment horizontal="left" vertical="top" wrapText="1"/>
      <protection locked="0"/>
    </xf>
    <xf numFmtId="0" fontId="3" fillId="15" borderId="41" xfId="7" applyFill="1" applyBorder="1" applyAlignment="1" applyProtection="1">
      <alignment horizontal="left" vertical="top" wrapText="1"/>
      <protection locked="0"/>
    </xf>
    <xf numFmtId="0" fontId="3" fillId="15" borderId="29" xfId="7" applyFill="1" applyBorder="1" applyAlignment="1" applyProtection="1">
      <alignment horizontal="left" vertical="top" wrapText="1"/>
      <protection locked="0"/>
    </xf>
    <xf numFmtId="0" fontId="3" fillId="15" borderId="30" xfId="7" applyFill="1" applyBorder="1" applyAlignment="1" applyProtection="1">
      <alignment horizontal="left" vertical="top" wrapText="1"/>
      <protection locked="0"/>
    </xf>
    <xf numFmtId="167" fontId="3" fillId="8" borderId="41" xfId="7" applyNumberFormat="1" applyFill="1" applyBorder="1" applyAlignment="1" applyProtection="1">
      <alignment horizontal="left" vertical="top" wrapText="1"/>
      <protection locked="0"/>
    </xf>
    <xf numFmtId="167" fontId="3" fillId="8" borderId="29" xfId="7" applyNumberFormat="1" applyFill="1" applyBorder="1" applyAlignment="1" applyProtection="1">
      <alignment horizontal="left" vertical="top" wrapText="1"/>
      <protection locked="0"/>
    </xf>
    <xf numFmtId="167" fontId="3" fillId="8" borderId="30" xfId="7" applyNumberFormat="1" applyFill="1" applyBorder="1" applyAlignment="1" applyProtection="1">
      <alignment horizontal="left" vertical="top" wrapText="1"/>
      <protection locked="0"/>
    </xf>
    <xf numFmtId="0" fontId="21" fillId="0" borderId="0" xfId="0" applyFont="1" applyAlignment="1">
      <alignment horizontal="left" vertical="center"/>
    </xf>
    <xf numFmtId="0" fontId="3" fillId="0" borderId="0" xfId="0" applyFont="1"/>
    <xf numFmtId="0" fontId="3" fillId="0" borderId="0" xfId="0" applyFont="1" applyAlignment="1">
      <alignment horizontal="left" vertical="center"/>
    </xf>
    <xf numFmtId="0" fontId="4" fillId="0" borderId="0" xfId="0" applyFont="1" applyAlignment="1">
      <alignment horizontal="right" vertical="top" wrapText="1"/>
    </xf>
    <xf numFmtId="0" fontId="16" fillId="44" borderId="16" xfId="6" applyFont="1" applyFill="1" applyBorder="1" applyAlignment="1" applyProtection="1">
      <alignment horizontal="left" vertical="top" wrapText="1"/>
    </xf>
    <xf numFmtId="0" fontId="16" fillId="44" borderId="10" xfId="6" applyFont="1" applyFill="1" applyBorder="1" applyAlignment="1" applyProtection="1">
      <alignment horizontal="left" vertical="top" wrapText="1"/>
    </xf>
    <xf numFmtId="0" fontId="16" fillId="44" borderId="15" xfId="6" applyFont="1" applyFill="1" applyBorder="1" applyAlignment="1" applyProtection="1">
      <alignment horizontal="left" vertical="top" wrapText="1"/>
    </xf>
    <xf numFmtId="0" fontId="16" fillId="44" borderId="3" xfId="6" applyFont="1" applyFill="1" applyBorder="1" applyAlignment="1" applyProtection="1">
      <alignment horizontal="left" vertical="top" wrapText="1"/>
    </xf>
    <xf numFmtId="0" fontId="16" fillId="8" borderId="10" xfId="3" applyFont="1" applyBorder="1" applyAlignment="1" applyProtection="1">
      <alignment horizontal="left" vertical="top" wrapText="1"/>
    </xf>
    <xf numFmtId="0" fontId="16" fillId="8" borderId="11" xfId="3" applyFont="1" applyBorder="1" applyAlignment="1" applyProtection="1">
      <alignment horizontal="left" vertical="top" wrapText="1"/>
    </xf>
    <xf numFmtId="0" fontId="16" fillId="8" borderId="3" xfId="3" applyFont="1" applyBorder="1" applyAlignment="1" applyProtection="1">
      <alignment horizontal="left" vertical="top" wrapText="1"/>
    </xf>
    <xf numFmtId="0" fontId="16" fillId="8" borderId="12" xfId="3" applyFont="1" applyBorder="1" applyAlignment="1" applyProtection="1">
      <alignment horizontal="left" vertical="top" wrapText="1"/>
    </xf>
    <xf numFmtId="0" fontId="5" fillId="0" borderId="10" xfId="6" applyFont="1" applyFill="1" applyBorder="1" applyAlignment="1" applyProtection="1">
      <alignment horizontal="left" vertical="center"/>
    </xf>
    <xf numFmtId="0" fontId="4" fillId="0" borderId="3" xfId="6" applyFont="1" applyFill="1" applyBorder="1" applyAlignment="1" applyProtection="1">
      <alignment horizontal="left" vertical="top"/>
    </xf>
    <xf numFmtId="0" fontId="57" fillId="0" borderId="23" xfId="0" applyFont="1" applyBorder="1" applyAlignment="1">
      <alignment horizontal="center" vertical="top" wrapText="1"/>
    </xf>
    <xf numFmtId="0" fontId="57" fillId="0" borderId="0" xfId="0" applyFont="1" applyAlignment="1">
      <alignment horizontal="center" vertical="top" wrapText="1"/>
    </xf>
    <xf numFmtId="0" fontId="57" fillId="0" borderId="19" xfId="0" applyFont="1" applyBorder="1" applyAlignment="1">
      <alignment horizontal="center" vertical="top" wrapText="1"/>
    </xf>
    <xf numFmtId="0" fontId="56" fillId="0" borderId="35" xfId="0" applyFont="1" applyBorder="1" applyAlignment="1">
      <alignment horizontal="center" wrapText="1"/>
    </xf>
    <xf numFmtId="0" fontId="56" fillId="0" borderId="28" xfId="0" applyFont="1" applyBorder="1" applyAlignment="1">
      <alignment horizontal="center" wrapText="1"/>
    </xf>
    <xf numFmtId="0" fontId="56" fillId="0" borderId="21" xfId="0" applyFont="1" applyBorder="1" applyAlignment="1">
      <alignment horizontal="center" wrapText="1"/>
    </xf>
    <xf numFmtId="0" fontId="58" fillId="0" borderId="23" xfId="0" applyFont="1" applyBorder="1" applyAlignment="1">
      <alignment horizontal="center" vertical="center" wrapText="1"/>
    </xf>
    <xf numFmtId="0" fontId="58" fillId="0" borderId="0" xfId="0" applyFont="1" applyAlignment="1">
      <alignment horizontal="center" vertical="center" wrapText="1"/>
    </xf>
    <xf numFmtId="0" fontId="58" fillId="0" borderId="19" xfId="0" applyFont="1" applyBorder="1" applyAlignment="1">
      <alignment horizontal="center" vertical="center" wrapText="1"/>
    </xf>
    <xf numFmtId="0" fontId="10" fillId="0" borderId="98" xfId="0" applyFont="1" applyBorder="1" applyAlignment="1">
      <alignment horizontal="center" vertical="top"/>
    </xf>
    <xf numFmtId="0" fontId="10" fillId="0" borderId="0" xfId="0" applyFont="1" applyAlignment="1">
      <alignment horizontal="center" vertical="top"/>
    </xf>
    <xf numFmtId="0" fontId="10" fillId="0" borderId="96" xfId="0" applyFont="1" applyBorder="1" applyAlignment="1">
      <alignment horizontal="center" vertical="top"/>
    </xf>
    <xf numFmtId="49" fontId="3" fillId="8" borderId="49" xfId="7" applyNumberFormat="1" applyFill="1" applyBorder="1" applyAlignment="1" applyProtection="1">
      <alignment horizontal="left" vertical="top"/>
      <protection locked="0"/>
    </xf>
    <xf numFmtId="49" fontId="3" fillId="8" borderId="27" xfId="7" applyNumberFormat="1" applyFill="1" applyBorder="1" applyAlignment="1" applyProtection="1">
      <alignment horizontal="left" vertical="top"/>
      <protection locked="0"/>
    </xf>
    <xf numFmtId="49" fontId="3" fillId="8" borderId="50" xfId="7" applyNumberFormat="1" applyFill="1" applyBorder="1" applyAlignment="1" applyProtection="1">
      <alignment horizontal="left" vertical="top"/>
      <protection locked="0"/>
    </xf>
    <xf numFmtId="49" fontId="3" fillId="8" borderId="41" xfId="7" applyNumberFormat="1" applyFill="1" applyBorder="1" applyAlignment="1" applyProtection="1">
      <alignment horizontal="left" vertical="top"/>
      <protection locked="0"/>
    </xf>
    <xf numFmtId="49" fontId="3" fillId="8" borderId="29" xfId="7" applyNumberFormat="1" applyFill="1" applyBorder="1" applyAlignment="1" applyProtection="1">
      <alignment horizontal="left" vertical="top"/>
      <protection locked="0"/>
    </xf>
    <xf numFmtId="49" fontId="3" fillId="8" borderId="30" xfId="7" applyNumberFormat="1" applyFill="1" applyBorder="1" applyAlignment="1" applyProtection="1">
      <alignment horizontal="left" vertical="top"/>
      <protection locked="0"/>
    </xf>
    <xf numFmtId="49" fontId="3" fillId="8" borderId="22" xfId="7" applyNumberFormat="1" applyFill="1" applyBorder="1" applyAlignment="1" applyProtection="1">
      <alignment horizontal="left" vertical="top" wrapText="1"/>
      <protection locked="0"/>
    </xf>
    <xf numFmtId="49" fontId="3" fillId="8" borderId="31" xfId="7" applyNumberFormat="1" applyFill="1" applyBorder="1" applyAlignment="1" applyProtection="1">
      <alignment horizontal="left" vertical="top" wrapText="1"/>
      <protection locked="0"/>
    </xf>
    <xf numFmtId="49" fontId="3" fillId="8" borderId="32" xfId="7" applyNumberFormat="1" applyFill="1" applyBorder="1" applyAlignment="1" applyProtection="1">
      <alignment horizontal="left" vertical="top" wrapText="1"/>
      <protection locked="0"/>
    </xf>
    <xf numFmtId="0" fontId="3" fillId="0" borderId="32" xfId="7" applyBorder="1" applyAlignment="1" applyProtection="1">
      <alignment horizontal="left" vertical="top" wrapText="1"/>
    </xf>
    <xf numFmtId="0" fontId="3" fillId="0" borderId="22" xfId="7" applyBorder="1" applyAlignment="1" applyProtection="1">
      <alignment horizontal="left" vertical="top"/>
    </xf>
    <xf numFmtId="0" fontId="3" fillId="0" borderId="31" xfId="7" applyBorder="1" applyAlignment="1" applyProtection="1">
      <alignment horizontal="left" vertical="top"/>
    </xf>
    <xf numFmtId="0" fontId="3" fillId="0" borderId="32" xfId="7" applyBorder="1" applyAlignment="1" applyProtection="1">
      <alignment horizontal="left" vertical="top"/>
    </xf>
    <xf numFmtId="0" fontId="3" fillId="0" borderId="31" xfId="0" applyFont="1" applyBorder="1" applyAlignment="1">
      <alignment horizontal="left" vertical="center" wrapText="1"/>
    </xf>
    <xf numFmtId="0" fontId="3" fillId="6" borderId="0" xfId="7" applyFill="1" applyBorder="1" applyAlignment="1" applyProtection="1">
      <alignment horizontal="left" vertical="top" wrapText="1"/>
    </xf>
    <xf numFmtId="0" fontId="0" fillId="0" borderId="50" xfId="0" applyBorder="1" applyAlignment="1">
      <alignment vertical="top" wrapText="1"/>
    </xf>
    <xf numFmtId="0" fontId="3" fillId="0" borderId="41" xfId="7" applyBorder="1" applyAlignment="1" applyProtection="1">
      <alignment horizontal="left" vertical="top" wrapText="1"/>
    </xf>
    <xf numFmtId="0" fontId="3" fillId="0" borderId="29" xfId="7" applyBorder="1" applyAlignment="1" applyProtection="1">
      <alignment horizontal="left" vertical="top" wrapText="1"/>
    </xf>
    <xf numFmtId="0" fontId="0" fillId="0" borderId="30" xfId="0" applyBorder="1" applyAlignment="1">
      <alignment vertical="top" wrapText="1"/>
    </xf>
    <xf numFmtId="0" fontId="3" fillId="6" borderId="0" xfId="0" applyFont="1" applyFill="1" applyAlignment="1">
      <alignment horizontal="left" vertical="top" wrapText="1"/>
    </xf>
    <xf numFmtId="165" fontId="32" fillId="0" borderId="0" xfId="5" applyFont="1" applyFill="1" applyAlignment="1" applyProtection="1">
      <alignment horizontal="right" vertical="top" wrapText="1"/>
    </xf>
    <xf numFmtId="0" fontId="26" fillId="0" borderId="7" xfId="9" applyFont="1" applyBorder="1" applyAlignment="1">
      <alignment horizontal="left" vertical="top" wrapText="1"/>
    </xf>
    <xf numFmtId="0" fontId="26" fillId="0" borderId="13" xfId="9" applyFont="1" applyBorder="1" applyAlignment="1">
      <alignment horizontal="left" vertical="top" wrapText="1"/>
    </xf>
    <xf numFmtId="0" fontId="26" fillId="0" borderId="44" xfId="9" applyFont="1" applyBorder="1" applyAlignment="1">
      <alignment horizontal="left" vertical="top" wrapText="1"/>
    </xf>
    <xf numFmtId="0" fontId="4" fillId="7" borderId="35" xfId="0" applyFont="1" applyFill="1" applyBorder="1" applyAlignment="1" applyProtection="1">
      <alignment horizontal="left" vertical="top" wrapText="1"/>
      <protection locked="0"/>
    </xf>
    <xf numFmtId="0" fontId="3" fillId="7" borderId="28" xfId="0" applyFont="1" applyFill="1" applyBorder="1" applyAlignment="1" applyProtection="1">
      <alignment vertical="top" wrapText="1"/>
      <protection locked="0"/>
    </xf>
    <xf numFmtId="0" fontId="3" fillId="7" borderId="21" xfId="0" applyFont="1" applyFill="1" applyBorder="1" applyAlignment="1" applyProtection="1">
      <alignment vertical="top" wrapText="1"/>
      <protection locked="0"/>
    </xf>
    <xf numFmtId="0" fontId="3" fillId="7" borderId="25" xfId="0" applyFont="1" applyFill="1" applyBorder="1" applyAlignment="1" applyProtection="1">
      <alignment vertical="top" wrapText="1"/>
      <protection locked="0"/>
    </xf>
    <xf numFmtId="0" fontId="3" fillId="7" borderId="43" xfId="0" applyFont="1" applyFill="1" applyBorder="1" applyAlignment="1" applyProtection="1">
      <alignment vertical="top" wrapText="1"/>
      <protection locked="0"/>
    </xf>
    <xf numFmtId="0" fontId="3" fillId="7" borderId="26" xfId="0" applyFont="1" applyFill="1" applyBorder="1" applyAlignment="1" applyProtection="1">
      <alignment vertical="top" wrapText="1"/>
      <protection locked="0"/>
    </xf>
    <xf numFmtId="0" fontId="23" fillId="15" borderId="7" xfId="0" applyFont="1" applyFill="1" applyBorder="1" applyAlignment="1">
      <alignment vertical="top" wrapText="1"/>
    </xf>
    <xf numFmtId="0" fontId="8" fillId="15" borderId="37" xfId="0" applyFont="1" applyFill="1" applyBorder="1" applyAlignment="1">
      <alignment vertical="top" wrapText="1"/>
    </xf>
    <xf numFmtId="0" fontId="3" fillId="0" borderId="13" xfId="0" applyFont="1" applyBorder="1" applyAlignment="1">
      <alignment vertical="top" wrapText="1"/>
    </xf>
    <xf numFmtId="0" fontId="3" fillId="0" borderId="14" xfId="0" applyFont="1" applyBorder="1" applyAlignment="1">
      <alignment vertical="top" wrapText="1"/>
    </xf>
    <xf numFmtId="0" fontId="55" fillId="0" borderId="0" xfId="0" applyFont="1" applyAlignment="1">
      <alignment horizontal="left" vertical="top" wrapText="1"/>
    </xf>
    <xf numFmtId="0" fontId="0" fillId="0" borderId="0" xfId="0" applyAlignment="1">
      <alignment vertical="top"/>
    </xf>
    <xf numFmtId="0" fontId="3" fillId="12" borderId="49" xfId="6" applyBorder="1" applyAlignment="1" applyProtection="1">
      <alignment horizontal="left" vertical="top" wrapText="1"/>
      <protection locked="0"/>
    </xf>
    <xf numFmtId="0" fontId="3" fillId="12" borderId="27" xfId="6" applyBorder="1" applyAlignment="1" applyProtection="1">
      <alignment horizontal="left" vertical="top" wrapText="1"/>
      <protection locked="0"/>
    </xf>
    <xf numFmtId="0" fontId="0" fillId="0" borderId="27" xfId="0" applyBorder="1" applyAlignment="1" applyProtection="1">
      <alignment wrapText="1"/>
      <protection locked="0"/>
    </xf>
    <xf numFmtId="0" fontId="0" fillId="0" borderId="50" xfId="0" applyBorder="1" applyAlignment="1" applyProtection="1">
      <alignment wrapText="1"/>
      <protection locked="0"/>
    </xf>
    <xf numFmtId="0" fontId="3" fillId="12" borderId="33" xfId="6" applyBorder="1" applyAlignment="1" applyProtection="1">
      <alignment horizontal="left" vertical="top" wrapText="1"/>
      <protection locked="0"/>
    </xf>
    <xf numFmtId="0" fontId="3" fillId="12" borderId="0" xfId="6" applyAlignment="1" applyProtection="1">
      <alignment horizontal="left" vertical="top" wrapText="1"/>
      <protection locked="0"/>
    </xf>
    <xf numFmtId="0" fontId="0" fillId="0" borderId="0" xfId="0" applyAlignment="1" applyProtection="1">
      <alignment wrapText="1"/>
      <protection locked="0"/>
    </xf>
    <xf numFmtId="0" fontId="0" fillId="0" borderId="96" xfId="0" applyBorder="1" applyAlignment="1" applyProtection="1">
      <alignment wrapText="1"/>
      <protection locked="0"/>
    </xf>
    <xf numFmtId="0" fontId="0" fillId="0" borderId="41" xfId="0" applyBorder="1" applyAlignment="1" applyProtection="1">
      <alignment wrapText="1"/>
      <protection locked="0"/>
    </xf>
    <xf numFmtId="0" fontId="0" fillId="0" borderId="29" xfId="0" applyBorder="1" applyAlignment="1" applyProtection="1">
      <alignment wrapText="1"/>
      <protection locked="0"/>
    </xf>
    <xf numFmtId="0" fontId="0" fillId="0" borderId="30" xfId="0" applyBorder="1" applyAlignment="1" applyProtection="1">
      <alignment wrapText="1"/>
      <protection locked="0"/>
    </xf>
    <xf numFmtId="0" fontId="0" fillId="0" borderId="42" xfId="0" applyBorder="1" applyAlignment="1">
      <alignment vertical="top"/>
    </xf>
    <xf numFmtId="0" fontId="16" fillId="15" borderId="22" xfId="7" applyFont="1" applyFill="1" applyBorder="1" applyAlignment="1" applyProtection="1">
      <alignment horizontal="left" vertical="top" wrapText="1"/>
    </xf>
    <xf numFmtId="0" fontId="16" fillId="15" borderId="32" xfId="7" applyFont="1" applyFill="1" applyBorder="1" applyAlignment="1" applyProtection="1">
      <alignment horizontal="left" vertical="top" wrapText="1"/>
    </xf>
    <xf numFmtId="0" fontId="4" fillId="15" borderId="22" xfId="7" applyFont="1" applyFill="1" applyBorder="1" applyAlignment="1" applyProtection="1">
      <alignment horizontal="center" textRotation="90" wrapText="1"/>
    </xf>
    <xf numFmtId="0" fontId="4" fillId="15" borderId="32" xfId="7" applyFont="1" applyFill="1" applyBorder="1" applyAlignment="1" applyProtection="1">
      <alignment horizontal="center" textRotation="90" wrapText="1"/>
    </xf>
    <xf numFmtId="0" fontId="4" fillId="15" borderId="22" xfId="0" applyFont="1" applyFill="1" applyBorder="1" applyAlignment="1">
      <alignment horizontal="center" textRotation="90" wrapText="1"/>
    </xf>
    <xf numFmtId="0" fontId="4" fillId="15" borderId="32" xfId="0" applyFont="1" applyFill="1" applyBorder="1" applyAlignment="1">
      <alignment horizontal="center" textRotation="90" wrapText="1"/>
    </xf>
    <xf numFmtId="0" fontId="4" fillId="15" borderId="22" xfId="0" applyFont="1" applyFill="1" applyBorder="1" applyAlignment="1">
      <alignment vertical="top" wrapText="1"/>
    </xf>
    <xf numFmtId="0" fontId="4" fillId="15" borderId="31" xfId="0" applyFont="1" applyFill="1" applyBorder="1" applyAlignment="1">
      <alignment vertical="top" wrapText="1"/>
    </xf>
    <xf numFmtId="0" fontId="4" fillId="15" borderId="32" xfId="0" applyFont="1" applyFill="1" applyBorder="1" applyAlignment="1">
      <alignment vertical="top" wrapText="1"/>
    </xf>
    <xf numFmtId="0" fontId="3" fillId="0" borderId="52" xfId="0" applyFont="1" applyBorder="1" applyAlignment="1">
      <alignment horizontal="center" textRotation="90" wrapText="1"/>
    </xf>
    <xf numFmtId="0" fontId="3" fillId="0" borderId="100" xfId="0" applyFont="1" applyBorder="1" applyAlignment="1">
      <alignment horizontal="center" textRotation="90" wrapText="1"/>
    </xf>
    <xf numFmtId="0" fontId="3" fillId="0" borderId="51" xfId="0" applyFont="1" applyBorder="1" applyAlignment="1">
      <alignment horizontal="center" textRotation="90" wrapText="1"/>
    </xf>
    <xf numFmtId="0" fontId="4" fillId="0" borderId="52" xfId="7" applyFont="1" applyFill="1" applyBorder="1" applyAlignment="1" applyProtection="1">
      <alignment horizontal="center" vertical="top" wrapText="1"/>
    </xf>
    <xf numFmtId="0" fontId="4" fillId="0" borderId="100" xfId="7" applyFont="1" applyFill="1" applyBorder="1" applyAlignment="1" applyProtection="1">
      <alignment horizontal="center" vertical="top" wrapText="1"/>
    </xf>
    <xf numFmtId="0" fontId="4" fillId="0" borderId="51" xfId="7" applyFont="1" applyFill="1" applyBorder="1" applyAlignment="1" applyProtection="1">
      <alignment horizontal="center" vertical="top" wrapText="1"/>
    </xf>
    <xf numFmtId="0" fontId="3" fillId="12" borderId="52" xfId="7" applyFont="1" applyFill="1" applyBorder="1" applyAlignment="1" applyProtection="1">
      <alignment horizontal="center" vertical="top" wrapText="1"/>
      <protection locked="0"/>
    </xf>
    <xf numFmtId="0" fontId="3" fillId="12" borderId="100" xfId="7" applyFont="1" applyFill="1" applyBorder="1" applyAlignment="1" applyProtection="1">
      <alignment horizontal="center" vertical="top" wrapText="1"/>
      <protection locked="0"/>
    </xf>
    <xf numFmtId="0" fontId="3" fillId="12" borderId="51" xfId="7" applyFont="1" applyFill="1" applyBorder="1" applyAlignment="1" applyProtection="1">
      <alignment horizontal="center" vertical="top" wrapText="1"/>
      <protection locked="0"/>
    </xf>
    <xf numFmtId="0" fontId="54" fillId="0" borderId="49" xfId="7" applyFont="1" applyFill="1" applyBorder="1" applyAlignment="1" applyProtection="1">
      <alignment horizontal="left" vertical="top" wrapText="1"/>
    </xf>
    <xf numFmtId="0" fontId="54" fillId="0" borderId="27" xfId="7" applyFont="1" applyFill="1" applyBorder="1" applyAlignment="1" applyProtection="1">
      <alignment horizontal="left" vertical="top" wrapText="1"/>
    </xf>
    <xf numFmtId="0" fontId="54" fillId="0" borderId="33" xfId="7" applyFont="1" applyFill="1" applyBorder="1" applyAlignment="1" applyProtection="1">
      <alignment horizontal="left" vertical="top" wrapText="1"/>
    </xf>
    <xf numFmtId="0" fontId="54" fillId="0" borderId="0" xfId="7" applyFont="1" applyFill="1" applyBorder="1" applyAlignment="1" applyProtection="1">
      <alignment horizontal="left" vertical="top" wrapText="1"/>
    </xf>
    <xf numFmtId="0" fontId="54" fillId="0" borderId="41" xfId="7" applyFont="1" applyFill="1" applyBorder="1" applyAlignment="1" applyProtection="1">
      <alignment horizontal="left" vertical="top" wrapText="1"/>
    </xf>
    <xf numFmtId="0" fontId="54" fillId="0" borderId="29" xfId="7" applyFont="1" applyFill="1" applyBorder="1" applyAlignment="1" applyProtection="1">
      <alignment horizontal="left" vertical="top" wrapText="1"/>
    </xf>
    <xf numFmtId="0" fontId="3" fillId="0" borderId="22" xfId="7" applyFill="1" applyBorder="1" applyAlignment="1" applyProtection="1">
      <alignment horizontal="center" vertical="center" wrapText="1"/>
    </xf>
    <xf numFmtId="0" fontId="3" fillId="0" borderId="31" xfId="7" applyFill="1" applyBorder="1" applyAlignment="1" applyProtection="1">
      <alignment horizontal="center" vertical="center" wrapText="1"/>
    </xf>
    <xf numFmtId="0" fontId="3" fillId="0" borderId="32" xfId="7" applyFill="1" applyBorder="1" applyAlignment="1" applyProtection="1">
      <alignment horizontal="center" vertical="center" wrapText="1"/>
    </xf>
    <xf numFmtId="0" fontId="0" fillId="7" borderId="49" xfId="0" applyFill="1" applyBorder="1" applyAlignment="1" applyProtection="1">
      <alignment vertical="top" wrapText="1"/>
      <protection locked="0"/>
    </xf>
    <xf numFmtId="0" fontId="0" fillId="7" borderId="50" xfId="0" applyFill="1" applyBorder="1" applyAlignment="1" applyProtection="1">
      <alignment vertical="top" wrapText="1"/>
      <protection locked="0"/>
    </xf>
    <xf numFmtId="0" fontId="0" fillId="7" borderId="96" xfId="0" applyFill="1" applyBorder="1" applyAlignment="1" applyProtection="1">
      <alignment vertical="top" wrapText="1"/>
      <protection locked="0"/>
    </xf>
    <xf numFmtId="0" fontId="0" fillId="7" borderId="30" xfId="0" applyFill="1" applyBorder="1" applyAlignment="1" applyProtection="1">
      <alignment vertical="top" wrapText="1"/>
      <protection locked="0"/>
    </xf>
    <xf numFmtId="0" fontId="3" fillId="8" borderId="49" xfId="7" applyFill="1" applyBorder="1" applyAlignment="1" applyProtection="1">
      <alignment horizontal="left" vertical="top" wrapText="1"/>
      <protection locked="0"/>
    </xf>
    <xf numFmtId="0" fontId="3" fillId="8" borderId="27" xfId="7" applyFill="1" applyBorder="1" applyAlignment="1" applyProtection="1">
      <alignment horizontal="left" vertical="top" wrapText="1"/>
      <protection locked="0"/>
    </xf>
    <xf numFmtId="0" fontId="3" fillId="8" borderId="50" xfId="7" applyFill="1" applyBorder="1" applyAlignment="1" applyProtection="1">
      <alignment horizontal="left" vertical="top" wrapText="1"/>
      <protection locked="0"/>
    </xf>
    <xf numFmtId="0" fontId="3" fillId="8" borderId="33" xfId="7" applyFill="1" applyBorder="1" applyAlignment="1" applyProtection="1">
      <alignment horizontal="left" vertical="top" wrapText="1"/>
      <protection locked="0"/>
    </xf>
    <xf numFmtId="0" fontId="3" fillId="8" borderId="0" xfId="7" applyFill="1" applyBorder="1" applyAlignment="1" applyProtection="1">
      <alignment horizontal="left" vertical="top" wrapText="1"/>
      <protection locked="0"/>
    </xf>
    <xf numFmtId="0" fontId="3" fillId="8" borderId="96" xfId="7" applyFill="1" applyBorder="1" applyAlignment="1" applyProtection="1">
      <alignment horizontal="left" vertical="top" wrapText="1"/>
      <protection locked="0"/>
    </xf>
    <xf numFmtId="0" fontId="3" fillId="8" borderId="41" xfId="7" applyFill="1" applyBorder="1" applyAlignment="1" applyProtection="1">
      <alignment horizontal="left" vertical="top" wrapText="1"/>
      <protection locked="0"/>
    </xf>
    <xf numFmtId="0" fontId="3" fillId="8" borderId="29" xfId="7" applyFill="1" applyBorder="1" applyAlignment="1" applyProtection="1">
      <alignment horizontal="left" vertical="top" wrapText="1"/>
      <protection locked="0"/>
    </xf>
    <xf numFmtId="0" fontId="3" fillId="8" borderId="30" xfId="7" applyFill="1" applyBorder="1" applyAlignment="1" applyProtection="1">
      <alignment horizontal="left" vertical="top" wrapText="1"/>
      <protection locked="0"/>
    </xf>
    <xf numFmtId="165" fontId="3" fillId="9" borderId="49" xfId="5" applyBorder="1" applyAlignment="1" applyProtection="1">
      <alignment horizontal="center" vertical="center" wrapText="1"/>
    </xf>
    <xf numFmtId="165" fontId="3" fillId="9" borderId="50" xfId="5" applyBorder="1" applyAlignment="1" applyProtection="1">
      <alignment horizontal="center" vertical="center" wrapText="1"/>
    </xf>
    <xf numFmtId="165" fontId="3" fillId="9" borderId="33" xfId="5" applyBorder="1" applyAlignment="1" applyProtection="1">
      <alignment horizontal="center" vertical="center" wrapText="1"/>
    </xf>
    <xf numFmtId="165" fontId="3" fillId="9" borderId="96" xfId="5" applyBorder="1" applyAlignment="1" applyProtection="1">
      <alignment horizontal="center" vertical="center" wrapText="1"/>
    </xf>
    <xf numFmtId="165" fontId="3" fillId="9" borderId="101" xfId="5" applyBorder="1" applyAlignment="1" applyProtection="1">
      <alignment horizontal="center" vertical="center" wrapText="1"/>
    </xf>
    <xf numFmtId="165" fontId="3" fillId="9" borderId="97" xfId="5" applyBorder="1" applyAlignment="1" applyProtection="1">
      <alignment horizontal="center" vertical="center" wrapText="1"/>
    </xf>
    <xf numFmtId="0" fontId="33" fillId="0" borderId="33" xfId="0" applyFont="1" applyBorder="1" applyAlignment="1">
      <alignment vertical="top" wrapText="1"/>
    </xf>
    <xf numFmtId="0" fontId="0" fillId="0" borderId="0" xfId="0" applyAlignment="1">
      <alignment vertical="top" wrapText="1"/>
    </xf>
    <xf numFmtId="0" fontId="3" fillId="12" borderId="22" xfId="7" applyFill="1" applyBorder="1" applyAlignment="1" applyProtection="1">
      <alignment horizontal="right" vertical="center" wrapText="1"/>
      <protection locked="0"/>
    </xf>
    <xf numFmtId="0" fontId="3" fillId="12" borderId="32" xfId="7" applyFill="1" applyBorder="1" applyAlignment="1" applyProtection="1">
      <alignment horizontal="right" vertical="center" wrapText="1"/>
      <protection locked="0"/>
    </xf>
    <xf numFmtId="0" fontId="0" fillId="7" borderId="31" xfId="0" applyFill="1" applyBorder="1" applyAlignment="1" applyProtection="1">
      <alignment horizontal="right" vertical="center" wrapText="1"/>
      <protection locked="0"/>
    </xf>
    <xf numFmtId="0" fontId="0" fillId="7" borderId="32" xfId="0" applyFill="1" applyBorder="1" applyAlignment="1" applyProtection="1">
      <alignment horizontal="right" vertical="center" wrapText="1"/>
      <protection locked="0"/>
    </xf>
    <xf numFmtId="0" fontId="3" fillId="0" borderId="22" xfId="0" applyFont="1" applyBorder="1" applyAlignment="1">
      <alignment horizontal="left" vertical="top" wrapText="1"/>
    </xf>
    <xf numFmtId="0" fontId="3" fillId="0" borderId="32" xfId="0" applyFont="1" applyBorder="1" applyAlignment="1">
      <alignment horizontal="left" vertical="top" wrapText="1"/>
    </xf>
    <xf numFmtId="0" fontId="4" fillId="15" borderId="22" xfId="0" applyFont="1" applyFill="1" applyBorder="1" applyAlignment="1">
      <alignment horizontal="left" vertical="top" wrapText="1"/>
    </xf>
    <xf numFmtId="0" fontId="4" fillId="15" borderId="31" xfId="0" applyFont="1" applyFill="1" applyBorder="1" applyAlignment="1">
      <alignment horizontal="left" vertical="top" wrapText="1"/>
    </xf>
    <xf numFmtId="0" fontId="4" fillId="15" borderId="32" xfId="0" applyFont="1" applyFill="1" applyBorder="1" applyAlignment="1">
      <alignment horizontal="left" vertical="top" wrapText="1"/>
    </xf>
    <xf numFmtId="0" fontId="54" fillId="0" borderId="50" xfId="7" applyFont="1" applyFill="1" applyBorder="1" applyAlignment="1" applyProtection="1">
      <alignment horizontal="left" vertical="top" wrapText="1"/>
    </xf>
    <xf numFmtId="0" fontId="54" fillId="0" borderId="96" xfId="7" applyFont="1" applyFill="1" applyBorder="1" applyAlignment="1" applyProtection="1">
      <alignment horizontal="left" vertical="top" wrapText="1"/>
    </xf>
    <xf numFmtId="0" fontId="54" fillId="0" borderId="30" xfId="7" applyFont="1" applyFill="1" applyBorder="1" applyAlignment="1" applyProtection="1">
      <alignment horizontal="left" vertical="top" wrapText="1"/>
    </xf>
    <xf numFmtId="0" fontId="0" fillId="7" borderId="49" xfId="0" applyFill="1" applyBorder="1" applyAlignment="1" applyProtection="1">
      <alignment horizontal="center" vertical="top" wrapText="1"/>
      <protection locked="0"/>
    </xf>
    <xf numFmtId="0" fontId="0" fillId="7" borderId="27" xfId="0" applyFill="1" applyBorder="1" applyAlignment="1" applyProtection="1">
      <alignment horizontal="center" vertical="top" wrapText="1"/>
      <protection locked="0"/>
    </xf>
    <xf numFmtId="0" fontId="0" fillId="7" borderId="50" xfId="0" applyFill="1" applyBorder="1" applyAlignment="1" applyProtection="1">
      <alignment horizontal="center" vertical="top" wrapText="1"/>
      <protection locked="0"/>
    </xf>
    <xf numFmtId="0" fontId="0" fillId="7" borderId="33" xfId="0" applyFill="1" applyBorder="1" applyAlignment="1" applyProtection="1">
      <alignment horizontal="center" vertical="top" wrapText="1"/>
      <protection locked="0"/>
    </xf>
    <xf numFmtId="0" fontId="0" fillId="7" borderId="0" xfId="0" applyFill="1" applyAlignment="1" applyProtection="1">
      <alignment horizontal="center" vertical="top" wrapText="1"/>
      <protection locked="0"/>
    </xf>
    <xf numFmtId="0" fontId="0" fillId="7" borderId="96" xfId="0" applyFill="1" applyBorder="1" applyAlignment="1" applyProtection="1">
      <alignment horizontal="center" vertical="top" wrapText="1"/>
      <protection locked="0"/>
    </xf>
    <xf numFmtId="0" fontId="0" fillId="7" borderId="41" xfId="0" applyFill="1" applyBorder="1" applyAlignment="1" applyProtection="1">
      <alignment horizontal="center" vertical="top" wrapText="1"/>
      <protection locked="0"/>
    </xf>
    <xf numFmtId="0" fontId="0" fillId="7" borderId="29" xfId="0" applyFill="1" applyBorder="1" applyAlignment="1" applyProtection="1">
      <alignment horizontal="center" vertical="top" wrapText="1"/>
      <protection locked="0"/>
    </xf>
    <xf numFmtId="0" fontId="0" fillId="7" borderId="30" xfId="0" applyFill="1" applyBorder="1" applyAlignment="1" applyProtection="1">
      <alignment horizontal="center" vertical="top" wrapText="1"/>
      <protection locked="0"/>
    </xf>
    <xf numFmtId="165" fontId="3" fillId="9" borderId="27" xfId="5" applyBorder="1" applyAlignment="1" applyProtection="1">
      <alignment horizontal="center" vertical="center" wrapText="1"/>
    </xf>
    <xf numFmtId="165" fontId="3" fillId="9" borderId="0" xfId="5" applyBorder="1" applyAlignment="1" applyProtection="1">
      <alignment horizontal="center" vertical="center" wrapText="1"/>
    </xf>
    <xf numFmtId="0" fontId="3" fillId="7" borderId="49" xfId="7" applyFill="1" applyBorder="1" applyAlignment="1" applyProtection="1">
      <alignment horizontal="left" vertical="center" wrapText="1"/>
      <protection locked="0"/>
    </xf>
    <xf numFmtId="0" fontId="3" fillId="7" borderId="50" xfId="7" applyFill="1" applyBorder="1" applyAlignment="1" applyProtection="1">
      <alignment horizontal="left" vertical="center" wrapText="1"/>
      <protection locked="0"/>
    </xf>
    <xf numFmtId="0" fontId="3" fillId="7" borderId="33" xfId="7" applyFill="1" applyBorder="1" applyAlignment="1" applyProtection="1">
      <alignment horizontal="left" vertical="center" wrapText="1"/>
      <protection locked="0"/>
    </xf>
    <xf numFmtId="0" fontId="3" fillId="7" borderId="96" xfId="7" applyFill="1" applyBorder="1" applyAlignment="1" applyProtection="1">
      <alignment horizontal="left" vertical="center" wrapText="1"/>
      <protection locked="0"/>
    </xf>
    <xf numFmtId="0" fontId="3" fillId="7" borderId="41" xfId="7" applyFill="1" applyBorder="1" applyAlignment="1" applyProtection="1">
      <alignment horizontal="left" vertical="center" wrapText="1"/>
      <protection locked="0"/>
    </xf>
    <xf numFmtId="0" fontId="3" fillId="7" borderId="30" xfId="7" applyFill="1" applyBorder="1" applyAlignment="1" applyProtection="1">
      <alignment horizontal="left" vertical="center" wrapText="1"/>
      <protection locked="0"/>
    </xf>
    <xf numFmtId="0" fontId="0" fillId="7" borderId="27" xfId="0" applyFill="1" applyBorder="1" applyAlignment="1" applyProtection="1">
      <alignment horizontal="left" vertical="center" wrapText="1"/>
      <protection locked="0"/>
    </xf>
    <xf numFmtId="0" fontId="0" fillId="7" borderId="50" xfId="0" applyFill="1" applyBorder="1" applyAlignment="1" applyProtection="1">
      <alignment horizontal="left" vertical="center" wrapText="1"/>
      <protection locked="0"/>
    </xf>
    <xf numFmtId="0" fontId="0" fillId="7" borderId="0" xfId="0" applyFill="1" applyAlignment="1" applyProtection="1">
      <alignment horizontal="left" vertical="center" wrapText="1"/>
      <protection locked="0"/>
    </xf>
    <xf numFmtId="0" fontId="0" fillId="7" borderId="96" xfId="0" applyFill="1" applyBorder="1" applyAlignment="1" applyProtection="1">
      <alignment horizontal="left" vertical="center" wrapText="1"/>
      <protection locked="0"/>
    </xf>
    <xf numFmtId="0" fontId="0" fillId="7" borderId="29" xfId="0" applyFill="1" applyBorder="1" applyAlignment="1" applyProtection="1">
      <alignment horizontal="left" vertical="center" wrapText="1"/>
      <protection locked="0"/>
    </xf>
    <xf numFmtId="0" fontId="0" fillId="7" borderId="30" xfId="0" applyFill="1" applyBorder="1" applyAlignment="1" applyProtection="1">
      <alignment horizontal="left" vertical="center" wrapText="1"/>
      <protection locked="0"/>
    </xf>
    <xf numFmtId="0" fontId="4" fillId="15" borderId="49" xfId="7" applyFont="1" applyFill="1" applyBorder="1" applyAlignment="1" applyProtection="1">
      <alignment horizontal="left" vertical="top" wrapText="1"/>
    </xf>
    <xf numFmtId="0" fontId="4" fillId="15" borderId="50" xfId="7" applyFont="1" applyFill="1" applyBorder="1" applyAlignment="1" applyProtection="1">
      <alignment horizontal="left" vertical="top" wrapText="1"/>
    </xf>
    <xf numFmtId="0" fontId="4" fillId="15" borderId="49" xfId="0" applyFont="1" applyFill="1" applyBorder="1" applyAlignment="1">
      <alignment horizontal="left" vertical="top" wrapText="1"/>
    </xf>
    <xf numFmtId="0" fontId="4" fillId="15" borderId="50" xfId="0" applyFont="1" applyFill="1" applyBorder="1" applyAlignment="1">
      <alignment horizontal="left" vertical="top" wrapText="1"/>
    </xf>
    <xf numFmtId="0" fontId="4" fillId="0" borderId="49" xfId="0" applyFont="1" applyBorder="1" applyAlignment="1">
      <alignment vertical="top" wrapText="1"/>
    </xf>
    <xf numFmtId="0" fontId="4" fillId="0" borderId="27" xfId="0" applyFont="1" applyBorder="1" applyAlignment="1">
      <alignment vertical="top" wrapText="1"/>
    </xf>
    <xf numFmtId="0" fontId="4" fillId="0" borderId="50" xfId="0" applyFont="1" applyBorder="1" applyAlignment="1">
      <alignment vertical="top" wrapText="1"/>
    </xf>
    <xf numFmtId="0" fontId="3" fillId="12" borderId="6" xfId="7" applyFont="1" applyFill="1" applyBorder="1" applyAlignment="1" applyProtection="1">
      <alignment horizontal="center" vertical="top" wrapText="1"/>
      <protection locked="0"/>
    </xf>
    <xf numFmtId="0" fontId="3" fillId="12" borderId="5" xfId="7" applyFont="1" applyFill="1" applyBorder="1" applyAlignment="1" applyProtection="1">
      <alignment horizontal="center" vertical="top" wrapText="1"/>
      <protection locked="0"/>
    </xf>
    <xf numFmtId="0" fontId="3" fillId="12" borderId="4" xfId="7" applyFont="1" applyFill="1" applyBorder="1" applyAlignment="1" applyProtection="1">
      <alignment horizontal="center" vertical="top" wrapText="1"/>
      <protection locked="0"/>
    </xf>
    <xf numFmtId="0" fontId="3" fillId="12" borderId="52" xfId="7" applyFill="1" applyBorder="1" applyAlignment="1" applyProtection="1">
      <alignment horizontal="center" vertical="top" wrapText="1"/>
      <protection locked="0"/>
    </xf>
    <xf numFmtId="0" fontId="3" fillId="12" borderId="100" xfId="7" applyFill="1" applyBorder="1" applyAlignment="1" applyProtection="1">
      <alignment horizontal="center" vertical="top" wrapText="1"/>
      <protection locked="0"/>
    </xf>
    <xf numFmtId="0" fontId="3" fillId="12" borderId="51" xfId="7" applyFill="1" applyBorder="1" applyAlignment="1" applyProtection="1">
      <alignment horizontal="center" vertical="top" wrapText="1"/>
      <protection locked="0"/>
    </xf>
    <xf numFmtId="0" fontId="0" fillId="7" borderId="52" xfId="0" applyFill="1" applyBorder="1" applyAlignment="1" applyProtection="1">
      <alignment horizontal="center" vertical="top" wrapText="1"/>
      <protection locked="0"/>
    </xf>
    <xf numFmtId="0" fontId="0" fillId="7" borderId="100" xfId="0" applyFill="1" applyBorder="1" applyAlignment="1" applyProtection="1">
      <alignment horizontal="center" vertical="top" wrapText="1"/>
      <protection locked="0"/>
    </xf>
    <xf numFmtId="0" fontId="0" fillId="7" borderId="51" xfId="0" applyFill="1" applyBorder="1" applyAlignment="1" applyProtection="1">
      <alignment horizontal="center" vertical="top" wrapText="1"/>
      <protection locked="0"/>
    </xf>
    <xf numFmtId="0" fontId="3" fillId="7" borderId="49" xfId="0" applyFont="1" applyFill="1" applyBorder="1" applyAlignment="1" applyProtection="1">
      <alignment vertical="top" wrapText="1"/>
      <protection locked="0"/>
    </xf>
    <xf numFmtId="165" fontId="3" fillId="9" borderId="53" xfId="5" applyBorder="1" applyAlignment="1" applyProtection="1">
      <alignment horizontal="center" vertical="center" wrapText="1"/>
    </xf>
    <xf numFmtId="165" fontId="3" fillId="9" borderId="102" xfId="5" applyBorder="1" applyAlignment="1" applyProtection="1">
      <alignment horizontal="center" vertical="center" wrapText="1"/>
    </xf>
    <xf numFmtId="165" fontId="3" fillId="9" borderId="98" xfId="5" applyBorder="1" applyAlignment="1" applyProtection="1">
      <alignment horizontal="center" vertical="center" wrapText="1"/>
    </xf>
    <xf numFmtId="165" fontId="3" fillId="9" borderId="103" xfId="5" applyBorder="1" applyAlignment="1" applyProtection="1">
      <alignment horizontal="center" vertical="center" wrapText="1"/>
    </xf>
    <xf numFmtId="165" fontId="3" fillId="9" borderId="15" xfId="5" applyBorder="1" applyAlignment="1" applyProtection="1">
      <alignment horizontal="center" vertical="center" wrapText="1"/>
    </xf>
    <xf numFmtId="165" fontId="3" fillId="9" borderId="12" xfId="5" applyBorder="1" applyAlignment="1" applyProtection="1">
      <alignment horizontal="center" vertical="center" wrapText="1"/>
    </xf>
    <xf numFmtId="165" fontId="3" fillId="47" borderId="49" xfId="7" applyNumberFormat="1" applyFill="1" applyBorder="1" applyAlignment="1" applyProtection="1">
      <alignment horizontal="center" vertical="top" wrapText="1"/>
    </xf>
    <xf numFmtId="165" fontId="3" fillId="47" borderId="102" xfId="7" applyNumberFormat="1" applyFill="1" applyBorder="1" applyAlignment="1" applyProtection="1">
      <alignment horizontal="center" vertical="top" wrapText="1"/>
    </xf>
    <xf numFmtId="165" fontId="3" fillId="47" borderId="41" xfId="7" applyNumberFormat="1" applyFill="1" applyBorder="1" applyAlignment="1" applyProtection="1">
      <alignment horizontal="center" vertical="top" wrapText="1"/>
    </xf>
    <xf numFmtId="165" fontId="3" fillId="47" borderId="104" xfId="7" applyNumberFormat="1" applyFill="1" applyBorder="1" applyAlignment="1" applyProtection="1">
      <alignment horizontal="center" vertical="top" wrapText="1"/>
    </xf>
    <xf numFmtId="0" fontId="7" fillId="0" borderId="0" xfId="0" applyFont="1" applyAlignment="1">
      <alignment horizontal="left" vertical="center"/>
    </xf>
    <xf numFmtId="0" fontId="4" fillId="0" borderId="29" xfId="0" applyFont="1" applyBorder="1" applyAlignment="1">
      <alignment horizontal="center" vertical="top" wrapText="1"/>
    </xf>
    <xf numFmtId="0" fontId="3" fillId="0" borderId="29" xfId="0" applyFont="1" applyBorder="1" applyAlignment="1">
      <alignment horizontal="center" vertical="top" wrapText="1"/>
    </xf>
    <xf numFmtId="0" fontId="3" fillId="0" borderId="31" xfId="0" applyFont="1" applyBorder="1" applyAlignment="1">
      <alignment horizontal="left" vertical="top" wrapText="1"/>
    </xf>
    <xf numFmtId="0" fontId="0" fillId="0" borderId="27" xfId="0" applyBorder="1" applyAlignment="1" applyProtection="1">
      <alignment horizontal="center" vertical="top" wrapText="1"/>
      <protection locked="0"/>
    </xf>
    <xf numFmtId="0" fontId="0" fillId="0" borderId="50" xfId="0" applyBorder="1" applyAlignment="1" applyProtection="1">
      <alignment horizontal="center" vertical="top" wrapText="1"/>
      <protection locked="0"/>
    </xf>
    <xf numFmtId="0" fontId="0" fillId="0" borderId="0" xfId="0" applyAlignment="1" applyProtection="1">
      <alignment horizontal="center" vertical="top" wrapText="1"/>
      <protection locked="0"/>
    </xf>
    <xf numFmtId="0" fontId="0" fillId="0" borderId="96" xfId="0" applyBorder="1" applyAlignment="1" applyProtection="1">
      <alignment horizontal="center" vertical="top" wrapText="1"/>
      <protection locked="0"/>
    </xf>
    <xf numFmtId="0" fontId="0" fillId="0" borderId="29" xfId="0" applyBorder="1" applyAlignment="1" applyProtection="1">
      <alignment horizontal="center" vertical="top" wrapText="1"/>
      <protection locked="0"/>
    </xf>
    <xf numFmtId="0" fontId="0" fillId="0" borderId="30" xfId="0" applyBorder="1" applyAlignment="1" applyProtection="1">
      <alignment horizontal="center" vertical="top" wrapText="1"/>
      <protection locked="0"/>
    </xf>
    <xf numFmtId="0" fontId="3" fillId="12" borderId="52" xfId="7" applyFill="1" applyBorder="1" applyAlignment="1" applyProtection="1">
      <alignment horizontal="right" vertical="center" wrapText="1"/>
      <protection locked="0"/>
    </xf>
    <xf numFmtId="0" fontId="3" fillId="12" borderId="51" xfId="7" applyFill="1" applyBorder="1" applyAlignment="1" applyProtection="1">
      <alignment horizontal="right" vertical="center" wrapText="1"/>
      <protection locked="0"/>
    </xf>
    <xf numFmtId="0" fontId="0" fillId="7" borderId="52" xfId="0" applyFill="1" applyBorder="1" applyAlignment="1" applyProtection="1">
      <alignment horizontal="right" vertical="center" wrapText="1"/>
      <protection locked="0"/>
    </xf>
    <xf numFmtId="0" fontId="0" fillId="7" borderId="51" xfId="0" applyFill="1" applyBorder="1" applyAlignment="1" applyProtection="1">
      <alignment horizontal="right" vertical="center" wrapText="1"/>
      <protection locked="0"/>
    </xf>
    <xf numFmtId="0" fontId="3" fillId="0" borderId="52" xfId="7" applyFont="1" applyFill="1" applyBorder="1" applyAlignment="1" applyProtection="1">
      <alignment horizontal="center" vertical="top" wrapText="1"/>
    </xf>
    <xf numFmtId="0" fontId="3" fillId="0" borderId="100" xfId="7" applyFont="1" applyFill="1" applyBorder="1" applyAlignment="1" applyProtection="1">
      <alignment horizontal="center" vertical="top" wrapText="1"/>
    </xf>
    <xf numFmtId="0" fontId="3" fillId="0" borderId="51" xfId="7" applyFont="1" applyFill="1" applyBorder="1" applyAlignment="1" applyProtection="1">
      <alignment horizontal="center" vertical="top" wrapText="1"/>
    </xf>
    <xf numFmtId="0" fontId="0" fillId="7" borderId="49" xfId="0" applyFill="1" applyBorder="1" applyAlignment="1" applyProtection="1">
      <alignment horizontal="left" vertical="top" wrapText="1"/>
      <protection locked="0"/>
    </xf>
    <xf numFmtId="0" fontId="0" fillId="7" borderId="27" xfId="0" applyFill="1" applyBorder="1" applyAlignment="1" applyProtection="1">
      <alignment horizontal="left" vertical="top" wrapText="1"/>
      <protection locked="0"/>
    </xf>
    <xf numFmtId="0" fontId="0" fillId="7" borderId="50" xfId="0" applyFill="1" applyBorder="1" applyAlignment="1" applyProtection="1">
      <alignment horizontal="left" vertical="top" wrapText="1"/>
      <protection locked="0"/>
    </xf>
    <xf numFmtId="0" fontId="0" fillId="7" borderId="33" xfId="0" applyFill="1" applyBorder="1" applyAlignment="1" applyProtection="1">
      <alignment horizontal="left" vertical="top" wrapText="1"/>
      <protection locked="0"/>
    </xf>
    <xf numFmtId="0" fontId="0" fillId="7" borderId="0" xfId="0" applyFill="1" applyAlignment="1" applyProtection="1">
      <alignment horizontal="left" vertical="top" wrapText="1"/>
      <protection locked="0"/>
    </xf>
    <xf numFmtId="0" fontId="0" fillId="7" borderId="96" xfId="0" applyFill="1" applyBorder="1" applyAlignment="1" applyProtection="1">
      <alignment horizontal="left" vertical="top" wrapText="1"/>
      <protection locked="0"/>
    </xf>
    <xf numFmtId="0" fontId="0" fillId="7" borderId="41" xfId="0" applyFill="1" applyBorder="1" applyAlignment="1" applyProtection="1">
      <alignment horizontal="left" vertical="top" wrapText="1"/>
      <protection locked="0"/>
    </xf>
    <xf numFmtId="0" fontId="0" fillId="7" borderId="29" xfId="0" applyFill="1" applyBorder="1" applyAlignment="1" applyProtection="1">
      <alignment horizontal="left" vertical="top" wrapText="1"/>
      <protection locked="0"/>
    </xf>
    <xf numFmtId="0" fontId="0" fillId="7" borderId="30" xfId="0" applyFill="1" applyBorder="1" applyAlignment="1" applyProtection="1">
      <alignment horizontal="left" vertical="top" wrapText="1"/>
      <protection locked="0"/>
    </xf>
    <xf numFmtId="165" fontId="3" fillId="9" borderId="41" xfId="5" applyBorder="1" applyAlignment="1" applyProtection="1">
      <alignment horizontal="center" vertical="center" wrapText="1"/>
    </xf>
    <xf numFmtId="165" fontId="3" fillId="9" borderId="30" xfId="5" applyBorder="1" applyAlignment="1" applyProtection="1">
      <alignment horizontal="center" vertical="center" wrapText="1"/>
    </xf>
    <xf numFmtId="0" fontId="3" fillId="12" borderId="49" xfId="7" applyFill="1" applyBorder="1" applyAlignment="1" applyProtection="1">
      <alignment horizontal="right" vertical="center" wrapText="1"/>
      <protection locked="0"/>
    </xf>
    <xf numFmtId="0" fontId="3" fillId="12" borderId="27" xfId="7" applyFill="1" applyBorder="1" applyAlignment="1" applyProtection="1">
      <alignment horizontal="right" vertical="center" wrapText="1"/>
      <protection locked="0"/>
    </xf>
    <xf numFmtId="0" fontId="3" fillId="12" borderId="41" xfId="7" applyFill="1" applyBorder="1" applyAlignment="1" applyProtection="1">
      <alignment horizontal="right" vertical="center" wrapText="1"/>
      <protection locked="0"/>
    </xf>
    <xf numFmtId="0" fontId="3" fillId="12" borderId="29" xfId="7" applyFill="1" applyBorder="1" applyAlignment="1" applyProtection="1">
      <alignment horizontal="right" vertical="center" wrapText="1"/>
      <protection locked="0"/>
    </xf>
    <xf numFmtId="0" fontId="0" fillId="7" borderId="49" xfId="0" applyFill="1" applyBorder="1" applyAlignment="1" applyProtection="1">
      <alignment horizontal="right" vertical="center" wrapText="1"/>
      <protection locked="0"/>
    </xf>
    <xf numFmtId="0" fontId="0" fillId="7" borderId="50" xfId="0" applyFill="1" applyBorder="1" applyAlignment="1" applyProtection="1">
      <alignment horizontal="right" vertical="center" wrapText="1"/>
      <protection locked="0"/>
    </xf>
    <xf numFmtId="0" fontId="0" fillId="7" borderId="41" xfId="0" applyFill="1" applyBorder="1" applyAlignment="1" applyProtection="1">
      <alignment horizontal="right" vertical="center" wrapText="1"/>
      <protection locked="0"/>
    </xf>
    <xf numFmtId="0" fontId="0" fillId="7" borderId="30" xfId="0" applyFill="1" applyBorder="1" applyAlignment="1" applyProtection="1">
      <alignment horizontal="right" vertical="center" wrapText="1"/>
      <protection locked="0"/>
    </xf>
    <xf numFmtId="0" fontId="3" fillId="12" borderId="50" xfId="7" applyFill="1" applyBorder="1" applyAlignment="1" applyProtection="1">
      <alignment horizontal="right" vertical="center" wrapText="1"/>
      <protection locked="0"/>
    </xf>
    <xf numFmtId="0" fontId="3" fillId="12" borderId="30" xfId="7" applyFill="1" applyBorder="1" applyAlignment="1" applyProtection="1">
      <alignment horizontal="right" vertical="center" wrapText="1"/>
      <protection locked="0"/>
    </xf>
    <xf numFmtId="0" fontId="4" fillId="15" borderId="27" xfId="7" applyFont="1" applyFill="1" applyBorder="1" applyAlignment="1" applyProtection="1">
      <alignment horizontal="left" vertical="top" wrapText="1"/>
    </xf>
    <xf numFmtId="0" fontId="3" fillId="12" borderId="49" xfId="7" applyFont="1" applyFill="1" applyBorder="1" applyAlignment="1" applyProtection="1">
      <alignment horizontal="center" vertical="top" wrapText="1"/>
      <protection locked="0"/>
    </xf>
    <xf numFmtId="0" fontId="3" fillId="12" borderId="41" xfId="7" applyFont="1" applyFill="1" applyBorder="1" applyAlignment="1" applyProtection="1">
      <alignment horizontal="center" vertical="top" wrapText="1"/>
      <protection locked="0"/>
    </xf>
    <xf numFmtId="0" fontId="3" fillId="12" borderId="49" xfId="7" applyFill="1" applyBorder="1" applyAlignment="1" applyProtection="1">
      <alignment horizontal="left" vertical="top" wrapText="1"/>
      <protection locked="0"/>
    </xf>
    <xf numFmtId="0" fontId="3" fillId="12" borderId="27" xfId="7" applyFill="1" applyBorder="1" applyAlignment="1" applyProtection="1">
      <alignment horizontal="left" vertical="top" wrapText="1"/>
      <protection locked="0"/>
    </xf>
    <xf numFmtId="0" fontId="3" fillId="12" borderId="50" xfId="7" applyFill="1" applyBorder="1" applyAlignment="1" applyProtection="1">
      <alignment horizontal="left" vertical="top" wrapText="1"/>
      <protection locked="0"/>
    </xf>
    <xf numFmtId="0" fontId="3" fillId="12" borderId="41" xfId="7" applyFill="1" applyBorder="1" applyAlignment="1" applyProtection="1">
      <alignment horizontal="left" vertical="top" wrapText="1"/>
      <protection locked="0"/>
    </xf>
    <xf numFmtId="0" fontId="3" fillId="12" borderId="29" xfId="7" applyFill="1" applyBorder="1" applyAlignment="1" applyProtection="1">
      <alignment horizontal="left" vertical="top" wrapText="1"/>
      <protection locked="0"/>
    </xf>
    <xf numFmtId="0" fontId="3" fillId="12" borderId="30" xfId="7" applyFill="1" applyBorder="1" applyAlignment="1" applyProtection="1">
      <alignment horizontal="left" vertical="top" wrapText="1"/>
      <protection locked="0"/>
    </xf>
    <xf numFmtId="165" fontId="3" fillId="9" borderId="49" xfId="5" applyBorder="1" applyAlignment="1" applyProtection="1">
      <alignment horizontal="center" vertical="top" wrapText="1"/>
    </xf>
    <xf numFmtId="165" fontId="3" fillId="9" borderId="50" xfId="5" applyBorder="1" applyAlignment="1" applyProtection="1">
      <alignment horizontal="center" vertical="top" wrapText="1"/>
    </xf>
    <xf numFmtId="165" fontId="3" fillId="9" borderId="41" xfId="5" applyBorder="1" applyAlignment="1" applyProtection="1">
      <alignment horizontal="center" vertical="top" wrapText="1"/>
    </xf>
    <xf numFmtId="165" fontId="3" fillId="9" borderId="30" xfId="5" applyBorder="1" applyAlignment="1" applyProtection="1">
      <alignment horizontal="center" vertical="top" wrapText="1"/>
    </xf>
    <xf numFmtId="0" fontId="3" fillId="47" borderId="22" xfId="0" applyFont="1" applyFill="1" applyBorder="1" applyAlignment="1">
      <alignment horizontal="center" vertical="top" wrapText="1"/>
    </xf>
    <xf numFmtId="0" fontId="3" fillId="47" borderId="31" xfId="0" applyFont="1" applyFill="1" applyBorder="1" applyAlignment="1">
      <alignment horizontal="center" vertical="top" wrapText="1"/>
    </xf>
    <xf numFmtId="0" fontId="3" fillId="47" borderId="32" xfId="0" applyFont="1" applyFill="1" applyBorder="1" applyAlignment="1">
      <alignment horizontal="center" vertical="top" wrapText="1"/>
    </xf>
    <xf numFmtId="0" fontId="4" fillId="15" borderId="22" xfId="7" applyFont="1" applyFill="1" applyBorder="1" applyAlignment="1" applyProtection="1">
      <alignment horizontal="left" vertical="top" wrapText="1"/>
    </xf>
    <xf numFmtId="0" fontId="4" fillId="15" borderId="32" xfId="7" applyFont="1" applyFill="1" applyBorder="1" applyAlignment="1" applyProtection="1">
      <alignment horizontal="left" vertical="top" wrapText="1"/>
    </xf>
    <xf numFmtId="0" fontId="4" fillId="15" borderId="31" xfId="7" applyFont="1" applyFill="1" applyBorder="1" applyAlignment="1" applyProtection="1">
      <alignment horizontal="left" vertical="top" wrapText="1"/>
    </xf>
    <xf numFmtId="0" fontId="54" fillId="0" borderId="52" xfId="7" applyFont="1" applyFill="1" applyBorder="1" applyAlignment="1" applyProtection="1">
      <alignment horizontal="center" vertical="top" wrapText="1"/>
    </xf>
    <xf numFmtId="0" fontId="54" fillId="0" borderId="51" xfId="7" applyFont="1" applyFill="1" applyBorder="1" applyAlignment="1" applyProtection="1">
      <alignment horizontal="center" vertical="top" wrapText="1"/>
    </xf>
    <xf numFmtId="0" fontId="54" fillId="7" borderId="52" xfId="7" applyFont="1" applyFill="1" applyBorder="1" applyAlignment="1" applyProtection="1">
      <alignment horizontal="center" vertical="top" wrapText="1"/>
      <protection locked="0"/>
    </xf>
    <xf numFmtId="0" fontId="54" fillId="7" borderId="51" xfId="7" applyFont="1" applyFill="1" applyBorder="1" applyAlignment="1" applyProtection="1">
      <alignment horizontal="center" vertical="top" wrapText="1"/>
      <protection locked="0"/>
    </xf>
    <xf numFmtId="0" fontId="3" fillId="0" borderId="32" xfId="7" applyFill="1" applyBorder="1" applyAlignment="1" applyProtection="1">
      <alignment horizontal="left" vertical="top" wrapText="1"/>
    </xf>
    <xf numFmtId="165" fontId="3" fillId="8" borderId="22" xfId="7" applyNumberFormat="1" applyFill="1" applyBorder="1" applyAlignment="1" applyProtection="1">
      <alignment horizontal="center" vertical="top" wrapText="1"/>
      <protection locked="0"/>
    </xf>
    <xf numFmtId="165" fontId="3" fillId="8" borderId="42" xfId="7" applyNumberFormat="1" applyFill="1" applyBorder="1" applyAlignment="1" applyProtection="1">
      <alignment horizontal="center" vertical="top" wrapText="1"/>
      <protection locked="0"/>
    </xf>
    <xf numFmtId="165" fontId="3" fillId="8" borderId="22" xfId="7" applyNumberFormat="1" applyFill="1" applyBorder="1" applyAlignment="1" applyProtection="1">
      <alignment vertical="top" wrapText="1"/>
      <protection locked="0"/>
    </xf>
    <xf numFmtId="165" fontId="0" fillId="8" borderId="42" xfId="0" applyNumberFormat="1" applyFill="1" applyBorder="1" applyAlignment="1" applyProtection="1">
      <alignment vertical="top" wrapText="1"/>
      <protection locked="0"/>
    </xf>
    <xf numFmtId="0" fontId="16" fillId="15" borderId="105" xfId="7" applyFont="1" applyFill="1" applyBorder="1" applyAlignment="1" applyProtection="1">
      <alignment horizontal="left" vertical="top" wrapText="1"/>
    </xf>
    <xf numFmtId="0" fontId="16" fillId="15" borderId="106" xfId="7" applyFont="1" applyFill="1" applyBorder="1" applyAlignment="1" applyProtection="1">
      <alignment horizontal="left" vertical="top" wrapText="1"/>
    </xf>
    <xf numFmtId="0" fontId="4" fillId="15" borderId="105" xfId="7" applyFont="1" applyFill="1" applyBorder="1" applyAlignment="1" applyProtection="1">
      <alignment horizontal="left" vertical="top" wrapText="1"/>
    </xf>
    <xf numFmtId="0" fontId="4" fillId="15" borderId="107" xfId="7" applyFont="1" applyFill="1" applyBorder="1" applyAlignment="1" applyProtection="1">
      <alignment horizontal="left" vertical="top" wrapText="1"/>
    </xf>
    <xf numFmtId="0" fontId="4" fillId="15" borderId="106" xfId="7" applyFont="1" applyFill="1" applyBorder="1" applyAlignment="1" applyProtection="1">
      <alignment horizontal="left" vertical="top" wrapText="1"/>
    </xf>
    <xf numFmtId="0" fontId="4" fillId="0" borderId="6" xfId="7" applyFont="1" applyFill="1" applyBorder="1" applyAlignment="1" applyProtection="1">
      <alignment horizontal="center" vertical="top" wrapText="1"/>
    </xf>
    <xf numFmtId="0" fontId="4" fillId="0" borderId="5" xfId="7" applyFont="1" applyFill="1" applyBorder="1" applyAlignment="1" applyProtection="1">
      <alignment horizontal="center" vertical="top" wrapText="1"/>
    </xf>
    <xf numFmtId="0" fontId="4" fillId="0" borderId="4" xfId="7" applyFont="1" applyFill="1" applyBorder="1" applyAlignment="1" applyProtection="1">
      <alignment horizontal="center" vertical="top" wrapText="1"/>
    </xf>
    <xf numFmtId="0" fontId="54" fillId="0" borderId="16" xfId="7" applyFont="1" applyFill="1" applyBorder="1" applyAlignment="1" applyProtection="1">
      <alignment horizontal="left" vertical="top" wrapText="1"/>
    </xf>
    <xf numFmtId="0" fontId="54" fillId="0" borderId="11" xfId="7" applyFont="1" applyFill="1" applyBorder="1" applyAlignment="1" applyProtection="1">
      <alignment horizontal="left" vertical="top" wrapText="1"/>
    </xf>
    <xf numFmtId="0" fontId="54" fillId="0" borderId="98" xfId="7" applyFont="1" applyFill="1" applyBorder="1" applyAlignment="1" applyProtection="1">
      <alignment horizontal="left" vertical="top" wrapText="1"/>
    </xf>
    <xf numFmtId="0" fontId="54" fillId="0" borderId="103" xfId="7" applyFont="1" applyFill="1" applyBorder="1" applyAlignment="1" applyProtection="1">
      <alignment horizontal="left" vertical="top" wrapText="1"/>
    </xf>
    <xf numFmtId="0" fontId="54" fillId="0" borderId="15" xfId="7" applyFont="1" applyFill="1" applyBorder="1" applyAlignment="1" applyProtection="1">
      <alignment horizontal="left" vertical="top" wrapText="1"/>
    </xf>
    <xf numFmtId="0" fontId="54" fillId="0" borderId="12" xfId="7" applyFont="1" applyFill="1" applyBorder="1" applyAlignment="1" applyProtection="1">
      <alignment horizontal="left" vertical="top" wrapText="1"/>
    </xf>
    <xf numFmtId="0" fontId="3" fillId="12" borderId="16" xfId="7" applyFill="1" applyBorder="1" applyAlignment="1" applyProtection="1">
      <alignment horizontal="left" vertical="top" wrapText="1"/>
      <protection locked="0"/>
    </xf>
    <xf numFmtId="0" fontId="3" fillId="12" borderId="10" xfId="7" applyFill="1" applyBorder="1" applyAlignment="1" applyProtection="1">
      <alignment horizontal="left" vertical="top" wrapText="1"/>
      <protection locked="0"/>
    </xf>
    <xf numFmtId="0" fontId="3" fillId="12" borderId="11" xfId="7" applyFill="1" applyBorder="1" applyAlignment="1" applyProtection="1">
      <alignment horizontal="left" vertical="top" wrapText="1"/>
      <protection locked="0"/>
    </xf>
    <xf numFmtId="0" fontId="3" fillId="12" borderId="98" xfId="7" applyFill="1" applyBorder="1" applyAlignment="1" applyProtection="1">
      <alignment horizontal="left" vertical="top" wrapText="1"/>
      <protection locked="0"/>
    </xf>
    <xf numFmtId="0" fontId="3" fillId="12" borderId="0" xfId="7" applyFill="1" applyBorder="1" applyAlignment="1" applyProtection="1">
      <alignment horizontal="left" vertical="top" wrapText="1"/>
      <protection locked="0"/>
    </xf>
    <xf numFmtId="0" fontId="3" fillId="12" borderId="103" xfId="7" applyFill="1" applyBorder="1" applyAlignment="1" applyProtection="1">
      <alignment horizontal="left" vertical="top" wrapText="1"/>
      <protection locked="0"/>
    </xf>
    <xf numFmtId="0" fontId="3" fillId="12" borderId="15" xfId="7" applyFill="1" applyBorder="1" applyAlignment="1" applyProtection="1">
      <alignment horizontal="left" vertical="top" wrapText="1"/>
      <protection locked="0"/>
    </xf>
    <xf numFmtId="0" fontId="3" fillId="12" borderId="3" xfId="7" applyFill="1" applyBorder="1" applyAlignment="1" applyProtection="1">
      <alignment horizontal="left" vertical="top" wrapText="1"/>
      <protection locked="0"/>
    </xf>
    <xf numFmtId="0" fontId="3" fillId="12" borderId="12" xfId="7" applyFill="1" applyBorder="1" applyAlignment="1" applyProtection="1">
      <alignment horizontal="left" vertical="top" wrapText="1"/>
      <protection locked="0"/>
    </xf>
    <xf numFmtId="0" fontId="3" fillId="0" borderId="50" xfId="0" applyFont="1" applyBorder="1" applyAlignment="1">
      <alignment horizontal="left" vertical="top" wrapText="1"/>
    </xf>
    <xf numFmtId="0" fontId="3" fillId="0" borderId="41" xfId="0" applyFont="1" applyBorder="1" applyAlignment="1">
      <alignment horizontal="left" vertical="top" wrapText="1"/>
    </xf>
    <xf numFmtId="0" fontId="3" fillId="0" borderId="30" xfId="0" applyFont="1" applyBorder="1" applyAlignment="1">
      <alignment horizontal="left" vertical="top" wrapText="1"/>
    </xf>
    <xf numFmtId="165" fontId="3" fillId="47" borderId="22" xfId="7" applyNumberFormat="1" applyFill="1" applyBorder="1" applyAlignment="1" applyProtection="1">
      <alignment vertical="top" wrapText="1"/>
    </xf>
    <xf numFmtId="165" fontId="0" fillId="47" borderId="42" xfId="0" applyNumberFormat="1" applyFill="1" applyBorder="1" applyAlignment="1">
      <alignment vertical="top" wrapText="1"/>
    </xf>
    <xf numFmtId="0" fontId="4" fillId="0" borderId="49" xfId="7" applyFont="1" applyFill="1" applyBorder="1" applyAlignment="1" applyProtection="1">
      <alignment horizontal="center" vertical="top" wrapText="1"/>
    </xf>
    <xf numFmtId="0" fontId="4" fillId="0" borderId="33" xfId="7" applyFont="1" applyFill="1" applyBorder="1" applyAlignment="1" applyProtection="1">
      <alignment horizontal="center" vertical="top" wrapText="1"/>
    </xf>
    <xf numFmtId="0" fontId="3" fillId="0" borderId="41" xfId="0" applyFont="1" applyBorder="1" applyAlignment="1">
      <alignment horizontal="center" vertical="top" wrapText="1"/>
    </xf>
    <xf numFmtId="0" fontId="3" fillId="0" borderId="51" xfId="0" applyFont="1" applyBorder="1" applyAlignment="1" applyProtection="1">
      <alignment horizontal="center" vertical="top" wrapText="1"/>
      <protection locked="0"/>
    </xf>
    <xf numFmtId="0" fontId="55" fillId="7" borderId="18" xfId="0" applyFont="1" applyFill="1" applyBorder="1" applyAlignment="1" applyProtection="1">
      <alignment horizontal="center" vertical="top"/>
      <protection locked="0"/>
    </xf>
    <xf numFmtId="0" fontId="3" fillId="0" borderId="22" xfId="7" applyFont="1" applyBorder="1" applyAlignment="1" applyProtection="1">
      <alignment horizontal="left" vertical="top" wrapText="1"/>
    </xf>
    <xf numFmtId="0" fontId="3" fillId="0" borderId="31" xfId="7" applyFont="1" applyBorder="1" applyAlignment="1" applyProtection="1">
      <alignment horizontal="left" vertical="top" wrapText="1"/>
    </xf>
    <xf numFmtId="0" fontId="3" fillId="0" borderId="32" xfId="7" applyFont="1" applyBorder="1" applyAlignment="1" applyProtection="1">
      <alignment horizontal="left" vertical="top" wrapText="1"/>
    </xf>
    <xf numFmtId="0" fontId="3" fillId="0" borderId="52" xfId="7" applyFont="1" applyBorder="1" applyAlignment="1" applyProtection="1">
      <alignment horizontal="left" vertical="center" wrapText="1"/>
    </xf>
    <xf numFmtId="0" fontId="3" fillId="0" borderId="51" xfId="7" applyFont="1" applyBorder="1" applyAlignment="1" applyProtection="1">
      <alignment horizontal="left" vertical="center" wrapText="1"/>
    </xf>
    <xf numFmtId="0" fontId="3" fillId="15" borderId="49" xfId="0" applyFont="1" applyFill="1" applyBorder="1" applyAlignment="1">
      <alignment horizontal="left" vertical="center" wrapText="1"/>
    </xf>
    <xf numFmtId="0" fontId="3" fillId="15" borderId="27" xfId="0" applyFont="1" applyFill="1" applyBorder="1" applyAlignment="1">
      <alignment horizontal="left" vertical="center" wrapText="1"/>
    </xf>
    <xf numFmtId="0" fontId="3" fillId="15" borderId="50" xfId="0" applyFont="1" applyFill="1" applyBorder="1" applyAlignment="1">
      <alignment horizontal="left" vertical="center" wrapText="1"/>
    </xf>
    <xf numFmtId="0" fontId="3" fillId="15" borderId="41" xfId="0" applyFont="1" applyFill="1" applyBorder="1" applyAlignment="1">
      <alignment horizontal="left" vertical="center" wrapText="1"/>
    </xf>
    <xf numFmtId="0" fontId="3" fillId="15" borderId="29" xfId="0" applyFont="1" applyFill="1" applyBorder="1" applyAlignment="1">
      <alignment horizontal="left" vertical="center" wrapText="1"/>
    </xf>
    <xf numFmtId="0" fontId="3" fillId="15" borderId="30" xfId="0" applyFont="1" applyFill="1" applyBorder="1" applyAlignment="1">
      <alignment horizontal="left" vertical="center" wrapText="1"/>
    </xf>
    <xf numFmtId="165" fontId="4" fillId="9" borderId="22" xfId="5" applyFont="1" applyBorder="1" applyAlignment="1" applyProtection="1">
      <alignment horizontal="right" vertical="center" wrapText="1"/>
    </xf>
    <xf numFmtId="165" fontId="4" fillId="0" borderId="32" xfId="0" applyNumberFormat="1" applyFont="1" applyBorder="1" applyAlignment="1">
      <alignment horizontal="right" vertical="center"/>
    </xf>
    <xf numFmtId="49" fontId="28" fillId="7" borderId="18" xfId="7" applyNumberFormat="1" applyFont="1" applyFill="1" applyAlignment="1" applyProtection="1">
      <alignment horizontal="left" vertical="top"/>
    </xf>
    <xf numFmtId="49" fontId="3" fillId="7" borderId="18" xfId="7" applyNumberFormat="1" applyFill="1" applyAlignment="1" applyProtection="1">
      <alignment horizontal="left" vertical="top"/>
    </xf>
    <xf numFmtId="0" fontId="3" fillId="0" borderId="0" xfId="0" applyFont="1" applyAlignment="1">
      <alignment horizontal="left" vertical="top" wrapText="1"/>
    </xf>
    <xf numFmtId="0" fontId="32" fillId="0" borderId="0" xfId="0" applyFont="1" applyAlignment="1">
      <alignment horizontal="left" vertical="top"/>
    </xf>
    <xf numFmtId="171" fontId="3" fillId="9" borderId="46" xfId="7" applyNumberFormat="1" applyFill="1" applyBorder="1" applyAlignment="1" applyProtection="1">
      <alignment horizontal="right" vertical="center"/>
    </xf>
    <xf numFmtId="171" fontId="3" fillId="9" borderId="48" xfId="7" applyNumberFormat="1" applyFill="1" applyBorder="1" applyAlignment="1" applyProtection="1">
      <alignment horizontal="right" vertical="center"/>
    </xf>
    <xf numFmtId="166" fontId="3" fillId="9" borderId="46" xfId="7" applyNumberFormat="1" applyFill="1" applyBorder="1" applyAlignment="1" applyProtection="1">
      <alignment horizontal="right" vertical="center"/>
    </xf>
    <xf numFmtId="166" fontId="3" fillId="9" borderId="48" xfId="7" applyNumberFormat="1" applyFill="1" applyBorder="1" applyAlignment="1" applyProtection="1">
      <alignment horizontal="right" vertical="center"/>
    </xf>
    <xf numFmtId="166" fontId="7" fillId="9" borderId="35" xfId="7" applyNumberFormat="1" applyFont="1" applyFill="1" applyBorder="1" applyAlignment="1" applyProtection="1">
      <alignment horizontal="center" vertical="center"/>
    </xf>
    <xf numFmtId="166" fontId="7" fillId="9" borderId="21" xfId="7" applyNumberFormat="1" applyFont="1" applyFill="1" applyBorder="1" applyAlignment="1" applyProtection="1">
      <alignment horizontal="center" vertical="center"/>
    </xf>
    <xf numFmtId="166" fontId="7" fillId="9" borderId="23" xfId="7" applyNumberFormat="1" applyFont="1" applyFill="1" applyBorder="1" applyAlignment="1" applyProtection="1">
      <alignment horizontal="center" vertical="center"/>
    </xf>
    <xf numFmtId="166" fontId="7" fillId="9" borderId="19" xfId="7" applyNumberFormat="1" applyFont="1" applyFill="1" applyBorder="1" applyAlignment="1" applyProtection="1">
      <alignment horizontal="center" vertical="center"/>
    </xf>
    <xf numFmtId="166" fontId="7" fillId="9" borderId="25" xfId="7" applyNumberFormat="1" applyFont="1" applyFill="1" applyBorder="1" applyAlignment="1" applyProtection="1">
      <alignment horizontal="center" vertical="center"/>
    </xf>
    <xf numFmtId="166" fontId="7" fillId="9" borderId="26" xfId="7" applyNumberFormat="1" applyFont="1" applyFill="1" applyBorder="1" applyAlignment="1" applyProtection="1">
      <alignment horizontal="center" vertical="center"/>
    </xf>
    <xf numFmtId="0" fontId="4" fillId="0" borderId="80" xfId="7" applyFont="1" applyBorder="1" applyAlignment="1" applyProtection="1">
      <alignment horizontal="left" vertical="top" wrapText="1"/>
    </xf>
    <xf numFmtId="0" fontId="4" fillId="0" borderId="81" xfId="7" applyFont="1" applyBorder="1" applyAlignment="1" applyProtection="1">
      <alignment horizontal="left" vertical="top" wrapText="1"/>
    </xf>
    <xf numFmtId="0" fontId="4" fillId="0" borderId="82" xfId="7" applyFont="1" applyBorder="1" applyAlignment="1" applyProtection="1">
      <alignment horizontal="left" vertical="top" wrapText="1"/>
    </xf>
    <xf numFmtId="0" fontId="3" fillId="0" borderId="28" xfId="0" applyFont="1" applyBorder="1" applyAlignment="1">
      <alignment horizontal="left" vertical="top"/>
    </xf>
    <xf numFmtId="0" fontId="3" fillId="0" borderId="21" xfId="0" applyFont="1" applyBorder="1" applyAlignment="1">
      <alignment horizontal="left" vertical="top"/>
    </xf>
    <xf numFmtId="0" fontId="3" fillId="0" borderId="46" xfId="0" applyFont="1" applyBorder="1" applyAlignment="1">
      <alignment vertical="top" wrapText="1"/>
    </xf>
    <xf numFmtId="0" fontId="3" fillId="0" borderId="48" xfId="0" applyFont="1" applyBorder="1" applyAlignment="1">
      <alignment vertical="top" wrapText="1"/>
    </xf>
    <xf numFmtId="166" fontId="3" fillId="0" borderId="43" xfId="7" applyNumberFormat="1" applyBorder="1" applyAlignment="1" applyProtection="1">
      <alignment horizontal="right" vertical="center"/>
    </xf>
    <xf numFmtId="166" fontId="3" fillId="0" borderId="26" xfId="7" applyNumberFormat="1" applyBorder="1" applyAlignment="1" applyProtection="1">
      <alignment horizontal="right" vertical="center"/>
    </xf>
    <xf numFmtId="0" fontId="4" fillId="0" borderId="35" xfId="7" applyFont="1" applyBorder="1" applyAlignment="1" applyProtection="1">
      <alignment horizontal="left" vertical="top" wrapText="1"/>
    </xf>
    <xf numFmtId="0" fontId="0" fillId="0" borderId="21" xfId="0" applyBorder="1" applyAlignment="1">
      <alignment vertical="top" wrapText="1"/>
    </xf>
    <xf numFmtId="0" fontId="0" fillId="0" borderId="23" xfId="0" applyBorder="1" applyAlignment="1">
      <alignment vertical="top" wrapText="1"/>
    </xf>
    <xf numFmtId="0" fontId="0" fillId="0" borderId="19" xfId="0" applyBorder="1" applyAlignment="1">
      <alignment vertical="top" wrapText="1"/>
    </xf>
    <xf numFmtId="0" fontId="16" fillId="7" borderId="38" xfId="7" applyFont="1" applyFill="1" applyBorder="1" applyAlignment="1" applyProtection="1">
      <alignment horizontal="left" vertical="top" wrapText="1"/>
    </xf>
    <xf numFmtId="0" fontId="0" fillId="7" borderId="39" xfId="0" applyFill="1" applyBorder="1" applyAlignment="1">
      <alignment vertical="top" wrapText="1"/>
    </xf>
    <xf numFmtId="0" fontId="3" fillId="0" borderId="35" xfId="0" applyFont="1" applyBorder="1" applyAlignment="1">
      <alignment horizontal="left" vertical="top" wrapText="1"/>
    </xf>
    <xf numFmtId="0" fontId="0" fillId="0" borderId="28" xfId="0" applyBorder="1" applyAlignment="1">
      <alignment vertical="top" wrapText="1"/>
    </xf>
    <xf numFmtId="0" fontId="3" fillId="0" borderId="21" xfId="0" applyFont="1" applyBorder="1" applyAlignment="1">
      <alignment horizontal="right" wrapText="1"/>
    </xf>
    <xf numFmtId="0" fontId="0" fillId="0" borderId="26" xfId="0" applyBorder="1" applyAlignment="1">
      <alignment horizontal="right" wrapText="1"/>
    </xf>
    <xf numFmtId="0" fontId="3" fillId="0" borderId="38" xfId="0" applyFont="1" applyBorder="1" applyAlignment="1">
      <alignment horizontal="left" wrapText="1"/>
    </xf>
    <xf numFmtId="0" fontId="3" fillId="0" borderId="40" xfId="0" applyFont="1" applyBorder="1" applyAlignment="1">
      <alignment horizontal="left" wrapText="1"/>
    </xf>
    <xf numFmtId="0" fontId="3" fillId="0" borderId="35" xfId="0" applyFont="1" applyBorder="1" applyAlignment="1">
      <alignment horizontal="left" wrapText="1"/>
    </xf>
    <xf numFmtId="0" fontId="3" fillId="0" borderId="21" xfId="0" applyFont="1" applyBorder="1" applyAlignment="1">
      <alignment horizontal="left" wrapText="1"/>
    </xf>
    <xf numFmtId="0" fontId="3" fillId="0" borderId="25" xfId="0" applyFont="1" applyBorder="1" applyAlignment="1">
      <alignment horizontal="left" wrapText="1"/>
    </xf>
    <xf numFmtId="0" fontId="3" fillId="0" borderId="26" xfId="0" applyFont="1" applyBorder="1" applyAlignment="1">
      <alignment horizontal="left" wrapText="1"/>
    </xf>
    <xf numFmtId="0" fontId="3" fillId="0" borderId="35" xfId="0" applyFont="1" applyBorder="1" applyAlignment="1">
      <alignment wrapText="1"/>
    </xf>
    <xf numFmtId="0" fontId="0" fillId="0" borderId="21" xfId="0" applyBorder="1" applyAlignment="1">
      <alignment wrapText="1"/>
    </xf>
    <xf numFmtId="0" fontId="0" fillId="0" borderId="25" xfId="0" applyBorder="1" applyAlignment="1">
      <alignment wrapText="1"/>
    </xf>
    <xf numFmtId="0" fontId="0" fillId="0" borderId="26" xfId="0" applyBorder="1" applyAlignment="1">
      <alignment wrapText="1"/>
    </xf>
    <xf numFmtId="0" fontId="38" fillId="0" borderId="0" xfId="0" applyFont="1" applyAlignment="1">
      <alignment vertical="top"/>
    </xf>
    <xf numFmtId="0" fontId="9" fillId="0" borderId="0" xfId="0" applyFont="1" applyAlignment="1">
      <alignment horizontal="center" vertical="top" wrapText="1"/>
    </xf>
    <xf numFmtId="0" fontId="0" fillId="0" borderId="0" xfId="0" applyAlignment="1">
      <alignment horizontal="center" vertical="top" wrapText="1"/>
    </xf>
    <xf numFmtId="0" fontId="9" fillId="0" borderId="45" xfId="0" applyFont="1" applyBorder="1" applyAlignment="1">
      <alignment horizontal="center" vertical="top" wrapText="1"/>
    </xf>
    <xf numFmtId="0" fontId="3" fillId="7" borderId="7" xfId="0" applyFont="1" applyFill="1" applyBorder="1" applyAlignment="1" applyProtection="1">
      <alignment vertical="top" wrapText="1"/>
      <protection locked="0"/>
    </xf>
    <xf numFmtId="0" fontId="3" fillId="7" borderId="13" xfId="0" applyFont="1" applyFill="1" applyBorder="1" applyAlignment="1" applyProtection="1">
      <alignment vertical="top" wrapText="1"/>
      <protection locked="0"/>
    </xf>
    <xf numFmtId="0" fontId="3" fillId="7" borderId="7" xfId="0" applyFont="1" applyFill="1" applyBorder="1" applyAlignment="1" applyProtection="1">
      <alignment horizontal="center" vertical="top" wrapText="1"/>
      <protection locked="0"/>
    </xf>
    <xf numFmtId="0" fontId="3" fillId="7" borderId="13" xfId="0" applyFont="1" applyFill="1" applyBorder="1" applyAlignment="1" applyProtection="1">
      <alignment horizontal="center" vertical="top" wrapText="1"/>
      <protection locked="0"/>
    </xf>
    <xf numFmtId="0" fontId="3" fillId="7" borderId="14" xfId="0" applyFont="1" applyFill="1" applyBorder="1" applyAlignment="1" applyProtection="1">
      <alignment horizontal="center" vertical="top" wrapText="1"/>
      <protection locked="0"/>
    </xf>
    <xf numFmtId="173" fontId="30" fillId="42" borderId="7" xfId="9" applyNumberFormat="1" applyFont="1" applyFill="1" applyBorder="1" applyAlignment="1">
      <alignment vertical="center"/>
    </xf>
    <xf numFmtId="173" fontId="30" fillId="42" borderId="14" xfId="9" applyNumberFormat="1" applyFont="1" applyFill="1" applyBorder="1" applyAlignment="1">
      <alignment vertical="center"/>
    </xf>
    <xf numFmtId="0" fontId="3" fillId="7" borderId="13" xfId="0" applyFont="1" applyFill="1" applyBorder="1" applyAlignment="1" applyProtection="1">
      <alignment horizontal="left" vertical="top" wrapText="1"/>
      <protection locked="0"/>
    </xf>
    <xf numFmtId="0" fontId="3" fillId="8" borderId="7" xfId="0" applyFont="1" applyFill="1" applyBorder="1" applyAlignment="1" applyProtection="1">
      <alignment horizontal="left" vertical="top" wrapText="1"/>
      <protection locked="0"/>
    </xf>
    <xf numFmtId="0" fontId="3" fillId="8" borderId="13" xfId="0" applyFont="1" applyFill="1" applyBorder="1" applyAlignment="1" applyProtection="1">
      <alignment horizontal="left" vertical="top" wrapText="1"/>
      <protection locked="0"/>
    </xf>
    <xf numFmtId="0" fontId="3" fillId="8" borderId="14" xfId="0" applyFont="1" applyFill="1" applyBorder="1" applyAlignment="1" applyProtection="1">
      <alignment horizontal="left" vertical="top" wrapText="1"/>
      <protection locked="0"/>
    </xf>
    <xf numFmtId="0" fontId="16" fillId="0" borderId="7" xfId="0" applyFont="1" applyBorder="1" applyAlignment="1">
      <alignment horizontal="left" vertical="top" wrapText="1"/>
    </xf>
    <xf numFmtId="0" fontId="16" fillId="0" borderId="13" xfId="0" applyFont="1" applyBorder="1" applyAlignment="1">
      <alignment horizontal="left" vertical="top" wrapText="1"/>
    </xf>
    <xf numFmtId="0" fontId="16" fillId="0" borderId="14" xfId="0" applyFont="1" applyBorder="1" applyAlignment="1">
      <alignment horizontal="left" vertical="top" wrapText="1"/>
    </xf>
    <xf numFmtId="0" fontId="3" fillId="8" borderId="7" xfId="0" applyFont="1" applyFill="1" applyBorder="1" applyAlignment="1" applyProtection="1">
      <alignment vertical="top" wrapText="1"/>
      <protection locked="0"/>
    </xf>
    <xf numFmtId="0" fontId="3" fillId="8" borderId="13" xfId="0" applyFont="1" applyFill="1" applyBorder="1" applyAlignment="1" applyProtection="1">
      <alignment wrapText="1"/>
      <protection locked="0"/>
    </xf>
    <xf numFmtId="0" fontId="3" fillId="8" borderId="14" xfId="0" applyFont="1" applyFill="1" applyBorder="1" applyAlignment="1" applyProtection="1">
      <alignment wrapText="1"/>
      <protection locked="0"/>
    </xf>
    <xf numFmtId="0" fontId="16" fillId="15" borderId="7" xfId="0" applyFont="1" applyFill="1" applyBorder="1" applyAlignment="1">
      <alignment vertical="top" wrapText="1"/>
    </xf>
    <xf numFmtId="0" fontId="16" fillId="15" borderId="13" xfId="0" applyFont="1" applyFill="1" applyBorder="1" applyAlignment="1">
      <alignment vertical="top" wrapText="1"/>
    </xf>
    <xf numFmtId="0" fontId="0" fillId="15" borderId="13" xfId="0" applyFill="1" applyBorder="1" applyAlignment="1">
      <alignment vertical="top" wrapText="1"/>
    </xf>
    <xf numFmtId="0" fontId="0" fillId="15" borderId="14" xfId="0" applyFill="1" applyBorder="1" applyAlignment="1">
      <alignment vertical="top" wrapText="1"/>
    </xf>
    <xf numFmtId="0" fontId="28" fillId="15" borderId="13" xfId="0" applyFont="1" applyFill="1" applyBorder="1" applyAlignment="1">
      <alignment horizontal="left" vertical="top" wrapText="1"/>
    </xf>
    <xf numFmtId="0" fontId="16" fillId="42" borderId="7" xfId="0" applyFont="1" applyFill="1" applyBorder="1" applyAlignment="1">
      <alignment vertical="top" wrapText="1"/>
    </xf>
    <xf numFmtId="0" fontId="16" fillId="42" borderId="14" xfId="0" applyFont="1" applyFill="1" applyBorder="1" applyAlignment="1">
      <alignment vertical="top" wrapText="1"/>
    </xf>
    <xf numFmtId="0" fontId="16" fillId="0" borderId="7" xfId="9" applyFont="1" applyBorder="1" applyAlignment="1">
      <alignment horizontal="left" vertical="top" wrapText="1"/>
    </xf>
    <xf numFmtId="0" fontId="16" fillId="0" borderId="13" xfId="9" applyFont="1" applyBorder="1" applyAlignment="1">
      <alignment horizontal="left" vertical="top" wrapText="1"/>
    </xf>
    <xf numFmtId="0" fontId="16" fillId="0" borderId="14" xfId="9" applyFont="1" applyBorder="1" applyAlignment="1">
      <alignment horizontal="left" vertical="top" wrapText="1"/>
    </xf>
    <xf numFmtId="0" fontId="0" fillId="0" borderId="14" xfId="0" applyBorder="1" applyAlignment="1" applyProtection="1">
      <alignment wrapText="1"/>
      <protection locked="0"/>
    </xf>
    <xf numFmtId="0" fontId="26" fillId="0" borderId="7" xfId="9" applyFont="1" applyBorder="1" applyAlignment="1">
      <alignment vertical="top" wrapText="1"/>
    </xf>
    <xf numFmtId="0" fontId="3" fillId="0" borderId="44" xfId="0" applyFont="1" applyBorder="1" applyAlignment="1">
      <alignment vertical="top" wrapText="1"/>
    </xf>
    <xf numFmtId="0" fontId="3" fillId="0" borderId="0" xfId="0" applyFont="1" applyAlignment="1">
      <alignment horizontal="left" wrapText="1"/>
    </xf>
    <xf numFmtId="0" fontId="3" fillId="0" borderId="0" xfId="0" applyFont="1" applyAlignment="1">
      <alignment wrapText="1"/>
    </xf>
    <xf numFmtId="0" fontId="7" fillId="0" borderId="0" xfId="0" applyFont="1" applyAlignment="1">
      <alignment horizontal="left" vertical="top" wrapText="1"/>
    </xf>
    <xf numFmtId="0" fontId="8" fillId="0" borderId="0" xfId="0" applyFont="1" applyAlignment="1">
      <alignment horizontal="left" vertical="top" wrapText="1"/>
    </xf>
    <xf numFmtId="0" fontId="23" fillId="0" borderId="0" xfId="0" applyFont="1" applyAlignment="1">
      <alignment horizontal="left" vertical="top" wrapText="1"/>
    </xf>
    <xf numFmtId="49" fontId="28" fillId="7" borderId="18" xfId="7" applyNumberFormat="1" applyFont="1" applyFill="1" applyAlignment="1" applyProtection="1">
      <alignment horizontal="left" vertical="top"/>
      <protection locked="0"/>
    </xf>
    <xf numFmtId="0" fontId="33" fillId="0" borderId="0" xfId="0" applyFont="1" applyAlignment="1">
      <alignment horizontal="right" vertical="top"/>
    </xf>
    <xf numFmtId="0" fontId="8" fillId="0" borderId="45" xfId="0" applyFont="1" applyBorder="1" applyAlignment="1">
      <alignment vertical="top" wrapText="1"/>
    </xf>
    <xf numFmtId="0" fontId="3" fillId="0" borderId="69" xfId="0" applyFont="1" applyBorder="1" applyAlignment="1">
      <alignment vertical="top" wrapText="1"/>
    </xf>
    <xf numFmtId="0" fontId="3" fillId="0" borderId="45" xfId="0" applyFont="1" applyBorder="1" applyAlignment="1">
      <alignment vertical="top" wrapText="1"/>
    </xf>
    <xf numFmtId="0" fontId="3" fillId="0" borderId="72" xfId="0" applyFont="1" applyBorder="1" applyAlignment="1">
      <alignment vertical="top" wrapText="1"/>
    </xf>
    <xf numFmtId="0" fontId="3" fillId="0" borderId="73" xfId="0" applyFont="1" applyBorder="1" applyAlignment="1">
      <alignment vertical="top" wrapText="1"/>
    </xf>
    <xf numFmtId="0" fontId="3" fillId="0" borderId="74" xfId="0" applyFont="1" applyBorder="1" applyAlignment="1">
      <alignment vertical="top" wrapText="1"/>
    </xf>
    <xf numFmtId="0" fontId="52" fillId="0" borderId="23" xfId="0" applyFont="1" applyBorder="1" applyAlignment="1">
      <alignment vertical="top" wrapText="1"/>
    </xf>
    <xf numFmtId="0" fontId="0" fillId="0" borderId="25" xfId="0" applyBorder="1" applyAlignment="1">
      <alignment vertical="top" wrapText="1"/>
    </xf>
    <xf numFmtId="0" fontId="0" fillId="0" borderId="26" xfId="0" applyBorder="1" applyAlignment="1">
      <alignment vertical="top" wrapText="1"/>
    </xf>
    <xf numFmtId="0" fontId="3" fillId="0" borderId="73" xfId="0" applyFont="1" applyBorder="1" applyAlignment="1">
      <alignment horizontal="left" vertical="center" wrapText="1"/>
    </xf>
    <xf numFmtId="0" fontId="0" fillId="0" borderId="73" xfId="0" applyBorder="1" applyAlignment="1">
      <alignment horizontal="left" vertical="center" wrapText="1"/>
    </xf>
    <xf numFmtId="169" fontId="4" fillId="0" borderId="54" xfId="0" applyNumberFormat="1" applyFont="1" applyBorder="1" applyAlignment="1">
      <alignment vertical="center"/>
    </xf>
    <xf numFmtId="0" fontId="4" fillId="0" borderId="55" xfId="0" applyFont="1" applyBorder="1" applyAlignment="1">
      <alignment vertical="center"/>
    </xf>
    <xf numFmtId="0" fontId="4" fillId="0" borderId="69" xfId="0" applyFont="1" applyBorder="1" applyAlignment="1">
      <alignment horizontal="left" vertical="top" wrapText="1"/>
    </xf>
    <xf numFmtId="0" fontId="25" fillId="9" borderId="54" xfId="9" applyFont="1" applyFill="1" applyBorder="1" applyAlignment="1">
      <alignment horizontal="right" vertical="center"/>
    </xf>
    <xf numFmtId="0" fontId="25" fillId="9" borderId="55" xfId="9" applyFont="1" applyFill="1" applyBorder="1" applyAlignment="1">
      <alignment horizontal="right" vertical="center"/>
    </xf>
    <xf numFmtId="0" fontId="3" fillId="7" borderId="37" xfId="0" applyFont="1" applyFill="1" applyBorder="1" applyAlignment="1" applyProtection="1">
      <alignment vertical="top" wrapText="1"/>
      <protection locked="0"/>
    </xf>
    <xf numFmtId="173" fontId="30" fillId="7" borderId="7" xfId="9" applyNumberFormat="1" applyFont="1" applyFill="1" applyBorder="1" applyAlignment="1" applyProtection="1">
      <alignment vertical="center"/>
      <protection locked="0"/>
    </xf>
    <xf numFmtId="173" fontId="30" fillId="7" borderId="14" xfId="9" applyNumberFormat="1" applyFont="1" applyFill="1" applyBorder="1" applyAlignment="1" applyProtection="1">
      <alignment vertical="center"/>
      <protection locked="0"/>
    </xf>
    <xf numFmtId="0" fontId="16" fillId="15" borderId="14" xfId="0" applyFont="1" applyFill="1" applyBorder="1" applyAlignment="1">
      <alignment vertical="top" wrapText="1"/>
    </xf>
    <xf numFmtId="166" fontId="3" fillId="0" borderId="0" xfId="7" applyNumberFormat="1" applyBorder="1" applyAlignment="1" applyProtection="1">
      <alignment horizontal="right" vertical="top"/>
    </xf>
    <xf numFmtId="0" fontId="7" fillId="7" borderId="45" xfId="0" applyFont="1" applyFill="1" applyBorder="1" applyAlignment="1" applyProtection="1">
      <alignment vertical="top" wrapText="1"/>
      <protection locked="0"/>
    </xf>
    <xf numFmtId="0" fontId="0" fillId="7" borderId="0" xfId="0" applyFill="1" applyAlignment="1" applyProtection="1">
      <alignment wrapText="1"/>
      <protection locked="0"/>
    </xf>
    <xf numFmtId="0" fontId="0" fillId="7" borderId="69" xfId="0" applyFill="1" applyBorder="1" applyAlignment="1" applyProtection="1">
      <alignment wrapText="1"/>
      <protection locked="0"/>
    </xf>
    <xf numFmtId="0" fontId="0" fillId="7" borderId="45" xfId="0" applyFill="1" applyBorder="1" applyAlignment="1" applyProtection="1">
      <alignment wrapText="1"/>
      <protection locked="0"/>
    </xf>
    <xf numFmtId="0" fontId="0" fillId="7" borderId="72" xfId="0" applyFill="1" applyBorder="1" applyAlignment="1" applyProtection="1">
      <alignment wrapText="1"/>
      <protection locked="0"/>
    </xf>
    <xf numFmtId="0" fontId="0" fillId="7" borderId="73" xfId="0" applyFill="1" applyBorder="1" applyAlignment="1" applyProtection="1">
      <alignment wrapText="1"/>
      <protection locked="0"/>
    </xf>
    <xf numFmtId="0" fontId="0" fillId="7" borderId="74" xfId="0" applyFill="1" applyBorder="1" applyAlignment="1" applyProtection="1">
      <alignment wrapText="1"/>
      <protection locked="0"/>
    </xf>
    <xf numFmtId="0" fontId="4" fillId="0" borderId="0" xfId="7" applyFont="1" applyBorder="1" applyAlignment="1" applyProtection="1">
      <alignment horizontal="left" vertical="top" wrapText="1"/>
    </xf>
    <xf numFmtId="0" fontId="16" fillId="0" borderId="7" xfId="0" applyFont="1" applyBorder="1" applyAlignment="1" applyProtection="1">
      <alignment vertical="top" wrapText="1"/>
      <protection locked="0"/>
    </xf>
    <xf numFmtId="0" fontId="16" fillId="0" borderId="14" xfId="0" applyFont="1" applyBorder="1" applyAlignment="1" applyProtection="1">
      <alignment vertical="top" wrapText="1"/>
      <protection locked="0"/>
    </xf>
    <xf numFmtId="0" fontId="3" fillId="12" borderId="7" xfId="6" applyBorder="1" applyAlignment="1" applyProtection="1">
      <alignment horizontal="center" vertical="center" wrapText="1"/>
      <protection locked="0"/>
    </xf>
    <xf numFmtId="0" fontId="3" fillId="12" borderId="13" xfId="6" applyBorder="1" applyAlignment="1" applyProtection="1">
      <alignment horizontal="center" vertical="center" wrapText="1"/>
      <protection locked="0"/>
    </xf>
    <xf numFmtId="0" fontId="3" fillId="12" borderId="14" xfId="6" applyBorder="1" applyAlignment="1" applyProtection="1">
      <alignment horizontal="center" vertical="center" wrapText="1"/>
      <protection locked="0"/>
    </xf>
    <xf numFmtId="0" fontId="7" fillId="0" borderId="0" xfId="0" applyFont="1" applyAlignment="1">
      <alignment vertical="center" wrapText="1"/>
    </xf>
    <xf numFmtId="0" fontId="0" fillId="0" borderId="0" xfId="0" applyAlignment="1">
      <alignment vertical="center" wrapText="1"/>
    </xf>
    <xf numFmtId="0" fontId="56" fillId="0" borderId="0" xfId="0" applyFont="1" applyAlignment="1">
      <alignment vertical="top"/>
    </xf>
  </cellXfs>
  <cellStyles count="48">
    <cellStyle name="20 % - Dekorfärg1" xfId="26" builtinId="30" hidden="1"/>
    <cellStyle name="20 % - Dekorfärg2" xfId="29" builtinId="34" hidden="1"/>
    <cellStyle name="20 % - Dekorfärg3" xfId="32" builtinId="38" hidden="1"/>
    <cellStyle name="20 % - Dekorfärg4" xfId="35" builtinId="42" hidden="1"/>
    <cellStyle name="20 % - Dekorfärg5" xfId="38" builtinId="46" hidden="1"/>
    <cellStyle name="20 % - Dekorfärg6" xfId="42" builtinId="50" hidden="1"/>
    <cellStyle name="40 % - Dekorfärg1" xfId="27" builtinId="31" hidden="1"/>
    <cellStyle name="40 % - Dekorfärg2" xfId="30" builtinId="35" hidden="1"/>
    <cellStyle name="40 % - Dekorfärg3" xfId="33" builtinId="39" hidden="1"/>
    <cellStyle name="40 % - Dekorfärg4" xfId="36" builtinId="43" hidden="1"/>
    <cellStyle name="40 % - Dekorfärg5" xfId="39" builtinId="47" hidden="1"/>
    <cellStyle name="40 % - Dekorfärg6" xfId="43" builtinId="51" hidden="1"/>
    <cellStyle name="60 % - Dekorfärg1" xfId="28" builtinId="32" hidden="1"/>
    <cellStyle name="60 % - Dekorfärg2" xfId="31" builtinId="36" hidden="1"/>
    <cellStyle name="60 % - Dekorfärg3" xfId="34" builtinId="40" hidden="1"/>
    <cellStyle name="60 % - Dekorfärg4" xfId="37" builtinId="44" hidden="1"/>
    <cellStyle name="60 % - Dekorfärg5" xfId="40" builtinId="48" hidden="1"/>
    <cellStyle name="60 % - Dekorfärg6" xfId="44" builtinId="52" hidden="1"/>
    <cellStyle name="Anteckning" xfId="25" builtinId="10" hidden="1"/>
    <cellStyle name="Beräkning" xfId="21" builtinId="22" hidden="1"/>
    <cellStyle name="Bra" xfId="16" builtinId="26" hidden="1"/>
    <cellStyle name="Dekorfärg6" xfId="41" builtinId="49" hidden="1"/>
    <cellStyle name="Dålig" xfId="17" builtinId="27" hidden="1"/>
    <cellStyle name="FylliText_Tal" xfId="1" xr:uid="{00000000-0005-0000-0000-000016000000}"/>
    <cellStyle name="Hyperlänk" xfId="2" builtinId="8"/>
    <cellStyle name="Indata" xfId="19" builtinId="20" hidden="1"/>
    <cellStyle name="K Blå" xfId="3" xr:uid="{00000000-0005-0000-0000-00001A000000}"/>
    <cellStyle name="K Grå" xfId="4" xr:uid="{00000000-0005-0000-0000-00001B000000}"/>
    <cellStyle name="K Grön" xfId="5" xr:uid="{00000000-0005-0000-0000-00001C000000}"/>
    <cellStyle name="K Gul" xfId="6" xr:uid="{00000000-0005-0000-0000-00001D000000}"/>
    <cellStyle name="K Kantlinje" xfId="7" xr:uid="{00000000-0005-0000-0000-00001E000000}"/>
    <cellStyle name="K Orange" xfId="8" xr:uid="{00000000-0005-0000-0000-00001F000000}"/>
    <cellStyle name="Kontrollcell" xfId="23" builtinId="23" hidden="1"/>
    <cellStyle name="Länkad cell" xfId="22" builtinId="24" hidden="1"/>
    <cellStyle name="Neutral" xfId="18" builtinId="28" hidden="1"/>
    <cellStyle name="Normal" xfId="0" builtinId="0"/>
    <cellStyle name="Normal 2" xfId="45" xr:uid="{1B7ECF8F-B7B2-4E25-A0D0-BA4E5425597A}"/>
    <cellStyle name="Normal 3" xfId="46" xr:uid="{5493DC2C-5FBF-4706-9724-2F2CB6623AEA}"/>
    <cellStyle name="Normal 4" xfId="9" xr:uid="{00000000-0005-0000-0000-000024000000}"/>
    <cellStyle name="Normal 4 2" xfId="47" xr:uid="{5EDD0EAD-1C0D-4B8F-B6F5-2B9C51D81321}"/>
    <cellStyle name="Rubrik" xfId="14" builtinId="15" hidden="1"/>
    <cellStyle name="Rubrik 2" xfId="10" builtinId="17"/>
    <cellStyle name="Rubrik 3" xfId="11" builtinId="18"/>
    <cellStyle name="Rubrik 4" xfId="15" builtinId="19" hidden="1"/>
    <cellStyle name="Summa" xfId="12" xr:uid="{00000000-0005-0000-0000-000029000000}"/>
    <cellStyle name="Utdata" xfId="20" builtinId="21" hidden="1"/>
    <cellStyle name="Valuta" xfId="13" builtinId="4"/>
    <cellStyle name="Varningstext" xfId="24" builtinId="11" hidden="1"/>
  </cellStyles>
  <dxfs count="158">
    <dxf>
      <fill>
        <patternFill>
          <bgColor theme="0" tint="-0.14996795556505021"/>
        </patternFill>
      </fill>
    </dxf>
    <dxf>
      <fill>
        <patternFill>
          <bgColor theme="0" tint="-0.14996795556505021"/>
        </patternFill>
      </fill>
    </dxf>
    <dxf>
      <fill>
        <patternFill>
          <bgColor rgb="FFCCFFFF"/>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CCFFFF"/>
        </patternFill>
      </fill>
    </dxf>
    <dxf>
      <fill>
        <patternFill>
          <bgColor rgb="FFFF0000"/>
        </patternFill>
      </fill>
    </dxf>
    <dxf>
      <fill>
        <patternFill>
          <bgColor rgb="FFFF0000"/>
        </patternFill>
      </fill>
    </dxf>
    <dxf>
      <fill>
        <patternFill>
          <bgColor rgb="FFCCFFFF"/>
        </patternFill>
      </fill>
    </dxf>
    <dxf>
      <fill>
        <patternFill>
          <bgColor rgb="FFFF0000"/>
        </patternFill>
      </fill>
    </dxf>
    <dxf>
      <fill>
        <patternFill>
          <bgColor rgb="FFFF0000"/>
        </patternFill>
      </fill>
    </dxf>
    <dxf>
      <numFmt numFmtId="173" formatCode="#,##0\ &quot;kr&quot;;\-#,##0\ &quot;kr&quot;;"/>
    </dxf>
    <dxf>
      <font>
        <color theme="0" tint="-0.34998626667073579"/>
      </font>
      <fill>
        <patternFill>
          <bgColor theme="0" tint="-0.34998626667073579"/>
        </patternFill>
      </fill>
      <border>
        <vertical/>
        <horizontal/>
      </border>
    </dxf>
    <dxf>
      <font>
        <color theme="0" tint="-0.34998626667073579"/>
      </font>
      <fill>
        <patternFill>
          <bgColor theme="0" tint="-0.34998626667073579"/>
        </patternFill>
      </fill>
    </dxf>
    <dxf>
      <fill>
        <patternFill>
          <bgColor theme="0" tint="-0.24994659260841701"/>
        </patternFill>
      </fill>
    </dxf>
    <dxf>
      <fill>
        <patternFill>
          <bgColor theme="0"/>
        </patternFill>
      </fill>
    </dxf>
    <dxf>
      <fill>
        <patternFill>
          <bgColor theme="0"/>
        </patternFill>
      </fill>
    </dxf>
    <dxf>
      <font>
        <b val="0"/>
        <i val="0"/>
        <color theme="0"/>
      </font>
      <fill>
        <patternFill patternType="none">
          <bgColor auto="1"/>
        </patternFill>
      </fill>
      <border>
        <left/>
        <right/>
        <top/>
        <bottom/>
        <vertical/>
        <horizontal/>
      </border>
    </dxf>
    <dxf>
      <fill>
        <patternFill>
          <bgColor theme="0"/>
        </patternFill>
      </fill>
    </dxf>
    <dxf>
      <font>
        <color theme="0"/>
      </font>
      <fill>
        <patternFill patternType="none">
          <bgColor auto="1"/>
        </patternFill>
      </fill>
      <border>
        <left/>
        <right/>
        <top/>
        <bottom/>
        <vertical/>
        <horizontal/>
      </border>
    </dxf>
    <dxf>
      <fill>
        <patternFill>
          <bgColor theme="0" tint="-0.14996795556505021"/>
        </patternFill>
      </fill>
    </dxf>
    <dxf>
      <fill>
        <patternFill>
          <bgColor theme="0" tint="-0.14996795556505021"/>
        </patternFill>
      </fill>
    </dxf>
    <dxf>
      <fill>
        <patternFill>
          <bgColor theme="0"/>
        </patternFill>
      </fill>
      <border>
        <left/>
        <right/>
        <top/>
        <bottom/>
        <vertical/>
        <horizontal/>
      </border>
    </dxf>
    <dxf>
      <font>
        <strike val="0"/>
        <color theme="0"/>
      </font>
      <fill>
        <patternFill>
          <bgColor theme="0"/>
        </patternFill>
      </fill>
      <border>
        <left/>
        <right/>
        <top/>
        <bottom/>
      </border>
    </dxf>
    <dxf>
      <fill>
        <patternFill>
          <bgColor rgb="FFCCFFFF"/>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CCFFFF"/>
        </patternFill>
      </fill>
    </dxf>
    <dxf>
      <fill>
        <patternFill>
          <bgColor rgb="FFFF0000"/>
        </patternFill>
      </fill>
    </dxf>
    <dxf>
      <fill>
        <patternFill>
          <bgColor rgb="FFFF0000"/>
        </patternFill>
      </fill>
    </dxf>
    <dxf>
      <fill>
        <patternFill>
          <bgColor rgb="FFCCFFFF"/>
        </patternFill>
      </fill>
    </dxf>
    <dxf>
      <fill>
        <patternFill>
          <bgColor rgb="FFFF0000"/>
        </patternFill>
      </fill>
    </dxf>
    <dxf>
      <fill>
        <patternFill>
          <bgColor rgb="FFFF0000"/>
        </patternFill>
      </fill>
    </dxf>
    <dxf>
      <numFmt numFmtId="173" formatCode="#,##0\ &quot;kr&quot;;\-#,##0\ &quot;kr&quot;;"/>
    </dxf>
    <dxf>
      <font>
        <color theme="0"/>
      </font>
      <fill>
        <patternFill>
          <bgColor theme="0"/>
        </patternFill>
      </fill>
      <border>
        <right/>
        <top/>
        <bottom/>
      </border>
    </dxf>
    <dxf>
      <border>
        <right/>
        <top/>
        <bottom/>
        <vertical/>
        <horizontal/>
      </border>
    </dxf>
    <dxf>
      <font>
        <color theme="0"/>
      </font>
      <fill>
        <patternFill>
          <bgColor theme="0"/>
        </patternFill>
      </fill>
      <border>
        <right/>
        <top/>
        <bottom/>
        <vertical/>
        <horizontal/>
      </border>
    </dxf>
    <dxf>
      <font>
        <color theme="0"/>
      </font>
    </dxf>
    <dxf>
      <font>
        <color theme="0" tint="-0.34998626667073579"/>
      </font>
      <fill>
        <patternFill>
          <bgColor theme="0" tint="-0.34998626667073579"/>
        </patternFill>
      </fill>
    </dxf>
    <dxf>
      <fill>
        <patternFill>
          <bgColor theme="0" tint="-0.24994659260841701"/>
        </patternFill>
      </fill>
    </dxf>
    <dxf>
      <font>
        <color theme="0" tint="-0.34998626667073579"/>
      </font>
      <fill>
        <patternFill>
          <bgColor theme="0" tint="-0.34998626667073579"/>
        </patternFill>
      </fill>
    </dxf>
    <dxf>
      <fill>
        <patternFill>
          <bgColor theme="0"/>
        </patternFill>
      </fill>
    </dxf>
    <dxf>
      <fill>
        <patternFill>
          <bgColor theme="0" tint="-0.34998626667073579"/>
        </patternFill>
      </fill>
    </dxf>
    <dxf>
      <fill>
        <patternFill>
          <bgColor theme="0" tint="-0.24994659260841701"/>
        </patternFill>
      </fill>
    </dxf>
    <dxf>
      <font>
        <color theme="0" tint="-0.34998626667073579"/>
      </font>
      <fill>
        <patternFill>
          <bgColor theme="0" tint="-0.34998626667073579"/>
        </patternFill>
      </fill>
      <border>
        <vertical/>
        <horizontal/>
      </border>
    </dxf>
    <dxf>
      <fill>
        <patternFill>
          <bgColor theme="0" tint="-0.24994659260841701"/>
        </patternFill>
      </fill>
    </dxf>
    <dxf>
      <font>
        <color theme="0" tint="-0.34998626667073579"/>
      </font>
      <fill>
        <patternFill>
          <bgColor theme="0" tint="-0.34998626667073579"/>
        </patternFill>
      </fill>
    </dxf>
    <dxf>
      <fill>
        <patternFill>
          <bgColor theme="0"/>
        </patternFill>
      </fill>
    </dxf>
    <dxf>
      <fill>
        <patternFill>
          <bgColor theme="0"/>
        </patternFill>
      </fill>
    </dxf>
    <dxf>
      <font>
        <color theme="0"/>
      </font>
      <fill>
        <patternFill patternType="none">
          <bgColor auto="1"/>
        </patternFill>
      </fill>
      <border>
        <left/>
        <right/>
        <top/>
        <bottom/>
        <vertical/>
        <horizontal/>
      </border>
    </dxf>
    <dxf>
      <fill>
        <patternFill>
          <bgColor theme="0"/>
        </patternFill>
      </fill>
    </dxf>
    <dxf>
      <font>
        <color theme="0"/>
      </font>
      <fill>
        <patternFill patternType="none">
          <bgColor auto="1"/>
        </patternFill>
      </fill>
      <border>
        <left/>
        <right/>
        <top/>
        <bottom/>
        <vertical/>
        <horizontal/>
      </border>
    </dxf>
    <dxf>
      <fill>
        <patternFill>
          <bgColor theme="0" tint="-0.14996795556505021"/>
        </patternFill>
      </fill>
    </dxf>
    <dxf>
      <fill>
        <patternFill>
          <bgColor theme="0" tint="-0.14996795556505021"/>
        </patternFill>
      </fill>
    </dxf>
    <dxf>
      <fill>
        <patternFill>
          <bgColor rgb="FFCCFFFF"/>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CCFFFF"/>
        </patternFill>
      </fill>
    </dxf>
    <dxf>
      <fill>
        <patternFill>
          <bgColor rgb="FFFF0000"/>
        </patternFill>
      </fill>
    </dxf>
    <dxf>
      <fill>
        <patternFill>
          <bgColor rgb="FFFF0000"/>
        </patternFill>
      </fill>
    </dxf>
    <dxf>
      <fill>
        <patternFill>
          <bgColor rgb="FFCCFFFF"/>
        </patternFill>
      </fill>
    </dxf>
    <dxf>
      <fill>
        <patternFill patternType="none">
          <bgColor auto="1"/>
        </patternFill>
      </fill>
    </dxf>
    <dxf>
      <fill>
        <patternFill patternType="none">
          <bgColor auto="1"/>
        </patternFill>
      </fill>
    </dxf>
    <dxf>
      <fill>
        <patternFill patternType="none">
          <bgColor auto="1"/>
        </patternFill>
      </fill>
    </dxf>
    <dxf>
      <font>
        <color theme="0"/>
      </font>
      <fill>
        <patternFill>
          <bgColor theme="0"/>
        </patternFill>
      </fill>
      <border>
        <left/>
        <right/>
        <top/>
        <bottom/>
        <vertical/>
        <horizontal/>
      </border>
    </dxf>
    <dxf>
      <fill>
        <patternFill>
          <bgColor theme="0"/>
        </patternFill>
      </fill>
      <border>
        <left/>
        <right/>
        <top/>
        <bottom/>
        <vertical/>
        <horizontal/>
      </border>
    </dxf>
    <dxf>
      <fill>
        <patternFill>
          <bgColor rgb="FFFF0000"/>
        </patternFill>
      </fill>
    </dxf>
    <dxf>
      <fill>
        <patternFill>
          <bgColor rgb="FFFF0000"/>
        </patternFill>
      </fill>
    </dxf>
    <dxf>
      <numFmt numFmtId="173" formatCode="#,##0\ &quot;kr&quot;;\-#,##0\ &quot;kr&quot;;"/>
    </dxf>
    <dxf>
      <font>
        <color theme="0" tint="-0.34998626667073579"/>
      </font>
      <fill>
        <patternFill>
          <bgColor theme="0" tint="-0.34998626667073579"/>
        </patternFill>
      </fill>
    </dxf>
    <dxf>
      <font>
        <color theme="0" tint="-0.34998626667073579"/>
      </font>
      <fill>
        <patternFill>
          <bgColor theme="0" tint="-0.34998626667073579"/>
        </patternFill>
      </fill>
    </dxf>
    <dxf>
      <fill>
        <patternFill>
          <bgColor theme="0" tint="-0.24994659260841701"/>
        </patternFill>
      </fill>
    </dxf>
    <dxf>
      <fill>
        <patternFill>
          <bgColor theme="0"/>
        </patternFill>
      </fill>
    </dxf>
    <dxf>
      <fill>
        <patternFill>
          <bgColor theme="0" tint="-0.24994659260841701"/>
        </patternFill>
      </fill>
    </dxf>
    <dxf>
      <fill>
        <patternFill>
          <bgColor theme="0" tint="-0.34998626667073579"/>
        </patternFill>
      </fill>
    </dxf>
    <dxf>
      <border>
        <left/>
        <top/>
        <bottom/>
        <vertical/>
        <horizontal/>
      </border>
    </dxf>
    <dxf>
      <font>
        <color theme="0"/>
      </font>
      <fill>
        <patternFill>
          <bgColor theme="0"/>
        </patternFill>
      </fill>
      <border>
        <left/>
        <right/>
        <top/>
        <bottom/>
        <vertical/>
        <horizontal/>
      </border>
    </dxf>
    <dxf>
      <font>
        <color theme="0"/>
      </font>
      <fill>
        <patternFill>
          <bgColor theme="0"/>
        </patternFill>
      </fill>
    </dxf>
    <dxf>
      <fill>
        <patternFill>
          <bgColor theme="0" tint="-0.24994659260841701"/>
        </patternFill>
      </fill>
    </dxf>
    <dxf>
      <font>
        <color theme="0" tint="-0.34998626667073579"/>
      </font>
      <fill>
        <patternFill>
          <bgColor theme="0" tint="-0.34998626667073579"/>
        </patternFill>
      </fill>
    </dxf>
    <dxf>
      <font>
        <color theme="0" tint="-0.34998626667073579"/>
      </font>
      <fill>
        <patternFill>
          <bgColor theme="0" tint="-0.34998626667073579"/>
        </patternFill>
      </fill>
      <border>
        <vertical/>
        <horizontal/>
      </border>
    </dxf>
    <dxf>
      <fill>
        <patternFill>
          <bgColor rgb="FFFF0000"/>
        </patternFill>
      </fill>
    </dxf>
    <dxf>
      <fill>
        <patternFill>
          <bgColor rgb="FFFF0000"/>
        </patternFill>
      </fill>
    </dxf>
    <dxf>
      <fill>
        <patternFill patternType="none">
          <bgColor auto="1"/>
        </patternFill>
      </fill>
    </dxf>
    <dxf>
      <fill>
        <patternFill patternType="none">
          <bgColor auto="1"/>
        </patternFill>
      </fill>
    </dxf>
    <dxf>
      <fill>
        <patternFill>
          <bgColor theme="0"/>
        </patternFill>
      </fill>
    </dxf>
    <dxf>
      <font>
        <color theme="0"/>
      </font>
      <fill>
        <patternFill patternType="none">
          <bgColor auto="1"/>
        </patternFill>
      </fill>
      <border>
        <left/>
        <right/>
        <top/>
        <bottom/>
        <vertical/>
        <horizontal/>
      </border>
    </dxf>
    <dxf>
      <fill>
        <patternFill>
          <bgColor theme="0"/>
        </patternFill>
      </fill>
    </dxf>
    <dxf>
      <font>
        <color theme="0"/>
      </font>
      <fill>
        <patternFill patternType="none">
          <bgColor auto="1"/>
        </patternFill>
      </fill>
      <border>
        <left/>
        <right/>
        <top/>
        <bottom/>
        <vertical/>
        <horizontal/>
      </border>
    </dxf>
    <dxf>
      <fill>
        <patternFill>
          <bgColor theme="0" tint="-0.14996795556505021"/>
        </patternFill>
      </fill>
    </dxf>
    <dxf>
      <fill>
        <patternFill>
          <bgColor theme="0" tint="-0.14996795556505021"/>
        </patternFill>
      </fill>
    </dxf>
    <dxf>
      <fill>
        <patternFill>
          <bgColor rgb="FFCCFFFF"/>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CCFFFF"/>
        </patternFill>
      </fill>
    </dxf>
    <dxf>
      <fill>
        <patternFill>
          <bgColor rgb="FFFF0000"/>
        </patternFill>
      </fill>
    </dxf>
    <dxf>
      <fill>
        <patternFill>
          <bgColor rgb="FFCCFFFF"/>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theme="0"/>
      </font>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theme="0"/>
      </font>
      <fill>
        <patternFill patternType="none">
          <bgColor auto="1"/>
        </patternFill>
      </fill>
      <border>
        <left/>
        <right/>
        <top/>
        <bottom/>
        <vertical/>
        <horizontal/>
      </border>
    </dxf>
    <dxf>
      <fill>
        <patternFill>
          <bgColor theme="0"/>
        </patternFill>
      </fill>
    </dxf>
    <dxf>
      <font>
        <color theme="0"/>
      </font>
      <fill>
        <patternFill>
          <bgColor theme="0"/>
        </patternFill>
      </fill>
      <border>
        <left/>
        <right/>
        <top/>
        <bottom/>
        <vertical/>
        <horizontal/>
      </border>
    </dxf>
    <dxf>
      <fill>
        <patternFill>
          <bgColor rgb="FFCCFFFF"/>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CCFFFF"/>
        </patternFill>
      </fill>
    </dxf>
    <dxf>
      <fill>
        <patternFill>
          <bgColor rgb="FFCCFFFF"/>
        </patternFill>
      </fill>
    </dxf>
    <dxf>
      <fill>
        <patternFill patternType="none">
          <bgColor auto="1"/>
        </patternFill>
      </fill>
    </dxf>
    <dxf>
      <fill>
        <patternFill patternType="none">
          <bgColor auto="1"/>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ont>
        <color theme="0"/>
      </font>
      <fill>
        <patternFill patternType="none">
          <bgColor auto="1"/>
        </patternFill>
      </fill>
    </dxf>
    <dxf>
      <fill>
        <patternFill>
          <bgColor rgb="FFFFFF99"/>
        </patternFill>
      </fill>
    </dxf>
    <dxf>
      <fill>
        <patternFill>
          <bgColor rgb="FFFFFF99"/>
        </patternFill>
      </fill>
    </dxf>
    <dxf>
      <font>
        <color theme="0"/>
      </font>
      <fill>
        <patternFill patternType="none">
          <bgColor auto="1"/>
        </patternFill>
      </fill>
    </dxf>
    <dxf>
      <fill>
        <patternFill patternType="none">
          <bgColor auto="1"/>
        </patternFill>
      </fill>
    </dxf>
    <dxf>
      <fill>
        <patternFill patternType="none">
          <bgColor auto="1"/>
        </patternFill>
      </fill>
    </dxf>
    <dxf>
      <fill>
        <patternFill>
          <bgColor theme="0"/>
        </patternFill>
      </fill>
    </dxf>
  </dxfs>
  <tableStyles count="0" defaultTableStyle="TableStyleMedium9" defaultPivotStyle="PivotStyleLight16"/>
  <colors>
    <mruColors>
      <color rgb="FFFFFF99"/>
      <color rgb="FFCCFFCC"/>
      <color rgb="FFCCFFFF"/>
      <color rgb="FF0066FF"/>
      <color rgb="FFFFFF67"/>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eanWilson\AppData\Local\Microsoft\Windows\INetCache\Content.Outlook\TMFIUGWG\Avropsblankett%20Brandskydd-%201,0%20-%20Kopia%2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Försättssida"/>
      <sheetName val="2 Specifikation"/>
      <sheetName val="3 Avtalstecknande"/>
      <sheetName val="Admin"/>
    </sheetNames>
    <sheetDataSet>
      <sheetData sheetId="0"/>
      <sheetData sheetId="1">
        <row r="38">
          <cell r="B38" t="str">
            <v>01.</v>
          </cell>
        </row>
      </sheetData>
      <sheetData sheetId="2"/>
      <sheetData sheetId="3">
        <row r="26">
          <cell r="F26" t="str">
            <v>Välj produkt/tjänst</v>
          </cell>
          <cell r="T26" t="str">
            <v>Tjänster</v>
          </cell>
        </row>
        <row r="27">
          <cell r="T27" t="str">
            <v>Service – årligt underhåll och översyn</v>
          </cell>
        </row>
        <row r="28">
          <cell r="T28" t="str">
            <v>Service – utbyte, omladdning, verkstadsgenomgång, provtryckning</v>
          </cell>
        </row>
        <row r="29">
          <cell r="T29" t="str">
            <v>Brandskyddskontroll enligt SBA</v>
          </cell>
        </row>
        <row r="30">
          <cell r="T30" t="str">
            <v>Utbildning – installerad utrustning</v>
          </cell>
        </row>
        <row r="31">
          <cell r="T31" t="str">
            <v>Utbildning – grundläggande brandskydd, utrymning</v>
          </cell>
        </row>
        <row r="32">
          <cell r="T32" t="str">
            <v>Utbildning – förstahjälpen, D-HLR</v>
          </cell>
        </row>
        <row r="33">
          <cell r="T33" t="str">
            <v>Webbaserad distansutbildning</v>
          </cell>
        </row>
        <row r="34">
          <cell r="T34" t="str">
            <v>Rådgivning i brandskydd</v>
          </cell>
        </row>
        <row r="35">
          <cell r="T35" t="str">
            <v>Brandskyddsdokumentation</v>
          </cell>
        </row>
      </sheetData>
    </sheetDataSet>
  </externalBook>
</externalLink>
</file>

<file path=xl/theme/theme1.xml><?xml version="1.0" encoding="utf-8"?>
<a:theme xmlns:a="http://schemas.openxmlformats.org/drawingml/2006/main" name="Kammarkollegiet">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custClrLst>
    <a:custClr name="Custom Color 1">
      <a:srgbClr val="FFFF99"/>
    </a:custClr>
    <a:custClr name="Custom Color 2">
      <a:srgbClr val="CCFFFF"/>
    </a:custClr>
    <a:custClr name="Custom Color 3">
      <a:srgbClr val="969696"/>
    </a:custClr>
    <a:custClr name="Custom Color 4">
      <a:srgbClr val="CCFFCC"/>
    </a:custClr>
    <a:custClr name="Custom Color 5">
      <a:srgbClr val="FABF8F"/>
    </a:custClr>
  </a:custClr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18273-376A-483F-A9E4-56E9CACB9C10}">
  <sheetPr codeName="Sheet1">
    <pageSetUpPr fitToPage="1"/>
  </sheetPr>
  <dimension ref="B1:AU185"/>
  <sheetViews>
    <sheetView showGridLines="0" tabSelected="1" topLeftCell="A7" zoomScale="80" zoomScaleNormal="80" workbookViewId="0">
      <selection activeCell="D12" sqref="D12"/>
    </sheetView>
  </sheetViews>
  <sheetFormatPr defaultColWidth="9.1796875" defaultRowHeight="12.5" x14ac:dyDescent="0.25"/>
  <cols>
    <col min="1" max="1" width="2.81640625" style="77" customWidth="1"/>
    <col min="2" max="2" width="135.7265625" style="78" customWidth="1"/>
    <col min="3" max="3" width="29.453125" style="77" customWidth="1"/>
    <col min="4" max="4" width="13.26953125" style="77" customWidth="1"/>
    <col min="5" max="5" width="12.7265625" style="77" customWidth="1"/>
    <col min="6" max="9" width="11.7265625" style="77" customWidth="1"/>
    <col min="10" max="10" width="10.26953125" style="77" customWidth="1"/>
    <col min="11" max="11" width="11.1796875" style="77" customWidth="1"/>
    <col min="12" max="12" width="12.26953125" style="77" customWidth="1"/>
    <col min="13" max="13" width="12.81640625" style="77" customWidth="1"/>
    <col min="14" max="15" width="12.7265625" style="77" customWidth="1"/>
    <col min="16" max="16" width="11.453125" style="77" customWidth="1"/>
    <col min="17" max="19" width="19.1796875" style="77" customWidth="1"/>
    <col min="20" max="20" width="10.26953125" style="77" customWidth="1"/>
    <col min="21" max="23" width="9.54296875" style="77" customWidth="1"/>
    <col min="24" max="24" width="10.54296875" style="77" customWidth="1"/>
    <col min="25" max="26" width="8.7265625" style="77" customWidth="1"/>
    <col min="27" max="27" width="9.54296875" style="77" hidden="1" customWidth="1"/>
    <col min="28" max="29" width="9.1796875" style="77" hidden="1" customWidth="1"/>
    <col min="30" max="30" width="12.54296875" style="77" hidden="1" customWidth="1"/>
    <col min="31" max="33" width="8.453125" style="77" hidden="1" customWidth="1"/>
    <col min="34" max="35" width="9.7265625" style="77" hidden="1" customWidth="1"/>
    <col min="36" max="36" width="8.453125" style="77" hidden="1" customWidth="1"/>
    <col min="37" max="37" width="7.7265625" style="77" hidden="1" customWidth="1"/>
    <col min="38" max="38" width="7.7265625" style="77" customWidth="1"/>
    <col min="39" max="40" width="8.7265625" style="77" customWidth="1"/>
    <col min="41" max="41" width="7.7265625" style="77" customWidth="1"/>
    <col min="42" max="44" width="9.1796875" style="77" customWidth="1"/>
    <col min="45" max="45" width="10.453125" style="77" customWidth="1"/>
    <col min="46" max="51" width="9.1796875" style="77" customWidth="1"/>
    <col min="52" max="16384" width="9.1796875" style="77"/>
  </cols>
  <sheetData>
    <row r="1" spans="2:47" x14ac:dyDescent="0.25">
      <c r="X1" s="78" t="s">
        <v>173</v>
      </c>
    </row>
    <row r="2" spans="2:47" ht="13" x14ac:dyDescent="0.25">
      <c r="H2" s="79"/>
      <c r="K2" s="80"/>
      <c r="N2" s="81"/>
      <c r="P2" s="82"/>
      <c r="X2" s="82"/>
      <c r="AD2" s="82"/>
      <c r="AI2" s="83"/>
      <c r="AJ2" s="83"/>
      <c r="AK2" s="83"/>
      <c r="AL2" s="83"/>
      <c r="AM2" s="83"/>
      <c r="AN2" s="83"/>
      <c r="AO2" s="83"/>
      <c r="AP2" s="83"/>
      <c r="AQ2" s="83"/>
      <c r="AR2" s="83"/>
      <c r="AS2" s="83"/>
      <c r="AT2" s="83"/>
      <c r="AU2" s="83"/>
    </row>
    <row r="3" spans="2:47" ht="25" x14ac:dyDescent="0.5">
      <c r="B3" s="409" t="s">
        <v>642</v>
      </c>
      <c r="C3" s="410"/>
      <c r="D3" s="410"/>
      <c r="E3" s="84"/>
      <c r="F3" s="84"/>
      <c r="G3" s="84"/>
      <c r="H3" s="84"/>
      <c r="I3" s="84"/>
      <c r="J3" s="84"/>
      <c r="Q3" s="85"/>
      <c r="R3" s="86"/>
      <c r="S3" s="87"/>
      <c r="T3" s="87"/>
      <c r="U3" s="87"/>
      <c r="V3" s="87"/>
      <c r="W3" s="87"/>
      <c r="X3" s="87"/>
      <c r="Y3" s="79"/>
      <c r="Z3" s="79"/>
      <c r="AA3" s="79"/>
      <c r="AC3" s="79"/>
      <c r="AE3" s="88"/>
      <c r="AI3" s="79"/>
    </row>
    <row r="4" spans="2:47" ht="28" customHeight="1" x14ac:dyDescent="0.5">
      <c r="B4" s="409" t="s">
        <v>643</v>
      </c>
      <c r="C4" s="410"/>
      <c r="D4" s="410"/>
      <c r="E4" s="84"/>
      <c r="F4" s="84"/>
      <c r="G4" s="84"/>
      <c r="H4" s="84"/>
      <c r="I4" s="84"/>
      <c r="J4" s="84"/>
      <c r="K4" s="89"/>
      <c r="L4" s="89"/>
      <c r="M4" s="89"/>
      <c r="N4" s="89"/>
      <c r="O4" s="89"/>
      <c r="P4" s="89"/>
      <c r="Q4" s="87"/>
      <c r="R4" s="87"/>
      <c r="S4" s="87"/>
      <c r="T4" s="87"/>
      <c r="U4" s="87"/>
      <c r="V4" s="87"/>
      <c r="W4" s="87"/>
      <c r="X4" s="87"/>
      <c r="AA4" s="90"/>
    </row>
    <row r="5" spans="2:47" ht="30" customHeight="1" x14ac:dyDescent="0.5">
      <c r="B5" s="411" t="s">
        <v>740</v>
      </c>
      <c r="C5" s="410"/>
      <c r="D5" s="410"/>
      <c r="E5" s="84"/>
      <c r="F5" s="84"/>
      <c r="G5" s="84"/>
      <c r="H5" s="84"/>
      <c r="I5" s="84"/>
      <c r="J5" s="84"/>
      <c r="K5" s="412"/>
      <c r="L5" s="412"/>
      <c r="M5" s="412"/>
      <c r="N5" s="412"/>
      <c r="O5" s="412"/>
      <c r="P5" s="412"/>
      <c r="Q5" s="87"/>
      <c r="R5" s="87"/>
      <c r="S5" s="87"/>
      <c r="T5" s="87"/>
      <c r="U5" s="87"/>
      <c r="V5" s="87"/>
      <c r="W5" s="87"/>
      <c r="X5" s="87"/>
      <c r="AC5" s="84"/>
      <c r="AD5" s="91"/>
      <c r="AE5" s="91"/>
      <c r="AF5" s="91"/>
      <c r="AG5" s="91"/>
    </row>
    <row r="6" spans="2:47" ht="26.25" customHeight="1" x14ac:dyDescent="0.4">
      <c r="B6" s="413" t="s">
        <v>745</v>
      </c>
      <c r="C6" s="410"/>
      <c r="D6" s="410"/>
      <c r="E6" s="84"/>
      <c r="F6" s="84"/>
      <c r="G6" s="84"/>
      <c r="H6" s="84"/>
      <c r="I6" s="84"/>
      <c r="J6" s="84"/>
      <c r="K6" s="92"/>
      <c r="L6" s="92"/>
      <c r="M6" s="92"/>
      <c r="N6" s="92"/>
      <c r="O6" s="92"/>
      <c r="P6" s="92"/>
      <c r="Q6" s="79"/>
      <c r="R6" s="93"/>
      <c r="S6" s="93"/>
      <c r="T6" s="93"/>
      <c r="U6" s="93"/>
      <c r="V6" s="93"/>
      <c r="W6" s="93"/>
      <c r="X6" s="93"/>
      <c r="AC6" s="84"/>
      <c r="AD6" s="91"/>
      <c r="AE6" s="91"/>
      <c r="AF6" s="91"/>
      <c r="AG6" s="91"/>
    </row>
    <row r="7" spans="2:47" ht="9" customHeight="1" x14ac:dyDescent="0.5">
      <c r="B7" s="94"/>
      <c r="C7" s="84"/>
      <c r="D7" s="84"/>
      <c r="E7" s="84"/>
      <c r="F7" s="84"/>
      <c r="G7" s="84"/>
      <c r="H7" s="84"/>
      <c r="I7" s="84"/>
      <c r="J7" s="84"/>
      <c r="K7" s="92"/>
      <c r="L7" s="92"/>
      <c r="M7" s="92"/>
      <c r="N7" s="92"/>
      <c r="O7" s="92"/>
      <c r="P7" s="92"/>
      <c r="Q7" s="79"/>
      <c r="R7" s="93"/>
      <c r="S7" s="93"/>
      <c r="T7" s="93"/>
      <c r="U7" s="93"/>
      <c r="V7" s="93"/>
      <c r="W7" s="93"/>
      <c r="X7" s="93"/>
      <c r="AC7" s="84"/>
      <c r="AD7" s="91"/>
      <c r="AE7" s="91"/>
      <c r="AF7" s="91"/>
      <c r="AG7" s="91"/>
    </row>
    <row r="8" spans="2:47" ht="29.15" customHeight="1" x14ac:dyDescent="0.4">
      <c r="B8" s="414" t="s">
        <v>644</v>
      </c>
      <c r="C8" s="410"/>
      <c r="D8" s="410"/>
      <c r="E8" s="84"/>
      <c r="F8" s="84"/>
      <c r="G8" s="84"/>
      <c r="H8" s="84"/>
      <c r="I8" s="84"/>
      <c r="J8" s="84"/>
      <c r="K8" s="95"/>
      <c r="L8" s="95"/>
      <c r="M8" s="95"/>
      <c r="N8" s="95"/>
      <c r="O8" s="95"/>
      <c r="P8" s="95"/>
      <c r="Q8" s="96"/>
      <c r="R8" s="96"/>
      <c r="S8" s="96"/>
      <c r="T8" s="96"/>
      <c r="U8" s="96"/>
      <c r="V8" s="96"/>
      <c r="W8" s="402"/>
      <c r="X8" s="402"/>
      <c r="AC8" s="84"/>
      <c r="AD8" s="91"/>
      <c r="AE8" s="91"/>
      <c r="AF8" s="91"/>
      <c r="AG8" s="91"/>
    </row>
    <row r="9" spans="2:47" ht="40.5" customHeight="1" x14ac:dyDescent="0.25">
      <c r="B9" s="403" t="s">
        <v>645</v>
      </c>
      <c r="C9" s="404"/>
      <c r="D9" s="404"/>
      <c r="E9" s="84"/>
      <c r="F9" s="84"/>
      <c r="G9" s="84"/>
      <c r="H9" s="84"/>
      <c r="I9" s="84"/>
      <c r="J9" s="84"/>
      <c r="K9" s="97"/>
      <c r="L9" s="97"/>
      <c r="M9" s="97"/>
      <c r="N9" s="97"/>
      <c r="O9" s="97"/>
      <c r="P9" s="97"/>
      <c r="Q9" s="98"/>
      <c r="R9" s="98"/>
      <c r="S9" s="98"/>
      <c r="T9" s="98"/>
      <c r="U9" s="98"/>
      <c r="V9" s="98"/>
      <c r="W9" s="405"/>
      <c r="X9" s="405"/>
      <c r="AC9" s="84"/>
      <c r="AD9" s="91"/>
      <c r="AE9" s="91"/>
      <c r="AF9" s="91"/>
      <c r="AG9" s="91"/>
    </row>
    <row r="10" spans="2:47" s="91" customFormat="1" ht="60.65" customHeight="1" x14ac:dyDescent="0.25">
      <c r="B10" s="403" t="s">
        <v>646</v>
      </c>
      <c r="C10" s="406"/>
      <c r="D10" s="406"/>
      <c r="E10" s="84"/>
      <c r="F10" s="84"/>
      <c r="G10" s="84"/>
      <c r="H10" s="84"/>
      <c r="I10" s="84"/>
      <c r="J10" s="84"/>
      <c r="K10" s="97"/>
      <c r="L10" s="97"/>
      <c r="M10" s="97"/>
      <c r="N10" s="97"/>
      <c r="O10" s="97"/>
      <c r="P10" s="97"/>
      <c r="Q10" s="96"/>
      <c r="R10" s="96"/>
      <c r="S10" s="96"/>
      <c r="T10" s="96"/>
      <c r="U10" s="402"/>
      <c r="V10" s="402"/>
      <c r="W10" s="402"/>
      <c r="X10" s="402"/>
      <c r="AC10" s="84"/>
    </row>
    <row r="11" spans="2:47" ht="28" customHeight="1" x14ac:dyDescent="0.25">
      <c r="B11" s="407" t="s">
        <v>647</v>
      </c>
      <c r="C11" s="408"/>
      <c r="D11" s="408"/>
      <c r="E11" s="84"/>
      <c r="F11" s="84"/>
      <c r="G11" s="84"/>
      <c r="H11" s="84"/>
      <c r="I11" s="84"/>
      <c r="J11" s="84"/>
      <c r="Q11" s="98"/>
      <c r="R11" s="98"/>
      <c r="S11" s="98"/>
      <c r="T11" s="98"/>
      <c r="U11" s="405"/>
      <c r="V11" s="405"/>
      <c r="W11" s="405"/>
      <c r="X11" s="405"/>
      <c r="AC11" s="84"/>
      <c r="AD11" s="91"/>
      <c r="AE11" s="91"/>
      <c r="AF11" s="91"/>
      <c r="AG11" s="91"/>
    </row>
    <row r="12" spans="2:47" ht="44.25" customHeight="1" x14ac:dyDescent="0.25">
      <c r="B12" s="99" t="s">
        <v>648</v>
      </c>
      <c r="C12" s="100" t="s">
        <v>649</v>
      </c>
      <c r="D12" s="101"/>
      <c r="E12" s="102"/>
      <c r="F12" s="406"/>
      <c r="G12" s="406"/>
      <c r="H12" s="406"/>
      <c r="I12" s="406"/>
      <c r="J12" s="406"/>
      <c r="K12" s="80"/>
      <c r="Q12" s="96"/>
      <c r="R12" s="96"/>
      <c r="S12" s="96"/>
      <c r="T12" s="402"/>
      <c r="U12" s="402"/>
      <c r="V12" s="402"/>
      <c r="W12" s="402"/>
      <c r="X12" s="402"/>
      <c r="AC12" s="84"/>
      <c r="AD12" s="91"/>
      <c r="AE12" s="91"/>
      <c r="AF12" s="91"/>
      <c r="AG12" s="91"/>
    </row>
    <row r="13" spans="2:47" ht="44.25" customHeight="1" x14ac:dyDescent="0.25">
      <c r="B13" s="99" t="s">
        <v>650</v>
      </c>
      <c r="C13" s="100" t="s">
        <v>649</v>
      </c>
      <c r="D13" s="101"/>
      <c r="E13" s="103"/>
      <c r="F13" s="418"/>
      <c r="G13" s="418"/>
      <c r="H13" s="418"/>
      <c r="I13" s="418"/>
      <c r="J13" s="418"/>
      <c r="Q13" s="98"/>
      <c r="R13" s="98"/>
      <c r="S13" s="98"/>
      <c r="T13" s="417"/>
      <c r="U13" s="417"/>
      <c r="V13" s="417"/>
      <c r="W13" s="417"/>
      <c r="X13" s="417"/>
      <c r="AC13" s="84"/>
      <c r="AD13" s="91"/>
      <c r="AE13" s="91"/>
      <c r="AF13" s="91"/>
      <c r="AG13" s="91"/>
      <c r="AI13" s="104"/>
    </row>
    <row r="14" spans="2:47" ht="44.25" customHeight="1" x14ac:dyDescent="0.25">
      <c r="B14" s="99" t="s">
        <v>651</v>
      </c>
      <c r="C14" s="100" t="s">
        <v>649</v>
      </c>
      <c r="D14" s="101"/>
      <c r="E14" s="103"/>
      <c r="F14" s="103"/>
      <c r="G14" s="103"/>
      <c r="H14" s="103"/>
      <c r="I14" s="103"/>
      <c r="J14" s="103"/>
      <c r="Q14" s="98"/>
      <c r="R14" s="105"/>
      <c r="S14" s="105"/>
      <c r="T14" s="106"/>
      <c r="U14" s="106"/>
      <c r="V14" s="106"/>
      <c r="W14" s="106"/>
      <c r="X14" s="106"/>
      <c r="AC14" s="84"/>
      <c r="AD14" s="91"/>
      <c r="AE14" s="91"/>
      <c r="AF14" s="91"/>
      <c r="AG14" s="91"/>
      <c r="AI14" s="104"/>
    </row>
    <row r="15" spans="2:47" ht="44.25" customHeight="1" x14ac:dyDescent="0.25">
      <c r="B15" s="99" t="s">
        <v>652</v>
      </c>
      <c r="C15" s="100" t="s">
        <v>649</v>
      </c>
      <c r="D15" s="101"/>
      <c r="Q15" s="79"/>
      <c r="AC15" s="84"/>
      <c r="AD15" s="91"/>
      <c r="AE15" s="91"/>
      <c r="AF15" s="91"/>
      <c r="AG15" s="91"/>
    </row>
    <row r="16" spans="2:47" ht="12.75" customHeight="1" x14ac:dyDescent="0.5">
      <c r="B16" s="107"/>
      <c r="C16" s="419"/>
      <c r="D16" s="419"/>
      <c r="E16" s="419"/>
      <c r="F16" s="419"/>
      <c r="G16" s="419"/>
      <c r="H16" s="419"/>
      <c r="I16" s="419"/>
      <c r="J16" s="419"/>
      <c r="Q16" s="97"/>
      <c r="R16" s="97"/>
      <c r="S16" s="97"/>
      <c r="T16" s="97"/>
      <c r="U16" s="97"/>
      <c r="V16" s="97"/>
      <c r="W16" s="97"/>
      <c r="X16" s="97"/>
      <c r="AC16" s="84"/>
      <c r="AD16" s="91"/>
      <c r="AE16" s="91"/>
      <c r="AF16" s="91"/>
      <c r="AG16" s="91"/>
    </row>
    <row r="17" spans="3:33" ht="12.75" customHeight="1" x14ac:dyDescent="0.25">
      <c r="C17" s="419"/>
      <c r="D17" s="419"/>
      <c r="E17" s="419"/>
      <c r="F17" s="419"/>
      <c r="G17" s="419"/>
      <c r="H17" s="419"/>
      <c r="I17" s="419"/>
      <c r="J17" s="419"/>
      <c r="Q17" s="97"/>
      <c r="R17" s="97"/>
      <c r="S17" s="97"/>
      <c r="T17" s="97"/>
      <c r="U17" s="97"/>
      <c r="V17" s="97"/>
      <c r="W17" s="97"/>
      <c r="X17" s="97"/>
      <c r="AC17" s="84"/>
      <c r="AD17" s="91"/>
      <c r="AE17" s="91"/>
      <c r="AF17" s="91"/>
      <c r="AG17" s="91"/>
    </row>
    <row r="18" spans="3:33" ht="12.75" customHeight="1" x14ac:dyDescent="0.25">
      <c r="C18" s="419"/>
      <c r="D18" s="419"/>
      <c r="E18" s="419"/>
      <c r="F18" s="419"/>
      <c r="G18" s="419"/>
      <c r="H18" s="419"/>
      <c r="I18" s="419"/>
      <c r="J18" s="419"/>
      <c r="Q18" s="97"/>
      <c r="R18" s="97"/>
      <c r="S18" s="97"/>
      <c r="T18" s="97"/>
      <c r="U18" s="97"/>
      <c r="V18" s="97"/>
      <c r="W18" s="97"/>
      <c r="X18" s="97"/>
      <c r="AC18" s="84"/>
      <c r="AD18" s="91"/>
      <c r="AE18" s="91"/>
      <c r="AF18" s="91"/>
      <c r="AG18" s="91"/>
    </row>
    <row r="19" spans="3:33" ht="12.75" customHeight="1" x14ac:dyDescent="0.25">
      <c r="C19" s="419"/>
      <c r="D19" s="419"/>
      <c r="E19" s="419"/>
      <c r="F19" s="419"/>
      <c r="G19" s="419"/>
      <c r="H19" s="419"/>
      <c r="I19" s="419"/>
      <c r="J19" s="419"/>
      <c r="Q19" s="97"/>
      <c r="R19" s="97"/>
      <c r="S19" s="97"/>
      <c r="T19" s="97"/>
      <c r="U19" s="97"/>
      <c r="V19" s="97"/>
      <c r="W19" s="97"/>
      <c r="X19" s="97"/>
      <c r="AC19" s="84"/>
      <c r="AD19" s="91"/>
      <c r="AE19" s="91"/>
      <c r="AF19" s="91"/>
      <c r="AG19" s="91"/>
    </row>
    <row r="20" spans="3:33" ht="14.15" customHeight="1" x14ac:dyDescent="0.25">
      <c r="C20" s="419"/>
      <c r="D20" s="419"/>
      <c r="E20" s="419"/>
      <c r="F20" s="419"/>
      <c r="G20" s="419"/>
      <c r="H20" s="419"/>
      <c r="I20" s="419"/>
      <c r="J20" s="419"/>
      <c r="Q20" s="97"/>
      <c r="R20" s="97"/>
      <c r="S20" s="97"/>
      <c r="T20" s="97"/>
      <c r="U20" s="97"/>
      <c r="V20" s="97"/>
      <c r="W20" s="97"/>
      <c r="X20" s="97"/>
      <c r="AC20" s="84"/>
      <c r="AD20" s="91"/>
      <c r="AE20" s="91"/>
      <c r="AF20" s="91"/>
      <c r="AG20" s="91"/>
    </row>
    <row r="21" spans="3:33" ht="18" customHeight="1" x14ac:dyDescent="0.25">
      <c r="C21" s="419"/>
      <c r="D21" s="419"/>
      <c r="E21" s="419"/>
      <c r="F21" s="419"/>
      <c r="G21" s="419"/>
      <c r="H21" s="419"/>
      <c r="I21" s="419"/>
      <c r="J21" s="419"/>
      <c r="AC21" s="84"/>
      <c r="AD21" s="91"/>
      <c r="AE21" s="91"/>
      <c r="AF21" s="91"/>
      <c r="AG21" s="91"/>
    </row>
    <row r="22" spans="3:33" ht="17.25" customHeight="1" x14ac:dyDescent="0.25">
      <c r="C22" s="91"/>
      <c r="D22" s="104"/>
      <c r="E22" s="104"/>
      <c r="F22" s="104"/>
      <c r="G22" s="104"/>
      <c r="H22" s="104"/>
      <c r="I22" s="104"/>
      <c r="Q22" s="79"/>
    </row>
    <row r="23" spans="3:33" ht="20.5" customHeight="1" x14ac:dyDescent="0.3">
      <c r="C23" s="108"/>
      <c r="Q23" s="109"/>
      <c r="R23" s="109"/>
      <c r="S23" s="109"/>
      <c r="T23" s="109"/>
      <c r="U23" s="109"/>
      <c r="V23" s="109"/>
      <c r="W23" s="109"/>
      <c r="X23" s="109"/>
      <c r="AC23" s="84"/>
      <c r="AD23" s="91"/>
      <c r="AE23" s="91"/>
      <c r="AF23" s="91"/>
      <c r="AG23" s="91"/>
    </row>
    <row r="24" spans="3:33" ht="33.65" customHeight="1" x14ac:dyDescent="0.25">
      <c r="C24" s="417"/>
      <c r="D24" s="420"/>
      <c r="E24" s="420"/>
      <c r="F24" s="420"/>
      <c r="G24" s="420"/>
      <c r="H24" s="420"/>
      <c r="I24" s="420"/>
      <c r="J24" s="420"/>
      <c r="Q24" s="110"/>
      <c r="R24" s="110"/>
      <c r="S24" s="110"/>
      <c r="T24" s="110"/>
      <c r="U24" s="110"/>
      <c r="V24" s="110"/>
      <c r="W24" s="110"/>
      <c r="X24" s="110"/>
      <c r="AC24" s="84"/>
      <c r="AD24" s="91"/>
      <c r="AE24" s="91"/>
      <c r="AF24" s="91"/>
      <c r="AG24" s="91"/>
    </row>
    <row r="25" spans="3:33" ht="17.25" customHeight="1" x14ac:dyDescent="0.25">
      <c r="C25" s="91"/>
      <c r="D25" s="104"/>
      <c r="E25" s="104"/>
      <c r="F25" s="104"/>
      <c r="G25" s="104"/>
      <c r="H25" s="104"/>
      <c r="I25" s="104"/>
    </row>
    <row r="26" spans="3:33" ht="27.75" customHeight="1" x14ac:dyDescent="0.25">
      <c r="C26" s="415"/>
      <c r="D26" s="415"/>
      <c r="E26" s="415"/>
      <c r="F26" s="415"/>
      <c r="H26" s="402"/>
      <c r="I26" s="402"/>
      <c r="J26" s="402"/>
    </row>
    <row r="27" spans="3:33" ht="19.5" customHeight="1" x14ac:dyDescent="0.25">
      <c r="C27" s="416"/>
      <c r="D27" s="416"/>
      <c r="E27" s="416"/>
      <c r="F27" s="416"/>
      <c r="H27" s="417"/>
      <c r="I27" s="417"/>
      <c r="J27" s="417"/>
    </row>
    <row r="28" spans="3:33" ht="12.75" customHeight="1" x14ac:dyDescent="0.25"/>
    <row r="29" spans="3:33" ht="27.75" customHeight="1" x14ac:dyDescent="0.25">
      <c r="C29" s="415"/>
      <c r="D29" s="415"/>
      <c r="E29" s="415"/>
      <c r="F29" s="415"/>
    </row>
    <row r="30" spans="3:33" ht="19.5" customHeight="1" x14ac:dyDescent="0.25">
      <c r="C30" s="416"/>
      <c r="D30" s="416"/>
      <c r="E30" s="416"/>
      <c r="F30" s="416"/>
      <c r="Q30" s="74"/>
      <c r="R30" s="74"/>
      <c r="S30" s="74"/>
    </row>
    <row r="31" spans="3:33" ht="12.75" customHeight="1" x14ac:dyDescent="0.25">
      <c r="G31" s="80"/>
    </row>
    <row r="32" spans="3:33" ht="27.75" customHeight="1" x14ac:dyDescent="0.25">
      <c r="C32" s="415"/>
      <c r="D32" s="415"/>
      <c r="E32" s="415"/>
      <c r="F32" s="415"/>
      <c r="H32" s="402"/>
      <c r="I32" s="402"/>
    </row>
    <row r="33" spans="3:44" ht="19.5" customHeight="1" x14ac:dyDescent="0.25">
      <c r="C33" s="416"/>
      <c r="D33" s="416"/>
      <c r="E33" s="416"/>
      <c r="F33" s="416"/>
      <c r="H33" s="421"/>
      <c r="I33" s="421"/>
      <c r="Q33" s="74"/>
      <c r="R33" s="74"/>
      <c r="S33" s="74"/>
    </row>
    <row r="35" spans="3:44" x14ac:dyDescent="0.25">
      <c r="C35" s="402"/>
      <c r="D35" s="402"/>
      <c r="E35" s="402"/>
      <c r="F35" s="402"/>
      <c r="G35" s="402"/>
      <c r="H35" s="402"/>
      <c r="I35" s="402"/>
      <c r="J35" s="402"/>
      <c r="K35" s="402"/>
      <c r="L35" s="402"/>
      <c r="M35" s="75"/>
      <c r="N35" s="75"/>
      <c r="O35" s="75"/>
    </row>
    <row r="36" spans="3:44" ht="13" x14ac:dyDescent="0.25">
      <c r="C36" s="422"/>
      <c r="D36" s="422"/>
      <c r="E36" s="422"/>
      <c r="F36" s="422"/>
      <c r="G36" s="422"/>
      <c r="H36" s="422"/>
      <c r="I36" s="422"/>
      <c r="J36" s="422"/>
      <c r="K36" s="422"/>
      <c r="L36" s="422"/>
      <c r="M36" s="76"/>
      <c r="N36" s="76"/>
      <c r="O36" s="76"/>
    </row>
    <row r="37" spans="3:44" ht="12.75" customHeight="1" x14ac:dyDescent="0.25">
      <c r="C37" s="111"/>
      <c r="D37" s="111"/>
      <c r="E37" s="111"/>
      <c r="F37" s="111"/>
      <c r="G37" s="111"/>
      <c r="H37" s="111"/>
      <c r="I37" s="111"/>
      <c r="J37" s="111"/>
      <c r="K37" s="111"/>
      <c r="L37" s="112"/>
    </row>
    <row r="38" spans="3:44" ht="27.75" customHeight="1" x14ac:dyDescent="0.25">
      <c r="C38" s="402"/>
      <c r="D38" s="402"/>
      <c r="E38" s="402"/>
      <c r="F38" s="402"/>
      <c r="G38" s="402"/>
      <c r="H38" s="402"/>
      <c r="I38" s="402"/>
      <c r="J38" s="402"/>
      <c r="K38" s="402"/>
      <c r="L38" s="402"/>
      <c r="M38" s="75"/>
      <c r="N38" s="75"/>
      <c r="O38" s="75"/>
    </row>
    <row r="39" spans="3:44" ht="25.5" customHeight="1" x14ac:dyDescent="0.25">
      <c r="C39" s="422"/>
      <c r="D39" s="422"/>
      <c r="E39" s="422"/>
      <c r="F39" s="422"/>
      <c r="G39" s="422"/>
      <c r="H39" s="422"/>
      <c r="I39" s="422"/>
      <c r="J39" s="422"/>
      <c r="K39" s="422"/>
      <c r="L39" s="422"/>
      <c r="M39" s="76"/>
      <c r="N39" s="76"/>
      <c r="O39" s="76"/>
      <c r="Q39" s="74"/>
      <c r="R39" s="74"/>
      <c r="S39" s="74"/>
      <c r="W39" s="80"/>
    </row>
    <row r="40" spans="3:44" ht="18.75" customHeight="1" x14ac:dyDescent="0.25">
      <c r="C40" s="91"/>
      <c r="D40" s="91"/>
      <c r="E40" s="91"/>
      <c r="F40" s="91"/>
      <c r="G40" s="91"/>
      <c r="H40" s="91"/>
      <c r="I40" s="91"/>
      <c r="J40" s="91"/>
      <c r="K40" s="91"/>
      <c r="L40" s="91"/>
      <c r="M40" s="91"/>
      <c r="N40" s="91"/>
      <c r="O40" s="91"/>
    </row>
    <row r="41" spans="3:44" ht="37.5" customHeight="1" x14ac:dyDescent="0.25">
      <c r="G41" s="428"/>
      <c r="H41" s="428"/>
      <c r="I41" s="428"/>
      <c r="J41" s="428"/>
      <c r="K41" s="428"/>
      <c r="L41" s="428"/>
      <c r="M41" s="91"/>
      <c r="N41" s="91"/>
      <c r="O41" s="91"/>
      <c r="Y41" s="113"/>
      <c r="Z41" s="114"/>
      <c r="AA41" s="114"/>
      <c r="AB41" s="114"/>
    </row>
    <row r="42" spans="3:44" ht="40.5" customHeight="1" x14ac:dyDescent="0.4">
      <c r="C42" s="429"/>
      <c r="D42" s="429"/>
      <c r="E42" s="429"/>
      <c r="F42" s="429"/>
      <c r="G42" s="428"/>
      <c r="H42" s="428"/>
      <c r="I42" s="428"/>
      <c r="J42" s="428"/>
      <c r="K42" s="428"/>
      <c r="L42" s="428"/>
      <c r="Q42" s="115"/>
      <c r="R42" s="115"/>
      <c r="S42" s="88"/>
      <c r="T42" s="88"/>
      <c r="U42" s="88"/>
    </row>
    <row r="43" spans="3:44" ht="96.75" customHeight="1" x14ac:dyDescent="0.25">
      <c r="C43" s="106"/>
      <c r="D43" s="430"/>
      <c r="E43" s="430"/>
      <c r="F43" s="431"/>
      <c r="G43" s="431"/>
      <c r="H43" s="431"/>
      <c r="I43" s="431"/>
      <c r="J43" s="432"/>
      <c r="K43" s="432"/>
      <c r="L43" s="432"/>
      <c r="M43" s="432"/>
      <c r="N43" s="116"/>
      <c r="O43" s="117"/>
      <c r="Q43" s="96"/>
      <c r="R43" s="97"/>
      <c r="S43" s="97"/>
      <c r="T43" s="97"/>
      <c r="U43" s="97"/>
      <c r="V43" s="97"/>
      <c r="W43" s="406"/>
      <c r="X43" s="406"/>
      <c r="Y43" s="402"/>
      <c r="Z43" s="406"/>
    </row>
    <row r="44" spans="3:44" ht="43.5" customHeight="1" x14ac:dyDescent="0.25">
      <c r="C44" s="106"/>
      <c r="D44" s="417"/>
      <c r="E44" s="417"/>
      <c r="F44" s="417"/>
      <c r="G44" s="417"/>
      <c r="H44" s="417"/>
      <c r="I44" s="417"/>
      <c r="J44" s="423"/>
      <c r="K44" s="423"/>
      <c r="L44" s="423"/>
      <c r="M44" s="423"/>
      <c r="N44" s="118"/>
      <c r="O44" s="118"/>
      <c r="Q44" s="119"/>
      <c r="R44" s="120"/>
      <c r="S44" s="120"/>
      <c r="T44" s="120"/>
      <c r="U44" s="120"/>
      <c r="V44" s="120"/>
      <c r="W44" s="424"/>
      <c r="X44" s="425"/>
      <c r="Y44" s="426"/>
      <c r="Z44" s="427"/>
      <c r="AA44" s="433"/>
      <c r="AB44" s="419"/>
      <c r="AC44" s="419"/>
      <c r="AD44" s="419"/>
      <c r="AE44" s="419"/>
      <c r="AF44" s="419"/>
      <c r="AG44" s="419"/>
      <c r="AH44" s="419"/>
      <c r="AI44" s="419"/>
      <c r="AJ44" s="419"/>
      <c r="AK44" s="419"/>
      <c r="AL44" s="419"/>
      <c r="AM44" s="419"/>
      <c r="AN44" s="419"/>
      <c r="AO44" s="419"/>
      <c r="AP44" s="419"/>
      <c r="AQ44" s="419"/>
      <c r="AR44" s="419"/>
    </row>
    <row r="45" spans="3:44" ht="42.75" customHeight="1" x14ac:dyDescent="0.25">
      <c r="C45" s="106"/>
      <c r="D45" s="417"/>
      <c r="E45" s="417"/>
      <c r="F45" s="417"/>
      <c r="G45" s="417"/>
      <c r="H45" s="417"/>
      <c r="I45" s="417"/>
      <c r="J45" s="423"/>
      <c r="K45" s="423"/>
      <c r="L45" s="423"/>
      <c r="M45" s="423"/>
      <c r="N45" s="118"/>
      <c r="O45" s="118"/>
      <c r="Q45" s="119"/>
      <c r="R45" s="120"/>
      <c r="S45" s="120"/>
      <c r="T45" s="120"/>
      <c r="U45" s="120"/>
      <c r="V45" s="120"/>
      <c r="W45" s="424"/>
      <c r="X45" s="425"/>
      <c r="Y45" s="426"/>
      <c r="Z45" s="427"/>
    </row>
    <row r="46" spans="3:44" ht="42.75" customHeight="1" x14ac:dyDescent="0.25">
      <c r="C46" s="106"/>
      <c r="D46" s="417"/>
      <c r="E46" s="417"/>
      <c r="F46" s="417"/>
      <c r="G46" s="417"/>
      <c r="H46" s="417"/>
      <c r="I46" s="417"/>
      <c r="J46" s="423"/>
      <c r="K46" s="423"/>
      <c r="L46" s="423"/>
      <c r="M46" s="423"/>
      <c r="N46" s="118"/>
      <c r="O46" s="118"/>
      <c r="Q46" s="119"/>
      <c r="R46" s="120"/>
      <c r="S46" s="120"/>
      <c r="T46" s="120"/>
      <c r="U46" s="120"/>
      <c r="V46" s="120"/>
      <c r="W46" s="424"/>
      <c r="X46" s="425"/>
      <c r="Y46" s="426"/>
      <c r="Z46" s="427"/>
    </row>
    <row r="47" spans="3:44" ht="42.75" customHeight="1" x14ac:dyDescent="0.25">
      <c r="C47" s="106"/>
      <c r="D47" s="417"/>
      <c r="E47" s="417"/>
      <c r="F47" s="417"/>
      <c r="G47" s="417"/>
      <c r="H47" s="417"/>
      <c r="I47" s="417"/>
      <c r="J47" s="423"/>
      <c r="K47" s="423"/>
      <c r="L47" s="423"/>
      <c r="M47" s="423"/>
      <c r="N47" s="118"/>
      <c r="O47" s="118"/>
      <c r="Q47" s="119"/>
      <c r="R47" s="120"/>
      <c r="S47" s="120"/>
      <c r="T47" s="120"/>
      <c r="U47" s="120"/>
      <c r="V47" s="120"/>
      <c r="W47" s="424"/>
      <c r="X47" s="425"/>
      <c r="Y47" s="426"/>
      <c r="Z47" s="427"/>
    </row>
    <row r="48" spans="3:44" ht="42.75" customHeight="1" x14ac:dyDescent="0.25">
      <c r="C48" s="106"/>
      <c r="D48" s="417"/>
      <c r="E48" s="417"/>
      <c r="F48" s="417"/>
      <c r="G48" s="417"/>
      <c r="H48" s="417"/>
      <c r="I48" s="417"/>
      <c r="J48" s="423"/>
      <c r="K48" s="423"/>
      <c r="L48" s="423"/>
      <c r="M48" s="423"/>
      <c r="N48" s="118"/>
      <c r="O48" s="118"/>
      <c r="Q48" s="119"/>
      <c r="R48" s="120"/>
      <c r="S48" s="120"/>
      <c r="T48" s="120"/>
      <c r="U48" s="120"/>
      <c r="V48" s="120"/>
      <c r="W48" s="424"/>
      <c r="X48" s="425"/>
      <c r="Y48" s="426"/>
      <c r="Z48" s="427"/>
    </row>
    <row r="49" spans="2:28" ht="42.75" customHeight="1" x14ac:dyDescent="0.25">
      <c r="C49" s="106"/>
      <c r="D49" s="417"/>
      <c r="E49" s="417"/>
      <c r="F49" s="417"/>
      <c r="G49" s="417"/>
      <c r="H49" s="417"/>
      <c r="I49" s="417"/>
      <c r="J49" s="423"/>
      <c r="K49" s="423"/>
      <c r="L49" s="423"/>
      <c r="M49" s="423"/>
      <c r="N49" s="118"/>
      <c r="O49" s="118"/>
      <c r="Q49" s="119"/>
      <c r="R49" s="120"/>
      <c r="S49" s="120"/>
      <c r="T49" s="120"/>
      <c r="U49" s="120"/>
      <c r="V49" s="120"/>
      <c r="W49" s="424"/>
      <c r="X49" s="425"/>
      <c r="Y49" s="426"/>
      <c r="Z49" s="427"/>
    </row>
    <row r="50" spans="2:28" ht="42.75" customHeight="1" x14ac:dyDescent="0.25">
      <c r="C50" s="106"/>
      <c r="D50" s="417"/>
      <c r="E50" s="417"/>
      <c r="F50" s="417"/>
      <c r="G50" s="417"/>
      <c r="H50" s="417"/>
      <c r="I50" s="417"/>
      <c r="J50" s="423"/>
      <c r="K50" s="423"/>
      <c r="L50" s="423"/>
      <c r="M50" s="423"/>
      <c r="N50" s="118"/>
      <c r="O50" s="118"/>
      <c r="Q50" s="119"/>
      <c r="R50" s="120"/>
      <c r="S50" s="120"/>
      <c r="T50" s="120"/>
      <c r="U50" s="120"/>
      <c r="V50" s="120"/>
      <c r="W50" s="424"/>
      <c r="X50" s="425"/>
      <c r="Y50" s="426"/>
      <c r="Z50" s="427"/>
    </row>
    <row r="51" spans="2:28" ht="42.75" customHeight="1" x14ac:dyDescent="0.25">
      <c r="C51" s="106"/>
      <c r="D51" s="417"/>
      <c r="E51" s="417"/>
      <c r="F51" s="417"/>
      <c r="G51" s="417"/>
      <c r="H51" s="417"/>
      <c r="I51" s="417"/>
      <c r="J51" s="423"/>
      <c r="K51" s="423"/>
      <c r="L51" s="423"/>
      <c r="M51" s="423"/>
      <c r="N51" s="118"/>
      <c r="O51" s="118"/>
      <c r="Q51" s="119"/>
      <c r="R51" s="120"/>
      <c r="S51" s="120"/>
      <c r="T51" s="120"/>
      <c r="U51" s="120"/>
      <c r="V51" s="120"/>
      <c r="W51" s="424"/>
      <c r="X51" s="425"/>
      <c r="Y51" s="426"/>
      <c r="Z51" s="427"/>
    </row>
    <row r="52" spans="2:28" ht="42.75" customHeight="1" x14ac:dyDescent="0.25">
      <c r="C52" s="106"/>
      <c r="D52" s="417"/>
      <c r="E52" s="417"/>
      <c r="F52" s="417"/>
      <c r="G52" s="417"/>
      <c r="H52" s="417"/>
      <c r="I52" s="417"/>
      <c r="J52" s="423"/>
      <c r="K52" s="423"/>
      <c r="L52" s="423"/>
      <c r="M52" s="423"/>
      <c r="N52" s="118"/>
      <c r="O52" s="118"/>
      <c r="Q52" s="119"/>
      <c r="R52" s="120"/>
      <c r="S52" s="120"/>
      <c r="T52" s="120"/>
      <c r="U52" s="120"/>
      <c r="V52" s="120"/>
      <c r="W52" s="424"/>
      <c r="X52" s="425"/>
      <c r="Y52" s="426"/>
      <c r="Z52" s="427"/>
    </row>
    <row r="53" spans="2:28" ht="42.75" customHeight="1" x14ac:dyDescent="0.25">
      <c r="C53" s="106"/>
      <c r="D53" s="417"/>
      <c r="E53" s="417"/>
      <c r="F53" s="417"/>
      <c r="G53" s="417"/>
      <c r="H53" s="417"/>
      <c r="I53" s="417"/>
      <c r="J53" s="423"/>
      <c r="K53" s="423"/>
      <c r="L53" s="423"/>
      <c r="M53" s="423"/>
      <c r="N53" s="118"/>
      <c r="O53" s="118"/>
      <c r="Q53" s="119"/>
      <c r="R53" s="120"/>
      <c r="S53" s="120"/>
      <c r="T53" s="120"/>
      <c r="U53" s="120"/>
      <c r="V53" s="120"/>
      <c r="W53" s="424"/>
      <c r="X53" s="425"/>
      <c r="Y53" s="426"/>
      <c r="Z53" s="427"/>
    </row>
    <row r="54" spans="2:28" x14ac:dyDescent="0.25">
      <c r="D54" s="84"/>
      <c r="I54" s="82"/>
      <c r="Q54" s="121"/>
      <c r="R54" s="74"/>
      <c r="S54" s="74"/>
      <c r="AA54" s="114"/>
      <c r="AB54" s="114"/>
    </row>
    <row r="55" spans="2:28" ht="30.75" customHeight="1" x14ac:dyDescent="0.25">
      <c r="C55" s="122"/>
      <c r="D55" s="123"/>
      <c r="E55" s="123"/>
      <c r="F55" s="123"/>
      <c r="Q55" s="74"/>
      <c r="R55" s="74"/>
      <c r="S55" s="74"/>
      <c r="V55" s="114"/>
      <c r="W55" s="114"/>
      <c r="X55" s="124"/>
      <c r="Y55" s="434"/>
      <c r="Z55" s="435"/>
      <c r="AA55" s="114"/>
      <c r="AB55" s="114"/>
    </row>
    <row r="56" spans="2:28" x14ac:dyDescent="0.25">
      <c r="D56" s="84"/>
      <c r="I56" s="82"/>
      <c r="Q56" s="74"/>
      <c r="R56" s="74"/>
      <c r="S56" s="74"/>
      <c r="AA56" s="114"/>
      <c r="AB56" s="114"/>
    </row>
    <row r="57" spans="2:28" ht="15.5" x14ac:dyDescent="0.25">
      <c r="B57" s="125"/>
      <c r="C57" s="436"/>
      <c r="D57" s="436"/>
      <c r="E57" s="436"/>
      <c r="F57" s="436"/>
      <c r="G57" s="436"/>
      <c r="K57" s="114"/>
      <c r="Q57" s="114"/>
      <c r="R57" s="114"/>
      <c r="S57" s="114"/>
      <c r="T57" s="114"/>
      <c r="U57" s="114"/>
      <c r="W57" s="126"/>
      <c r="AA57" s="114"/>
      <c r="AB57" s="114"/>
    </row>
    <row r="58" spans="2:28" ht="13" x14ac:dyDescent="0.25">
      <c r="B58" s="125"/>
      <c r="C58" s="114"/>
      <c r="D58" s="114"/>
      <c r="E58" s="114"/>
      <c r="F58" s="114"/>
      <c r="G58" s="114"/>
      <c r="H58" s="114"/>
      <c r="I58" s="114"/>
      <c r="J58" s="114"/>
      <c r="K58" s="114"/>
      <c r="Q58" s="114"/>
      <c r="R58" s="114"/>
      <c r="S58" s="114"/>
      <c r="T58" s="114"/>
      <c r="U58" s="114"/>
      <c r="V58" s="437"/>
      <c r="W58" s="438"/>
      <c r="X58" s="438"/>
      <c r="Y58" s="127"/>
      <c r="Z58" s="128"/>
      <c r="AA58" s="114"/>
      <c r="AB58" s="114"/>
    </row>
    <row r="59" spans="2:28" ht="13" x14ac:dyDescent="0.25">
      <c r="B59" s="125"/>
      <c r="C59" s="431"/>
      <c r="D59" s="431"/>
      <c r="E59" s="431"/>
      <c r="F59" s="129"/>
      <c r="G59" s="432"/>
      <c r="H59" s="432"/>
      <c r="I59" s="432"/>
      <c r="J59" s="432"/>
      <c r="K59" s="432"/>
      <c r="L59" s="432"/>
      <c r="M59" s="432"/>
      <c r="N59" s="117"/>
      <c r="O59" s="117"/>
      <c r="Q59" s="96"/>
      <c r="R59" s="97"/>
      <c r="S59" s="97"/>
      <c r="T59" s="97"/>
      <c r="U59" s="97"/>
      <c r="V59" s="97"/>
      <c r="W59" s="406"/>
      <c r="X59" s="406"/>
      <c r="Y59" s="402"/>
      <c r="Z59" s="406"/>
      <c r="AA59" s="114"/>
      <c r="AB59" s="114"/>
    </row>
    <row r="60" spans="2:28" x14ac:dyDescent="0.25">
      <c r="B60" s="125"/>
      <c r="C60" s="417"/>
      <c r="D60" s="417"/>
      <c r="E60" s="417"/>
      <c r="F60" s="130"/>
      <c r="G60" s="417"/>
      <c r="H60" s="417"/>
      <c r="I60" s="417"/>
      <c r="J60" s="417"/>
      <c r="K60" s="417"/>
      <c r="L60" s="417"/>
      <c r="M60" s="417"/>
      <c r="N60" s="118"/>
      <c r="O60" s="118"/>
      <c r="Q60" s="119"/>
      <c r="R60" s="120"/>
      <c r="S60" s="120"/>
      <c r="T60" s="120"/>
      <c r="U60" s="120"/>
      <c r="V60" s="120"/>
      <c r="W60" s="439"/>
      <c r="X60" s="440"/>
      <c r="Y60" s="441"/>
      <c r="Z60" s="442"/>
      <c r="AA60" s="114"/>
      <c r="AB60" s="114"/>
    </row>
    <row r="61" spans="2:28" ht="13" x14ac:dyDescent="0.25">
      <c r="B61" s="125"/>
      <c r="C61" s="131"/>
      <c r="D61" s="131"/>
      <c r="E61" s="131"/>
      <c r="F61" s="114"/>
      <c r="G61" s="131"/>
      <c r="H61" s="131"/>
      <c r="I61" s="131"/>
      <c r="J61" s="131"/>
      <c r="K61" s="131"/>
      <c r="L61" s="111"/>
      <c r="M61" s="111"/>
      <c r="Q61" s="132"/>
      <c r="R61" s="114"/>
      <c r="S61" s="114"/>
      <c r="T61" s="114"/>
      <c r="U61" s="114"/>
      <c r="V61" s="437"/>
      <c r="W61" s="438"/>
      <c r="X61" s="438"/>
      <c r="Y61" s="127"/>
      <c r="Z61" s="128"/>
      <c r="AA61" s="114"/>
      <c r="AB61" s="114"/>
    </row>
    <row r="62" spans="2:28" x14ac:dyDescent="0.25">
      <c r="B62" s="125"/>
      <c r="C62" s="417"/>
      <c r="D62" s="417"/>
      <c r="E62" s="417"/>
      <c r="F62" s="130"/>
      <c r="G62" s="417"/>
      <c r="H62" s="417"/>
      <c r="I62" s="417"/>
      <c r="J62" s="417"/>
      <c r="K62" s="417"/>
      <c r="L62" s="417"/>
      <c r="M62" s="417"/>
      <c r="N62" s="118"/>
      <c r="O62" s="118"/>
      <c r="Q62" s="119"/>
      <c r="R62" s="120"/>
      <c r="S62" s="120"/>
      <c r="T62" s="120"/>
      <c r="U62" s="120"/>
      <c r="V62" s="120"/>
      <c r="W62" s="439"/>
      <c r="X62" s="440"/>
      <c r="Y62" s="441"/>
      <c r="Z62" s="442"/>
      <c r="AA62" s="114"/>
      <c r="AB62" s="114"/>
    </row>
    <row r="63" spans="2:28" ht="13" x14ac:dyDescent="0.25">
      <c r="B63" s="125"/>
      <c r="C63" s="131"/>
      <c r="D63" s="131"/>
      <c r="E63" s="131"/>
      <c r="F63" s="114"/>
      <c r="G63" s="131"/>
      <c r="H63" s="131"/>
      <c r="I63" s="131"/>
      <c r="J63" s="131"/>
      <c r="K63" s="131"/>
      <c r="L63" s="111"/>
      <c r="M63" s="111"/>
      <c r="Q63" s="114"/>
      <c r="R63" s="114"/>
      <c r="S63" s="114"/>
      <c r="T63" s="114"/>
      <c r="U63" s="114"/>
      <c r="V63" s="437"/>
      <c r="W63" s="438"/>
      <c r="X63" s="438"/>
      <c r="Y63" s="127"/>
      <c r="Z63" s="128"/>
      <c r="AA63" s="114"/>
      <c r="AB63" s="114"/>
    </row>
    <row r="64" spans="2:28" x14ac:dyDescent="0.25">
      <c r="B64" s="125"/>
      <c r="C64" s="417"/>
      <c r="D64" s="417"/>
      <c r="E64" s="417"/>
      <c r="F64" s="130"/>
      <c r="G64" s="417"/>
      <c r="H64" s="417"/>
      <c r="I64" s="417"/>
      <c r="J64" s="417"/>
      <c r="K64" s="417"/>
      <c r="L64" s="417"/>
      <c r="M64" s="417"/>
      <c r="N64" s="118"/>
      <c r="O64" s="118"/>
      <c r="Q64" s="119"/>
      <c r="R64" s="120"/>
      <c r="S64" s="120"/>
      <c r="T64" s="120"/>
      <c r="U64" s="120"/>
      <c r="V64" s="120"/>
      <c r="W64" s="439"/>
      <c r="X64" s="440"/>
      <c r="Y64" s="441"/>
      <c r="Z64" s="442"/>
      <c r="AA64" s="114"/>
      <c r="AB64" s="114"/>
    </row>
    <row r="65" spans="2:45" ht="13" x14ac:dyDescent="0.25">
      <c r="B65" s="125"/>
      <c r="C65" s="131"/>
      <c r="D65" s="131"/>
      <c r="E65" s="131"/>
      <c r="F65" s="114"/>
      <c r="G65" s="131"/>
      <c r="H65" s="131"/>
      <c r="I65" s="131"/>
      <c r="J65" s="131"/>
      <c r="K65" s="131"/>
      <c r="L65" s="111"/>
      <c r="M65" s="111"/>
      <c r="Q65" s="114"/>
      <c r="R65" s="114"/>
      <c r="S65" s="114"/>
      <c r="T65" s="114"/>
      <c r="U65" s="114"/>
      <c r="V65" s="437"/>
      <c r="W65" s="438"/>
      <c r="X65" s="438"/>
      <c r="Y65" s="127"/>
      <c r="Z65" s="128"/>
      <c r="AA65" s="114"/>
      <c r="AB65" s="114"/>
    </row>
    <row r="66" spans="2:45" x14ac:dyDescent="0.25">
      <c r="B66" s="125"/>
      <c r="C66" s="417"/>
      <c r="D66" s="417"/>
      <c r="E66" s="417"/>
      <c r="F66" s="130"/>
      <c r="G66" s="417"/>
      <c r="H66" s="417"/>
      <c r="I66" s="417"/>
      <c r="J66" s="417"/>
      <c r="K66" s="417"/>
      <c r="L66" s="417"/>
      <c r="M66" s="417"/>
      <c r="N66" s="118"/>
      <c r="O66" s="118"/>
      <c r="Q66" s="119"/>
      <c r="R66" s="120"/>
      <c r="S66" s="120"/>
      <c r="T66" s="120"/>
      <c r="U66" s="120"/>
      <c r="V66" s="120"/>
      <c r="W66" s="439"/>
      <c r="X66" s="440"/>
      <c r="Y66" s="441"/>
      <c r="Z66" s="442"/>
      <c r="AA66" s="114"/>
      <c r="AB66" s="114"/>
    </row>
    <row r="67" spans="2:45" ht="13" x14ac:dyDescent="0.25">
      <c r="B67" s="125"/>
      <c r="C67" s="131"/>
      <c r="D67" s="131"/>
      <c r="E67" s="131"/>
      <c r="F67" s="114"/>
      <c r="G67" s="131"/>
      <c r="H67" s="131"/>
      <c r="I67" s="131"/>
      <c r="J67" s="131"/>
      <c r="K67" s="131"/>
      <c r="L67" s="111"/>
      <c r="M67" s="111"/>
      <c r="Q67" s="114"/>
      <c r="R67" s="114"/>
      <c r="S67" s="114"/>
      <c r="T67" s="114"/>
      <c r="U67" s="114"/>
      <c r="V67" s="443"/>
      <c r="W67" s="444"/>
      <c r="X67" s="444"/>
      <c r="Y67" s="127"/>
      <c r="Z67" s="128"/>
      <c r="AA67" s="114"/>
      <c r="AB67" s="114"/>
    </row>
    <row r="68" spans="2:45" x14ac:dyDescent="0.25">
      <c r="B68" s="125"/>
      <c r="C68" s="417"/>
      <c r="D68" s="417"/>
      <c r="E68" s="417"/>
      <c r="F68" s="130"/>
      <c r="G68" s="417"/>
      <c r="H68" s="417"/>
      <c r="I68" s="417"/>
      <c r="J68" s="417"/>
      <c r="K68" s="417"/>
      <c r="L68" s="417"/>
      <c r="M68" s="417"/>
      <c r="N68" s="118"/>
      <c r="O68" s="118"/>
      <c r="Q68" s="119"/>
      <c r="R68" s="120"/>
      <c r="S68" s="120"/>
      <c r="T68" s="120"/>
      <c r="U68" s="120"/>
      <c r="V68" s="120"/>
      <c r="W68" s="439"/>
      <c r="X68" s="440"/>
      <c r="Y68" s="441"/>
      <c r="Z68" s="442"/>
      <c r="AA68" s="114"/>
      <c r="AB68" s="114"/>
    </row>
    <row r="69" spans="2:45" ht="13" x14ac:dyDescent="0.25">
      <c r="B69" s="125"/>
      <c r="C69" s="131"/>
      <c r="D69" s="131"/>
      <c r="E69" s="131"/>
      <c r="F69" s="114"/>
      <c r="G69" s="131"/>
      <c r="H69" s="131"/>
      <c r="I69" s="131"/>
      <c r="J69" s="131"/>
      <c r="K69" s="131"/>
      <c r="L69" s="111"/>
      <c r="M69" s="111"/>
      <c r="Q69" s="114"/>
      <c r="R69" s="114"/>
      <c r="S69" s="114"/>
      <c r="T69" s="114"/>
      <c r="U69" s="114"/>
      <c r="V69" s="437"/>
      <c r="W69" s="438"/>
      <c r="X69" s="438"/>
      <c r="Y69" s="127"/>
      <c r="Z69" s="128"/>
      <c r="AA69" s="114"/>
      <c r="AB69" s="114"/>
    </row>
    <row r="70" spans="2:45" x14ac:dyDescent="0.25">
      <c r="B70" s="125"/>
      <c r="C70" s="417"/>
      <c r="D70" s="417"/>
      <c r="E70" s="417"/>
      <c r="F70" s="130"/>
      <c r="G70" s="417"/>
      <c r="H70" s="417"/>
      <c r="I70" s="417"/>
      <c r="J70" s="417"/>
      <c r="K70" s="417"/>
      <c r="L70" s="417"/>
      <c r="M70" s="417"/>
      <c r="N70" s="118"/>
      <c r="O70" s="118"/>
      <c r="Q70" s="119"/>
      <c r="R70" s="120"/>
      <c r="S70" s="120"/>
      <c r="T70" s="120"/>
      <c r="U70" s="120"/>
      <c r="V70" s="120"/>
      <c r="W70" s="439"/>
      <c r="X70" s="440"/>
      <c r="Y70" s="441"/>
      <c r="Z70" s="442"/>
      <c r="AA70" s="114"/>
      <c r="AB70" s="114"/>
    </row>
    <row r="71" spans="2:45" ht="13" x14ac:dyDescent="0.25">
      <c r="B71" s="125"/>
      <c r="C71" s="131"/>
      <c r="D71" s="131"/>
      <c r="E71" s="131"/>
      <c r="F71" s="114"/>
      <c r="G71" s="131"/>
      <c r="H71" s="131"/>
      <c r="I71" s="131"/>
      <c r="J71" s="131"/>
      <c r="K71" s="131"/>
      <c r="L71" s="111"/>
      <c r="M71" s="111"/>
      <c r="Q71" s="114"/>
      <c r="R71" s="114"/>
      <c r="S71" s="114"/>
      <c r="T71" s="114"/>
      <c r="U71" s="114"/>
      <c r="V71" s="437"/>
      <c r="W71" s="438"/>
      <c r="X71" s="438"/>
      <c r="Y71" s="127"/>
      <c r="Z71" s="128"/>
      <c r="AA71" s="114"/>
      <c r="AB71" s="114"/>
    </row>
    <row r="72" spans="2:45" x14ac:dyDescent="0.25">
      <c r="B72" s="125"/>
      <c r="C72" s="417"/>
      <c r="D72" s="417"/>
      <c r="E72" s="417"/>
      <c r="F72" s="130"/>
      <c r="G72" s="417"/>
      <c r="H72" s="417"/>
      <c r="I72" s="417"/>
      <c r="J72" s="417"/>
      <c r="K72" s="417"/>
      <c r="L72" s="417"/>
      <c r="M72" s="417"/>
      <c r="N72" s="118"/>
      <c r="O72" s="118"/>
      <c r="Q72" s="119"/>
      <c r="R72" s="120"/>
      <c r="S72" s="120"/>
      <c r="T72" s="120"/>
      <c r="U72" s="120"/>
      <c r="V72" s="120"/>
      <c r="W72" s="439"/>
      <c r="X72" s="440"/>
      <c r="Y72" s="441"/>
      <c r="Z72" s="442"/>
      <c r="AA72" s="114"/>
      <c r="AB72" s="114"/>
    </row>
    <row r="73" spans="2:45" ht="13" x14ac:dyDescent="0.25">
      <c r="B73" s="125"/>
      <c r="C73" s="114"/>
      <c r="D73" s="114"/>
      <c r="E73" s="114"/>
      <c r="F73" s="114"/>
      <c r="G73" s="114"/>
      <c r="H73" s="114"/>
      <c r="I73" s="114"/>
      <c r="J73" s="114"/>
      <c r="K73" s="114"/>
      <c r="Q73" s="114"/>
      <c r="R73" s="114"/>
      <c r="S73" s="114"/>
      <c r="T73" s="133"/>
      <c r="U73" s="133"/>
      <c r="V73" s="438"/>
      <c r="W73" s="438"/>
      <c r="X73" s="438"/>
      <c r="Y73" s="127"/>
      <c r="Z73" s="134"/>
      <c r="AA73" s="133"/>
      <c r="AB73" s="114"/>
    </row>
    <row r="74" spans="2:45" ht="13" x14ac:dyDescent="0.25">
      <c r="B74" s="125"/>
      <c r="C74" s="114"/>
      <c r="D74" s="114"/>
      <c r="E74" s="114"/>
      <c r="F74" s="114"/>
      <c r="G74" s="114"/>
      <c r="H74" s="114"/>
      <c r="I74" s="114"/>
      <c r="J74" s="114"/>
      <c r="K74" s="114"/>
      <c r="Q74" s="114"/>
      <c r="R74" s="114"/>
      <c r="S74" s="114"/>
      <c r="T74" s="133"/>
      <c r="U74" s="133"/>
      <c r="X74" s="124"/>
      <c r="Y74" s="445"/>
      <c r="Z74" s="445"/>
      <c r="AA74" s="133"/>
      <c r="AB74" s="114"/>
    </row>
    <row r="75" spans="2:45" ht="13" x14ac:dyDescent="0.25">
      <c r="B75" s="125"/>
      <c r="C75" s="114"/>
      <c r="D75" s="114"/>
      <c r="E75" s="114"/>
      <c r="F75" s="114"/>
      <c r="G75" s="114"/>
      <c r="H75" s="114"/>
      <c r="I75" s="114"/>
      <c r="J75" s="114"/>
      <c r="K75" s="114"/>
      <c r="Q75" s="114"/>
      <c r="R75" s="114"/>
      <c r="S75" s="114"/>
      <c r="T75" s="133"/>
      <c r="U75" s="133"/>
      <c r="Y75" s="127"/>
      <c r="Z75" s="134"/>
      <c r="AA75" s="133"/>
      <c r="AB75" s="114"/>
    </row>
    <row r="76" spans="2:45" ht="32.25" customHeight="1" x14ac:dyDescent="0.25">
      <c r="B76" s="125"/>
      <c r="C76" s="114"/>
      <c r="D76" s="114"/>
      <c r="E76" s="114"/>
      <c r="F76" s="114"/>
      <c r="G76" s="114"/>
      <c r="H76" s="114"/>
      <c r="I76" s="114"/>
      <c r="J76" s="114"/>
      <c r="K76" s="114"/>
      <c r="Q76" s="114"/>
      <c r="R76" s="114"/>
      <c r="S76" s="114"/>
      <c r="T76" s="133"/>
      <c r="U76" s="133"/>
      <c r="X76" s="127"/>
      <c r="Y76" s="445"/>
      <c r="Z76" s="445"/>
      <c r="AA76" s="133"/>
      <c r="AB76" s="114"/>
    </row>
    <row r="77" spans="2:45" ht="32.25" customHeight="1" x14ac:dyDescent="0.25">
      <c r="B77" s="125"/>
      <c r="C77" s="114"/>
      <c r="D77" s="114"/>
      <c r="E77" s="114"/>
      <c r="F77" s="114"/>
      <c r="G77" s="114"/>
      <c r="H77" s="114"/>
      <c r="I77" s="114"/>
      <c r="J77" s="114"/>
      <c r="K77" s="114"/>
      <c r="Q77" s="114"/>
      <c r="R77" s="114"/>
      <c r="S77" s="114"/>
      <c r="T77" s="133"/>
      <c r="U77" s="133"/>
      <c r="AA77" s="133"/>
      <c r="AB77" s="114"/>
    </row>
    <row r="78" spans="2:45" ht="19.5" customHeight="1" x14ac:dyDescent="0.25">
      <c r="C78" s="135"/>
      <c r="G78" s="80"/>
      <c r="L78" s="135"/>
      <c r="O78" s="80"/>
      <c r="AG78" s="83"/>
      <c r="AH78" s="83"/>
      <c r="AI78" s="83"/>
      <c r="AJ78" s="83"/>
      <c r="AK78" s="83"/>
      <c r="AL78" s="83"/>
      <c r="AM78" s="83"/>
      <c r="AN78" s="83"/>
      <c r="AO78" s="83"/>
      <c r="AP78" s="83"/>
      <c r="AQ78" s="83"/>
      <c r="AR78" s="83"/>
      <c r="AS78" s="83"/>
    </row>
    <row r="79" spans="2:45" ht="28.5" customHeight="1" x14ac:dyDescent="0.25">
      <c r="B79" s="125"/>
      <c r="C79" s="451"/>
      <c r="D79" s="451"/>
      <c r="E79" s="451"/>
      <c r="F79" s="451"/>
      <c r="G79" s="451"/>
      <c r="H79" s="451"/>
      <c r="I79" s="451"/>
      <c r="J79" s="451"/>
      <c r="K79" s="451"/>
      <c r="N79" s="80"/>
      <c r="O79" s="111"/>
      <c r="Q79" s="114"/>
      <c r="R79" s="114"/>
      <c r="S79" s="114"/>
      <c r="T79" s="133"/>
      <c r="U79" s="133"/>
      <c r="V79" s="133"/>
      <c r="W79" s="133"/>
      <c r="X79" s="133"/>
      <c r="Y79" s="127"/>
      <c r="Z79" s="134"/>
      <c r="AA79" s="133"/>
      <c r="AB79" s="114"/>
    </row>
    <row r="80" spans="2:45" ht="24.75" hidden="1" customHeight="1" x14ac:dyDescent="0.25">
      <c r="B80" s="136"/>
      <c r="C80" s="452"/>
      <c r="D80" s="452"/>
      <c r="E80" s="452"/>
      <c r="F80" s="452"/>
      <c r="G80" s="452"/>
      <c r="H80" s="452"/>
      <c r="I80" s="452"/>
      <c r="J80" s="452"/>
      <c r="K80" s="452"/>
      <c r="L80" s="80"/>
      <c r="M80" s="111"/>
      <c r="N80" s="111"/>
      <c r="O80" s="111"/>
      <c r="Q80" s="114"/>
      <c r="R80" s="114"/>
      <c r="S80" s="114"/>
      <c r="T80" s="114"/>
      <c r="U80" s="114"/>
      <c r="V80" s="114"/>
      <c r="W80" s="114"/>
      <c r="X80" s="114"/>
      <c r="Y80" s="127"/>
      <c r="Z80" s="128"/>
      <c r="AA80" s="114"/>
      <c r="AB80" s="114"/>
    </row>
    <row r="81" spans="2:35" ht="17.25" customHeight="1" x14ac:dyDescent="0.25">
      <c r="B81" s="125">
        <v>1</v>
      </c>
      <c r="C81" s="137"/>
      <c r="D81" s="137"/>
      <c r="E81" s="137"/>
      <c r="F81" s="137"/>
      <c r="G81" s="102"/>
      <c r="H81" s="137"/>
      <c r="I81" s="137"/>
      <c r="J81" s="137"/>
      <c r="K81" s="114"/>
      <c r="Q81" s="114"/>
      <c r="R81" s="114"/>
      <c r="S81" s="114"/>
      <c r="T81" s="114"/>
      <c r="U81" s="114"/>
      <c r="W81" s="114"/>
      <c r="X81" s="114"/>
      <c r="Y81" s="127"/>
      <c r="Z81" s="128"/>
      <c r="AA81" s="114"/>
      <c r="AB81" s="114"/>
    </row>
    <row r="82" spans="2:35" ht="17.25" customHeight="1" x14ac:dyDescent="0.25">
      <c r="B82" s="125">
        <v>1</v>
      </c>
      <c r="F82" s="453"/>
      <c r="G82" s="453"/>
      <c r="H82" s="453"/>
      <c r="I82" s="453"/>
      <c r="J82" s="453"/>
      <c r="K82" s="114"/>
      <c r="L82" s="80"/>
      <c r="Q82" s="114"/>
      <c r="R82" s="114"/>
      <c r="S82" s="114"/>
      <c r="T82" s="114"/>
      <c r="U82" s="114"/>
      <c r="V82" s="114"/>
      <c r="W82" s="114"/>
      <c r="X82" s="114"/>
      <c r="Y82" s="127"/>
      <c r="Z82" s="128"/>
      <c r="AB82" s="114"/>
      <c r="AC82" s="114"/>
    </row>
    <row r="83" spans="2:35" ht="8.25" customHeight="1" x14ac:dyDescent="0.25">
      <c r="B83" s="125">
        <v>1</v>
      </c>
      <c r="K83" s="114"/>
      <c r="Q83" s="114"/>
      <c r="R83" s="114"/>
      <c r="S83" s="114"/>
      <c r="T83" s="114"/>
      <c r="U83" s="114"/>
      <c r="V83" s="114"/>
      <c r="W83" s="114"/>
      <c r="X83" s="114"/>
      <c r="Y83" s="127"/>
      <c r="Z83" s="128"/>
      <c r="AB83" s="114"/>
      <c r="AC83" s="114"/>
    </row>
    <row r="84" spans="2:35" ht="27.75" customHeight="1" x14ac:dyDescent="0.25">
      <c r="B84" s="125">
        <v>1</v>
      </c>
      <c r="C84" s="454"/>
      <c r="D84" s="455"/>
      <c r="E84" s="455"/>
      <c r="M84" s="456"/>
      <c r="N84" s="406"/>
      <c r="O84" s="406"/>
      <c r="Q84" s="114"/>
      <c r="R84" s="114"/>
      <c r="S84" s="114"/>
      <c r="T84" s="114"/>
      <c r="U84" s="114"/>
      <c r="V84" s="114"/>
      <c r="W84" s="114"/>
      <c r="X84" s="114"/>
      <c r="Y84" s="127"/>
      <c r="Z84" s="128"/>
      <c r="AA84" s="114"/>
      <c r="AB84" s="114"/>
    </row>
    <row r="85" spans="2:35" ht="33.75" customHeight="1" x14ac:dyDescent="0.25">
      <c r="B85" s="125">
        <v>1</v>
      </c>
      <c r="C85" s="457"/>
      <c r="D85" s="423"/>
      <c r="E85" s="423"/>
      <c r="F85" s="423"/>
      <c r="G85" s="423"/>
      <c r="H85" s="423"/>
      <c r="I85" s="423"/>
      <c r="J85" s="423"/>
      <c r="K85" s="423"/>
      <c r="M85" s="406"/>
      <c r="N85" s="406"/>
      <c r="O85" s="406"/>
      <c r="Q85" s="114"/>
      <c r="R85" s="114"/>
      <c r="S85" s="114"/>
      <c r="T85" s="114"/>
      <c r="U85" s="114"/>
      <c r="V85" s="114"/>
      <c r="W85" s="114"/>
      <c r="X85" s="114"/>
      <c r="Y85" s="127"/>
      <c r="Z85" s="128"/>
      <c r="AA85" s="114"/>
      <c r="AB85" s="114"/>
    </row>
    <row r="86" spans="2:35" ht="17.25" customHeight="1" x14ac:dyDescent="0.25">
      <c r="B86" s="125">
        <v>1</v>
      </c>
      <c r="C86" s="451"/>
      <c r="D86" s="451"/>
      <c r="E86" s="451"/>
      <c r="G86" s="88"/>
      <c r="H86" s="88"/>
      <c r="I86" s="88"/>
      <c r="J86" s="88"/>
      <c r="K86" s="114"/>
      <c r="M86" s="406"/>
      <c r="N86" s="406"/>
      <c r="O86" s="406"/>
      <c r="Q86" s="114"/>
      <c r="R86" s="114"/>
      <c r="S86" s="114"/>
      <c r="T86" s="114"/>
      <c r="U86" s="114"/>
      <c r="V86" s="114"/>
      <c r="W86" s="114"/>
      <c r="X86" s="114"/>
      <c r="Y86" s="127"/>
      <c r="Z86" s="128"/>
      <c r="AA86" s="114"/>
      <c r="AB86" s="114"/>
    </row>
    <row r="87" spans="2:35" ht="25.5" customHeight="1" x14ac:dyDescent="0.25">
      <c r="B87" s="125">
        <v>1</v>
      </c>
      <c r="C87" s="452"/>
      <c r="D87" s="452"/>
      <c r="E87" s="452"/>
      <c r="F87" s="452"/>
      <c r="G87" s="452"/>
      <c r="H87" s="452"/>
      <c r="I87" s="452"/>
      <c r="J87" s="452"/>
      <c r="K87" s="452"/>
      <c r="M87" s="406"/>
      <c r="N87" s="406"/>
      <c r="O87" s="406"/>
      <c r="Q87" s="80"/>
      <c r="R87" s="114"/>
      <c r="S87" s="114"/>
      <c r="T87" s="114"/>
      <c r="U87" s="114"/>
      <c r="V87" s="114"/>
      <c r="W87" s="114"/>
      <c r="X87" s="114"/>
      <c r="Y87" s="127"/>
      <c r="Z87" s="128"/>
      <c r="AA87" s="114"/>
      <c r="AB87" s="114"/>
    </row>
    <row r="88" spans="2:35" ht="25.5" customHeight="1" x14ac:dyDescent="0.25">
      <c r="B88" s="125"/>
      <c r="C88" s="125"/>
      <c r="D88" s="125"/>
      <c r="E88" s="125"/>
      <c r="F88" s="125"/>
      <c r="G88" s="125"/>
      <c r="H88" s="125"/>
      <c r="I88" s="125"/>
      <c r="J88" s="125"/>
      <c r="K88" s="125"/>
      <c r="M88" s="102"/>
      <c r="N88" s="102"/>
      <c r="O88" s="102"/>
      <c r="Q88" s="80"/>
      <c r="R88" s="114"/>
      <c r="S88" s="114"/>
      <c r="T88" s="114"/>
      <c r="U88" s="114"/>
      <c r="V88" s="114"/>
      <c r="W88" s="114"/>
      <c r="X88" s="114"/>
      <c r="Y88" s="127"/>
      <c r="Z88" s="128"/>
      <c r="AA88" s="114"/>
      <c r="AB88" s="114"/>
    </row>
    <row r="89" spans="2:35" ht="18.75" customHeight="1" x14ac:dyDescent="0.25">
      <c r="B89" s="125"/>
      <c r="C89" s="446"/>
      <c r="D89" s="447"/>
      <c r="E89" s="447"/>
      <c r="F89" s="447"/>
      <c r="G89" s="447"/>
      <c r="H89" s="447"/>
      <c r="I89" s="447"/>
      <c r="J89" s="447"/>
      <c r="K89" s="447"/>
      <c r="M89" s="102"/>
      <c r="N89" s="102"/>
      <c r="O89" s="102"/>
      <c r="R89" s="114"/>
      <c r="S89" s="114"/>
      <c r="T89" s="114"/>
      <c r="U89" s="114"/>
      <c r="V89" s="114"/>
      <c r="W89" s="114"/>
      <c r="X89" s="114"/>
      <c r="Y89" s="127"/>
      <c r="Z89" s="128"/>
      <c r="AA89" s="114"/>
      <c r="AB89" s="114"/>
    </row>
    <row r="90" spans="2:35" ht="25.5" customHeight="1" x14ac:dyDescent="0.25">
      <c r="B90" s="125"/>
      <c r="C90" s="446"/>
      <c r="D90" s="448"/>
      <c r="E90" s="448"/>
      <c r="F90" s="448"/>
      <c r="G90" s="448"/>
      <c r="H90" s="448"/>
      <c r="I90" s="448"/>
      <c r="J90" s="448"/>
      <c r="K90" s="448"/>
      <c r="M90" s="102"/>
      <c r="N90" s="102"/>
      <c r="O90" s="102"/>
      <c r="R90" s="114"/>
      <c r="S90" s="114"/>
      <c r="T90" s="114"/>
      <c r="U90" s="114"/>
      <c r="V90" s="114"/>
      <c r="W90" s="114"/>
      <c r="X90" s="114"/>
      <c r="Y90" s="127"/>
      <c r="Z90" s="128"/>
      <c r="AA90" s="114"/>
      <c r="AB90" s="114"/>
    </row>
    <row r="91" spans="2:35" ht="17.25" customHeight="1" x14ac:dyDescent="0.25">
      <c r="B91" s="125"/>
      <c r="C91" s="448"/>
      <c r="D91" s="448"/>
      <c r="E91" s="448"/>
      <c r="F91" s="448"/>
      <c r="G91" s="448"/>
      <c r="H91" s="448"/>
      <c r="I91" s="448"/>
      <c r="J91" s="448"/>
      <c r="K91" s="448"/>
      <c r="L91" s="449"/>
      <c r="M91" s="433"/>
      <c r="N91" s="419"/>
      <c r="O91" s="419"/>
      <c r="Q91" s="114"/>
      <c r="R91" s="114"/>
      <c r="S91" s="114"/>
      <c r="T91" s="114"/>
      <c r="U91" s="114"/>
      <c r="V91" s="114"/>
      <c r="W91" s="114"/>
      <c r="X91" s="114"/>
      <c r="Y91" s="127"/>
      <c r="Z91" s="128"/>
      <c r="AA91" s="114"/>
      <c r="AB91" s="114"/>
    </row>
    <row r="92" spans="2:35" ht="17.25" customHeight="1" x14ac:dyDescent="0.25">
      <c r="B92" s="125"/>
      <c r="C92" s="138"/>
      <c r="L92" s="449"/>
      <c r="M92" s="433"/>
      <c r="N92" s="419"/>
      <c r="O92" s="419"/>
      <c r="Q92" s="114"/>
      <c r="R92" s="114"/>
      <c r="S92" s="114"/>
      <c r="T92" s="114"/>
      <c r="U92" s="114"/>
      <c r="V92" s="114"/>
      <c r="W92" s="114"/>
      <c r="X92" s="114"/>
      <c r="Y92" s="127"/>
      <c r="Z92" s="128"/>
      <c r="AA92" s="114"/>
      <c r="AB92" s="114"/>
    </row>
    <row r="93" spans="2:35" ht="20.25" customHeight="1" x14ac:dyDescent="0.25">
      <c r="B93" s="125"/>
      <c r="C93" s="429"/>
      <c r="D93" s="429"/>
      <c r="E93" s="429"/>
      <c r="F93" s="429"/>
      <c r="G93" s="429"/>
      <c r="H93" s="80"/>
      <c r="K93" s="114"/>
      <c r="L93" s="449"/>
      <c r="M93" s="419"/>
      <c r="N93" s="419"/>
      <c r="O93" s="419"/>
      <c r="Q93" s="135"/>
      <c r="Y93" s="127"/>
      <c r="Z93" s="128"/>
      <c r="AA93" s="114"/>
      <c r="AB93" s="114"/>
    </row>
    <row r="94" spans="2:35" ht="15.75" customHeight="1" x14ac:dyDescent="0.3">
      <c r="B94" s="125"/>
      <c r="C94" s="450"/>
      <c r="D94" s="450"/>
      <c r="E94" s="450"/>
      <c r="F94" s="406"/>
      <c r="G94" s="139"/>
      <c r="H94" s="102"/>
      <c r="I94" s="102"/>
      <c r="J94" s="102"/>
      <c r="K94" s="114"/>
      <c r="L94" s="433"/>
      <c r="M94" s="140"/>
      <c r="N94" s="141"/>
      <c r="O94" s="142"/>
      <c r="Q94" s="79"/>
      <c r="Y94" s="127"/>
      <c r="Z94" s="128"/>
      <c r="AA94" s="114"/>
      <c r="AB94" s="114"/>
    </row>
    <row r="95" spans="2:35" ht="22.5" customHeight="1" x14ac:dyDescent="0.25">
      <c r="B95" s="125"/>
      <c r="C95" s="459"/>
      <c r="D95" s="460"/>
      <c r="E95" s="461"/>
      <c r="F95" s="419"/>
      <c r="G95" s="419"/>
      <c r="H95" s="419"/>
      <c r="I95" s="461"/>
      <c r="J95" s="419"/>
      <c r="K95" s="419"/>
      <c r="L95" s="419"/>
      <c r="M95" s="419"/>
      <c r="N95" s="419"/>
      <c r="O95" s="419"/>
      <c r="Q95" s="143"/>
      <c r="R95" s="462"/>
      <c r="S95" s="462"/>
      <c r="T95" s="462"/>
      <c r="U95" s="462"/>
      <c r="V95" s="462"/>
      <c r="W95" s="462"/>
      <c r="X95" s="462"/>
      <c r="Y95" s="462"/>
      <c r="Z95" s="132"/>
      <c r="AA95" s="114"/>
      <c r="AB95" s="133"/>
      <c r="AC95" s="133"/>
    </row>
    <row r="96" spans="2:35" ht="42.75" customHeight="1" x14ac:dyDescent="0.3">
      <c r="B96" s="125"/>
      <c r="C96" s="423"/>
      <c r="D96" s="423"/>
      <c r="E96" s="448"/>
      <c r="F96" s="448"/>
      <c r="G96" s="448"/>
      <c r="H96" s="448"/>
      <c r="I96" s="423"/>
      <c r="J96" s="423"/>
      <c r="K96" s="423"/>
      <c r="L96" s="423"/>
      <c r="M96" s="423"/>
      <c r="N96" s="423"/>
      <c r="O96" s="423"/>
      <c r="P96" s="144"/>
      <c r="Q96" s="145"/>
      <c r="R96" s="458"/>
      <c r="S96" s="458"/>
      <c r="T96" s="458"/>
      <c r="U96" s="458"/>
      <c r="V96" s="458"/>
      <c r="W96" s="458"/>
      <c r="X96" s="458"/>
      <c r="Y96" s="458"/>
      <c r="Z96" s="144"/>
      <c r="AA96" s="144"/>
      <c r="AB96" s="144"/>
      <c r="AC96" s="144"/>
      <c r="AI96" s="104"/>
    </row>
    <row r="97" spans="2:47" ht="42.75" customHeight="1" x14ac:dyDescent="0.3">
      <c r="B97" s="125"/>
      <c r="C97" s="423"/>
      <c r="D97" s="423"/>
      <c r="E97" s="448"/>
      <c r="F97" s="448"/>
      <c r="G97" s="448"/>
      <c r="H97" s="448"/>
      <c r="I97" s="423"/>
      <c r="J97" s="423"/>
      <c r="K97" s="423"/>
      <c r="L97" s="423"/>
      <c r="M97" s="423"/>
      <c r="N97" s="423"/>
      <c r="O97" s="423"/>
      <c r="P97" s="144"/>
      <c r="Q97" s="145"/>
      <c r="R97" s="458"/>
      <c r="S97" s="458"/>
      <c r="T97" s="458"/>
      <c r="U97" s="458"/>
      <c r="V97" s="458"/>
      <c r="W97" s="458"/>
      <c r="X97" s="458"/>
      <c r="Y97" s="458"/>
      <c r="Z97" s="144"/>
      <c r="AA97" s="144"/>
      <c r="AB97" s="144"/>
      <c r="AC97" s="144"/>
      <c r="AI97" s="104"/>
    </row>
    <row r="98" spans="2:47" ht="42.75" customHeight="1" x14ac:dyDescent="0.3">
      <c r="B98" s="125"/>
      <c r="C98" s="423"/>
      <c r="D98" s="423"/>
      <c r="E98" s="448"/>
      <c r="F98" s="448"/>
      <c r="G98" s="448"/>
      <c r="H98" s="448"/>
      <c r="I98" s="423"/>
      <c r="J98" s="423"/>
      <c r="K98" s="423"/>
      <c r="L98" s="423"/>
      <c r="M98" s="423"/>
      <c r="N98" s="423"/>
      <c r="O98" s="423"/>
      <c r="P98" s="144"/>
      <c r="Q98" s="145"/>
      <c r="R98" s="458"/>
      <c r="S98" s="458"/>
      <c r="T98" s="458"/>
      <c r="U98" s="458"/>
      <c r="V98" s="458"/>
      <c r="W98" s="458"/>
      <c r="X98" s="458"/>
      <c r="Y98" s="458"/>
      <c r="Z98" s="144"/>
      <c r="AA98" s="144"/>
      <c r="AB98" s="144"/>
      <c r="AC98" s="144"/>
      <c r="AI98" s="104"/>
    </row>
    <row r="99" spans="2:47" ht="42.75" customHeight="1" x14ac:dyDescent="0.3">
      <c r="B99" s="125"/>
      <c r="C99" s="423"/>
      <c r="D99" s="423"/>
      <c r="E99" s="448"/>
      <c r="F99" s="448"/>
      <c r="G99" s="448"/>
      <c r="H99" s="448"/>
      <c r="I99" s="423"/>
      <c r="J99" s="423"/>
      <c r="K99" s="423"/>
      <c r="L99" s="423"/>
      <c r="M99" s="423"/>
      <c r="N99" s="423"/>
      <c r="O99" s="423"/>
      <c r="P99" s="144"/>
      <c r="Q99" s="145"/>
      <c r="R99" s="458"/>
      <c r="S99" s="458"/>
      <c r="T99" s="458"/>
      <c r="U99" s="458"/>
      <c r="V99" s="458"/>
      <c r="W99" s="458"/>
      <c r="X99" s="458"/>
      <c r="Y99" s="458"/>
      <c r="Z99" s="144"/>
      <c r="AA99" s="144"/>
      <c r="AB99" s="144"/>
      <c r="AC99" s="144"/>
      <c r="AI99" s="104"/>
    </row>
    <row r="100" spans="2:47" ht="42.75" customHeight="1" x14ac:dyDescent="0.3">
      <c r="B100" s="125"/>
      <c r="C100" s="423"/>
      <c r="D100" s="423"/>
      <c r="E100" s="448"/>
      <c r="F100" s="448"/>
      <c r="G100" s="448"/>
      <c r="H100" s="448"/>
      <c r="I100" s="423"/>
      <c r="J100" s="423"/>
      <c r="K100" s="423"/>
      <c r="L100" s="423"/>
      <c r="M100" s="423"/>
      <c r="N100" s="423"/>
      <c r="O100" s="423"/>
      <c r="P100" s="144"/>
      <c r="Q100" s="145"/>
      <c r="R100" s="458"/>
      <c r="S100" s="458"/>
      <c r="T100" s="458"/>
      <c r="U100" s="458"/>
      <c r="V100" s="458"/>
      <c r="W100" s="458"/>
      <c r="X100" s="458"/>
      <c r="Y100" s="458"/>
      <c r="Z100" s="144"/>
      <c r="AA100" s="144"/>
      <c r="AB100" s="144"/>
      <c r="AC100" s="144"/>
      <c r="AI100" s="104"/>
    </row>
    <row r="101" spans="2:47" ht="42.75" customHeight="1" x14ac:dyDescent="0.3">
      <c r="B101" s="125"/>
      <c r="C101" s="423"/>
      <c r="D101" s="423"/>
      <c r="E101" s="448"/>
      <c r="F101" s="448"/>
      <c r="G101" s="448"/>
      <c r="H101" s="448"/>
      <c r="I101" s="423"/>
      <c r="J101" s="423"/>
      <c r="K101" s="423"/>
      <c r="L101" s="423"/>
      <c r="M101" s="423"/>
      <c r="N101" s="423"/>
      <c r="O101" s="423"/>
      <c r="P101" s="144"/>
      <c r="Q101" s="145"/>
      <c r="R101" s="458"/>
      <c r="S101" s="458"/>
      <c r="T101" s="458"/>
      <c r="U101" s="458"/>
      <c r="V101" s="458"/>
      <c r="W101" s="458"/>
      <c r="X101" s="458"/>
      <c r="Y101" s="458"/>
      <c r="Z101" s="144"/>
      <c r="AA101" s="144"/>
      <c r="AB101" s="144"/>
      <c r="AC101" s="144"/>
      <c r="AI101" s="104"/>
    </row>
    <row r="102" spans="2:47" ht="42.75" customHeight="1" x14ac:dyDescent="0.3">
      <c r="B102" s="125"/>
      <c r="C102" s="423"/>
      <c r="D102" s="423"/>
      <c r="E102" s="448"/>
      <c r="F102" s="448"/>
      <c r="G102" s="448"/>
      <c r="H102" s="448"/>
      <c r="I102" s="423"/>
      <c r="J102" s="423"/>
      <c r="K102" s="423"/>
      <c r="L102" s="423"/>
      <c r="M102" s="423"/>
      <c r="N102" s="423"/>
      <c r="O102" s="423"/>
      <c r="P102" s="144"/>
      <c r="Q102" s="145"/>
      <c r="R102" s="458"/>
      <c r="S102" s="458"/>
      <c r="T102" s="458"/>
      <c r="U102" s="458"/>
      <c r="V102" s="458"/>
      <c r="W102" s="458"/>
      <c r="X102" s="458"/>
      <c r="Y102" s="458"/>
      <c r="Z102" s="144"/>
      <c r="AA102" s="144"/>
      <c r="AB102" s="144"/>
      <c r="AC102" s="144"/>
      <c r="AI102" s="104"/>
    </row>
    <row r="103" spans="2:47" ht="42.75" customHeight="1" x14ac:dyDescent="0.3">
      <c r="B103" s="125"/>
      <c r="C103" s="423"/>
      <c r="D103" s="423"/>
      <c r="E103" s="448"/>
      <c r="F103" s="448"/>
      <c r="G103" s="448"/>
      <c r="H103" s="448"/>
      <c r="I103" s="423"/>
      <c r="J103" s="423"/>
      <c r="K103" s="423"/>
      <c r="L103" s="423"/>
      <c r="M103" s="423"/>
      <c r="N103" s="423"/>
      <c r="O103" s="423"/>
      <c r="P103" s="144"/>
      <c r="Q103" s="145"/>
      <c r="R103" s="458"/>
      <c r="S103" s="458"/>
      <c r="T103" s="458"/>
      <c r="U103" s="458"/>
      <c r="V103" s="458"/>
      <c r="W103" s="458"/>
      <c r="X103" s="458"/>
      <c r="Y103" s="458"/>
      <c r="Z103" s="144"/>
      <c r="AA103" s="144"/>
      <c r="AB103" s="144"/>
      <c r="AC103" s="144"/>
      <c r="AI103" s="104"/>
    </row>
    <row r="104" spans="2:47" ht="42.75" customHeight="1" x14ac:dyDescent="0.3">
      <c r="B104" s="125"/>
      <c r="C104" s="423"/>
      <c r="D104" s="423"/>
      <c r="E104" s="448"/>
      <c r="F104" s="448"/>
      <c r="G104" s="448"/>
      <c r="H104" s="448"/>
      <c r="I104" s="423"/>
      <c r="J104" s="423"/>
      <c r="K104" s="423"/>
      <c r="L104" s="423"/>
      <c r="M104" s="423"/>
      <c r="N104" s="423"/>
      <c r="O104" s="423"/>
      <c r="P104" s="144"/>
      <c r="Q104" s="145"/>
      <c r="R104" s="458"/>
      <c r="S104" s="458"/>
      <c r="T104" s="458"/>
      <c r="U104" s="458"/>
      <c r="V104" s="458"/>
      <c r="W104" s="458"/>
      <c r="X104" s="458"/>
      <c r="Y104" s="458"/>
      <c r="Z104" s="144"/>
      <c r="AA104" s="144"/>
      <c r="AB104" s="144"/>
      <c r="AC104" s="144"/>
      <c r="AI104" s="104"/>
    </row>
    <row r="105" spans="2:47" ht="42.75" customHeight="1" x14ac:dyDescent="0.3">
      <c r="B105" s="125"/>
      <c r="C105" s="423"/>
      <c r="D105" s="423"/>
      <c r="E105" s="448"/>
      <c r="F105" s="448"/>
      <c r="G105" s="448"/>
      <c r="H105" s="448"/>
      <c r="I105" s="423"/>
      <c r="J105" s="423"/>
      <c r="K105" s="423"/>
      <c r="L105" s="423"/>
      <c r="M105" s="423"/>
      <c r="N105" s="423"/>
      <c r="O105" s="423"/>
      <c r="P105" s="144"/>
      <c r="Q105" s="145"/>
      <c r="R105" s="458"/>
      <c r="S105" s="458"/>
      <c r="T105" s="458"/>
      <c r="U105" s="458"/>
      <c r="V105" s="458"/>
      <c r="W105" s="458"/>
      <c r="X105" s="458"/>
      <c r="Y105" s="458"/>
      <c r="Z105" s="144"/>
      <c r="AA105" s="144"/>
      <c r="AB105" s="144"/>
      <c r="AC105" s="144"/>
      <c r="AI105" s="104"/>
    </row>
    <row r="106" spans="2:47" ht="34.5" customHeight="1" x14ac:dyDescent="0.25">
      <c r="B106" s="125"/>
      <c r="C106" s="139"/>
      <c r="D106" s="139"/>
      <c r="E106" s="146"/>
      <c r="F106" s="139"/>
      <c r="G106" s="139"/>
      <c r="H106" s="102"/>
      <c r="I106" s="423"/>
      <c r="J106" s="423"/>
      <c r="K106" s="423"/>
      <c r="L106" s="423"/>
      <c r="M106" s="423"/>
      <c r="N106" s="423"/>
      <c r="O106" s="423"/>
      <c r="Q106" s="79"/>
      <c r="Y106" s="127"/>
      <c r="Z106" s="128"/>
      <c r="AA106" s="114"/>
      <c r="AB106" s="114"/>
    </row>
    <row r="107" spans="2:47" ht="29.25" customHeight="1" x14ac:dyDescent="0.25">
      <c r="B107" s="125"/>
      <c r="C107" s="139"/>
      <c r="D107" s="139"/>
      <c r="E107" s="146"/>
      <c r="F107" s="139"/>
      <c r="G107" s="139"/>
      <c r="H107" s="102"/>
      <c r="I107" s="146"/>
      <c r="J107" s="146"/>
      <c r="K107" s="146"/>
      <c r="L107" s="146"/>
      <c r="M107" s="146"/>
      <c r="N107" s="146"/>
      <c r="O107" s="146"/>
      <c r="Q107" s="80"/>
      <c r="Y107" s="127"/>
      <c r="Z107" s="128"/>
      <c r="AA107" s="114"/>
      <c r="AB107" s="114"/>
    </row>
    <row r="108" spans="2:47" ht="19.5" customHeight="1" x14ac:dyDescent="0.25">
      <c r="C108" s="147"/>
      <c r="D108" s="147"/>
      <c r="E108" s="147"/>
      <c r="F108" s="147"/>
      <c r="G108" s="147"/>
      <c r="H108" s="147"/>
      <c r="I108" s="147"/>
      <c r="J108" s="147"/>
      <c r="K108" s="148"/>
      <c r="M108" s="149"/>
      <c r="N108" s="149"/>
      <c r="O108" s="149"/>
      <c r="Q108" s="150"/>
      <c r="S108" s="102"/>
      <c r="V108" s="91"/>
      <c r="W108" s="91"/>
      <c r="X108" s="148"/>
      <c r="AE108" s="148"/>
      <c r="AI108" s="83"/>
      <c r="AJ108" s="83"/>
      <c r="AK108" s="83"/>
      <c r="AL108" s="83"/>
      <c r="AM108" s="83"/>
      <c r="AN108" s="83"/>
      <c r="AO108" s="83"/>
      <c r="AP108" s="83"/>
      <c r="AQ108" s="83"/>
      <c r="AR108" s="83"/>
      <c r="AS108" s="83"/>
      <c r="AT108" s="83"/>
      <c r="AU108" s="83"/>
    </row>
    <row r="109" spans="2:47" x14ac:dyDescent="0.25">
      <c r="C109" s="147"/>
      <c r="D109" s="147"/>
      <c r="E109" s="147"/>
      <c r="F109" s="147"/>
      <c r="G109" s="147"/>
      <c r="H109" s="147"/>
      <c r="I109" s="147"/>
      <c r="J109" s="147"/>
      <c r="K109" s="148"/>
      <c r="M109" s="149"/>
      <c r="N109" s="149"/>
      <c r="O109" s="149"/>
      <c r="Q109" s="150"/>
      <c r="S109" s="102"/>
      <c r="V109" s="91"/>
      <c r="W109" s="91"/>
      <c r="X109" s="148"/>
      <c r="AE109" s="148"/>
      <c r="AI109" s="83"/>
      <c r="AJ109" s="83"/>
      <c r="AK109" s="83"/>
      <c r="AL109" s="83"/>
      <c r="AM109" s="83"/>
      <c r="AN109" s="83"/>
      <c r="AO109" s="83"/>
      <c r="AP109" s="83"/>
      <c r="AQ109" s="83"/>
      <c r="AR109" s="83"/>
      <c r="AS109" s="83"/>
      <c r="AT109" s="83"/>
      <c r="AU109" s="83"/>
    </row>
    <row r="110" spans="2:47" ht="18" x14ac:dyDescent="0.25">
      <c r="C110" s="429"/>
      <c r="D110" s="429"/>
      <c r="E110" s="429"/>
      <c r="F110" s="429"/>
      <c r="G110" s="429"/>
      <c r="I110" s="151"/>
      <c r="J110" s="151"/>
      <c r="K110" s="151"/>
      <c r="T110" s="114"/>
      <c r="U110" s="114"/>
      <c r="V110" s="114"/>
      <c r="X110" s="114"/>
    </row>
    <row r="111" spans="2:47" ht="26.25" customHeight="1" x14ac:dyDescent="0.25">
      <c r="C111" s="463"/>
      <c r="D111" s="447"/>
      <c r="E111" s="447"/>
      <c r="F111" s="447"/>
      <c r="G111" s="447"/>
      <c r="H111" s="447"/>
      <c r="I111" s="447"/>
      <c r="J111" s="447"/>
      <c r="K111" s="151"/>
      <c r="T111" s="114"/>
      <c r="U111" s="114"/>
      <c r="V111" s="114"/>
      <c r="X111" s="114"/>
    </row>
    <row r="112" spans="2:47" ht="13" x14ac:dyDescent="0.25">
      <c r="C112" s="79"/>
      <c r="I112" s="151"/>
      <c r="J112" s="151"/>
      <c r="K112" s="151"/>
      <c r="L112" s="80"/>
      <c r="Q112" s="79"/>
      <c r="V112" s="114"/>
      <c r="W112" s="114"/>
      <c r="X112" s="114"/>
    </row>
    <row r="113" spans="3:35" ht="19.5" customHeight="1" x14ac:dyDescent="0.25">
      <c r="C113" s="402"/>
      <c r="D113" s="402"/>
      <c r="E113" s="402"/>
      <c r="F113" s="402"/>
      <c r="G113" s="402"/>
      <c r="H113" s="402"/>
      <c r="I113" s="402"/>
      <c r="J113" s="402"/>
      <c r="K113" s="151"/>
      <c r="L113" s="80"/>
      <c r="Q113" s="402"/>
      <c r="R113" s="402"/>
      <c r="S113" s="402"/>
      <c r="T113" s="402"/>
      <c r="U113" s="152"/>
      <c r="V113" s="114"/>
    </row>
    <row r="114" spans="3:35" ht="19.5" customHeight="1" x14ac:dyDescent="0.25">
      <c r="C114" s="464"/>
      <c r="D114" s="464"/>
      <c r="E114" s="464"/>
      <c r="F114" s="464"/>
      <c r="G114" s="464"/>
      <c r="H114" s="464"/>
      <c r="I114" s="464"/>
      <c r="J114" s="464"/>
      <c r="K114" s="151"/>
      <c r="L114" s="80"/>
      <c r="V114" s="114"/>
      <c r="AH114" s="114"/>
      <c r="AI114" s="114"/>
    </row>
    <row r="115" spans="3:35" ht="19.5" customHeight="1" x14ac:dyDescent="0.25">
      <c r="C115" s="464"/>
      <c r="D115" s="464"/>
      <c r="E115" s="464"/>
      <c r="F115" s="464"/>
      <c r="G115" s="464"/>
      <c r="H115" s="464"/>
      <c r="I115" s="464"/>
      <c r="J115" s="464"/>
      <c r="L115" s="80"/>
      <c r="V115" s="114"/>
      <c r="Y115" s="465"/>
      <c r="Z115" s="465"/>
      <c r="AA115" s="465"/>
      <c r="AB115" s="465"/>
      <c r="AC115" s="465"/>
      <c r="AH115" s="114"/>
      <c r="AI115" s="114"/>
    </row>
    <row r="116" spans="3:35" ht="19.5" customHeight="1" x14ac:dyDescent="0.25">
      <c r="C116" s="464"/>
      <c r="D116" s="464"/>
      <c r="E116" s="464"/>
      <c r="F116" s="464"/>
      <c r="G116" s="464"/>
      <c r="H116" s="464"/>
      <c r="I116" s="464"/>
      <c r="J116" s="464"/>
      <c r="L116" s="80"/>
      <c r="V116" s="114"/>
      <c r="Y116" s="465"/>
      <c r="Z116" s="465"/>
      <c r="AA116" s="465"/>
      <c r="AB116" s="465"/>
      <c r="AC116" s="465"/>
      <c r="AH116" s="114"/>
      <c r="AI116" s="114"/>
    </row>
    <row r="117" spans="3:35" ht="12.75" customHeight="1" x14ac:dyDescent="0.25">
      <c r="K117" s="148"/>
      <c r="Q117" s="148"/>
      <c r="R117" s="148"/>
      <c r="S117" s="148"/>
      <c r="T117" s="148"/>
      <c r="U117" s="148"/>
      <c r="V117" s="114"/>
      <c r="Y117" s="465"/>
      <c r="Z117" s="465"/>
      <c r="AA117" s="465"/>
      <c r="AB117" s="465"/>
      <c r="AC117" s="465"/>
      <c r="AH117" s="114"/>
      <c r="AI117" s="114"/>
    </row>
    <row r="118" spans="3:35" ht="19.5" customHeight="1" x14ac:dyDescent="0.25">
      <c r="C118" s="79"/>
      <c r="Q118" s="79"/>
      <c r="V118" s="114"/>
      <c r="Y118" s="465"/>
      <c r="Z118" s="465"/>
      <c r="AA118" s="465"/>
      <c r="AB118" s="465"/>
      <c r="AC118" s="465"/>
      <c r="AH118" s="114"/>
      <c r="AI118" s="114"/>
    </row>
    <row r="119" spans="3:35" ht="19.5" customHeight="1" x14ac:dyDescent="0.25">
      <c r="C119" s="402"/>
      <c r="D119" s="402"/>
      <c r="E119" s="402"/>
      <c r="F119" s="402"/>
      <c r="G119" s="402"/>
      <c r="H119" s="402"/>
      <c r="I119" s="402"/>
      <c r="J119" s="402"/>
      <c r="Q119" s="402"/>
      <c r="R119" s="402"/>
      <c r="S119" s="402"/>
      <c r="T119" s="402"/>
      <c r="U119" s="152"/>
      <c r="V119" s="114"/>
      <c r="Y119" s="465"/>
      <c r="Z119" s="465"/>
      <c r="AA119" s="465"/>
      <c r="AB119" s="465"/>
      <c r="AC119" s="465"/>
    </row>
    <row r="120" spans="3:35" ht="19.5" customHeight="1" x14ac:dyDescent="0.25">
      <c r="C120" s="464"/>
      <c r="D120" s="464"/>
      <c r="E120" s="464"/>
      <c r="F120" s="464"/>
      <c r="G120" s="464"/>
      <c r="H120" s="464"/>
      <c r="I120" s="464"/>
      <c r="J120" s="464"/>
      <c r="V120" s="114"/>
      <c r="Y120" s="465"/>
      <c r="Z120" s="465"/>
      <c r="AA120" s="465"/>
      <c r="AB120" s="465"/>
      <c r="AC120" s="465"/>
      <c r="AH120" s="114"/>
      <c r="AI120" s="114"/>
    </row>
    <row r="121" spans="3:35" ht="19.5" customHeight="1" x14ac:dyDescent="0.25">
      <c r="C121" s="464"/>
      <c r="D121" s="464"/>
      <c r="E121" s="464"/>
      <c r="F121" s="464"/>
      <c r="G121" s="464"/>
      <c r="H121" s="464"/>
      <c r="I121" s="464"/>
      <c r="J121" s="464"/>
      <c r="V121" s="114"/>
      <c r="Y121" s="465"/>
      <c r="Z121" s="465"/>
      <c r="AA121" s="465"/>
      <c r="AB121" s="465"/>
      <c r="AC121" s="465"/>
      <c r="AH121" s="114"/>
      <c r="AI121" s="114"/>
    </row>
    <row r="122" spans="3:35" ht="19.5" customHeight="1" x14ac:dyDescent="0.25">
      <c r="C122" s="464"/>
      <c r="D122" s="464"/>
      <c r="E122" s="464"/>
      <c r="F122" s="464"/>
      <c r="G122" s="464"/>
      <c r="H122" s="464"/>
      <c r="I122" s="464"/>
      <c r="J122" s="464"/>
      <c r="V122" s="114"/>
      <c r="Y122" s="465"/>
      <c r="Z122" s="465"/>
      <c r="AA122" s="465"/>
      <c r="AB122" s="465"/>
      <c r="AC122" s="465"/>
      <c r="AH122" s="114"/>
      <c r="AI122" s="114"/>
    </row>
    <row r="123" spans="3:35" ht="19.5" customHeight="1" x14ac:dyDescent="0.25">
      <c r="V123" s="114"/>
      <c r="Y123" s="465"/>
      <c r="Z123" s="465"/>
      <c r="AA123" s="465"/>
      <c r="AB123" s="465"/>
      <c r="AC123" s="465"/>
      <c r="AH123" s="114"/>
      <c r="AI123" s="114"/>
    </row>
    <row r="124" spans="3:35" ht="19.5" customHeight="1" x14ac:dyDescent="0.25">
      <c r="C124" s="79"/>
      <c r="Q124" s="79"/>
      <c r="V124" s="114"/>
      <c r="Y124" s="465"/>
      <c r="Z124" s="465"/>
      <c r="AA124" s="465"/>
      <c r="AB124" s="465"/>
      <c r="AC124" s="465"/>
      <c r="AH124" s="114"/>
      <c r="AI124" s="114"/>
    </row>
    <row r="125" spans="3:35" ht="19.5" customHeight="1" x14ac:dyDescent="0.25">
      <c r="C125" s="402"/>
      <c r="D125" s="402"/>
      <c r="E125" s="402"/>
      <c r="F125" s="402"/>
      <c r="G125" s="402"/>
      <c r="H125" s="402"/>
      <c r="I125" s="402"/>
      <c r="J125" s="402"/>
      <c r="Q125" s="406"/>
      <c r="R125" s="406"/>
      <c r="S125" s="406"/>
      <c r="T125" s="406"/>
      <c r="U125" s="152"/>
      <c r="V125" s="114"/>
      <c r="Y125" s="465"/>
      <c r="Z125" s="465"/>
      <c r="AA125" s="465"/>
      <c r="AB125" s="465"/>
      <c r="AC125" s="465"/>
    </row>
    <row r="126" spans="3:35" ht="19.5" customHeight="1" x14ac:dyDescent="0.25">
      <c r="C126" s="464"/>
      <c r="D126" s="464"/>
      <c r="E126" s="464"/>
      <c r="F126" s="464"/>
      <c r="G126" s="464"/>
      <c r="H126" s="464"/>
      <c r="I126" s="464"/>
      <c r="J126" s="464"/>
      <c r="V126" s="114"/>
      <c r="Y126" s="465"/>
      <c r="Z126" s="465"/>
      <c r="AA126" s="465"/>
      <c r="AB126" s="465"/>
      <c r="AC126" s="465"/>
      <c r="AH126" s="114"/>
      <c r="AI126" s="114"/>
    </row>
    <row r="127" spans="3:35" ht="19.5" customHeight="1" x14ac:dyDescent="0.25">
      <c r="C127" s="464"/>
      <c r="D127" s="464"/>
      <c r="E127" s="464"/>
      <c r="F127" s="464"/>
      <c r="G127" s="464"/>
      <c r="H127" s="464"/>
      <c r="I127" s="464"/>
      <c r="J127" s="464"/>
      <c r="V127" s="114"/>
      <c r="Y127" s="465"/>
      <c r="Z127" s="465"/>
      <c r="AA127" s="465"/>
      <c r="AB127" s="465"/>
      <c r="AC127" s="465"/>
      <c r="AH127" s="114"/>
      <c r="AI127" s="114"/>
    </row>
    <row r="128" spans="3:35" ht="19.5" customHeight="1" x14ac:dyDescent="0.25">
      <c r="C128" s="464"/>
      <c r="D128" s="464"/>
      <c r="E128" s="464"/>
      <c r="F128" s="464"/>
      <c r="G128" s="464"/>
      <c r="H128" s="464"/>
      <c r="I128" s="464"/>
      <c r="J128" s="464"/>
      <c r="V128" s="114"/>
      <c r="Y128" s="465"/>
      <c r="Z128" s="465"/>
      <c r="AA128" s="465"/>
      <c r="AB128" s="465"/>
      <c r="AC128" s="465"/>
      <c r="AH128" s="114"/>
      <c r="AI128" s="114"/>
    </row>
    <row r="129" spans="3:35" ht="19.5" customHeight="1" x14ac:dyDescent="0.25">
      <c r="C129" s="464"/>
      <c r="D129" s="464"/>
      <c r="E129" s="464"/>
      <c r="F129" s="464"/>
      <c r="G129" s="464"/>
      <c r="H129" s="464"/>
      <c r="I129" s="464"/>
      <c r="J129" s="464"/>
      <c r="V129" s="114"/>
      <c r="Y129" s="465"/>
      <c r="Z129" s="465"/>
      <c r="AA129" s="465"/>
      <c r="AB129" s="465"/>
      <c r="AC129" s="465"/>
      <c r="AH129" s="114"/>
      <c r="AI129" s="114"/>
    </row>
    <row r="130" spans="3:35" ht="19.5" customHeight="1" x14ac:dyDescent="0.25">
      <c r="C130" s="464"/>
      <c r="D130" s="464"/>
      <c r="E130" s="464"/>
      <c r="F130" s="464"/>
      <c r="G130" s="464"/>
      <c r="H130" s="464"/>
      <c r="I130" s="464"/>
      <c r="J130" s="464"/>
      <c r="V130" s="114"/>
      <c r="Y130" s="465"/>
      <c r="Z130" s="465"/>
      <c r="AA130" s="465"/>
      <c r="AB130" s="465"/>
      <c r="AC130" s="465"/>
      <c r="AH130" s="114"/>
      <c r="AI130" s="114"/>
    </row>
    <row r="131" spans="3:35" ht="17.25" customHeight="1" x14ac:dyDescent="0.25">
      <c r="C131" s="153"/>
      <c r="D131" s="153"/>
      <c r="E131" s="153"/>
      <c r="F131" s="153"/>
      <c r="G131" s="153"/>
      <c r="I131" s="102"/>
      <c r="J131" s="102"/>
      <c r="K131" s="102"/>
      <c r="Q131" s="154"/>
      <c r="T131" s="114"/>
      <c r="U131" s="114"/>
      <c r="V131" s="114"/>
      <c r="Y131" s="465"/>
      <c r="Z131" s="465"/>
      <c r="AA131" s="465"/>
      <c r="AB131" s="465"/>
      <c r="AC131" s="465"/>
      <c r="AH131" s="114"/>
      <c r="AI131" s="114"/>
    </row>
    <row r="132" spans="3:35" ht="19.5" customHeight="1" x14ac:dyDescent="0.25">
      <c r="C132" s="79"/>
      <c r="Q132" s="79"/>
      <c r="V132" s="114"/>
      <c r="Y132" s="465"/>
      <c r="Z132" s="465"/>
      <c r="AA132" s="465"/>
      <c r="AB132" s="465"/>
      <c r="AC132" s="465"/>
      <c r="AH132" s="114"/>
      <c r="AI132" s="114"/>
    </row>
    <row r="133" spans="3:35" ht="19.5" customHeight="1" x14ac:dyDescent="0.25">
      <c r="C133" s="402"/>
      <c r="D133" s="402"/>
      <c r="E133" s="402"/>
      <c r="F133" s="402"/>
      <c r="G133" s="402"/>
      <c r="H133" s="402"/>
      <c r="I133" s="402"/>
      <c r="J133" s="402"/>
      <c r="L133" s="80"/>
      <c r="Q133" s="402"/>
      <c r="R133" s="402"/>
      <c r="S133" s="402"/>
      <c r="T133" s="402"/>
      <c r="U133" s="152"/>
      <c r="V133" s="114"/>
      <c r="Y133" s="465"/>
      <c r="Z133" s="465"/>
      <c r="AA133" s="465"/>
      <c r="AB133" s="465"/>
      <c r="AC133" s="465"/>
    </row>
    <row r="134" spans="3:35" ht="19.5" customHeight="1" x14ac:dyDescent="0.25">
      <c r="C134" s="464"/>
      <c r="D134" s="464"/>
      <c r="E134" s="464"/>
      <c r="F134" s="464"/>
      <c r="G134" s="464"/>
      <c r="H134" s="464"/>
      <c r="I134" s="464"/>
      <c r="J134" s="464"/>
      <c r="L134" s="80"/>
      <c r="V134" s="114"/>
      <c r="Y134" s="465"/>
      <c r="Z134" s="465"/>
      <c r="AA134" s="465"/>
      <c r="AB134" s="465"/>
      <c r="AC134" s="465"/>
      <c r="AH134" s="114"/>
      <c r="AI134" s="114"/>
    </row>
    <row r="135" spans="3:35" ht="19.5" customHeight="1" x14ac:dyDescent="0.25">
      <c r="C135" s="464"/>
      <c r="D135" s="464"/>
      <c r="E135" s="464"/>
      <c r="F135" s="464"/>
      <c r="G135" s="464"/>
      <c r="H135" s="464"/>
      <c r="I135" s="464"/>
      <c r="J135" s="464"/>
      <c r="L135" s="80"/>
      <c r="V135" s="114"/>
      <c r="Y135" s="465"/>
      <c r="Z135" s="465"/>
      <c r="AA135" s="465"/>
      <c r="AB135" s="465"/>
      <c r="AC135" s="465"/>
      <c r="AH135" s="114"/>
      <c r="AI135" s="114"/>
    </row>
    <row r="136" spans="3:35" ht="19.5" customHeight="1" x14ac:dyDescent="0.25">
      <c r="C136" s="464"/>
      <c r="D136" s="464"/>
      <c r="E136" s="464"/>
      <c r="F136" s="464"/>
      <c r="G136" s="464"/>
      <c r="H136" s="464"/>
      <c r="I136" s="464"/>
      <c r="J136" s="464"/>
      <c r="L136" s="80"/>
      <c r="V136" s="114"/>
      <c r="Y136" s="465"/>
      <c r="Z136" s="465"/>
      <c r="AA136" s="465"/>
      <c r="AB136" s="465"/>
      <c r="AC136" s="465"/>
      <c r="AH136" s="114"/>
      <c r="AI136" s="114"/>
    </row>
    <row r="137" spans="3:35" ht="19.5" customHeight="1" x14ac:dyDescent="0.25">
      <c r="K137" s="148"/>
      <c r="Q137" s="148"/>
      <c r="R137" s="148"/>
      <c r="S137" s="148"/>
      <c r="T137" s="148"/>
      <c r="U137" s="148"/>
      <c r="V137" s="114"/>
      <c r="Y137" s="465"/>
      <c r="Z137" s="465"/>
      <c r="AA137" s="465"/>
      <c r="AB137" s="465"/>
      <c r="AC137" s="465"/>
      <c r="AH137" s="114"/>
      <c r="AI137" s="114"/>
    </row>
    <row r="138" spans="3:35" ht="17.25" customHeight="1" x14ac:dyDescent="0.25">
      <c r="C138" s="79"/>
      <c r="D138" s="153"/>
      <c r="E138" s="153"/>
      <c r="F138" s="153"/>
      <c r="G138" s="153"/>
      <c r="I138" s="102"/>
      <c r="J138" s="102"/>
      <c r="K138" s="102"/>
      <c r="Q138" s="154"/>
      <c r="T138" s="114"/>
      <c r="U138" s="114"/>
      <c r="V138" s="114"/>
      <c r="Y138" s="465"/>
      <c r="Z138" s="465"/>
      <c r="AA138" s="465"/>
      <c r="AB138" s="465"/>
      <c r="AC138" s="465"/>
      <c r="AH138" s="114"/>
      <c r="AI138" s="114"/>
    </row>
    <row r="139" spans="3:35" s="84" customFormat="1" ht="43.9" customHeight="1" x14ac:dyDescent="0.25">
      <c r="C139" s="402"/>
      <c r="D139" s="402"/>
      <c r="E139" s="402"/>
      <c r="F139" s="402"/>
      <c r="G139" s="402"/>
      <c r="H139" s="402"/>
      <c r="I139" s="402"/>
      <c r="J139" s="402"/>
      <c r="Y139" s="465"/>
      <c r="Z139" s="465"/>
      <c r="AA139" s="465"/>
      <c r="AB139" s="465"/>
      <c r="AC139" s="465"/>
    </row>
    <row r="140" spans="3:35" s="84" customFormat="1" ht="41.25" customHeight="1" x14ac:dyDescent="0.25">
      <c r="C140" s="418"/>
      <c r="D140" s="418"/>
      <c r="E140" s="418"/>
      <c r="F140" s="467"/>
      <c r="G140" s="467"/>
      <c r="H140" s="467"/>
      <c r="I140" s="467"/>
      <c r="J140" s="467"/>
      <c r="Y140" s="465"/>
      <c r="Z140" s="465"/>
      <c r="AA140" s="465"/>
      <c r="AB140" s="465"/>
      <c r="AC140" s="465"/>
    </row>
    <row r="141" spans="3:35" s="84" customFormat="1" ht="41.25" customHeight="1" x14ac:dyDescent="0.25">
      <c r="C141" s="418"/>
      <c r="D141" s="418"/>
      <c r="E141" s="418"/>
      <c r="F141" s="467"/>
      <c r="G141" s="467"/>
      <c r="H141" s="467"/>
      <c r="I141" s="467"/>
      <c r="J141" s="467"/>
      <c r="Y141" s="465"/>
      <c r="Z141" s="465"/>
      <c r="AA141" s="465"/>
      <c r="AB141" s="465"/>
      <c r="AC141" s="465"/>
    </row>
    <row r="142" spans="3:35" s="84" customFormat="1" ht="25.5" customHeight="1" x14ac:dyDescent="0.4">
      <c r="C142" s="467"/>
      <c r="D142" s="467"/>
      <c r="E142" s="467"/>
      <c r="F142" s="467"/>
      <c r="G142" s="467"/>
      <c r="H142" s="467"/>
      <c r="I142" s="467"/>
      <c r="J142" s="467"/>
      <c r="K142" s="155"/>
      <c r="L142" s="155"/>
      <c r="M142" s="155"/>
      <c r="N142" s="155"/>
      <c r="Y142" s="465"/>
      <c r="Z142" s="465"/>
      <c r="AA142" s="465"/>
      <c r="AB142" s="465"/>
      <c r="AC142" s="465"/>
    </row>
    <row r="143" spans="3:35" ht="17.25" customHeight="1" x14ac:dyDescent="0.25">
      <c r="C143" s="153"/>
      <c r="D143" s="153"/>
      <c r="E143" s="153"/>
      <c r="F143" s="153"/>
      <c r="G143" s="153"/>
      <c r="I143" s="102"/>
      <c r="J143" s="102"/>
      <c r="K143" s="102"/>
      <c r="Q143" s="154"/>
      <c r="T143" s="114"/>
      <c r="U143" s="114"/>
      <c r="V143" s="114"/>
      <c r="Y143" s="465"/>
      <c r="Z143" s="465"/>
      <c r="AA143" s="465"/>
      <c r="AB143" s="465"/>
      <c r="AC143" s="465"/>
      <c r="AH143" s="114"/>
      <c r="AI143" s="114"/>
    </row>
    <row r="144" spans="3:35" ht="20.25" customHeight="1" x14ac:dyDescent="0.25">
      <c r="C144" s="429"/>
      <c r="D144" s="429"/>
      <c r="E144" s="429"/>
      <c r="F144" s="429"/>
      <c r="G144" s="429"/>
      <c r="Q144" s="154"/>
      <c r="T144" s="114"/>
      <c r="U144" s="114"/>
      <c r="V144" s="114"/>
      <c r="Y144" s="465"/>
      <c r="Z144" s="465"/>
      <c r="AA144" s="465"/>
      <c r="AB144" s="465"/>
      <c r="AC144" s="465"/>
      <c r="AH144" s="114"/>
      <c r="AI144" s="114"/>
    </row>
    <row r="145" spans="3:35" ht="33" customHeight="1" x14ac:dyDescent="0.25">
      <c r="C145" s="402"/>
      <c r="D145" s="406"/>
      <c r="E145" s="406"/>
      <c r="F145" s="406"/>
      <c r="G145" s="406"/>
      <c r="H145" s="406"/>
      <c r="I145" s="406"/>
      <c r="J145" s="406"/>
      <c r="K145" s="147"/>
      <c r="L145" s="147"/>
      <c r="M145" s="147"/>
      <c r="N145" s="147"/>
      <c r="O145" s="147"/>
      <c r="P145" s="114"/>
      <c r="Q145" s="114"/>
      <c r="R145" s="114"/>
      <c r="S145" s="114"/>
      <c r="T145" s="114"/>
      <c r="U145" s="114"/>
      <c r="V145" s="114"/>
      <c r="Y145" s="465"/>
      <c r="Z145" s="465"/>
      <c r="AA145" s="465"/>
      <c r="AB145" s="465"/>
      <c r="AC145" s="465"/>
      <c r="AH145" s="114"/>
      <c r="AI145" s="114"/>
    </row>
    <row r="146" spans="3:35" ht="17.25" customHeight="1" x14ac:dyDescent="0.25">
      <c r="C146" s="466"/>
      <c r="D146" s="448"/>
      <c r="E146" s="448"/>
      <c r="F146" s="448"/>
      <c r="G146" s="448"/>
      <c r="H146" s="448"/>
      <c r="I146" s="448"/>
      <c r="J146" s="448"/>
      <c r="K146" s="156"/>
      <c r="L146" s="156"/>
      <c r="M146" s="156"/>
      <c r="N146" s="156"/>
      <c r="O146" s="156"/>
      <c r="P146" s="114"/>
      <c r="Q146" s="114"/>
      <c r="R146" s="114"/>
      <c r="S146" s="114"/>
      <c r="T146" s="114"/>
      <c r="U146" s="114"/>
      <c r="V146" s="114"/>
      <c r="Y146" s="465"/>
      <c r="Z146" s="465"/>
      <c r="AA146" s="465"/>
      <c r="AB146" s="465"/>
      <c r="AC146" s="465"/>
      <c r="AH146" s="114"/>
      <c r="AI146" s="114"/>
    </row>
    <row r="147" spans="3:35" ht="12.75" customHeight="1" x14ac:dyDescent="0.25">
      <c r="C147" s="448"/>
      <c r="D147" s="448"/>
      <c r="E147" s="448"/>
      <c r="F147" s="448"/>
      <c r="G147" s="448"/>
      <c r="H147" s="448"/>
      <c r="I147" s="448"/>
      <c r="J147" s="448"/>
      <c r="K147" s="156"/>
      <c r="L147" s="156"/>
      <c r="M147" s="156"/>
      <c r="N147" s="156"/>
      <c r="O147" s="156"/>
      <c r="Y147" s="465"/>
      <c r="Z147" s="465"/>
      <c r="AA147" s="465"/>
      <c r="AB147" s="465"/>
      <c r="AC147" s="465"/>
    </row>
    <row r="148" spans="3:35" ht="12.75" customHeight="1" x14ac:dyDescent="0.25">
      <c r="C148" s="448"/>
      <c r="D148" s="448"/>
      <c r="E148" s="448"/>
      <c r="F148" s="448"/>
      <c r="G148" s="448"/>
      <c r="H148" s="448"/>
      <c r="I148" s="448"/>
      <c r="J148" s="448"/>
      <c r="K148" s="156"/>
      <c r="L148" s="156"/>
      <c r="M148" s="156"/>
      <c r="N148" s="156"/>
      <c r="O148" s="156"/>
      <c r="Y148" s="465"/>
      <c r="Z148" s="465"/>
      <c r="AA148" s="465"/>
      <c r="AB148" s="465"/>
      <c r="AC148" s="465"/>
    </row>
    <row r="149" spans="3:35" ht="12.75" customHeight="1" x14ac:dyDescent="0.25">
      <c r="C149" s="448"/>
      <c r="D149" s="448"/>
      <c r="E149" s="448"/>
      <c r="F149" s="448"/>
      <c r="G149" s="448"/>
      <c r="H149" s="448"/>
      <c r="I149" s="448"/>
      <c r="J149" s="448"/>
      <c r="K149" s="156"/>
      <c r="L149" s="156"/>
      <c r="M149" s="156"/>
      <c r="N149" s="156"/>
      <c r="O149" s="156"/>
      <c r="Y149" s="465"/>
      <c r="Z149" s="465"/>
      <c r="AA149" s="465"/>
      <c r="AB149" s="465"/>
      <c r="AC149" s="465"/>
    </row>
    <row r="150" spans="3:35" ht="12.75" customHeight="1" x14ac:dyDescent="0.25">
      <c r="C150" s="448"/>
      <c r="D150" s="448"/>
      <c r="E150" s="448"/>
      <c r="F150" s="448"/>
      <c r="G150" s="448"/>
      <c r="H150" s="448"/>
      <c r="I150" s="448"/>
      <c r="J150" s="448"/>
      <c r="K150" s="156"/>
      <c r="L150" s="156"/>
      <c r="M150" s="156"/>
      <c r="N150" s="156"/>
      <c r="O150" s="156"/>
      <c r="Y150" s="465"/>
      <c r="Z150" s="465"/>
      <c r="AA150" s="465"/>
      <c r="AB150" s="465"/>
      <c r="AC150" s="465"/>
    </row>
    <row r="151" spans="3:35" ht="12.75" customHeight="1" x14ac:dyDescent="0.25">
      <c r="C151" s="448"/>
      <c r="D151" s="448"/>
      <c r="E151" s="448"/>
      <c r="F151" s="448"/>
      <c r="G151" s="448"/>
      <c r="H151" s="448"/>
      <c r="I151" s="448"/>
      <c r="J151" s="448"/>
      <c r="K151" s="156"/>
      <c r="L151" s="156"/>
      <c r="M151" s="156"/>
      <c r="N151" s="156"/>
      <c r="O151" s="156"/>
      <c r="Y151" s="465"/>
      <c r="Z151" s="465"/>
      <c r="AA151" s="465"/>
      <c r="AB151" s="465"/>
      <c r="AC151" s="465"/>
    </row>
    <row r="152" spans="3:35" ht="12.75" customHeight="1" x14ac:dyDescent="0.25">
      <c r="C152" s="448"/>
      <c r="D152" s="448"/>
      <c r="E152" s="448"/>
      <c r="F152" s="448"/>
      <c r="G152" s="448"/>
      <c r="H152" s="448"/>
      <c r="I152" s="448"/>
      <c r="J152" s="448"/>
      <c r="K152" s="116"/>
      <c r="L152" s="116"/>
      <c r="M152" s="116"/>
      <c r="N152" s="116"/>
      <c r="O152" s="116"/>
      <c r="Y152" s="465"/>
      <c r="Z152" s="465"/>
      <c r="AA152" s="465"/>
      <c r="AB152" s="465"/>
      <c r="AC152" s="465"/>
    </row>
    <row r="153" spans="3:35" ht="12.75" customHeight="1" x14ac:dyDescent="0.25">
      <c r="C153" s="448"/>
      <c r="D153" s="448"/>
      <c r="E153" s="448"/>
      <c r="F153" s="448"/>
      <c r="G153" s="448"/>
      <c r="H153" s="448"/>
      <c r="I153" s="448"/>
      <c r="J153" s="448"/>
      <c r="K153" s="116"/>
      <c r="L153" s="116"/>
      <c r="M153" s="116"/>
      <c r="N153" s="116"/>
      <c r="O153" s="116"/>
      <c r="Y153" s="465"/>
      <c r="Z153" s="465"/>
      <c r="AA153" s="465"/>
      <c r="AB153" s="465"/>
      <c r="AC153" s="465"/>
    </row>
    <row r="154" spans="3:35" ht="12.75" customHeight="1" x14ac:dyDescent="0.25">
      <c r="C154" s="448"/>
      <c r="D154" s="448"/>
      <c r="E154" s="448"/>
      <c r="F154" s="448"/>
      <c r="G154" s="448"/>
      <c r="H154" s="448"/>
      <c r="I154" s="448"/>
      <c r="J154" s="448"/>
      <c r="K154" s="116"/>
      <c r="L154" s="116"/>
      <c r="M154" s="116"/>
      <c r="N154" s="116"/>
      <c r="O154" s="116"/>
      <c r="Y154" s="465"/>
      <c r="Z154" s="465"/>
      <c r="AA154" s="465"/>
      <c r="AB154" s="465"/>
      <c r="AC154" s="465"/>
    </row>
    <row r="155" spans="3:35" ht="15" customHeight="1" x14ac:dyDescent="0.25">
      <c r="C155" s="448"/>
      <c r="D155" s="448"/>
      <c r="E155" s="448"/>
      <c r="F155" s="448"/>
      <c r="G155" s="448"/>
      <c r="H155" s="448"/>
      <c r="I155" s="448"/>
      <c r="J155" s="448"/>
      <c r="K155" s="116"/>
      <c r="L155" s="116"/>
      <c r="M155" s="116"/>
      <c r="N155" s="116"/>
      <c r="O155" s="116"/>
      <c r="Y155" s="465"/>
      <c r="Z155" s="465"/>
      <c r="AA155" s="465"/>
      <c r="AB155" s="465"/>
      <c r="AC155" s="465"/>
    </row>
    <row r="156" spans="3:35" x14ac:dyDescent="0.25">
      <c r="Q156" s="80"/>
      <c r="Y156" s="465"/>
      <c r="Z156" s="465"/>
      <c r="AA156" s="465"/>
      <c r="AB156" s="465"/>
      <c r="AC156" s="465"/>
    </row>
    <row r="157" spans="3:35" ht="15" customHeight="1" x14ac:dyDescent="0.25">
      <c r="C157" s="79"/>
      <c r="N157" s="79"/>
      <c r="Q157" s="79"/>
      <c r="Y157" s="465"/>
      <c r="Z157" s="465"/>
      <c r="AA157" s="465"/>
      <c r="AB157" s="465"/>
      <c r="AC157" s="465"/>
    </row>
    <row r="158" spans="3:35" ht="19.5" customHeight="1" x14ac:dyDescent="0.25">
      <c r="C158" s="402"/>
      <c r="D158" s="402"/>
      <c r="E158" s="402"/>
      <c r="F158" s="402"/>
      <c r="G158" s="402"/>
      <c r="H158" s="402"/>
      <c r="I158" s="402"/>
      <c r="J158" s="402"/>
      <c r="Q158" s="402"/>
      <c r="R158" s="402"/>
      <c r="S158" s="402"/>
      <c r="T158" s="402"/>
      <c r="U158" s="402"/>
      <c r="V158" s="402"/>
      <c r="W158" s="402"/>
      <c r="X158" s="447"/>
      <c r="Y158" s="465"/>
      <c r="Z158" s="465"/>
      <c r="AA158" s="465"/>
      <c r="AB158" s="465"/>
      <c r="AC158" s="465"/>
    </row>
    <row r="159" spans="3:35" ht="19.5" customHeight="1" x14ac:dyDescent="0.25">
      <c r="C159" s="464"/>
      <c r="D159" s="464"/>
      <c r="E159" s="464"/>
      <c r="F159" s="464"/>
      <c r="G159" s="464"/>
      <c r="H159" s="464"/>
      <c r="I159" s="464"/>
      <c r="J159" s="464"/>
      <c r="P159" s="81"/>
      <c r="Q159" s="466"/>
      <c r="R159" s="466"/>
      <c r="S159" s="466"/>
      <c r="T159" s="466"/>
      <c r="U159" s="466"/>
      <c r="V159" s="466"/>
      <c r="W159" s="466"/>
      <c r="X159" s="466"/>
      <c r="Y159" s="465"/>
      <c r="Z159" s="465"/>
      <c r="AA159" s="465"/>
      <c r="AB159" s="465"/>
      <c r="AC159" s="465"/>
    </row>
    <row r="160" spans="3:35" ht="19.5" customHeight="1" x14ac:dyDescent="0.25">
      <c r="C160" s="464"/>
      <c r="D160" s="464"/>
      <c r="E160" s="464"/>
      <c r="F160" s="464"/>
      <c r="G160" s="464"/>
      <c r="H160" s="464"/>
      <c r="I160" s="464"/>
      <c r="J160" s="464"/>
      <c r="Q160" s="466"/>
      <c r="R160" s="466"/>
      <c r="S160" s="466"/>
      <c r="T160" s="466"/>
      <c r="U160" s="466"/>
      <c r="V160" s="466"/>
      <c r="W160" s="466"/>
      <c r="X160" s="466"/>
      <c r="Y160" s="465"/>
      <c r="Z160" s="465"/>
      <c r="AA160" s="465"/>
      <c r="AB160" s="465"/>
      <c r="AC160" s="465"/>
    </row>
    <row r="161" spans="3:47" ht="19.5" customHeight="1" x14ac:dyDescent="0.25">
      <c r="C161" s="464"/>
      <c r="D161" s="464"/>
      <c r="E161" s="464"/>
      <c r="F161" s="464"/>
      <c r="G161" s="464"/>
      <c r="H161" s="464"/>
      <c r="I161" s="464"/>
      <c r="J161" s="464"/>
      <c r="Q161" s="466"/>
      <c r="R161" s="466"/>
      <c r="S161" s="466"/>
      <c r="T161" s="466"/>
      <c r="U161" s="466"/>
      <c r="V161" s="466"/>
      <c r="W161" s="466"/>
      <c r="X161" s="466"/>
      <c r="Y161" s="465"/>
      <c r="Z161" s="465"/>
      <c r="AA161" s="465"/>
      <c r="AB161" s="465"/>
      <c r="AC161" s="465"/>
    </row>
    <row r="162" spans="3:47" ht="19.5" customHeight="1" x14ac:dyDescent="0.25">
      <c r="C162" s="79"/>
      <c r="Q162" s="157"/>
      <c r="R162" s="157"/>
      <c r="S162" s="157"/>
      <c r="T162" s="157"/>
      <c r="U162" s="157"/>
      <c r="V162" s="157"/>
      <c r="Y162" s="465"/>
      <c r="Z162" s="465"/>
      <c r="AA162" s="465"/>
      <c r="AB162" s="465"/>
      <c r="AC162" s="465"/>
    </row>
    <row r="163" spans="3:47" x14ac:dyDescent="0.25">
      <c r="Q163" s="80"/>
      <c r="Y163" s="465"/>
      <c r="Z163" s="465"/>
      <c r="AA163" s="465"/>
      <c r="AB163" s="465"/>
      <c r="AC163" s="465"/>
    </row>
    <row r="164" spans="3:47" ht="19.5" customHeight="1" x14ac:dyDescent="0.25">
      <c r="C164" s="79"/>
      <c r="I164" s="79"/>
      <c r="S164" s="137"/>
      <c r="V164" s="158"/>
      <c r="Y164" s="465"/>
      <c r="Z164" s="465"/>
      <c r="AA164" s="465"/>
      <c r="AB164" s="465"/>
      <c r="AC164" s="465"/>
    </row>
    <row r="165" spans="3:47" ht="19.5" customHeight="1" x14ac:dyDescent="0.25">
      <c r="C165" s="79"/>
      <c r="I165" s="79"/>
      <c r="Q165" s="402"/>
      <c r="R165" s="402"/>
      <c r="S165" s="402"/>
      <c r="T165" s="402"/>
      <c r="U165" s="402"/>
      <c r="V165" s="402"/>
      <c r="W165" s="402"/>
      <c r="X165" s="419"/>
      <c r="Y165" s="159"/>
      <c r="Z165" s="159"/>
      <c r="AA165" s="159"/>
      <c r="AB165" s="159"/>
      <c r="AC165" s="159"/>
    </row>
    <row r="166" spans="3:47" ht="21" customHeight="1" x14ac:dyDescent="0.25">
      <c r="N166" s="80"/>
      <c r="Q166" s="402"/>
      <c r="R166" s="402"/>
      <c r="S166" s="402"/>
      <c r="T166" s="402"/>
      <c r="U166" s="402"/>
      <c r="V166" s="402"/>
      <c r="W166" s="402"/>
      <c r="X166" s="419"/>
      <c r="Y166" s="79"/>
      <c r="Z166" s="79"/>
      <c r="AA166" s="79"/>
      <c r="AB166" s="79"/>
      <c r="AC166" s="79"/>
      <c r="AD166" s="79"/>
      <c r="AE166" s="79"/>
      <c r="AF166" s="79"/>
      <c r="AG166" s="79"/>
      <c r="AH166" s="79"/>
      <c r="AI166" s="160"/>
      <c r="AJ166" s="160"/>
      <c r="AK166" s="160"/>
      <c r="AL166" s="160"/>
      <c r="AM166" s="160"/>
      <c r="AN166" s="160"/>
      <c r="AO166" s="160"/>
      <c r="AP166" s="160"/>
      <c r="AQ166" s="160"/>
      <c r="AR166" s="160"/>
      <c r="AS166" s="160"/>
      <c r="AT166" s="160"/>
      <c r="AU166" s="83"/>
    </row>
    <row r="167" spans="3:47" ht="51" customHeight="1" x14ac:dyDescent="0.25">
      <c r="C167" s="470"/>
      <c r="D167" s="470"/>
      <c r="E167" s="470"/>
      <c r="F167" s="470"/>
      <c r="G167" s="470"/>
      <c r="H167" s="470"/>
      <c r="I167" s="470"/>
      <c r="J167" s="470"/>
      <c r="Q167" s="455"/>
      <c r="R167" s="455"/>
      <c r="S167" s="455"/>
      <c r="T167" s="455"/>
      <c r="U167" s="455"/>
      <c r="V167" s="455"/>
      <c r="W167" s="455"/>
      <c r="X167" s="455"/>
      <c r="Y167" s="79"/>
      <c r="Z167" s="79"/>
      <c r="AA167" s="79"/>
      <c r="AB167" s="79"/>
      <c r="AC167" s="79"/>
      <c r="AD167" s="79"/>
      <c r="AE167" s="79"/>
      <c r="AF167" s="79"/>
      <c r="AG167" s="79"/>
      <c r="AH167" s="79"/>
      <c r="AI167" s="160"/>
      <c r="AJ167" s="160"/>
      <c r="AK167" s="160"/>
      <c r="AL167" s="160"/>
      <c r="AM167" s="160"/>
      <c r="AN167" s="160"/>
      <c r="AO167" s="160"/>
      <c r="AP167" s="160"/>
      <c r="AQ167" s="160"/>
      <c r="AR167" s="160"/>
      <c r="AS167" s="160"/>
      <c r="AT167" s="160"/>
      <c r="AU167" s="83"/>
    </row>
    <row r="168" spans="3:47" ht="21" customHeight="1" x14ac:dyDescent="0.25">
      <c r="C168" s="161"/>
      <c r="Q168" s="402"/>
      <c r="R168" s="402"/>
      <c r="S168" s="402"/>
      <c r="T168" s="402"/>
      <c r="U168" s="402"/>
      <c r="V168" s="402"/>
      <c r="W168" s="402"/>
      <c r="X168" s="402"/>
      <c r="Y168" s="79"/>
      <c r="Z168" s="79"/>
      <c r="AA168" s="79"/>
      <c r="AB168" s="79"/>
      <c r="AC168" s="79"/>
      <c r="AD168" s="79"/>
      <c r="AE168" s="79"/>
      <c r="AF168" s="79"/>
      <c r="AG168" s="79"/>
      <c r="AH168" s="79"/>
      <c r="AI168" s="160"/>
      <c r="AJ168" s="160"/>
      <c r="AK168" s="160"/>
      <c r="AL168" s="160"/>
      <c r="AM168" s="160"/>
      <c r="AN168" s="160"/>
      <c r="AO168" s="160"/>
      <c r="AP168" s="160"/>
      <c r="AQ168" s="160"/>
      <c r="AR168" s="160"/>
      <c r="AS168" s="160"/>
      <c r="AT168" s="160"/>
      <c r="AU168" s="83"/>
    </row>
    <row r="169" spans="3:47" ht="21.75" customHeight="1" x14ac:dyDescent="0.25">
      <c r="C169" s="91"/>
      <c r="D169" s="91"/>
      <c r="E169" s="91"/>
      <c r="F169" s="91"/>
      <c r="G169" s="91"/>
      <c r="H169" s="91"/>
      <c r="I169" s="91"/>
      <c r="J169" s="91"/>
      <c r="K169" s="91"/>
      <c r="L169" s="91"/>
      <c r="M169" s="91"/>
      <c r="N169" s="91"/>
      <c r="Q169" s="466"/>
      <c r="R169" s="466"/>
      <c r="S169" s="466"/>
      <c r="T169" s="466"/>
      <c r="U169" s="466"/>
      <c r="V169" s="466"/>
      <c r="W169" s="466"/>
      <c r="X169" s="466"/>
      <c r="Y169" s="111"/>
      <c r="Z169" s="111"/>
      <c r="AA169" s="111"/>
      <c r="AB169" s="111"/>
      <c r="AC169" s="111"/>
      <c r="AD169" s="111"/>
      <c r="AE169" s="111"/>
      <c r="AF169" s="111"/>
      <c r="AG169" s="111"/>
      <c r="AH169" s="111"/>
      <c r="AI169" s="83"/>
      <c r="AJ169" s="162"/>
      <c r="AK169" s="163"/>
      <c r="AL169" s="83"/>
      <c r="AM169" s="83"/>
      <c r="AN169" s="83"/>
      <c r="AO169" s="83"/>
      <c r="AP169" s="83"/>
      <c r="AQ169" s="83"/>
      <c r="AR169" s="83"/>
      <c r="AS169" s="83"/>
      <c r="AT169" s="83"/>
      <c r="AU169" s="83"/>
    </row>
    <row r="170" spans="3:47" ht="7.5" customHeight="1" x14ac:dyDescent="0.25">
      <c r="C170" s="91"/>
      <c r="D170" s="91"/>
      <c r="E170" s="91"/>
      <c r="F170" s="91"/>
      <c r="G170" s="91"/>
      <c r="H170" s="91"/>
      <c r="I170" s="91"/>
      <c r="J170" s="91"/>
      <c r="K170" s="91"/>
      <c r="L170" s="91"/>
      <c r="M170" s="91"/>
      <c r="N170" s="91"/>
      <c r="Q170" s="164"/>
      <c r="R170" s="164"/>
      <c r="S170" s="164"/>
      <c r="T170" s="164"/>
      <c r="U170" s="164"/>
      <c r="Y170" s="165"/>
      <c r="Z170" s="165"/>
      <c r="AA170" s="165"/>
      <c r="AB170" s="165"/>
      <c r="AC170" s="165"/>
      <c r="AD170" s="165"/>
      <c r="AE170" s="165"/>
      <c r="AF170" s="165"/>
      <c r="AG170" s="165"/>
      <c r="AH170" s="165"/>
      <c r="AI170" s="166"/>
      <c r="AJ170" s="166"/>
      <c r="AK170" s="163"/>
      <c r="AL170" s="83"/>
      <c r="AM170" s="83"/>
      <c r="AN170" s="83"/>
      <c r="AO170" s="83"/>
      <c r="AP170" s="83"/>
      <c r="AQ170" s="83"/>
      <c r="AR170" s="83"/>
      <c r="AS170" s="83"/>
      <c r="AT170" s="83"/>
      <c r="AU170" s="83"/>
    </row>
    <row r="171" spans="3:47" ht="18" customHeight="1" x14ac:dyDescent="0.25">
      <c r="C171" s="91"/>
      <c r="D171" s="91"/>
      <c r="E171" s="91"/>
      <c r="F171" s="91"/>
      <c r="G171" s="91"/>
      <c r="H171" s="91"/>
      <c r="I171" s="91"/>
      <c r="J171" s="91"/>
      <c r="K171" s="91"/>
      <c r="L171" s="91"/>
      <c r="M171" s="91"/>
      <c r="N171" s="91"/>
      <c r="Q171" s="468"/>
      <c r="R171" s="468"/>
      <c r="S171" s="468"/>
      <c r="T171" s="468"/>
      <c r="U171" s="468"/>
      <c r="V171" s="468"/>
      <c r="W171" s="468"/>
      <c r="X171" s="468"/>
      <c r="Y171" s="164"/>
      <c r="Z171" s="164"/>
      <c r="AA171" s="164"/>
      <c r="AB171" s="164"/>
      <c r="AC171" s="164"/>
      <c r="AD171" s="164"/>
      <c r="AE171" s="164"/>
      <c r="AF171" s="164"/>
      <c r="AG171" s="164"/>
      <c r="AH171" s="164"/>
      <c r="AI171" s="163"/>
      <c r="AJ171" s="163"/>
      <c r="AK171" s="163"/>
      <c r="AL171" s="83"/>
      <c r="AM171" s="83"/>
      <c r="AN171" s="83"/>
      <c r="AO171" s="83"/>
      <c r="AP171" s="83"/>
      <c r="AQ171" s="83"/>
      <c r="AR171" s="83"/>
      <c r="AS171" s="83"/>
      <c r="AT171" s="83"/>
      <c r="AU171" s="83"/>
    </row>
    <row r="172" spans="3:47" ht="14.25" customHeight="1" x14ac:dyDescent="0.25">
      <c r="C172" s="167"/>
      <c r="D172" s="167"/>
      <c r="E172" s="167"/>
      <c r="Q172" s="464"/>
      <c r="R172" s="464"/>
      <c r="S172" s="464"/>
      <c r="T172" s="464"/>
      <c r="U172" s="464"/>
      <c r="V172" s="464"/>
      <c r="W172" s="464"/>
      <c r="X172" s="464"/>
      <c r="Y172" s="111"/>
      <c r="Z172" s="111"/>
      <c r="AA172" s="111"/>
      <c r="AB172" s="111"/>
      <c r="AC172" s="111"/>
      <c r="AD172" s="111"/>
      <c r="AE172" s="111"/>
      <c r="AF172" s="111"/>
      <c r="AG172" s="111"/>
      <c r="AH172" s="111"/>
      <c r="AI172" s="162"/>
      <c r="AJ172" s="162"/>
      <c r="AK172" s="163"/>
      <c r="AL172" s="83"/>
      <c r="AM172" s="83"/>
      <c r="AN172" s="83"/>
      <c r="AO172" s="83"/>
      <c r="AP172" s="83"/>
      <c r="AQ172" s="83"/>
      <c r="AR172" s="83"/>
      <c r="AS172" s="83"/>
      <c r="AT172" s="83"/>
      <c r="AU172" s="83"/>
    </row>
    <row r="173" spans="3:47" ht="26.25" customHeight="1" x14ac:dyDescent="0.25">
      <c r="C173" s="167"/>
      <c r="D173" s="167"/>
      <c r="E173" s="167"/>
      <c r="G173" s="80"/>
      <c r="Q173" s="464"/>
      <c r="R173" s="464"/>
      <c r="S173" s="464"/>
      <c r="T173" s="464"/>
      <c r="U173" s="464"/>
      <c r="V173" s="464"/>
      <c r="W173" s="464"/>
      <c r="X173" s="464"/>
      <c r="Y173" s="165"/>
      <c r="Z173" s="165"/>
      <c r="AA173" s="165"/>
      <c r="AB173" s="165"/>
      <c r="AC173" s="165"/>
      <c r="AD173" s="165"/>
      <c r="AE173" s="165"/>
      <c r="AF173" s="165"/>
      <c r="AG173" s="165"/>
      <c r="AH173" s="165"/>
      <c r="AI173" s="83"/>
      <c r="AJ173" s="166"/>
      <c r="AK173" s="163"/>
      <c r="AL173" s="83"/>
      <c r="AM173" s="83"/>
      <c r="AN173" s="83"/>
      <c r="AO173" s="83"/>
      <c r="AP173" s="83"/>
      <c r="AQ173" s="83"/>
      <c r="AR173" s="83"/>
      <c r="AS173" s="83"/>
      <c r="AT173" s="83"/>
      <c r="AU173" s="83"/>
    </row>
    <row r="174" spans="3:47" ht="42.75" customHeight="1" x14ac:dyDescent="0.25">
      <c r="G174" s="80"/>
      <c r="S174" s="165"/>
      <c r="Y174" s="165"/>
      <c r="Z174" s="165"/>
      <c r="AA174" s="165"/>
      <c r="AB174" s="165"/>
      <c r="AC174" s="165"/>
      <c r="AD174" s="165"/>
      <c r="AE174" s="165"/>
      <c r="AF174" s="165"/>
      <c r="AG174" s="165"/>
      <c r="AH174" s="165"/>
      <c r="AI174" s="166"/>
      <c r="AJ174" s="166"/>
      <c r="AK174" s="163"/>
      <c r="AL174" s="83"/>
      <c r="AM174" s="83"/>
      <c r="AN174" s="83"/>
      <c r="AO174" s="83"/>
      <c r="AP174" s="83"/>
      <c r="AQ174" s="83"/>
      <c r="AR174" s="83"/>
      <c r="AS174" s="83"/>
      <c r="AT174" s="83"/>
      <c r="AU174" s="83"/>
    </row>
    <row r="175" spans="3:47" ht="42.75" customHeight="1" x14ac:dyDescent="0.25">
      <c r="U175" s="469"/>
      <c r="V175" s="469"/>
      <c r="W175" s="469"/>
      <c r="X175" s="469"/>
      <c r="Y175" s="80"/>
      <c r="AI175" s="83"/>
      <c r="AJ175" s="83"/>
      <c r="AK175" s="83"/>
      <c r="AL175" s="83"/>
      <c r="AM175" s="83"/>
      <c r="AN175" s="83"/>
      <c r="AO175" s="83"/>
      <c r="AP175" s="83"/>
      <c r="AQ175" s="83"/>
      <c r="AR175" s="83"/>
      <c r="AS175" s="83"/>
      <c r="AT175" s="83"/>
      <c r="AU175" s="83"/>
    </row>
    <row r="176" spans="3:47" ht="7.5" customHeight="1" x14ac:dyDescent="0.25">
      <c r="AI176" s="83"/>
      <c r="AJ176" s="83"/>
      <c r="AK176" s="83"/>
      <c r="AL176" s="83"/>
      <c r="AM176" s="83"/>
      <c r="AN176" s="83"/>
      <c r="AO176" s="83"/>
      <c r="AP176" s="83"/>
      <c r="AQ176" s="83"/>
      <c r="AR176" s="83"/>
      <c r="AS176" s="83"/>
      <c r="AT176" s="83"/>
      <c r="AU176" s="83"/>
    </row>
    <row r="177" spans="35:47" ht="7.5" customHeight="1" x14ac:dyDescent="0.25">
      <c r="AI177" s="83"/>
      <c r="AJ177" s="83"/>
      <c r="AK177" s="83"/>
      <c r="AL177" s="83"/>
      <c r="AM177" s="83"/>
      <c r="AN177" s="83"/>
      <c r="AO177" s="83"/>
      <c r="AP177" s="83"/>
      <c r="AQ177" s="83"/>
      <c r="AR177" s="83"/>
      <c r="AS177" s="83"/>
      <c r="AT177" s="83"/>
      <c r="AU177" s="83"/>
    </row>
    <row r="178" spans="35:47" ht="20.25" customHeight="1" x14ac:dyDescent="0.25">
      <c r="AI178" s="83"/>
      <c r="AJ178" s="83"/>
      <c r="AK178" s="83"/>
      <c r="AL178" s="83"/>
      <c r="AM178" s="83"/>
      <c r="AN178" s="83"/>
      <c r="AO178" s="83"/>
      <c r="AP178" s="83"/>
      <c r="AQ178" s="83"/>
      <c r="AR178" s="83"/>
      <c r="AS178" s="83"/>
      <c r="AT178" s="83"/>
      <c r="AU178" s="83"/>
    </row>
    <row r="179" spans="35:47" ht="17.25" customHeight="1" x14ac:dyDescent="0.25">
      <c r="AI179" s="83"/>
      <c r="AJ179" s="83"/>
      <c r="AK179" s="83"/>
      <c r="AL179" s="83"/>
      <c r="AM179" s="83"/>
      <c r="AN179" s="83"/>
      <c r="AO179" s="83"/>
      <c r="AP179" s="83"/>
      <c r="AQ179" s="83"/>
      <c r="AR179" s="83"/>
      <c r="AS179" s="83"/>
      <c r="AT179" s="83"/>
      <c r="AU179" s="83"/>
    </row>
    <row r="180" spans="35:47" ht="17.25" customHeight="1" x14ac:dyDescent="0.25">
      <c r="AI180" s="83"/>
      <c r="AJ180" s="83"/>
      <c r="AK180" s="83"/>
      <c r="AL180" s="83"/>
      <c r="AM180" s="83"/>
      <c r="AN180" s="83"/>
      <c r="AO180" s="83"/>
      <c r="AP180" s="83"/>
      <c r="AQ180" s="83"/>
      <c r="AR180" s="83"/>
      <c r="AS180" s="83"/>
      <c r="AT180" s="83"/>
      <c r="AU180" s="83"/>
    </row>
    <row r="181" spans="35:47" ht="17.25" customHeight="1" x14ac:dyDescent="0.25">
      <c r="AI181" s="83"/>
      <c r="AJ181" s="83"/>
      <c r="AK181" s="83"/>
      <c r="AL181" s="83"/>
      <c r="AM181" s="83"/>
      <c r="AN181" s="83"/>
      <c r="AO181" s="83"/>
      <c r="AP181" s="83"/>
      <c r="AQ181" s="83"/>
      <c r="AR181" s="83"/>
      <c r="AS181" s="83"/>
      <c r="AT181" s="83"/>
      <c r="AU181" s="83"/>
    </row>
    <row r="182" spans="35:47" ht="17.25" customHeight="1" x14ac:dyDescent="0.25">
      <c r="AI182" s="83"/>
      <c r="AJ182" s="83"/>
      <c r="AK182" s="83"/>
      <c r="AL182" s="83"/>
      <c r="AM182" s="83"/>
      <c r="AN182" s="83"/>
      <c r="AO182" s="83"/>
      <c r="AP182" s="83"/>
      <c r="AQ182" s="83"/>
      <c r="AR182" s="83"/>
      <c r="AS182" s="83"/>
      <c r="AT182" s="83"/>
      <c r="AU182" s="83"/>
    </row>
    <row r="183" spans="35:47" ht="17.25" customHeight="1" x14ac:dyDescent="0.25">
      <c r="AI183" s="83"/>
      <c r="AJ183" s="83"/>
      <c r="AK183" s="83"/>
      <c r="AL183" s="83"/>
      <c r="AM183" s="83"/>
      <c r="AN183" s="83"/>
      <c r="AO183" s="83"/>
      <c r="AP183" s="83"/>
      <c r="AQ183" s="83"/>
      <c r="AR183" s="83"/>
      <c r="AS183" s="83"/>
      <c r="AT183" s="83"/>
      <c r="AU183" s="83"/>
    </row>
    <row r="184" spans="35:47" ht="17.25" customHeight="1" x14ac:dyDescent="0.25">
      <c r="AI184" s="83"/>
      <c r="AJ184" s="83"/>
      <c r="AK184" s="83"/>
      <c r="AL184" s="83"/>
      <c r="AM184" s="83"/>
      <c r="AN184" s="83"/>
      <c r="AO184" s="83"/>
      <c r="AP184" s="83"/>
      <c r="AQ184" s="83"/>
      <c r="AR184" s="83"/>
      <c r="AS184" s="83"/>
      <c r="AT184" s="83"/>
      <c r="AU184" s="83"/>
    </row>
    <row r="185" spans="35:47" ht="17.25" customHeight="1" x14ac:dyDescent="0.25">
      <c r="AI185" s="83"/>
      <c r="AJ185" s="83"/>
      <c r="AK185" s="83"/>
      <c r="AL185" s="83"/>
      <c r="AM185" s="83"/>
      <c r="AN185" s="83"/>
      <c r="AO185" s="83"/>
      <c r="AP185" s="83"/>
      <c r="AQ185" s="83"/>
      <c r="AR185" s="83"/>
      <c r="AS185" s="83"/>
      <c r="AT185" s="83"/>
      <c r="AU185" s="83"/>
    </row>
  </sheetData>
  <sheetProtection algorithmName="SHA-512" hashValue="PQlmQ7RI/LTDJTCHh7AzL281gOxB8wprPa0yO0Pc4qzMLFD7XeQqrRMF+m93IOkVJhPqod25DYTs12+i5dKL2Q==" saltValue="dkuxXYzBrRSMy0nh1uZbXQ==" spinCount="100000" sheet="1" formatRows="0"/>
  <dataConsolidate/>
  <mergeCells count="257">
    <mergeCell ref="Q169:X169"/>
    <mergeCell ref="Q171:X171"/>
    <mergeCell ref="Q172:X173"/>
    <mergeCell ref="U175:X175"/>
    <mergeCell ref="C161:J161"/>
    <mergeCell ref="Q161:X161"/>
    <mergeCell ref="Q165:X166"/>
    <mergeCell ref="C167:J167"/>
    <mergeCell ref="Q167:X167"/>
    <mergeCell ref="Q168:X168"/>
    <mergeCell ref="Q158:X158"/>
    <mergeCell ref="C159:J159"/>
    <mergeCell ref="Q159:X159"/>
    <mergeCell ref="C160:J160"/>
    <mergeCell ref="Q160:X160"/>
    <mergeCell ref="C135:J135"/>
    <mergeCell ref="C136:J136"/>
    <mergeCell ref="C139:J139"/>
    <mergeCell ref="C140:J142"/>
    <mergeCell ref="C144:G144"/>
    <mergeCell ref="C145:J145"/>
    <mergeCell ref="C111:J111"/>
    <mergeCell ref="C113:J113"/>
    <mergeCell ref="Q113:T113"/>
    <mergeCell ref="C114:J114"/>
    <mergeCell ref="C115:J115"/>
    <mergeCell ref="Y115:AC164"/>
    <mergeCell ref="C116:J116"/>
    <mergeCell ref="C119:J119"/>
    <mergeCell ref="Q119:T119"/>
    <mergeCell ref="C120:J120"/>
    <mergeCell ref="C128:J128"/>
    <mergeCell ref="C129:J129"/>
    <mergeCell ref="C130:J130"/>
    <mergeCell ref="C133:J133"/>
    <mergeCell ref="Q133:T133"/>
    <mergeCell ref="C134:J134"/>
    <mergeCell ref="C121:J121"/>
    <mergeCell ref="C122:J122"/>
    <mergeCell ref="C125:J125"/>
    <mergeCell ref="Q125:T125"/>
    <mergeCell ref="C126:J126"/>
    <mergeCell ref="C127:J127"/>
    <mergeCell ref="C146:J155"/>
    <mergeCell ref="C158:J158"/>
    <mergeCell ref="C105:D105"/>
    <mergeCell ref="E105:H105"/>
    <mergeCell ref="I105:O105"/>
    <mergeCell ref="R105:Y105"/>
    <mergeCell ref="I106:O106"/>
    <mergeCell ref="C110:G110"/>
    <mergeCell ref="C103:D103"/>
    <mergeCell ref="E103:H103"/>
    <mergeCell ref="I103:O103"/>
    <mergeCell ref="R103:Y103"/>
    <mergeCell ref="C104:D104"/>
    <mergeCell ref="E104:H104"/>
    <mergeCell ref="I104:O104"/>
    <mergeCell ref="R104:Y104"/>
    <mergeCell ref="C101:D101"/>
    <mergeCell ref="E101:H101"/>
    <mergeCell ref="I101:O101"/>
    <mergeCell ref="R101:Y101"/>
    <mergeCell ref="C102:D102"/>
    <mergeCell ref="E102:H102"/>
    <mergeCell ref="I102:O102"/>
    <mergeCell ref="R102:Y102"/>
    <mergeCell ref="C99:D99"/>
    <mergeCell ref="E99:H99"/>
    <mergeCell ref="I99:O99"/>
    <mergeCell ref="R99:Y99"/>
    <mergeCell ref="C100:D100"/>
    <mergeCell ref="E100:H100"/>
    <mergeCell ref="I100:O100"/>
    <mergeCell ref="R100:Y100"/>
    <mergeCell ref="C97:D97"/>
    <mergeCell ref="E97:H97"/>
    <mergeCell ref="I97:O97"/>
    <mergeCell ref="R97:Y97"/>
    <mergeCell ref="C98:D98"/>
    <mergeCell ref="E98:H98"/>
    <mergeCell ref="I98:O98"/>
    <mergeCell ref="R98:Y98"/>
    <mergeCell ref="C95:D95"/>
    <mergeCell ref="E95:H95"/>
    <mergeCell ref="I95:O95"/>
    <mergeCell ref="R95:Y95"/>
    <mergeCell ref="C96:D96"/>
    <mergeCell ref="E96:H96"/>
    <mergeCell ref="I96:O96"/>
    <mergeCell ref="R96:Y96"/>
    <mergeCell ref="C89:K89"/>
    <mergeCell ref="C90:K91"/>
    <mergeCell ref="L91:L94"/>
    <mergeCell ref="M91:O93"/>
    <mergeCell ref="C93:G93"/>
    <mergeCell ref="C94:F94"/>
    <mergeCell ref="Y76:Z76"/>
    <mergeCell ref="C79:K79"/>
    <mergeCell ref="C80:K80"/>
    <mergeCell ref="F82:J82"/>
    <mergeCell ref="C84:E84"/>
    <mergeCell ref="M84:O87"/>
    <mergeCell ref="C85:K85"/>
    <mergeCell ref="C86:E86"/>
    <mergeCell ref="C87:K87"/>
    <mergeCell ref="C72:E72"/>
    <mergeCell ref="G72:M72"/>
    <mergeCell ref="W72:X72"/>
    <mergeCell ref="Y72:Z72"/>
    <mergeCell ref="V73:X73"/>
    <mergeCell ref="Y74:Z74"/>
    <mergeCell ref="V69:X69"/>
    <mergeCell ref="C70:E70"/>
    <mergeCell ref="G70:M70"/>
    <mergeCell ref="W70:X70"/>
    <mergeCell ref="Y70:Z70"/>
    <mergeCell ref="V71:X71"/>
    <mergeCell ref="C66:E66"/>
    <mergeCell ref="G66:M66"/>
    <mergeCell ref="W66:X66"/>
    <mergeCell ref="Y66:Z66"/>
    <mergeCell ref="V67:X67"/>
    <mergeCell ref="C68:E68"/>
    <mergeCell ref="G68:M68"/>
    <mergeCell ref="W68:X68"/>
    <mergeCell ref="Y68:Z68"/>
    <mergeCell ref="V63:X63"/>
    <mergeCell ref="C64:E64"/>
    <mergeCell ref="G64:M64"/>
    <mergeCell ref="W64:X64"/>
    <mergeCell ref="Y64:Z64"/>
    <mergeCell ref="V65:X65"/>
    <mergeCell ref="C60:E60"/>
    <mergeCell ref="G60:M60"/>
    <mergeCell ref="W60:X60"/>
    <mergeCell ref="Y60:Z60"/>
    <mergeCell ref="V61:X61"/>
    <mergeCell ref="C62:E62"/>
    <mergeCell ref="G62:M62"/>
    <mergeCell ref="W62:X62"/>
    <mergeCell ref="Y62:Z62"/>
    <mergeCell ref="Y55:Z55"/>
    <mergeCell ref="C57:G57"/>
    <mergeCell ref="V58:X58"/>
    <mergeCell ref="C59:E59"/>
    <mergeCell ref="G59:M59"/>
    <mergeCell ref="W59:X59"/>
    <mergeCell ref="Y59:Z59"/>
    <mergeCell ref="D53:E53"/>
    <mergeCell ref="F53:G53"/>
    <mergeCell ref="H53:I53"/>
    <mergeCell ref="J53:M53"/>
    <mergeCell ref="W53:X53"/>
    <mergeCell ref="Y53:Z53"/>
    <mergeCell ref="D52:E52"/>
    <mergeCell ref="F52:G52"/>
    <mergeCell ref="H52:I52"/>
    <mergeCell ref="J52:M52"/>
    <mergeCell ref="W52:X52"/>
    <mergeCell ref="Y52:Z52"/>
    <mergeCell ref="D51:E51"/>
    <mergeCell ref="F51:G51"/>
    <mergeCell ref="H51:I51"/>
    <mergeCell ref="J51:M51"/>
    <mergeCell ref="W51:X51"/>
    <mergeCell ref="Y51:Z51"/>
    <mergeCell ref="D50:E50"/>
    <mergeCell ref="F50:G50"/>
    <mergeCell ref="H50:I50"/>
    <mergeCell ref="J50:M50"/>
    <mergeCell ref="W50:X50"/>
    <mergeCell ref="Y50:Z50"/>
    <mergeCell ref="D49:E49"/>
    <mergeCell ref="F49:G49"/>
    <mergeCell ref="H49:I49"/>
    <mergeCell ref="J49:M49"/>
    <mergeCell ref="W49:X49"/>
    <mergeCell ref="Y49:Z49"/>
    <mergeCell ref="D48:E48"/>
    <mergeCell ref="F48:G48"/>
    <mergeCell ref="H48:I48"/>
    <mergeCell ref="J48:M48"/>
    <mergeCell ref="W48:X48"/>
    <mergeCell ref="Y48:Z48"/>
    <mergeCell ref="D47:E47"/>
    <mergeCell ref="F47:G47"/>
    <mergeCell ref="H47:I47"/>
    <mergeCell ref="J47:M47"/>
    <mergeCell ref="W47:X47"/>
    <mergeCell ref="Y47:Z47"/>
    <mergeCell ref="D46:E46"/>
    <mergeCell ref="F46:G46"/>
    <mergeCell ref="H46:I46"/>
    <mergeCell ref="J46:M46"/>
    <mergeCell ref="W46:X46"/>
    <mergeCell ref="Y46:Z46"/>
    <mergeCell ref="AA44:AR44"/>
    <mergeCell ref="D45:E45"/>
    <mergeCell ref="F45:G45"/>
    <mergeCell ref="H45:I45"/>
    <mergeCell ref="J45:M45"/>
    <mergeCell ref="W45:X45"/>
    <mergeCell ref="Y45:Z45"/>
    <mergeCell ref="W43:X43"/>
    <mergeCell ref="Y43:Z43"/>
    <mergeCell ref="D44:E44"/>
    <mergeCell ref="F44:G44"/>
    <mergeCell ref="H44:I44"/>
    <mergeCell ref="J44:M44"/>
    <mergeCell ref="W44:X44"/>
    <mergeCell ref="Y44:Z44"/>
    <mergeCell ref="C38:L38"/>
    <mergeCell ref="C39:L39"/>
    <mergeCell ref="G41:L42"/>
    <mergeCell ref="C42:F42"/>
    <mergeCell ref="D43:E43"/>
    <mergeCell ref="F43:G43"/>
    <mergeCell ref="H43:I43"/>
    <mergeCell ref="J43:M43"/>
    <mergeCell ref="H32:I32"/>
    <mergeCell ref="C33:D33"/>
    <mergeCell ref="E33:F33"/>
    <mergeCell ref="H33:I33"/>
    <mergeCell ref="C35:L35"/>
    <mergeCell ref="C36:L36"/>
    <mergeCell ref="C29:D29"/>
    <mergeCell ref="E29:F29"/>
    <mergeCell ref="C30:D30"/>
    <mergeCell ref="E30:F30"/>
    <mergeCell ref="C32:D32"/>
    <mergeCell ref="E32:F32"/>
    <mergeCell ref="C26:D26"/>
    <mergeCell ref="E26:F26"/>
    <mergeCell ref="H26:J26"/>
    <mergeCell ref="C27:D27"/>
    <mergeCell ref="E27:F27"/>
    <mergeCell ref="H27:J27"/>
    <mergeCell ref="F12:J12"/>
    <mergeCell ref="T12:X12"/>
    <mergeCell ref="F13:J13"/>
    <mergeCell ref="T13:X13"/>
    <mergeCell ref="C16:J21"/>
    <mergeCell ref="C24:J24"/>
    <mergeCell ref="W8:X8"/>
    <mergeCell ref="B9:D9"/>
    <mergeCell ref="W9:X9"/>
    <mergeCell ref="B10:D10"/>
    <mergeCell ref="U10:X10"/>
    <mergeCell ref="B11:D11"/>
    <mergeCell ref="U11:X11"/>
    <mergeCell ref="B3:D3"/>
    <mergeCell ref="B4:D4"/>
    <mergeCell ref="B5:D5"/>
    <mergeCell ref="K5:P5"/>
    <mergeCell ref="B6:D6"/>
    <mergeCell ref="B8:D8"/>
  </mergeCells>
  <conditionalFormatting sqref="C96:O96 C97:H105 I97:O106">
    <cfRule type="expression" dxfId="157" priority="18">
      <formula>$C96=""</formula>
    </cfRule>
  </conditionalFormatting>
  <conditionalFormatting sqref="E96:H105">
    <cfRule type="expression" dxfId="156" priority="1">
      <formula>IF(LEFT($C96,4)="Cirk",TRUE,FALSE)</formula>
    </cfRule>
    <cfRule type="expression" dxfId="155" priority="2">
      <formula>IF(RIGHT(LEFT($C96,7),1)="T",TRUE,FALSE)</formula>
    </cfRule>
  </conditionalFormatting>
  <conditionalFormatting sqref="F44:G53">
    <cfRule type="expression" dxfId="154" priority="6">
      <formula>$D44="Vara"</formula>
    </cfRule>
  </conditionalFormatting>
  <conditionalFormatting sqref="G60:O60">
    <cfRule type="expression" dxfId="153" priority="4">
      <formula>$F60="Ja"</formula>
    </cfRule>
  </conditionalFormatting>
  <conditionalFormatting sqref="G62:O62 G64:O64 G66:O66 G68:O68 G70:O70 G72:O72">
    <cfRule type="expression" dxfId="152" priority="15">
      <formula>$F62="Ja"</formula>
    </cfRule>
  </conditionalFormatting>
  <conditionalFormatting sqref="H44:I53">
    <cfRule type="expression" dxfId="151" priority="5">
      <formula>$D44="Tjänst"</formula>
    </cfRule>
  </conditionalFormatting>
  <conditionalFormatting sqref="Q44:X53">
    <cfRule type="expression" dxfId="150" priority="25">
      <formula>OR(AND($F44&lt;&gt;"Välj vara/tjänst",$F44&lt;&gt;""),$H44&lt;&gt;"")</formula>
    </cfRule>
  </conditionalFormatting>
  <conditionalFormatting sqref="Q60:X60 Q62:X62 Q64:X64 Q66:X66 Q68:X68 Q70:X70 Q72:X72">
    <cfRule type="expression" dxfId="149" priority="14">
      <formula>$F60="Ja"</formula>
    </cfRule>
  </conditionalFormatting>
  <conditionalFormatting sqref="Q62:X62">
    <cfRule type="expression" dxfId="148" priority="13">
      <formula>AND($D62&lt;&gt;"Välj tjänst",$D62&lt;&gt;"")</formula>
    </cfRule>
  </conditionalFormatting>
  <conditionalFormatting sqref="Q64:X64">
    <cfRule type="expression" dxfId="147" priority="12">
      <formula>AND($D64&lt;&gt;"Välj tjänst",$D64&lt;&gt;"")</formula>
    </cfRule>
  </conditionalFormatting>
  <conditionalFormatting sqref="Q66:X66">
    <cfRule type="expression" dxfId="146" priority="11">
      <formula>AND($D66&lt;&gt;"Välj tjänst",$D66&lt;&gt;"")</formula>
    </cfRule>
  </conditionalFormatting>
  <conditionalFormatting sqref="Q68:X68">
    <cfRule type="expression" dxfId="145" priority="10">
      <formula>AND($D68&lt;&gt;"Välj tjänst",$D68&lt;&gt;"")</formula>
    </cfRule>
  </conditionalFormatting>
  <conditionalFormatting sqref="Q70:X70">
    <cfRule type="expression" dxfId="144" priority="9">
      <formula>AND($D70&lt;&gt;"Välj tjänst",$D70&lt;&gt;"")</formula>
    </cfRule>
  </conditionalFormatting>
  <conditionalFormatting sqref="Q72:X72">
    <cfRule type="expression" dxfId="143" priority="8">
      <formula>AND($D72&lt;&gt;"Välj tjänst",$D72&lt;&gt;"")</formula>
    </cfRule>
  </conditionalFormatting>
  <conditionalFormatting sqref="Q169:X169 Q172:X173">
    <cfRule type="expression" dxfId="142" priority="24" stopIfTrue="1">
      <formula>#REF!="Ja"</formula>
    </cfRule>
  </conditionalFormatting>
  <conditionalFormatting sqref="Q96:Y105">
    <cfRule type="expression" dxfId="141" priority="7">
      <formula>$I96=""</formula>
    </cfRule>
  </conditionalFormatting>
  <conditionalFormatting sqref="R96:Y105">
    <cfRule type="expression" dxfId="140" priority="3">
      <formula>$Q96="Nej"</formula>
    </cfRule>
  </conditionalFormatting>
  <conditionalFormatting sqref="T13:X13">
    <cfRule type="expression" dxfId="139" priority="23" stopIfTrue="1">
      <formula>$Q$13="Nej"</formula>
    </cfRule>
  </conditionalFormatting>
  <conditionalFormatting sqref="U113 U119 U125">
    <cfRule type="expression" dxfId="138" priority="22" stopIfTrue="1">
      <formula>AH113</formula>
    </cfRule>
  </conditionalFormatting>
  <conditionalFormatting sqref="U113">
    <cfRule type="cellIs" dxfId="137" priority="21" stopIfTrue="1" operator="equal">
      <formula>"Nej"</formula>
    </cfRule>
  </conditionalFormatting>
  <conditionalFormatting sqref="U119">
    <cfRule type="cellIs" dxfId="136" priority="20" stopIfTrue="1" operator="equal">
      <formula>"Nej"</formula>
    </cfRule>
  </conditionalFormatting>
  <conditionalFormatting sqref="U125">
    <cfRule type="cellIs" dxfId="135" priority="19" stopIfTrue="1" operator="equal">
      <formula>"Nej"</formula>
    </cfRule>
  </conditionalFormatting>
  <conditionalFormatting sqref="U133">
    <cfRule type="cellIs" dxfId="134" priority="16" stopIfTrue="1" operator="equal">
      <formula>"Nej"</formula>
    </cfRule>
    <cfRule type="expression" dxfId="133" priority="17" stopIfTrue="1">
      <formula>AH133</formula>
    </cfRule>
  </conditionalFormatting>
  <dataValidations count="16">
    <dataValidation type="date" errorStyle="information" allowBlank="1" showInputMessage="1" showErrorMessage="1" errorTitle="Fel" error="Ogiltigt datum._x000a_Datum anges i datumformatet ÅÅÅÅ-MM-DD och får inte vara senare än datumet &quot;Sista dag för avropssvar&quot;" promptTitle="Datum" prompt="Datum i datumformatet ÅÅÅÅ-MM-DD" sqref="E27:F27" xr:uid="{48622A08-E5D5-4E47-B081-4AFDE2C99322}">
      <formula1>40817</formula1>
      <formula2>47484</formula2>
    </dataValidation>
    <dataValidation type="date" errorStyle="information" allowBlank="1" showInputMessage="1" showErrorMessage="1" errorTitle="Fel" error="Ogiltigt datum._x000a_Datum anges i datumformatet ÅÅÅÅ-MM-DD och får inte vara senare än datumet &quot;Sista dag för avropssvar&quot;" promptTitle="Datum" prompt="Datum i datumformatet ÅÅÅÅ-MM-DD" sqref="C27:D27" xr:uid="{216C8D9A-EFAD-4B25-9169-68E8DC505EE9}">
      <formula1>40909</formula1>
      <formula2>47484</formula2>
    </dataValidation>
    <dataValidation type="list" allowBlank="1" showInputMessage="1" showErrorMessage="1" sqref="Q9:V9" xr:uid="{D01B086C-0BC8-4ECC-B0BB-C389FB26E430}">
      <formula1>ResLevDelområde</formula1>
    </dataValidation>
    <dataValidation type="list" showInputMessage="1" showErrorMessage="1" sqref="C96:D105" xr:uid="{39B7E02C-7B89-4F09-B7B8-149DE07126CA}">
      <formula1>ListaVaraTjänst</formula1>
    </dataValidation>
    <dataValidation type="list" allowBlank="1" showInputMessage="1" showErrorMessage="1" sqref="D44:E53" xr:uid="{5B339B52-CA9F-449E-8E3B-19936E6BF87A}">
      <formula1>TblVaraTjanstAlt</formula1>
    </dataValidation>
    <dataValidation type="list" allowBlank="1" showInputMessage="1" showErrorMessage="1" sqref="N70 N62 N72 N60 N64 N66 N68 N44:N53" xr:uid="{F1A02CCC-66E3-4879-B2C1-424947FD6082}">
      <formula1>ValBilaga</formula1>
    </dataValidation>
    <dataValidation type="list" allowBlank="1" showInputMessage="1" showErrorMessage="1" sqref="C87:K87" xr:uid="{05F09593-B9B8-4061-9D62-B50C4B31E46C}">
      <formula1>TblUtVrd</formula1>
    </dataValidation>
    <dataValidation type="list" allowBlank="1" showInputMessage="1" showErrorMessage="1" sqref="C80:K80" xr:uid="{C1C1BF47-F1C0-48CF-97C3-FCB94440227E}">
      <formula1>TblGrundTilldeln</formula1>
    </dataValidation>
    <dataValidation type="list" allowBlank="1" showInputMessage="1" showErrorMessage="1" sqref="C36 C39:L39" xr:uid="{532C36EB-6F56-4A2C-B097-490905CDEB99}">
      <formula1>TblDelområde</formula1>
    </dataValidation>
    <dataValidation type="list" allowBlank="1" showInputMessage="1" showErrorMessage="1" sqref="F44:G53" xr:uid="{DD14BB99-2A7C-4425-92B3-0B88DD76DBCF}">
      <formula1>ResVarTja</formula1>
    </dataValidation>
    <dataValidation type="date" errorStyle="information" allowBlank="1" showInputMessage="1" showErrorMessage="1" errorTitle="Fel" error="Ange datum i datumformatet ÅÅÅÅ-MM-DD" promptTitle="Datum" prompt="Datum i datumformatet ÅÅÅÅ-MM-DD" sqref="E34" xr:uid="{4F530A70-F3D5-4342-82F6-426A3F18BC8F}">
      <formula1>40817</formula1>
      <formula2>42308</formula2>
    </dataValidation>
    <dataValidation type="date" errorStyle="information" allowBlank="1" showInputMessage="1" showErrorMessage="1" errorTitle="Fel" error="Fel datumformat._x000a_Ange datum i datumformatet ÅÅÅÅ-MM-DD Alternativt texten &quot;Ej tillämpligt&quot;_x000a_" promptTitle="Datum" prompt="Datum i datumformatet ÅÅÅÅ-MM-DD_x000a_Som tumregel vid komplexa avrop kan det anses rimligt med minst 14 arbetsdagars svarstid och vid mindre komplexa avrop är motsvarande svarstid sju arbetsdagar." sqref="C34" xr:uid="{88158090-BA43-46FB-95B6-14605756A86E}">
      <formula1>40817</formula1>
      <formula2>42308</formula2>
    </dataValidation>
    <dataValidation allowBlank="1" showErrorMessage="1" sqref="C37:J37" xr:uid="{BE83101C-C1FD-4A21-AAC3-7067A5FAB66D}"/>
    <dataValidation type="date" errorStyle="information" allowBlank="1" showInputMessage="1" showErrorMessage="1" errorTitle="Fel" error="Fel datumformat._x000a_Ange datum i datumformatet ÅÅÅÅ-MM-DD Alternativt texten &quot;Ej tillämpligt&quot;_x000a_" promptTitle="Datum" prompt="Datum i datumformatet ÅÅÅÅ-MM-DD_x000a_" sqref="C30:D30 C33:F33" xr:uid="{107CB542-26A8-4858-9198-6A9DE2BEBFFF}">
      <formula1>40817</formula1>
      <formula2>47484</formula2>
    </dataValidation>
    <dataValidation type="date" errorStyle="information" allowBlank="1" showInputMessage="1" showErrorMessage="1" errorTitle="Fel" error="Ange datum i datumformatet ÅÅÅÅ-MM-DD" promptTitle="Datum" prompt="Datum i datumformatet ÅÅÅÅ-MM-DD" sqref="E30:F30" xr:uid="{FE53D006-A203-444A-97B2-696D40F59713}">
      <formula1>40817</formula1>
      <formula2>47484</formula2>
    </dataValidation>
    <dataValidation type="list" allowBlank="1" showInputMessage="1" showErrorMessage="1" sqref="U113 Q13:Q14 R164 U119 U125 U133 Q96:Q105 F72 F60 F70 F62 F64 F66 F68" xr:uid="{51FD7BC8-B73B-4BCE-B10E-E9FB6D75179C}">
      <formula1>"Ja,Nej"</formula1>
    </dataValidation>
  </dataValidations>
  <pageMargins left="0.31496062992125984" right="0.31496062992125984" top="0.39370078740157483" bottom="0.39370078740157483" header="0.51181102362204722" footer="0.19685039370078741"/>
  <pageSetup paperSize="9" scale="50" fitToHeight="0" pageOrder="overThenDown" orientation="landscape" r:id="rId1"/>
  <headerFooter alignWithMargins="0">
    <oddFooter>&amp;R&amp;P (&amp;N)</oddFooter>
  </headerFooter>
  <colBreaks count="1" manualBreakCount="1">
    <brk id="16" max="1048575" man="1"/>
  </colBreaks>
  <extLst>
    <ext xmlns:x14="http://schemas.microsoft.com/office/spreadsheetml/2009/9/main" uri="{CCE6A557-97BC-4b89-ADB6-D9C93CAAB3DF}">
      <x14:dataValidations xmlns:xm="http://schemas.microsoft.com/office/excel/2006/main" count="1">
        <x14:dataValidation type="list" allowBlank="1" showInputMessage="1" showErrorMessage="1" xr:uid="{2FBA6FE8-6330-48FD-B4D2-24DD0B938AB8}">
          <x14:formula1>
            <xm:f>Admin!$F$67:$F$68</xm:f>
          </x14:formula1>
          <xm:sqref>D12:D15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dimension ref="A1:AS321"/>
  <sheetViews>
    <sheetView showGridLines="0" zoomScale="70" zoomScaleNormal="70" workbookViewId="0">
      <selection activeCell="B1" sqref="B1"/>
    </sheetView>
  </sheetViews>
  <sheetFormatPr defaultColWidth="9.1796875" defaultRowHeight="12.5" x14ac:dyDescent="0.25"/>
  <cols>
    <col min="1" max="1" width="4.1796875" style="188" customWidth="1"/>
    <col min="2" max="2" width="21.1796875" style="13" customWidth="1"/>
    <col min="3" max="3" width="11.81640625" style="13" customWidth="1"/>
    <col min="4" max="10" width="10.26953125" style="13" customWidth="1"/>
    <col min="11" max="11" width="10.54296875" style="13" customWidth="1"/>
    <col min="12" max="12" width="16" style="13" customWidth="1"/>
    <col min="13" max="13" width="9.54296875" style="13" customWidth="1"/>
    <col min="14" max="14" width="10.7265625" style="13" customWidth="1"/>
    <col min="15" max="15" width="3.26953125" style="13" customWidth="1"/>
    <col min="16" max="18" width="19.1796875" style="13" customWidth="1"/>
    <col min="19" max="19" width="10.26953125" style="13" customWidth="1"/>
    <col min="20" max="22" width="9.54296875" style="13" customWidth="1"/>
    <col min="23" max="23" width="10.54296875" style="13" customWidth="1"/>
    <col min="24" max="25" width="8.7265625" style="13" customWidth="1"/>
    <col min="26" max="26" width="8.54296875" style="13" customWidth="1"/>
    <col min="27" max="28" width="9.1796875" style="13" hidden="1" customWidth="1"/>
    <col min="29" max="29" width="12.54296875" style="13" hidden="1" customWidth="1"/>
    <col min="30" max="32" width="8.453125" style="13" hidden="1" customWidth="1"/>
    <col min="33" max="34" width="9.7265625" style="13" hidden="1" customWidth="1"/>
    <col min="35" max="35" width="8.453125" style="13" hidden="1" customWidth="1"/>
    <col min="36" max="37" width="7.7265625" style="13" hidden="1" customWidth="1"/>
    <col min="38" max="39" width="8.7265625" style="13" customWidth="1"/>
    <col min="40" max="40" width="7.7265625" style="13" customWidth="1"/>
    <col min="41" max="43" width="9.1796875" style="13" customWidth="1"/>
    <col min="44" max="44" width="10.453125" style="13" customWidth="1"/>
    <col min="45" max="50" width="9.1796875" style="13" customWidth="1"/>
    <col min="51" max="16384" width="9.1796875" style="13"/>
  </cols>
  <sheetData>
    <row r="1" spans="1:34" ht="22.5" x14ac:dyDescent="0.25">
      <c r="B1" s="1007" t="str">
        <f>IF(Information!D12="","Om ingen text finns - välj utvärderingsmodell i fliken ""Information""","")</f>
        <v>Om ingen text finns - välj utvärderingsmodell i fliken "Information"</v>
      </c>
    </row>
    <row r="2" spans="1:34" ht="13" x14ac:dyDescent="0.25">
      <c r="G2" s="189"/>
      <c r="J2" s="190"/>
      <c r="M2" s="191"/>
      <c r="O2" s="192" t="str">
        <f>"Avrop nr: "&amp;B15</f>
        <v xml:space="preserve">Avrop nr: </v>
      </c>
      <c r="W2" s="192" t="str">
        <f>"Avrop nr: "&amp;B15</f>
        <v xml:space="preserve">Avrop nr: </v>
      </c>
      <c r="AC2" s="192"/>
    </row>
    <row r="3" spans="1:34" ht="25" x14ac:dyDescent="0.25">
      <c r="B3" s="591" t="s">
        <v>71</v>
      </c>
      <c r="C3" s="591"/>
      <c r="D3" s="592"/>
      <c r="E3" s="592"/>
      <c r="P3" s="591" t="s">
        <v>72</v>
      </c>
      <c r="Q3" s="593"/>
      <c r="R3" s="592"/>
      <c r="T3" s="594"/>
      <c r="U3" s="594"/>
      <c r="V3" s="594"/>
      <c r="W3" s="594"/>
      <c r="X3" s="189"/>
      <c r="Y3" s="189"/>
      <c r="Z3" s="189"/>
      <c r="AB3" s="189"/>
      <c r="AD3" s="193"/>
      <c r="AH3" s="189" t="b">
        <f>OR(AH4:AH933)</f>
        <v>1</v>
      </c>
    </row>
    <row r="4" spans="1:34" ht="32.25" customHeight="1" x14ac:dyDescent="0.45">
      <c r="B4" s="595" t="s">
        <v>107</v>
      </c>
      <c r="C4" s="596"/>
      <c r="D4" s="596"/>
      <c r="E4" s="596"/>
      <c r="F4" s="596"/>
      <c r="G4" s="596"/>
      <c r="H4" s="596"/>
      <c r="I4" s="596"/>
      <c r="J4" s="608" t="s">
        <v>350</v>
      </c>
      <c r="K4" s="609"/>
      <c r="L4" s="609"/>
      <c r="M4" s="609"/>
      <c r="N4" s="609"/>
      <c r="O4" s="610"/>
      <c r="P4" s="599" t="s">
        <v>634</v>
      </c>
      <c r="Q4" s="599"/>
      <c r="R4" s="599"/>
      <c r="S4" s="599"/>
      <c r="T4" s="599"/>
      <c r="U4" s="599"/>
      <c r="V4" s="599"/>
      <c r="W4" s="600"/>
      <c r="Z4" s="194"/>
    </row>
    <row r="5" spans="1:34" ht="63" customHeight="1" x14ac:dyDescent="0.25">
      <c r="B5" s="597"/>
      <c r="C5" s="598"/>
      <c r="D5" s="598"/>
      <c r="E5" s="598"/>
      <c r="F5" s="598"/>
      <c r="G5" s="598"/>
      <c r="H5" s="598"/>
      <c r="I5" s="598"/>
      <c r="J5" s="611" t="s">
        <v>740</v>
      </c>
      <c r="K5" s="612"/>
      <c r="L5" s="612"/>
      <c r="M5" s="612"/>
      <c r="N5" s="612"/>
      <c r="O5" s="613"/>
      <c r="P5" s="601"/>
      <c r="Q5" s="601"/>
      <c r="R5" s="601"/>
      <c r="S5" s="601"/>
      <c r="T5" s="601"/>
      <c r="U5" s="601"/>
      <c r="V5" s="601"/>
      <c r="W5" s="602"/>
      <c r="AB5" s="1"/>
      <c r="AC5" s="195"/>
      <c r="AD5" s="195"/>
      <c r="AE5" s="195"/>
      <c r="AF5" s="195"/>
    </row>
    <row r="6" spans="1:34" ht="26.25" customHeight="1" x14ac:dyDescent="0.25">
      <c r="B6" s="603" t="s">
        <v>147</v>
      </c>
      <c r="C6" s="603"/>
      <c r="D6" s="603"/>
      <c r="E6" s="603"/>
      <c r="F6" s="603"/>
      <c r="G6" s="603"/>
      <c r="H6" s="603"/>
      <c r="I6" s="603"/>
      <c r="J6" s="605" t="s">
        <v>613</v>
      </c>
      <c r="K6" s="606"/>
      <c r="L6" s="606"/>
      <c r="M6" s="606"/>
      <c r="N6" s="606"/>
      <c r="O6" s="607"/>
      <c r="P6" s="189"/>
      <c r="Q6" s="196"/>
      <c r="R6" s="196"/>
      <c r="S6" s="196"/>
      <c r="T6" s="196"/>
      <c r="U6" s="196"/>
      <c r="V6" s="196"/>
      <c r="W6" s="196"/>
      <c r="AB6" s="1"/>
      <c r="AC6" s="195"/>
      <c r="AD6" s="195"/>
      <c r="AE6" s="195"/>
      <c r="AF6" s="195"/>
    </row>
    <row r="7" spans="1:34" ht="18" customHeight="1" x14ac:dyDescent="0.25">
      <c r="B7" s="604" t="s">
        <v>70</v>
      </c>
      <c r="C7" s="604"/>
      <c r="D7" s="604"/>
      <c r="E7" s="604"/>
      <c r="F7" s="604"/>
      <c r="G7" s="604"/>
      <c r="H7" s="604"/>
      <c r="I7" s="604"/>
      <c r="J7" s="605"/>
      <c r="K7" s="606"/>
      <c r="L7" s="606"/>
      <c r="M7" s="606"/>
      <c r="N7" s="606"/>
      <c r="O7" s="607"/>
      <c r="P7" s="197" t="s">
        <v>29</v>
      </c>
      <c r="Q7" s="196"/>
      <c r="R7" s="196"/>
      <c r="S7" s="196"/>
      <c r="T7" s="196"/>
      <c r="U7" s="196"/>
      <c r="V7" s="196"/>
      <c r="W7" s="196"/>
      <c r="AB7" s="1"/>
      <c r="AC7" s="195"/>
      <c r="AD7" s="195"/>
      <c r="AE7" s="195"/>
      <c r="AF7" s="195"/>
    </row>
    <row r="8" spans="1:34" ht="27.75" customHeight="1" x14ac:dyDescent="0.25">
      <c r="B8" s="543" t="s">
        <v>6</v>
      </c>
      <c r="C8" s="518"/>
      <c r="D8" s="518"/>
      <c r="E8" s="518"/>
      <c r="F8" s="518"/>
      <c r="G8" s="518"/>
      <c r="H8" s="543" t="s">
        <v>31</v>
      </c>
      <c r="I8" s="544"/>
      <c r="J8" s="614" t="s">
        <v>744</v>
      </c>
      <c r="K8" s="615"/>
      <c r="L8" s="615"/>
      <c r="M8" s="615"/>
      <c r="N8" s="615"/>
      <c r="O8" s="616"/>
      <c r="P8" s="565" t="s">
        <v>30</v>
      </c>
      <c r="Q8" s="565"/>
      <c r="R8" s="565"/>
      <c r="S8" s="565"/>
      <c r="T8" s="565"/>
      <c r="U8" s="565"/>
      <c r="V8" s="565" t="s">
        <v>31</v>
      </c>
      <c r="W8" s="565"/>
      <c r="AB8" s="1"/>
      <c r="AC8" s="195"/>
      <c r="AD8" s="195"/>
      <c r="AE8" s="195"/>
      <c r="AF8" s="195"/>
    </row>
    <row r="9" spans="1:34" ht="19.5" customHeight="1" x14ac:dyDescent="0.25">
      <c r="B9" s="545"/>
      <c r="C9" s="546"/>
      <c r="D9" s="546"/>
      <c r="E9" s="546"/>
      <c r="F9" s="546"/>
      <c r="G9" s="546"/>
      <c r="H9" s="545"/>
      <c r="I9" s="547"/>
      <c r="J9" s="510" t="s">
        <v>616</v>
      </c>
      <c r="K9" s="511"/>
      <c r="L9" s="511"/>
      <c r="M9" s="511"/>
      <c r="N9" s="511"/>
      <c r="O9" s="512"/>
      <c r="P9" s="583"/>
      <c r="Q9" s="583"/>
      <c r="R9" s="583"/>
      <c r="S9" s="583"/>
      <c r="T9" s="583"/>
      <c r="U9" s="583"/>
      <c r="V9" s="584"/>
      <c r="W9" s="584"/>
      <c r="AB9" s="1"/>
      <c r="AC9" s="195"/>
      <c r="AD9" s="195"/>
      <c r="AE9" s="195"/>
      <c r="AF9" s="195"/>
    </row>
    <row r="10" spans="1:34" s="195" customFormat="1" ht="27.75" customHeight="1" x14ac:dyDescent="0.25">
      <c r="A10" s="198"/>
      <c r="B10" s="542" t="s">
        <v>7</v>
      </c>
      <c r="C10" s="542"/>
      <c r="D10" s="542"/>
      <c r="E10" s="542" t="s">
        <v>5</v>
      </c>
      <c r="F10" s="542"/>
      <c r="G10" s="542"/>
      <c r="H10" s="542" t="s">
        <v>54</v>
      </c>
      <c r="I10" s="542"/>
      <c r="J10" s="513" t="s">
        <v>771</v>
      </c>
      <c r="K10" s="514"/>
      <c r="L10" s="514"/>
      <c r="M10" s="514"/>
      <c r="N10" s="514"/>
      <c r="O10" s="515"/>
      <c r="P10" s="565" t="s">
        <v>1</v>
      </c>
      <c r="Q10" s="565"/>
      <c r="R10" s="565"/>
      <c r="S10" s="565"/>
      <c r="T10" s="565" t="s">
        <v>3</v>
      </c>
      <c r="U10" s="565"/>
      <c r="V10" s="565"/>
      <c r="W10" s="565"/>
      <c r="AB10" s="1"/>
    </row>
    <row r="11" spans="1:34" ht="19.5" customHeight="1" x14ac:dyDescent="0.25">
      <c r="B11" s="541"/>
      <c r="C11" s="541"/>
      <c r="D11" s="541"/>
      <c r="E11" s="541"/>
      <c r="F11" s="541"/>
      <c r="G11" s="541"/>
      <c r="H11" s="541"/>
      <c r="I11" s="541"/>
      <c r="P11" s="584"/>
      <c r="Q11" s="584"/>
      <c r="R11" s="584"/>
      <c r="S11" s="584"/>
      <c r="T11" s="584"/>
      <c r="U11" s="584"/>
      <c r="V11" s="584"/>
      <c r="W11" s="584"/>
      <c r="AB11" s="1"/>
      <c r="AC11" s="195"/>
      <c r="AD11" s="195"/>
      <c r="AE11" s="195"/>
      <c r="AF11" s="195"/>
    </row>
    <row r="12" spans="1:34" ht="27.75" customHeight="1" x14ac:dyDescent="0.25">
      <c r="B12" s="542" t="s">
        <v>53</v>
      </c>
      <c r="C12" s="542"/>
      <c r="D12" s="542"/>
      <c r="E12" s="542" t="s">
        <v>1</v>
      </c>
      <c r="F12" s="542"/>
      <c r="G12" s="542"/>
      <c r="H12" s="542" t="s">
        <v>2</v>
      </c>
      <c r="I12" s="542"/>
      <c r="P12" s="565" t="s">
        <v>7</v>
      </c>
      <c r="Q12" s="565"/>
      <c r="R12" s="565"/>
      <c r="S12" s="519"/>
      <c r="T12" s="565" t="s">
        <v>5</v>
      </c>
      <c r="U12" s="565"/>
      <c r="V12" s="565" t="s">
        <v>54</v>
      </c>
      <c r="W12" s="565"/>
      <c r="AB12" s="1"/>
      <c r="AC12" s="195"/>
      <c r="AD12" s="195"/>
      <c r="AE12" s="195"/>
      <c r="AF12" s="195"/>
    </row>
    <row r="13" spans="1:34" ht="19.5" customHeight="1" x14ac:dyDescent="0.25">
      <c r="B13" s="541"/>
      <c r="C13" s="541"/>
      <c r="D13" s="541"/>
      <c r="E13" s="541"/>
      <c r="F13" s="541"/>
      <c r="G13" s="541"/>
      <c r="H13" s="541"/>
      <c r="I13" s="541"/>
      <c r="P13" s="584"/>
      <c r="Q13" s="584"/>
      <c r="R13" s="584"/>
      <c r="S13" s="588"/>
      <c r="T13" s="584"/>
      <c r="U13" s="584"/>
      <c r="V13" s="584"/>
      <c r="W13" s="584"/>
      <c r="AB13" s="1"/>
      <c r="AC13" s="195"/>
      <c r="AD13" s="195"/>
      <c r="AE13" s="195"/>
      <c r="AF13" s="195"/>
    </row>
    <row r="14" spans="1:34" ht="27.75" customHeight="1" x14ac:dyDescent="0.25">
      <c r="B14" s="542" t="s">
        <v>120</v>
      </c>
      <c r="C14" s="542"/>
      <c r="D14" s="542"/>
      <c r="E14" s="543" t="s">
        <v>3</v>
      </c>
      <c r="F14" s="518"/>
      <c r="G14" s="518"/>
      <c r="H14" s="518"/>
      <c r="I14" s="544"/>
      <c r="P14" s="519" t="s">
        <v>2</v>
      </c>
      <c r="Q14" s="520"/>
      <c r="R14" s="520"/>
      <c r="S14" s="520"/>
      <c r="T14" s="519" t="s">
        <v>32</v>
      </c>
      <c r="U14" s="520"/>
      <c r="V14" s="520"/>
      <c r="W14" s="521"/>
      <c r="AB14" s="1"/>
      <c r="AC14" s="195"/>
      <c r="AD14" s="195"/>
      <c r="AE14" s="195"/>
      <c r="AF14" s="195"/>
    </row>
    <row r="15" spans="1:34" ht="19.5" customHeight="1" x14ac:dyDescent="0.25">
      <c r="B15" s="541"/>
      <c r="C15" s="541"/>
      <c r="D15" s="541"/>
      <c r="E15" s="545" t="s">
        <v>0</v>
      </c>
      <c r="F15" s="546"/>
      <c r="G15" s="546"/>
      <c r="H15" s="546"/>
      <c r="I15" s="547"/>
      <c r="P15" s="570"/>
      <c r="Q15" s="571"/>
      <c r="R15" s="571"/>
      <c r="S15" s="571"/>
      <c r="T15" s="570"/>
      <c r="U15" s="571"/>
      <c r="V15" s="571"/>
      <c r="W15" s="572"/>
      <c r="AB15" s="1"/>
      <c r="AC15" s="195"/>
      <c r="AD15" s="195"/>
      <c r="AE15" s="195"/>
      <c r="AF15" s="195"/>
    </row>
    <row r="16" spans="1:34" ht="27.75" customHeight="1" x14ac:dyDescent="0.25">
      <c r="B16" s="518"/>
      <c r="C16" s="518"/>
      <c r="D16" s="518"/>
      <c r="E16" s="518"/>
      <c r="F16" s="518"/>
      <c r="G16" s="518"/>
      <c r="H16" s="518"/>
      <c r="I16" s="518"/>
      <c r="J16" s="190"/>
      <c r="P16" s="519" t="s">
        <v>33</v>
      </c>
      <c r="Q16" s="520"/>
      <c r="R16" s="521"/>
      <c r="S16" s="519" t="s">
        <v>612</v>
      </c>
      <c r="T16" s="520"/>
      <c r="U16" s="520"/>
      <c r="V16" s="520"/>
      <c r="W16" s="521"/>
      <c r="AB16" s="1"/>
      <c r="AC16" s="195"/>
      <c r="AD16" s="195"/>
      <c r="AE16" s="195"/>
      <c r="AF16" s="195"/>
    </row>
    <row r="17" spans="2:34" ht="19.5" customHeight="1" x14ac:dyDescent="0.25">
      <c r="B17" s="564"/>
      <c r="C17" s="564"/>
      <c r="D17" s="564"/>
      <c r="E17" s="564" t="s">
        <v>0</v>
      </c>
      <c r="F17" s="564"/>
      <c r="G17" s="564"/>
      <c r="H17" s="564"/>
      <c r="I17" s="564"/>
      <c r="P17" s="588"/>
      <c r="Q17" s="589"/>
      <c r="R17" s="590"/>
      <c r="S17" s="585"/>
      <c r="T17" s="586"/>
      <c r="U17" s="586"/>
      <c r="V17" s="586"/>
      <c r="W17" s="587"/>
      <c r="AB17" s="1"/>
      <c r="AC17" s="195"/>
      <c r="AD17" s="195"/>
      <c r="AE17" s="195"/>
      <c r="AF17" s="195"/>
      <c r="AH17" s="199" t="b">
        <f>IF(AND(P17=0,P17&lt;&gt;"Ja"),TRUE,FALSE)</f>
        <v>1</v>
      </c>
    </row>
    <row r="18" spans="2:34" ht="19.5" customHeight="1" x14ac:dyDescent="0.25">
      <c r="B18" s="200"/>
      <c r="C18" s="200"/>
      <c r="D18" s="200"/>
      <c r="E18" s="200"/>
      <c r="F18" s="200"/>
      <c r="G18" s="200"/>
      <c r="H18" s="200"/>
      <c r="I18" s="200"/>
      <c r="P18" s="201"/>
      <c r="Q18" s="201"/>
      <c r="R18" s="201"/>
      <c r="S18" s="202"/>
      <c r="T18" s="202"/>
      <c r="U18" s="202"/>
      <c r="V18" s="202"/>
      <c r="W18" s="202"/>
      <c r="AB18" s="1"/>
      <c r="AC18" s="195"/>
      <c r="AD18" s="195"/>
      <c r="AE18" s="195"/>
      <c r="AF18" s="195"/>
      <c r="AH18" s="199"/>
    </row>
    <row r="19" spans="2:34" ht="17.25" customHeight="1" x14ac:dyDescent="0.25">
      <c r="B19" s="189" t="s">
        <v>344</v>
      </c>
      <c r="P19" s="189" t="s">
        <v>345</v>
      </c>
      <c r="AB19" s="1"/>
      <c r="AC19" s="195"/>
      <c r="AD19" s="195"/>
      <c r="AE19" s="195"/>
      <c r="AF19" s="195"/>
    </row>
    <row r="20" spans="2:34" ht="12.75" customHeight="1" x14ac:dyDescent="0.25">
      <c r="B20" s="552" t="s">
        <v>632</v>
      </c>
      <c r="C20" s="553"/>
      <c r="D20" s="553"/>
      <c r="E20" s="553"/>
      <c r="F20" s="553"/>
      <c r="G20" s="553"/>
      <c r="H20" s="553"/>
      <c r="I20" s="554"/>
      <c r="P20" s="552" t="s">
        <v>633</v>
      </c>
      <c r="Q20" s="553"/>
      <c r="R20" s="553"/>
      <c r="S20" s="553"/>
      <c r="T20" s="553"/>
      <c r="U20" s="553"/>
      <c r="V20" s="553"/>
      <c r="W20" s="554"/>
      <c r="AB20" s="1"/>
      <c r="AC20" s="195"/>
      <c r="AD20" s="195"/>
      <c r="AE20" s="195"/>
      <c r="AF20" s="195"/>
    </row>
    <row r="21" spans="2:34" ht="12.75" customHeight="1" x14ac:dyDescent="0.25">
      <c r="B21" s="555"/>
      <c r="C21" s="532"/>
      <c r="D21" s="532"/>
      <c r="E21" s="532"/>
      <c r="F21" s="532"/>
      <c r="G21" s="532"/>
      <c r="H21" s="532"/>
      <c r="I21" s="556"/>
      <c r="P21" s="555"/>
      <c r="Q21" s="532"/>
      <c r="R21" s="532"/>
      <c r="S21" s="532"/>
      <c r="T21" s="532"/>
      <c r="U21" s="532"/>
      <c r="V21" s="532"/>
      <c r="W21" s="556"/>
      <c r="AB21" s="1"/>
      <c r="AC21" s="195"/>
      <c r="AD21" s="195"/>
      <c r="AE21" s="195"/>
      <c r="AF21" s="195"/>
    </row>
    <row r="22" spans="2:34" ht="12.75" customHeight="1" x14ac:dyDescent="0.25">
      <c r="B22" s="555"/>
      <c r="C22" s="532"/>
      <c r="D22" s="532"/>
      <c r="E22" s="532"/>
      <c r="F22" s="532"/>
      <c r="G22" s="532"/>
      <c r="H22" s="532"/>
      <c r="I22" s="556"/>
      <c r="P22" s="555"/>
      <c r="Q22" s="532"/>
      <c r="R22" s="532"/>
      <c r="S22" s="532"/>
      <c r="T22" s="532"/>
      <c r="U22" s="532"/>
      <c r="V22" s="532"/>
      <c r="W22" s="556"/>
      <c r="AB22" s="1"/>
      <c r="AC22" s="195"/>
      <c r="AD22" s="195"/>
      <c r="AE22" s="195"/>
      <c r="AF22" s="195"/>
    </row>
    <row r="23" spans="2:34" ht="12.75" customHeight="1" x14ac:dyDescent="0.25">
      <c r="B23" s="555"/>
      <c r="C23" s="532"/>
      <c r="D23" s="532"/>
      <c r="E23" s="532"/>
      <c r="F23" s="532"/>
      <c r="G23" s="532"/>
      <c r="H23" s="532"/>
      <c r="I23" s="556"/>
      <c r="P23" s="555"/>
      <c r="Q23" s="532"/>
      <c r="R23" s="532"/>
      <c r="S23" s="532"/>
      <c r="T23" s="532"/>
      <c r="U23" s="532"/>
      <c r="V23" s="532"/>
      <c r="W23" s="556"/>
      <c r="AB23" s="1"/>
      <c r="AC23" s="195"/>
      <c r="AD23" s="195"/>
      <c r="AE23" s="195"/>
      <c r="AF23" s="195"/>
    </row>
    <row r="24" spans="2:34" ht="54.4" customHeight="1" x14ac:dyDescent="0.25">
      <c r="B24" s="555"/>
      <c r="C24" s="532"/>
      <c r="D24" s="532"/>
      <c r="E24" s="532"/>
      <c r="F24" s="532"/>
      <c r="G24" s="532"/>
      <c r="H24" s="532"/>
      <c r="I24" s="556"/>
      <c r="P24" s="557"/>
      <c r="Q24" s="558"/>
      <c r="R24" s="558"/>
      <c r="S24" s="558"/>
      <c r="T24" s="558"/>
      <c r="U24" s="558"/>
      <c r="V24" s="558"/>
      <c r="W24" s="559"/>
      <c r="AB24" s="1"/>
      <c r="AC24" s="195"/>
      <c r="AD24" s="195"/>
      <c r="AE24" s="195"/>
      <c r="AF24" s="195"/>
    </row>
    <row r="25" spans="2:34" ht="43.15" customHeight="1" x14ac:dyDescent="0.25">
      <c r="B25" s="557"/>
      <c r="C25" s="558"/>
      <c r="D25" s="558"/>
      <c r="E25" s="558"/>
      <c r="F25" s="558"/>
      <c r="G25" s="558"/>
      <c r="H25" s="558"/>
      <c r="I25" s="559"/>
      <c r="AB25" s="1"/>
      <c r="AC25" s="195"/>
      <c r="AD25" s="195"/>
      <c r="AE25" s="195"/>
      <c r="AF25" s="195"/>
    </row>
    <row r="26" spans="2:34" ht="17.25" customHeight="1" x14ac:dyDescent="0.25">
      <c r="B26" s="203"/>
      <c r="C26" s="204"/>
      <c r="D26" s="204"/>
      <c r="E26" s="204"/>
      <c r="F26" s="204"/>
      <c r="G26" s="204"/>
      <c r="H26" s="204"/>
      <c r="P26" s="189" t="s">
        <v>614</v>
      </c>
    </row>
    <row r="27" spans="2:34" ht="55.5" customHeight="1" x14ac:dyDescent="0.3">
      <c r="B27" s="15" t="s">
        <v>341</v>
      </c>
      <c r="P27" s="573" t="s">
        <v>615</v>
      </c>
      <c r="Q27" s="574"/>
      <c r="R27" s="574"/>
      <c r="S27" s="574"/>
      <c r="T27" s="574"/>
      <c r="U27" s="574"/>
      <c r="V27" s="574"/>
      <c r="W27" s="575"/>
      <c r="AB27" s="1"/>
      <c r="AC27" s="195"/>
      <c r="AD27" s="195"/>
      <c r="AE27" s="195"/>
      <c r="AF27" s="195"/>
    </row>
    <row r="28" spans="2:34" ht="115.5" customHeight="1" x14ac:dyDescent="0.25">
      <c r="B28" s="562"/>
      <c r="C28" s="563"/>
      <c r="D28" s="563"/>
      <c r="E28" s="563"/>
      <c r="F28" s="563"/>
      <c r="G28" s="563"/>
      <c r="H28" s="563"/>
      <c r="I28" s="563"/>
      <c r="P28" s="567"/>
      <c r="Q28" s="568"/>
      <c r="R28" s="568"/>
      <c r="S28" s="568"/>
      <c r="T28" s="568"/>
      <c r="U28" s="568"/>
      <c r="V28" s="568"/>
      <c r="W28" s="569"/>
      <c r="AB28" s="1"/>
      <c r="AC28" s="195"/>
      <c r="AD28" s="195"/>
      <c r="AE28" s="195"/>
      <c r="AF28" s="195"/>
    </row>
    <row r="29" spans="2:34" ht="17.25" customHeight="1" x14ac:dyDescent="0.25">
      <c r="B29" s="203"/>
      <c r="C29" s="204"/>
      <c r="D29" s="204"/>
      <c r="E29" s="204"/>
      <c r="F29" s="204"/>
      <c r="G29" s="204"/>
      <c r="H29" s="204"/>
    </row>
    <row r="30" spans="2:34" ht="27.75" customHeight="1" x14ac:dyDescent="0.25">
      <c r="B30" s="548" t="s">
        <v>604</v>
      </c>
      <c r="C30" s="548"/>
      <c r="D30" s="548" t="s">
        <v>605</v>
      </c>
      <c r="E30" s="548"/>
      <c r="G30" s="497" t="s">
        <v>96</v>
      </c>
      <c r="H30" s="497"/>
      <c r="I30" s="497"/>
    </row>
    <row r="31" spans="2:34" ht="19.5" customHeight="1" x14ac:dyDescent="0.25">
      <c r="B31" s="550"/>
      <c r="C31" s="551"/>
      <c r="D31" s="549"/>
      <c r="E31" s="549"/>
      <c r="G31" s="562"/>
      <c r="H31" s="562"/>
      <c r="I31" s="562"/>
    </row>
    <row r="32" spans="2:34" ht="12.75" customHeight="1" x14ac:dyDescent="0.25"/>
    <row r="33" spans="2:18" ht="27.75" customHeight="1" x14ac:dyDescent="0.25">
      <c r="B33" s="548" t="s">
        <v>48</v>
      </c>
      <c r="C33" s="548"/>
      <c r="D33" s="548" t="s">
        <v>49</v>
      </c>
      <c r="E33" s="548"/>
      <c r="G33" s="497" t="s">
        <v>624</v>
      </c>
      <c r="H33" s="497"/>
      <c r="I33" s="497"/>
    </row>
    <row r="34" spans="2:18" ht="19.5" customHeight="1" x14ac:dyDescent="0.25">
      <c r="B34" s="550"/>
      <c r="C34" s="551"/>
      <c r="D34" s="582"/>
      <c r="E34" s="582"/>
      <c r="G34" s="576" t="s">
        <v>625</v>
      </c>
      <c r="H34" s="577"/>
      <c r="I34" s="580"/>
      <c r="P34" s="205"/>
      <c r="Q34" s="205"/>
      <c r="R34" s="205"/>
    </row>
    <row r="35" spans="2:18" ht="12.75" customHeight="1" x14ac:dyDescent="0.25">
      <c r="F35" s="190"/>
      <c r="G35" s="578"/>
      <c r="H35" s="579"/>
      <c r="I35" s="581"/>
    </row>
    <row r="36" spans="2:18" ht="27.75" customHeight="1" x14ac:dyDescent="0.25">
      <c r="B36" s="548" t="s">
        <v>606</v>
      </c>
      <c r="C36" s="548"/>
      <c r="D36" s="548" t="s">
        <v>607</v>
      </c>
      <c r="E36" s="548"/>
      <c r="G36" s="561"/>
      <c r="H36" s="561"/>
    </row>
    <row r="37" spans="2:18" ht="19.5" customHeight="1" x14ac:dyDescent="0.25">
      <c r="B37" s="550"/>
      <c r="C37" s="551"/>
      <c r="D37" s="550"/>
      <c r="E37" s="551"/>
      <c r="G37" s="560"/>
      <c r="H37" s="560"/>
      <c r="P37" s="205"/>
      <c r="Q37" s="205"/>
      <c r="R37" s="205"/>
    </row>
    <row r="38" spans="2:18" ht="12.75" hidden="1" customHeight="1" x14ac:dyDescent="0.25"/>
    <row r="39" spans="2:18" ht="26.25" hidden="1" customHeight="1" x14ac:dyDescent="0.25">
      <c r="B39" s="502" t="s">
        <v>339</v>
      </c>
      <c r="C39" s="566"/>
      <c r="D39" s="566"/>
      <c r="E39" s="566"/>
      <c r="F39" s="566"/>
      <c r="G39" s="566"/>
      <c r="H39" s="566"/>
      <c r="I39" s="566"/>
      <c r="J39" s="566"/>
      <c r="K39" s="566"/>
      <c r="L39" s="206"/>
      <c r="M39" s="207"/>
      <c r="N39" s="207"/>
    </row>
    <row r="40" spans="2:18" ht="26.25" hidden="1" customHeight="1" x14ac:dyDescent="0.25">
      <c r="B40" s="537" t="s">
        <v>174</v>
      </c>
      <c r="C40" s="538"/>
      <c r="D40" s="538"/>
      <c r="E40" s="538"/>
      <c r="F40" s="538"/>
      <c r="G40" s="538"/>
      <c r="H40" s="538"/>
      <c r="I40" s="538"/>
      <c r="J40" s="538"/>
      <c r="K40" s="538"/>
      <c r="L40" s="208"/>
      <c r="M40" s="209"/>
      <c r="N40" s="209"/>
    </row>
    <row r="41" spans="2:18" ht="12.75" customHeight="1" x14ac:dyDescent="0.25">
      <c r="B41" s="210"/>
      <c r="C41" s="210"/>
      <c r="D41" s="210"/>
      <c r="E41" s="210"/>
      <c r="F41" s="210"/>
      <c r="G41" s="210"/>
      <c r="H41" s="210"/>
      <c r="I41" s="210"/>
      <c r="J41" s="210"/>
      <c r="K41" s="211"/>
    </row>
    <row r="42" spans="2:18" ht="30" customHeight="1" x14ac:dyDescent="0.25">
      <c r="B42" s="874" t="s">
        <v>731</v>
      </c>
      <c r="C42" s="875"/>
      <c r="D42" s="876"/>
      <c r="E42" s="190"/>
      <c r="M42" s="207"/>
      <c r="N42" s="207"/>
    </row>
    <row r="43" spans="2:18" ht="12.75" customHeight="1" x14ac:dyDescent="0.25">
      <c r="B43" s="212" t="str">
        <f>Admin!J56</f>
        <v>Flerregionalt</v>
      </c>
      <c r="C43" s="873"/>
      <c r="D43" s="873"/>
      <c r="M43" s="209"/>
      <c r="N43" s="209"/>
    </row>
    <row r="44" spans="2:18" ht="12.75" customHeight="1" x14ac:dyDescent="0.25">
      <c r="B44" s="212" t="str">
        <f>Admin!J57</f>
        <v>Blekinge län</v>
      </c>
      <c r="C44" s="873"/>
      <c r="D44" s="873"/>
    </row>
    <row r="45" spans="2:18" ht="12.75" customHeight="1" x14ac:dyDescent="0.25">
      <c r="B45" s="212" t="str">
        <f>Admin!J58</f>
        <v>Dalarnas län</v>
      </c>
      <c r="C45" s="873"/>
      <c r="D45" s="873"/>
      <c r="E45" s="207"/>
      <c r="F45" s="207"/>
      <c r="G45" s="207"/>
      <c r="H45" s="207"/>
      <c r="I45" s="207"/>
      <c r="J45" s="207"/>
      <c r="K45" s="207"/>
      <c r="L45" s="207"/>
      <c r="M45" s="207"/>
      <c r="N45" s="207"/>
    </row>
    <row r="46" spans="2:18" ht="12.75" customHeight="1" x14ac:dyDescent="0.25">
      <c r="B46" s="212" t="str">
        <f>Admin!J59</f>
        <v>Gotlands län</v>
      </c>
      <c r="C46" s="873"/>
      <c r="D46" s="873"/>
      <c r="M46" s="209"/>
      <c r="N46" s="209"/>
    </row>
    <row r="47" spans="2:18" ht="12.75" customHeight="1" x14ac:dyDescent="0.25">
      <c r="B47" s="212" t="str">
        <f>Admin!J60</f>
        <v>Gävleborgs län</v>
      </c>
      <c r="C47" s="873"/>
      <c r="D47" s="873"/>
    </row>
    <row r="48" spans="2:18" ht="12.75" customHeight="1" x14ac:dyDescent="0.25">
      <c r="B48" s="212" t="str">
        <f>Admin!J61</f>
        <v>Hallands län</v>
      </c>
      <c r="C48" s="873"/>
      <c r="D48" s="873"/>
      <c r="M48" s="209"/>
      <c r="N48" s="209"/>
    </row>
    <row r="49" spans="2:14" ht="12.75" customHeight="1" x14ac:dyDescent="0.25">
      <c r="B49" s="212" t="str">
        <f>Admin!J62</f>
        <v>Jämtlands län</v>
      </c>
      <c r="C49" s="873"/>
      <c r="D49" s="873"/>
    </row>
    <row r="50" spans="2:14" ht="12.75" customHeight="1" x14ac:dyDescent="0.25">
      <c r="B50" s="212" t="str">
        <f>Admin!J63</f>
        <v>Jönköpings län</v>
      </c>
      <c r="C50" s="873"/>
      <c r="D50" s="873"/>
      <c r="E50" s="207"/>
      <c r="F50" s="207"/>
      <c r="G50" s="207"/>
      <c r="H50" s="207"/>
      <c r="I50" s="207"/>
      <c r="J50" s="207"/>
      <c r="K50" s="207"/>
      <c r="L50" s="207"/>
      <c r="M50" s="207"/>
      <c r="N50" s="207"/>
    </row>
    <row r="51" spans="2:14" ht="12.75" customHeight="1" x14ac:dyDescent="0.25">
      <c r="B51" s="212" t="str">
        <f>Admin!J64</f>
        <v>Kalmar län</v>
      </c>
      <c r="C51" s="873"/>
      <c r="D51" s="873"/>
      <c r="M51" s="209"/>
      <c r="N51" s="209"/>
    </row>
    <row r="52" spans="2:14" ht="12.75" customHeight="1" x14ac:dyDescent="0.25">
      <c r="B52" s="212" t="str">
        <f>Admin!J65</f>
        <v>Kronobergs län</v>
      </c>
      <c r="C52" s="873"/>
      <c r="D52" s="873"/>
    </row>
    <row r="53" spans="2:14" ht="12.75" customHeight="1" x14ac:dyDescent="0.25">
      <c r="B53" s="212" t="str">
        <f>Admin!J66</f>
        <v>Norrbottens län</v>
      </c>
      <c r="C53" s="873"/>
      <c r="D53" s="873"/>
      <c r="M53" s="209"/>
      <c r="N53" s="209"/>
    </row>
    <row r="54" spans="2:14" ht="12.75" customHeight="1" x14ac:dyDescent="0.25">
      <c r="B54" s="212" t="str">
        <f>Admin!J67</f>
        <v>Skånes län</v>
      </c>
      <c r="C54" s="873"/>
      <c r="D54" s="873"/>
    </row>
    <row r="55" spans="2:14" ht="12.75" customHeight="1" x14ac:dyDescent="0.25">
      <c r="B55" s="212" t="str">
        <f>Admin!J68</f>
        <v>Stockholms län</v>
      </c>
      <c r="C55" s="873"/>
      <c r="D55" s="873"/>
      <c r="E55" s="207"/>
      <c r="F55" s="207"/>
      <c r="G55" s="207"/>
      <c r="H55" s="207"/>
      <c r="I55" s="207"/>
      <c r="J55" s="207"/>
      <c r="K55" s="207"/>
      <c r="L55" s="207"/>
      <c r="M55" s="207"/>
      <c r="N55" s="207"/>
    </row>
    <row r="56" spans="2:14" ht="12.75" customHeight="1" x14ac:dyDescent="0.25">
      <c r="B56" s="212" t="str">
        <f>Admin!J69</f>
        <v>Södermanlands län</v>
      </c>
      <c r="C56" s="873"/>
      <c r="D56" s="873"/>
      <c r="M56" s="209"/>
      <c r="N56" s="209"/>
    </row>
    <row r="57" spans="2:14" ht="12.75" customHeight="1" x14ac:dyDescent="0.25">
      <c r="B57" s="212" t="str">
        <f>Admin!J70</f>
        <v>Uppsala län</v>
      </c>
      <c r="C57" s="873"/>
      <c r="D57" s="873"/>
    </row>
    <row r="58" spans="2:14" ht="12.75" customHeight="1" x14ac:dyDescent="0.25">
      <c r="B58" s="212" t="str">
        <f>Admin!J71</f>
        <v>Värmlands län</v>
      </c>
      <c r="C58" s="873"/>
      <c r="D58" s="873"/>
      <c r="M58" s="209"/>
      <c r="N58" s="209"/>
    </row>
    <row r="59" spans="2:14" ht="12.75" customHeight="1" x14ac:dyDescent="0.25">
      <c r="B59" s="212" t="str">
        <f>Admin!J72</f>
        <v>Västerbottens län</v>
      </c>
      <c r="C59" s="873"/>
      <c r="D59" s="873"/>
    </row>
    <row r="60" spans="2:14" ht="12.75" customHeight="1" x14ac:dyDescent="0.25">
      <c r="B60" s="212" t="str">
        <f>Admin!J73</f>
        <v>Västernorrlands län</v>
      </c>
      <c r="C60" s="873"/>
      <c r="D60" s="873"/>
      <c r="E60" s="207"/>
      <c r="F60" s="207"/>
      <c r="G60" s="207"/>
      <c r="H60" s="207"/>
      <c r="I60" s="207"/>
      <c r="J60" s="207"/>
      <c r="K60" s="207"/>
      <c r="L60" s="207"/>
      <c r="M60" s="207"/>
      <c r="N60" s="207"/>
    </row>
    <row r="61" spans="2:14" ht="12.75" customHeight="1" x14ac:dyDescent="0.25">
      <c r="B61" s="212" t="str">
        <f>Admin!J74</f>
        <v>Västmanlands län</v>
      </c>
      <c r="C61" s="873"/>
      <c r="D61" s="873"/>
      <c r="M61" s="209"/>
      <c r="N61" s="209"/>
    </row>
    <row r="62" spans="2:14" ht="12.75" customHeight="1" x14ac:dyDescent="0.25">
      <c r="B62" s="212" t="str">
        <f>Admin!J75</f>
        <v>Västra Götalands län</v>
      </c>
      <c r="C62" s="873"/>
      <c r="D62" s="873"/>
    </row>
    <row r="63" spans="2:14" ht="12.75" customHeight="1" x14ac:dyDescent="0.25">
      <c r="B63" s="212" t="str">
        <f>Admin!J76</f>
        <v>Örebro län</v>
      </c>
      <c r="C63" s="873"/>
      <c r="D63" s="873"/>
      <c r="E63" s="207"/>
      <c r="F63" s="207"/>
      <c r="G63" s="207"/>
      <c r="H63" s="207"/>
      <c r="I63" s="207"/>
      <c r="J63" s="207"/>
      <c r="K63" s="207"/>
      <c r="L63" s="207"/>
      <c r="M63" s="207"/>
      <c r="N63" s="207"/>
    </row>
    <row r="64" spans="2:14" ht="12.75" customHeight="1" x14ac:dyDescent="0.25">
      <c r="B64" s="212" t="str">
        <f>Admin!J77</f>
        <v>Östergötlands lön</v>
      </c>
      <c r="C64" s="873"/>
      <c r="D64" s="873"/>
      <c r="M64" s="209"/>
      <c r="N64" s="209"/>
    </row>
    <row r="65" spans="2:44" ht="12.75" customHeight="1" x14ac:dyDescent="0.25">
      <c r="B65" s="210"/>
      <c r="C65" s="209"/>
      <c r="D65" s="209"/>
      <c r="E65" s="209"/>
      <c r="F65" s="209"/>
      <c r="G65" s="209"/>
      <c r="H65" s="209"/>
      <c r="I65" s="209"/>
      <c r="J65" s="209"/>
      <c r="K65" s="209"/>
      <c r="M65" s="209"/>
      <c r="N65" s="209"/>
      <c r="Q65" s="205"/>
      <c r="R65" s="205"/>
      <c r="S65" s="205"/>
      <c r="W65" s="190"/>
    </row>
    <row r="66" spans="2:44" ht="12.75" customHeight="1" x14ac:dyDescent="0.25">
      <c r="B66" s="877" t="s">
        <v>732</v>
      </c>
      <c r="C66" s="879" t="str">
        <f>Admin!$N$26</f>
        <v/>
      </c>
      <c r="D66" s="880"/>
      <c r="E66" s="880"/>
      <c r="F66" s="880"/>
      <c r="G66" s="880"/>
      <c r="H66" s="880"/>
      <c r="I66" s="880"/>
      <c r="J66" s="880"/>
      <c r="K66" s="881"/>
      <c r="M66" s="188"/>
      <c r="N66" s="209"/>
      <c r="Q66" s="205"/>
      <c r="R66" s="205"/>
      <c r="S66" s="205"/>
      <c r="W66" s="190"/>
    </row>
    <row r="67" spans="2:44" ht="12.75" customHeight="1" x14ac:dyDescent="0.25">
      <c r="B67" s="878"/>
      <c r="C67" s="882"/>
      <c r="D67" s="883"/>
      <c r="E67" s="883"/>
      <c r="F67" s="883"/>
      <c r="G67" s="883"/>
      <c r="H67" s="883"/>
      <c r="I67" s="883"/>
      <c r="J67" s="883"/>
      <c r="K67" s="884"/>
      <c r="M67" s="188"/>
      <c r="N67" s="209"/>
      <c r="Q67" s="205"/>
      <c r="R67" s="205"/>
      <c r="S67" s="205"/>
      <c r="W67" s="190"/>
    </row>
    <row r="68" spans="2:44" ht="12.75" customHeight="1" x14ac:dyDescent="0.25">
      <c r="B68" s="188"/>
      <c r="C68" s="188"/>
      <c r="D68" s="188"/>
      <c r="E68" s="188"/>
      <c r="F68" s="188"/>
      <c r="G68" s="188"/>
      <c r="H68" s="188"/>
      <c r="I68" s="188"/>
      <c r="J68" s="188"/>
      <c r="K68" s="188"/>
      <c r="M68" s="188"/>
      <c r="N68" s="209"/>
      <c r="Q68" s="205"/>
      <c r="R68" s="205"/>
      <c r="S68" s="205"/>
      <c r="W68" s="190"/>
    </row>
    <row r="69" spans="2:44" ht="27.75" hidden="1" customHeight="1" x14ac:dyDescent="0.25">
      <c r="B69" s="539" t="s">
        <v>340</v>
      </c>
      <c r="C69" s="540"/>
      <c r="D69" s="540"/>
      <c r="E69" s="540"/>
      <c r="F69" s="540"/>
      <c r="G69" s="540"/>
      <c r="H69" s="540"/>
      <c r="I69" s="540"/>
      <c r="J69" s="540"/>
      <c r="K69" s="540"/>
      <c r="L69" s="213"/>
      <c r="M69" s="214"/>
      <c r="N69" s="214"/>
    </row>
    <row r="70" spans="2:44" ht="25.5" hidden="1" customHeight="1" x14ac:dyDescent="0.25">
      <c r="B70" s="537" t="s">
        <v>180</v>
      </c>
      <c r="C70" s="538"/>
      <c r="D70" s="538"/>
      <c r="E70" s="538"/>
      <c r="F70" s="538"/>
      <c r="G70" s="538"/>
      <c r="H70" s="538"/>
      <c r="I70" s="538"/>
      <c r="J70" s="538"/>
      <c r="K70" s="538"/>
      <c r="L70" s="215"/>
      <c r="M70" s="216"/>
      <c r="N70" s="216"/>
      <c r="P70" s="217"/>
      <c r="Q70" s="217"/>
      <c r="R70" s="217"/>
      <c r="V70" s="190"/>
    </row>
    <row r="71" spans="2:44" ht="12.75" customHeight="1" x14ac:dyDescent="0.25">
      <c r="B71" s="218"/>
      <c r="C71" s="218"/>
      <c r="D71" s="219"/>
      <c r="E71" s="219"/>
      <c r="F71" s="219"/>
      <c r="L71" s="195"/>
      <c r="M71" s="195"/>
      <c r="N71" s="195"/>
    </row>
    <row r="72" spans="2:44" ht="21" customHeight="1" x14ac:dyDescent="0.25">
      <c r="B72" s="471" t="s">
        <v>326</v>
      </c>
      <c r="C72" s="471"/>
      <c r="D72" s="471"/>
      <c r="E72" s="471"/>
      <c r="F72" s="471"/>
      <c r="I72" s="190"/>
      <c r="L72" s="195"/>
      <c r="M72" s="195"/>
      <c r="N72" s="195"/>
      <c r="P72" s="533"/>
      <c r="Q72" s="533"/>
      <c r="X72" s="220"/>
      <c r="Y72" s="221"/>
      <c r="Z72" s="221"/>
      <c r="AA72" s="221"/>
    </row>
    <row r="73" spans="2:44" ht="2.25" customHeight="1" x14ac:dyDescent="0.25">
      <c r="B73" s="482"/>
      <c r="C73" s="482"/>
      <c r="D73" s="482"/>
      <c r="E73" s="482"/>
      <c r="F73" s="482"/>
      <c r="G73" s="193"/>
      <c r="I73" s="222" t="s">
        <v>154</v>
      </c>
      <c r="P73" s="482"/>
      <c r="Q73" s="482"/>
      <c r="R73" s="482"/>
      <c r="S73" s="482"/>
      <c r="T73" s="482"/>
    </row>
    <row r="74" spans="2:44" ht="34.5" customHeight="1" x14ac:dyDescent="0.3">
      <c r="B74" s="223" t="s">
        <v>659</v>
      </c>
      <c r="C74" s="224"/>
      <c r="D74" s="224"/>
      <c r="E74" s="224"/>
      <c r="F74" s="534" t="s">
        <v>660</v>
      </c>
      <c r="G74" s="535"/>
      <c r="H74" s="534" t="s">
        <v>661</v>
      </c>
      <c r="I74" s="534"/>
      <c r="Q74" s="533" t="s">
        <v>50</v>
      </c>
      <c r="R74" s="533"/>
      <c r="S74" s="225"/>
      <c r="T74" s="225"/>
      <c r="U74" s="225"/>
    </row>
    <row r="75" spans="2:44" ht="87.65" customHeight="1" x14ac:dyDescent="0.25">
      <c r="B75" s="226" t="s">
        <v>662</v>
      </c>
      <c r="C75" s="226" t="s">
        <v>663</v>
      </c>
      <c r="D75" s="665" t="s">
        <v>664</v>
      </c>
      <c r="E75" s="666"/>
      <c r="F75" s="667" t="s">
        <v>665</v>
      </c>
      <c r="G75" s="668"/>
      <c r="H75" s="669" t="s">
        <v>666</v>
      </c>
      <c r="I75" s="670"/>
      <c r="J75" s="671" t="s">
        <v>667</v>
      </c>
      <c r="K75" s="672"/>
      <c r="L75" s="672"/>
      <c r="M75" s="672"/>
      <c r="N75" s="673"/>
      <c r="Q75" s="502" t="s">
        <v>668</v>
      </c>
      <c r="R75" s="566"/>
      <c r="S75" s="566"/>
      <c r="T75" s="626"/>
      <c r="U75" s="227" t="s">
        <v>669</v>
      </c>
      <c r="V75" s="228" t="s">
        <v>670</v>
      </c>
      <c r="W75" s="228" t="s">
        <v>671</v>
      </c>
      <c r="X75" s="674"/>
      <c r="Y75" s="502" t="s">
        <v>672</v>
      </c>
      <c r="Z75" s="626"/>
    </row>
    <row r="76" spans="2:44" ht="17.149999999999999" customHeight="1" x14ac:dyDescent="0.25">
      <c r="B76" s="677" t="s">
        <v>673</v>
      </c>
      <c r="C76" s="680" t="s">
        <v>610</v>
      </c>
      <c r="D76" s="683" t="s">
        <v>674</v>
      </c>
      <c r="E76" s="684"/>
      <c r="F76" s="689" t="s">
        <v>675</v>
      </c>
      <c r="G76" s="690"/>
      <c r="H76" s="690"/>
      <c r="I76" s="691"/>
      <c r="J76" s="692" t="s">
        <v>770</v>
      </c>
      <c r="K76" s="505"/>
      <c r="L76" s="505"/>
      <c r="M76" s="505"/>
      <c r="N76" s="693"/>
      <c r="Q76" s="696"/>
      <c r="R76" s="697"/>
      <c r="S76" s="697"/>
      <c r="T76" s="698"/>
      <c r="U76" s="229" t="s">
        <v>110</v>
      </c>
      <c r="V76" s="230" t="str">
        <f>IF(F77="","",F77)</f>
        <v/>
      </c>
      <c r="W76" s="230" t="str">
        <f>IF(H77="","",H77)</f>
        <v/>
      </c>
      <c r="X76" s="675"/>
      <c r="Y76" s="705">
        <f>IFERROR((V78+W78)+(W79*H79)+(W79*F79),0)</f>
        <v>0</v>
      </c>
      <c r="Z76" s="706"/>
      <c r="AA76" s="711"/>
      <c r="AB76" s="712"/>
      <c r="AC76" s="712"/>
      <c r="AD76" s="712"/>
      <c r="AE76" s="712"/>
      <c r="AF76" s="712"/>
      <c r="AG76" s="712"/>
      <c r="AH76" s="712"/>
      <c r="AI76" s="712"/>
      <c r="AJ76" s="712"/>
      <c r="AK76" s="712"/>
      <c r="AL76" s="712"/>
      <c r="AM76" s="712"/>
      <c r="AN76" s="712"/>
      <c r="AO76" s="712"/>
      <c r="AP76" s="712"/>
      <c r="AQ76" s="712"/>
      <c r="AR76" s="712"/>
    </row>
    <row r="77" spans="2:44" ht="19.5" customHeight="1" x14ac:dyDescent="0.25">
      <c r="B77" s="678"/>
      <c r="C77" s="681"/>
      <c r="D77" s="685"/>
      <c r="E77" s="686"/>
      <c r="F77" s="713"/>
      <c r="G77" s="714"/>
      <c r="H77" s="715"/>
      <c r="I77" s="716"/>
      <c r="J77" s="506"/>
      <c r="K77" s="507"/>
      <c r="L77" s="507"/>
      <c r="M77" s="507"/>
      <c r="N77" s="694"/>
      <c r="Q77" s="699"/>
      <c r="R77" s="700"/>
      <c r="S77" s="700"/>
      <c r="T77" s="701"/>
      <c r="U77" s="229" t="s">
        <v>676</v>
      </c>
      <c r="V77" s="174"/>
      <c r="W77" s="174"/>
      <c r="X77" s="675"/>
      <c r="Y77" s="707"/>
      <c r="Z77" s="708"/>
      <c r="AA77" s="231"/>
      <c r="AB77" s="232"/>
      <c r="AC77" s="232"/>
      <c r="AD77" s="232"/>
      <c r="AE77" s="232"/>
      <c r="AF77" s="232"/>
      <c r="AG77" s="232"/>
      <c r="AH77" s="232"/>
      <c r="AI77" s="232"/>
      <c r="AJ77" s="232"/>
      <c r="AK77" s="232"/>
      <c r="AL77" s="232"/>
      <c r="AM77" s="232"/>
      <c r="AN77" s="232"/>
      <c r="AO77" s="232"/>
      <c r="AP77" s="232"/>
      <c r="AQ77" s="232"/>
      <c r="AR77" s="232"/>
    </row>
    <row r="78" spans="2:44" ht="37.5" customHeight="1" x14ac:dyDescent="0.25">
      <c r="B78" s="678"/>
      <c r="C78" s="681"/>
      <c r="D78" s="685"/>
      <c r="E78" s="686"/>
      <c r="F78" s="689" t="s">
        <v>677</v>
      </c>
      <c r="G78" s="690"/>
      <c r="H78" s="690"/>
      <c r="I78" s="691"/>
      <c r="J78" s="506"/>
      <c r="K78" s="507"/>
      <c r="L78" s="507"/>
      <c r="M78" s="507"/>
      <c r="N78" s="694"/>
      <c r="Q78" s="699"/>
      <c r="R78" s="700"/>
      <c r="S78" s="700"/>
      <c r="T78" s="701"/>
      <c r="U78" s="233" t="s">
        <v>678</v>
      </c>
      <c r="V78" s="234">
        <f>IFERROR(IF(V77*V76=0,0,V77*V76),0)</f>
        <v>0</v>
      </c>
      <c r="W78" s="234">
        <f>IFERROR(IF(W77*W76=0,0,W77*W76),0)</f>
        <v>0</v>
      </c>
      <c r="X78" s="675"/>
      <c r="Y78" s="707"/>
      <c r="Z78" s="708"/>
      <c r="AA78" s="231"/>
      <c r="AB78" s="232"/>
      <c r="AC78" s="232"/>
      <c r="AD78" s="232"/>
      <c r="AE78" s="232"/>
      <c r="AF78" s="232"/>
      <c r="AG78" s="232"/>
      <c r="AH78" s="232"/>
      <c r="AI78" s="232"/>
      <c r="AJ78" s="232"/>
      <c r="AK78" s="232"/>
      <c r="AL78" s="232"/>
      <c r="AM78" s="232"/>
      <c r="AN78" s="232"/>
      <c r="AO78" s="232"/>
      <c r="AP78" s="232"/>
      <c r="AQ78" s="232"/>
      <c r="AR78" s="232"/>
    </row>
    <row r="79" spans="2:44" ht="26.5" customHeight="1" x14ac:dyDescent="0.25">
      <c r="B79" s="679"/>
      <c r="C79" s="682"/>
      <c r="D79" s="687"/>
      <c r="E79" s="688"/>
      <c r="F79" s="713">
        <v>30.44</v>
      </c>
      <c r="G79" s="714"/>
      <c r="H79" s="715"/>
      <c r="I79" s="716"/>
      <c r="J79" s="508"/>
      <c r="K79" s="509"/>
      <c r="L79" s="509"/>
      <c r="M79" s="509"/>
      <c r="N79" s="695"/>
      <c r="Q79" s="702"/>
      <c r="R79" s="703"/>
      <c r="S79" s="703"/>
      <c r="T79" s="704"/>
      <c r="U79" s="717" t="s">
        <v>679</v>
      </c>
      <c r="V79" s="718"/>
      <c r="W79" s="175"/>
      <c r="X79" s="676"/>
      <c r="Y79" s="709"/>
      <c r="Z79" s="710"/>
      <c r="AA79" s="231"/>
      <c r="AB79" s="232"/>
      <c r="AC79" s="232"/>
      <c r="AD79" s="232"/>
      <c r="AE79" s="232"/>
      <c r="AF79" s="232"/>
      <c r="AG79" s="232"/>
      <c r="AH79" s="232"/>
      <c r="AI79" s="232"/>
      <c r="AJ79" s="232"/>
      <c r="AK79" s="232"/>
      <c r="AL79" s="232"/>
      <c r="AM79" s="232"/>
      <c r="AN79" s="232"/>
      <c r="AO79" s="232"/>
      <c r="AP79" s="232"/>
      <c r="AQ79" s="232"/>
      <c r="AR79" s="232"/>
    </row>
    <row r="80" spans="2:44" ht="12.75" customHeight="1" x14ac:dyDescent="0.25">
      <c r="B80" s="188"/>
      <c r="C80" s="188"/>
      <c r="D80" s="188"/>
      <c r="E80" s="188"/>
      <c r="F80" s="188"/>
      <c r="G80" s="188"/>
      <c r="H80" s="188"/>
      <c r="I80" s="188"/>
      <c r="J80" s="188"/>
      <c r="K80" s="188"/>
      <c r="L80" s="188"/>
      <c r="M80" s="188"/>
      <c r="N80" s="188"/>
      <c r="O80" s="188"/>
      <c r="P80" s="188"/>
      <c r="Q80" s="188"/>
      <c r="R80" s="188"/>
      <c r="S80" s="188"/>
      <c r="T80" s="188"/>
      <c r="U80" s="188"/>
      <c r="V80" s="188"/>
      <c r="W80" s="188"/>
      <c r="X80" s="188"/>
      <c r="Y80" s="188"/>
      <c r="Z80" s="188"/>
      <c r="AA80" s="188"/>
      <c r="AB80" s="232"/>
      <c r="AC80" s="232"/>
      <c r="AD80" s="232"/>
      <c r="AE80" s="232"/>
      <c r="AF80" s="232"/>
      <c r="AG80" s="232"/>
      <c r="AH80" s="232"/>
      <c r="AI80" s="232"/>
      <c r="AJ80" s="232"/>
      <c r="AK80" s="232"/>
      <c r="AL80" s="232"/>
      <c r="AM80" s="232"/>
      <c r="AN80" s="232"/>
      <c r="AO80" s="232"/>
      <c r="AP80" s="232"/>
      <c r="AQ80" s="232"/>
      <c r="AR80" s="232"/>
    </row>
    <row r="81" spans="2:44" ht="89.5" customHeight="1" x14ac:dyDescent="0.25">
      <c r="B81" s="226" t="s">
        <v>662</v>
      </c>
      <c r="C81" s="226" t="s">
        <v>663</v>
      </c>
      <c r="D81" s="665" t="s">
        <v>664</v>
      </c>
      <c r="E81" s="666"/>
      <c r="F81" s="667" t="s">
        <v>665</v>
      </c>
      <c r="G81" s="668"/>
      <c r="H81" s="669" t="s">
        <v>666</v>
      </c>
      <c r="I81" s="670"/>
      <c r="J81" s="719" t="s">
        <v>680</v>
      </c>
      <c r="K81" s="720"/>
      <c r="L81" s="720"/>
      <c r="M81" s="720"/>
      <c r="N81" s="721"/>
      <c r="Q81" s="502" t="s">
        <v>668</v>
      </c>
      <c r="R81" s="566"/>
      <c r="S81" s="566"/>
      <c r="T81" s="626"/>
      <c r="U81" s="227" t="s">
        <v>669</v>
      </c>
      <c r="V81" s="228" t="s">
        <v>670</v>
      </c>
      <c r="W81" s="235" t="s">
        <v>671</v>
      </c>
      <c r="X81" s="674"/>
      <c r="Y81" s="566" t="s">
        <v>672</v>
      </c>
      <c r="Z81" s="626"/>
      <c r="AA81" s="188"/>
      <c r="AB81" s="188"/>
      <c r="AC81" s="188"/>
      <c r="AD81" s="188"/>
      <c r="AE81" s="188"/>
      <c r="AF81" s="188"/>
      <c r="AG81" s="188"/>
      <c r="AH81" s="188"/>
      <c r="AI81" s="188"/>
      <c r="AJ81" s="188"/>
      <c r="AK81" s="188"/>
    </row>
    <row r="82" spans="2:44" ht="17.149999999999999" customHeight="1" x14ac:dyDescent="0.25">
      <c r="B82" s="677" t="s">
        <v>681</v>
      </c>
      <c r="C82" s="680"/>
      <c r="D82" s="683" t="s">
        <v>682</v>
      </c>
      <c r="E82" s="722"/>
      <c r="F82" s="689" t="s">
        <v>675</v>
      </c>
      <c r="G82" s="690"/>
      <c r="H82" s="690"/>
      <c r="I82" s="691"/>
      <c r="J82" s="725"/>
      <c r="K82" s="726"/>
      <c r="L82" s="726"/>
      <c r="M82" s="726"/>
      <c r="N82" s="727"/>
      <c r="Q82" s="696"/>
      <c r="R82" s="697"/>
      <c r="S82" s="697"/>
      <c r="T82" s="698"/>
      <c r="U82" s="229" t="s">
        <v>110</v>
      </c>
      <c r="V82" s="230" t="str">
        <f>IF(F83="","",F83)</f>
        <v/>
      </c>
      <c r="W82" s="236" t="str">
        <f>IF(H83="","",H83)</f>
        <v/>
      </c>
      <c r="X82" s="675"/>
      <c r="Y82" s="734">
        <f>IFERROR((V84+W84),0)</f>
        <v>0</v>
      </c>
      <c r="Z82" s="706"/>
    </row>
    <row r="83" spans="2:44" ht="14.15" customHeight="1" x14ac:dyDescent="0.25">
      <c r="B83" s="678"/>
      <c r="C83" s="681"/>
      <c r="D83" s="685"/>
      <c r="E83" s="723"/>
      <c r="F83" s="736"/>
      <c r="G83" s="737"/>
      <c r="H83" s="742"/>
      <c r="I83" s="743"/>
      <c r="J83" s="728"/>
      <c r="K83" s="729"/>
      <c r="L83" s="729"/>
      <c r="M83" s="729"/>
      <c r="N83" s="730"/>
      <c r="Q83" s="699"/>
      <c r="R83" s="700"/>
      <c r="S83" s="700"/>
      <c r="T83" s="701"/>
      <c r="U83" s="229" t="s">
        <v>676</v>
      </c>
      <c r="V83" s="174"/>
      <c r="W83" s="176"/>
      <c r="X83" s="675"/>
      <c r="Y83" s="735"/>
      <c r="Z83" s="708"/>
    </row>
    <row r="84" spans="2:44" ht="12.75" customHeight="1" x14ac:dyDescent="0.25">
      <c r="B84" s="678"/>
      <c r="C84" s="681"/>
      <c r="D84" s="685"/>
      <c r="E84" s="723"/>
      <c r="F84" s="738"/>
      <c r="G84" s="739"/>
      <c r="H84" s="744"/>
      <c r="I84" s="745"/>
      <c r="J84" s="728"/>
      <c r="K84" s="729"/>
      <c r="L84" s="729"/>
      <c r="M84" s="729"/>
      <c r="N84" s="730"/>
      <c r="Q84" s="699"/>
      <c r="R84" s="700"/>
      <c r="S84" s="700"/>
      <c r="T84" s="701"/>
      <c r="U84" s="233" t="s">
        <v>678</v>
      </c>
      <c r="V84" s="234">
        <f>IFERROR(IF(V83*V82=0,0,V83*V82),0)</f>
        <v>0</v>
      </c>
      <c r="W84" s="237">
        <f>IFERROR(IF(W83*W82=0,0,W83*W82),0)</f>
        <v>0</v>
      </c>
      <c r="X84" s="675"/>
      <c r="Y84" s="735"/>
      <c r="Z84" s="708"/>
    </row>
    <row r="85" spans="2:44" ht="12.75" hidden="1" customHeight="1" x14ac:dyDescent="0.25">
      <c r="B85" s="679"/>
      <c r="C85" s="682"/>
      <c r="D85" s="687"/>
      <c r="E85" s="724"/>
      <c r="F85" s="740"/>
      <c r="G85" s="741"/>
      <c r="H85" s="746"/>
      <c r="I85" s="747"/>
      <c r="J85" s="731"/>
      <c r="K85" s="732"/>
      <c r="L85" s="732"/>
      <c r="M85" s="732"/>
      <c r="N85" s="733"/>
      <c r="Q85" s="699"/>
      <c r="R85" s="700"/>
      <c r="S85" s="700"/>
      <c r="T85" s="701"/>
      <c r="U85" s="238"/>
      <c r="V85" s="239"/>
      <c r="W85" s="239"/>
      <c r="X85" s="675"/>
      <c r="Y85" s="735"/>
      <c r="Z85" s="708"/>
    </row>
    <row r="86" spans="2:44" ht="12.75" customHeight="1" x14ac:dyDescent="0.25">
      <c r="B86" s="240"/>
      <c r="C86" s="240"/>
      <c r="D86" s="240"/>
      <c r="E86" s="240"/>
      <c r="F86" s="240"/>
      <c r="G86" s="240"/>
      <c r="H86" s="240"/>
      <c r="I86" s="240"/>
      <c r="J86" s="240"/>
      <c r="K86" s="240"/>
      <c r="L86" s="240"/>
      <c r="M86" s="240"/>
      <c r="N86" s="240"/>
      <c r="O86" s="188"/>
      <c r="P86" s="188"/>
      <c r="Q86" s="240"/>
      <c r="R86" s="240"/>
      <c r="S86" s="240"/>
      <c r="T86" s="240"/>
      <c r="U86" s="240"/>
      <c r="V86" s="240"/>
      <c r="W86" s="240"/>
      <c r="X86" s="240"/>
      <c r="Y86" s="240"/>
      <c r="Z86" s="240"/>
      <c r="AA86" s="188"/>
      <c r="AB86" s="232"/>
      <c r="AC86" s="232"/>
      <c r="AD86" s="232"/>
      <c r="AE86" s="232"/>
      <c r="AF86" s="232"/>
      <c r="AG86" s="232"/>
      <c r="AH86" s="232"/>
      <c r="AI86" s="232"/>
      <c r="AJ86" s="232"/>
      <c r="AK86" s="232"/>
      <c r="AL86" s="232"/>
      <c r="AM86" s="232"/>
      <c r="AN86" s="232"/>
      <c r="AO86" s="232"/>
      <c r="AP86" s="232"/>
      <c r="AQ86" s="232"/>
      <c r="AR86" s="232"/>
    </row>
    <row r="87" spans="2:44" ht="73.5" customHeight="1" x14ac:dyDescent="0.25">
      <c r="B87" s="226" t="s">
        <v>662</v>
      </c>
      <c r="C87" s="226" t="s">
        <v>663</v>
      </c>
      <c r="D87" s="665" t="s">
        <v>664</v>
      </c>
      <c r="E87" s="666"/>
      <c r="F87" s="748" t="s">
        <v>683</v>
      </c>
      <c r="G87" s="749"/>
      <c r="H87" s="750" t="s">
        <v>684</v>
      </c>
      <c r="I87" s="751"/>
      <c r="J87" s="752" t="s">
        <v>680</v>
      </c>
      <c r="K87" s="753"/>
      <c r="L87" s="753"/>
      <c r="M87" s="753"/>
      <c r="N87" s="754"/>
      <c r="Q87" s="502" t="s">
        <v>668</v>
      </c>
      <c r="R87" s="566"/>
      <c r="S87" s="566"/>
      <c r="T87" s="566"/>
      <c r="U87" s="566"/>
      <c r="V87" s="626"/>
      <c r="W87" s="241" t="s">
        <v>685</v>
      </c>
      <c r="X87" s="241" t="s">
        <v>686</v>
      </c>
      <c r="Y87" s="502" t="s">
        <v>672</v>
      </c>
      <c r="Z87" s="626"/>
      <c r="AA87" s="188"/>
    </row>
    <row r="88" spans="2:44" ht="17.5" customHeight="1" x14ac:dyDescent="0.25">
      <c r="B88" s="677" t="s">
        <v>687</v>
      </c>
      <c r="C88" s="755"/>
      <c r="D88" s="683" t="s">
        <v>688</v>
      </c>
      <c r="E88" s="722"/>
      <c r="F88" s="758"/>
      <c r="G88" s="758"/>
      <c r="H88" s="761"/>
      <c r="I88" s="761"/>
      <c r="J88" s="764"/>
      <c r="K88" s="505"/>
      <c r="L88" s="505"/>
      <c r="M88" s="505"/>
      <c r="N88" s="693"/>
      <c r="Q88" s="696"/>
      <c r="R88" s="697"/>
      <c r="S88" s="697"/>
      <c r="T88" s="697"/>
      <c r="U88" s="697"/>
      <c r="V88" s="698"/>
      <c r="W88" s="177"/>
      <c r="X88" s="178"/>
      <c r="Y88" s="765">
        <f>IFERROR(IF($H$88=1,W88*F88,X88*F88),0)</f>
        <v>0</v>
      </c>
      <c r="Z88" s="766"/>
    </row>
    <row r="89" spans="2:44" ht="12.75" customHeight="1" x14ac:dyDescent="0.25">
      <c r="B89" s="678"/>
      <c r="C89" s="756"/>
      <c r="D89" s="685"/>
      <c r="E89" s="723"/>
      <c r="F89" s="759"/>
      <c r="G89" s="759"/>
      <c r="H89" s="762"/>
      <c r="I89" s="762"/>
      <c r="J89" s="506"/>
      <c r="K89" s="507"/>
      <c r="L89" s="507"/>
      <c r="M89" s="507"/>
      <c r="N89" s="694"/>
      <c r="Q89" s="699"/>
      <c r="R89" s="700"/>
      <c r="S89" s="700"/>
      <c r="T89" s="700"/>
      <c r="U89" s="700"/>
      <c r="V89" s="701"/>
      <c r="W89" s="771"/>
      <c r="X89" s="772"/>
      <c r="Y89" s="767"/>
      <c r="Z89" s="768"/>
    </row>
    <row r="90" spans="2:44" ht="48.65" customHeight="1" x14ac:dyDescent="0.25">
      <c r="B90" s="679"/>
      <c r="C90" s="757"/>
      <c r="D90" s="687"/>
      <c r="E90" s="724"/>
      <c r="F90" s="760"/>
      <c r="G90" s="760"/>
      <c r="H90" s="763"/>
      <c r="I90" s="763"/>
      <c r="J90" s="508"/>
      <c r="K90" s="509"/>
      <c r="L90" s="509"/>
      <c r="M90" s="509"/>
      <c r="N90" s="695"/>
      <c r="Q90" s="702"/>
      <c r="R90" s="703"/>
      <c r="S90" s="703"/>
      <c r="T90" s="703"/>
      <c r="U90" s="703"/>
      <c r="V90" s="704"/>
      <c r="W90" s="773"/>
      <c r="X90" s="774"/>
      <c r="Y90" s="769"/>
      <c r="Z90" s="770"/>
    </row>
    <row r="91" spans="2:44" ht="12.75" customHeight="1" x14ac:dyDescent="0.25">
      <c r="B91" s="188"/>
      <c r="C91" s="188"/>
      <c r="D91" s="188"/>
      <c r="E91" s="188"/>
      <c r="F91" s="188"/>
      <c r="G91" s="188"/>
      <c r="H91" s="188"/>
      <c r="I91" s="188"/>
      <c r="J91" s="188"/>
      <c r="K91" s="188"/>
      <c r="L91" s="188"/>
      <c r="M91" s="188"/>
      <c r="N91" s="188"/>
      <c r="O91" s="188"/>
      <c r="P91" s="188"/>
      <c r="Q91" s="188"/>
      <c r="R91" s="188"/>
      <c r="S91" s="188"/>
      <c r="T91" s="188"/>
      <c r="U91" s="188"/>
      <c r="V91" s="188"/>
      <c r="W91" s="188"/>
      <c r="X91" s="188"/>
      <c r="Y91" s="188"/>
      <c r="Z91" s="188"/>
      <c r="AA91" s="188"/>
      <c r="AB91" s="232"/>
      <c r="AC91" s="232"/>
      <c r="AD91" s="232"/>
      <c r="AE91" s="232"/>
      <c r="AF91" s="232"/>
      <c r="AG91" s="232"/>
      <c r="AH91" s="232"/>
      <c r="AI91" s="232"/>
      <c r="AJ91" s="232"/>
      <c r="AK91" s="232"/>
      <c r="AL91" s="232"/>
      <c r="AM91" s="232"/>
      <c r="AN91" s="232"/>
      <c r="AO91" s="232"/>
      <c r="AP91" s="232"/>
      <c r="AQ91" s="232"/>
      <c r="AR91" s="232"/>
    </row>
    <row r="92" spans="2:44" ht="12.75" customHeight="1" x14ac:dyDescent="0.25"/>
    <row r="93" spans="2:44" ht="12.75" customHeight="1" x14ac:dyDescent="0.25"/>
    <row r="94" spans="2:44" ht="12.75" customHeight="1" x14ac:dyDescent="0.25"/>
    <row r="95" spans="2:44" ht="12.75" customHeight="1" x14ac:dyDescent="0.25"/>
    <row r="96" spans="2:44" ht="12.75" customHeight="1" x14ac:dyDescent="0.25"/>
    <row r="97" spans="2:44" ht="14.5" customHeight="1" x14ac:dyDescent="0.25">
      <c r="B97" s="775" t="s">
        <v>689</v>
      </c>
      <c r="C97" s="775"/>
      <c r="D97" s="775"/>
      <c r="E97" s="188"/>
      <c r="F97" s="776" t="s">
        <v>660</v>
      </c>
      <c r="G97" s="777"/>
      <c r="H97" s="776" t="s">
        <v>661</v>
      </c>
      <c r="I97" s="776"/>
      <c r="J97" s="188"/>
      <c r="K97" s="188"/>
      <c r="L97" s="188"/>
      <c r="M97" s="188"/>
      <c r="N97" s="188"/>
      <c r="O97" s="188"/>
      <c r="P97" s="188"/>
      <c r="Q97" s="188"/>
      <c r="R97" s="188"/>
      <c r="S97" s="188"/>
      <c r="T97" s="188"/>
      <c r="U97" s="188"/>
      <c r="V97" s="188"/>
      <c r="W97" s="188"/>
      <c r="X97" s="188"/>
      <c r="Y97" s="188"/>
      <c r="Z97" s="188"/>
      <c r="AA97" s="188"/>
      <c r="AB97" s="188"/>
      <c r="AC97" s="188"/>
      <c r="AD97" s="188"/>
      <c r="AE97" s="188"/>
      <c r="AF97" s="188"/>
      <c r="AG97" s="188"/>
      <c r="AH97" s="188"/>
      <c r="AI97" s="188"/>
      <c r="AJ97" s="188"/>
      <c r="AK97" s="188"/>
      <c r="AL97" s="188"/>
      <c r="AM97" s="188"/>
    </row>
    <row r="98" spans="2:44" ht="90" customHeight="1" x14ac:dyDescent="0.25">
      <c r="B98" s="226" t="s">
        <v>690</v>
      </c>
      <c r="C98" s="226" t="s">
        <v>663</v>
      </c>
      <c r="D98" s="665" t="s">
        <v>664</v>
      </c>
      <c r="E98" s="666"/>
      <c r="F98" s="667" t="s">
        <v>665</v>
      </c>
      <c r="G98" s="668"/>
      <c r="H98" s="669" t="s">
        <v>666</v>
      </c>
      <c r="I98" s="670"/>
      <c r="J98" s="719" t="s">
        <v>680</v>
      </c>
      <c r="K98" s="720"/>
      <c r="L98" s="720"/>
      <c r="M98" s="778"/>
      <c r="N98" s="718"/>
      <c r="Q98" s="502" t="s">
        <v>668</v>
      </c>
      <c r="R98" s="566"/>
      <c r="S98" s="566"/>
      <c r="T98" s="626"/>
      <c r="U98" s="227" t="s">
        <v>669</v>
      </c>
      <c r="V98" s="228" t="s">
        <v>670</v>
      </c>
      <c r="W98" s="228" t="s">
        <v>671</v>
      </c>
      <c r="X98" s="674"/>
      <c r="Y98" s="502" t="s">
        <v>672</v>
      </c>
      <c r="Z98" s="626"/>
      <c r="AA98" s="188"/>
    </row>
    <row r="99" spans="2:44" ht="23.15" customHeight="1" x14ac:dyDescent="0.25">
      <c r="B99" s="677" t="s">
        <v>691</v>
      </c>
      <c r="C99" s="755"/>
      <c r="D99" s="683" t="s">
        <v>692</v>
      </c>
      <c r="E99" s="722"/>
      <c r="F99" s="689" t="s">
        <v>693</v>
      </c>
      <c r="G99" s="690"/>
      <c r="H99" s="690"/>
      <c r="I99" s="691"/>
      <c r="J99" s="725"/>
      <c r="K99" s="726"/>
      <c r="L99" s="726"/>
      <c r="M99" s="779"/>
      <c r="N99" s="780"/>
      <c r="Q99" s="696"/>
      <c r="R99" s="697"/>
      <c r="S99" s="697"/>
      <c r="T99" s="698"/>
      <c r="U99" s="229" t="s">
        <v>110</v>
      </c>
      <c r="V99" s="230" t="str">
        <f>IF(F100="","",F100)</f>
        <v/>
      </c>
      <c r="W99" s="230" t="str">
        <f>IF(H100="","",H100)</f>
        <v/>
      </c>
      <c r="X99" s="675"/>
      <c r="Y99" s="705">
        <f>IFERROR((V101+W101),0)</f>
        <v>0</v>
      </c>
      <c r="Z99" s="706"/>
    </row>
    <row r="100" spans="2:44" ht="14.15" customHeight="1" x14ac:dyDescent="0.25">
      <c r="B100" s="678"/>
      <c r="C100" s="756"/>
      <c r="D100" s="685"/>
      <c r="E100" s="723"/>
      <c r="F100" s="785"/>
      <c r="G100" s="785"/>
      <c r="H100" s="787"/>
      <c r="I100" s="787"/>
      <c r="J100" s="728"/>
      <c r="K100" s="729"/>
      <c r="L100" s="729"/>
      <c r="M100" s="781"/>
      <c r="N100" s="782"/>
      <c r="Q100" s="699"/>
      <c r="R100" s="700"/>
      <c r="S100" s="700"/>
      <c r="T100" s="701"/>
      <c r="U100" s="229" t="s">
        <v>676</v>
      </c>
      <c r="V100" s="174"/>
      <c r="W100" s="179"/>
      <c r="X100" s="675"/>
      <c r="Y100" s="707"/>
      <c r="Z100" s="708"/>
    </row>
    <row r="101" spans="2:44" ht="19" customHeight="1" x14ac:dyDescent="0.25">
      <c r="B101" s="679"/>
      <c r="C101" s="757"/>
      <c r="D101" s="687"/>
      <c r="E101" s="724"/>
      <c r="F101" s="786"/>
      <c r="G101" s="786"/>
      <c r="H101" s="788"/>
      <c r="I101" s="788"/>
      <c r="J101" s="731"/>
      <c r="K101" s="732"/>
      <c r="L101" s="732"/>
      <c r="M101" s="783"/>
      <c r="N101" s="784"/>
      <c r="Q101" s="702"/>
      <c r="R101" s="703"/>
      <c r="S101" s="703"/>
      <c r="T101" s="704"/>
      <c r="U101" s="233" t="s">
        <v>678</v>
      </c>
      <c r="V101" s="234">
        <f>IFERROR(IF(V100*V99=0,0,V100*V99),0)</f>
        <v>0</v>
      </c>
      <c r="W101" s="234">
        <f>IFERROR(IF(W100*W99=0,0,W100*W99),0)</f>
        <v>0</v>
      </c>
      <c r="X101" s="676"/>
      <c r="Y101" s="709"/>
      <c r="Z101" s="710"/>
    </row>
    <row r="102" spans="2:44" ht="12.75" customHeight="1" x14ac:dyDescent="0.25">
      <c r="B102" s="188"/>
      <c r="C102" s="188"/>
      <c r="D102" s="188"/>
      <c r="E102" s="188"/>
      <c r="F102" s="188"/>
      <c r="G102" s="188"/>
      <c r="H102" s="188"/>
      <c r="I102" s="188"/>
      <c r="J102" s="188"/>
      <c r="K102" s="188"/>
      <c r="L102" s="188"/>
      <c r="M102" s="188"/>
      <c r="N102" s="188"/>
      <c r="O102" s="188"/>
      <c r="P102" s="188"/>
      <c r="Q102" s="188"/>
      <c r="R102" s="188"/>
      <c r="S102" s="188"/>
      <c r="T102" s="188"/>
      <c r="U102" s="188"/>
      <c r="V102" s="188"/>
      <c r="W102" s="188"/>
      <c r="X102" s="188"/>
      <c r="Y102" s="188"/>
      <c r="Z102" s="188"/>
      <c r="AA102" s="188"/>
      <c r="AB102" s="232"/>
      <c r="AC102" s="232"/>
      <c r="AD102" s="232"/>
      <c r="AE102" s="232"/>
      <c r="AF102" s="232"/>
      <c r="AG102" s="232"/>
      <c r="AH102" s="232"/>
      <c r="AI102" s="232"/>
      <c r="AJ102" s="232"/>
      <c r="AK102" s="232"/>
      <c r="AL102" s="232"/>
      <c r="AM102" s="232"/>
      <c r="AN102" s="232"/>
      <c r="AO102" s="232"/>
      <c r="AP102" s="232"/>
      <c r="AQ102" s="232"/>
      <c r="AR102" s="232"/>
    </row>
    <row r="103" spans="2:44" ht="88" customHeight="1" x14ac:dyDescent="0.25">
      <c r="B103" s="226" t="s">
        <v>690</v>
      </c>
      <c r="C103" s="226" t="s">
        <v>663</v>
      </c>
      <c r="D103" s="665" t="s">
        <v>664</v>
      </c>
      <c r="E103" s="666"/>
      <c r="F103" s="667" t="s">
        <v>665</v>
      </c>
      <c r="G103" s="668"/>
      <c r="H103" s="669" t="s">
        <v>666</v>
      </c>
      <c r="I103" s="670"/>
      <c r="J103" s="719" t="s">
        <v>680</v>
      </c>
      <c r="K103" s="720"/>
      <c r="L103" s="720"/>
      <c r="M103" s="720"/>
      <c r="N103" s="721"/>
      <c r="Q103" s="502" t="s">
        <v>668</v>
      </c>
      <c r="R103" s="566"/>
      <c r="S103" s="566"/>
      <c r="T103" s="626"/>
      <c r="U103" s="227" t="s">
        <v>669</v>
      </c>
      <c r="V103" s="228" t="s">
        <v>670</v>
      </c>
      <c r="W103" s="228" t="s">
        <v>671</v>
      </c>
      <c r="X103" s="674"/>
      <c r="Y103" s="502" t="s">
        <v>672</v>
      </c>
      <c r="Z103" s="626"/>
    </row>
    <row r="104" spans="2:44" ht="19.5" customHeight="1" x14ac:dyDescent="0.25">
      <c r="B104" s="789" t="s">
        <v>733</v>
      </c>
      <c r="C104" s="755"/>
      <c r="D104" s="684" t="s">
        <v>694</v>
      </c>
      <c r="E104" s="722"/>
      <c r="F104" s="689" t="s">
        <v>693</v>
      </c>
      <c r="G104" s="690"/>
      <c r="H104" s="690"/>
      <c r="I104" s="691"/>
      <c r="J104" s="792"/>
      <c r="K104" s="793"/>
      <c r="L104" s="793"/>
      <c r="M104" s="793"/>
      <c r="N104" s="794"/>
      <c r="Q104" s="696"/>
      <c r="R104" s="697"/>
      <c r="S104" s="697"/>
      <c r="T104" s="698"/>
      <c r="U104" s="229" t="s">
        <v>110</v>
      </c>
      <c r="V104" s="230" t="str">
        <f>IF(F105="","",F105)</f>
        <v/>
      </c>
      <c r="W104" s="230" t="str">
        <f>IF(H105="","",H105)</f>
        <v/>
      </c>
      <c r="X104" s="675"/>
      <c r="Y104" s="705">
        <f>IFERROR(SUM(V106:W106),0)</f>
        <v>0</v>
      </c>
      <c r="Z104" s="706"/>
    </row>
    <row r="105" spans="2:44" ht="14.5" customHeight="1" x14ac:dyDescent="0.25">
      <c r="B105" s="790"/>
      <c r="C105" s="756"/>
      <c r="D105" s="686"/>
      <c r="E105" s="723"/>
      <c r="F105" s="803"/>
      <c r="G105" s="804"/>
      <c r="H105" s="807"/>
      <c r="I105" s="808"/>
      <c r="J105" s="795"/>
      <c r="K105" s="796"/>
      <c r="L105" s="796"/>
      <c r="M105" s="796"/>
      <c r="N105" s="797"/>
      <c r="Q105" s="699"/>
      <c r="R105" s="700"/>
      <c r="S105" s="700"/>
      <c r="T105" s="701"/>
      <c r="U105" s="229" t="s">
        <v>676</v>
      </c>
      <c r="V105" s="174"/>
      <c r="W105" s="175"/>
      <c r="X105" s="675"/>
      <c r="Y105" s="707"/>
      <c r="Z105" s="708"/>
    </row>
    <row r="106" spans="2:44" ht="15.65" customHeight="1" x14ac:dyDescent="0.25">
      <c r="B106" s="791"/>
      <c r="C106" s="757"/>
      <c r="D106" s="688"/>
      <c r="E106" s="724"/>
      <c r="F106" s="805"/>
      <c r="G106" s="806"/>
      <c r="H106" s="809"/>
      <c r="I106" s="810"/>
      <c r="J106" s="798"/>
      <c r="K106" s="799"/>
      <c r="L106" s="799"/>
      <c r="M106" s="799"/>
      <c r="N106" s="800"/>
      <c r="Q106" s="702"/>
      <c r="R106" s="703"/>
      <c r="S106" s="703"/>
      <c r="T106" s="704"/>
      <c r="U106" s="233" t="s">
        <v>678</v>
      </c>
      <c r="V106" s="234">
        <f>IFERROR(IF(V105*V104=0,0,V105*V104),0)</f>
        <v>0</v>
      </c>
      <c r="W106" s="234">
        <f>IFERROR(IF(W105*W104=0,0,W105*W104),0)</f>
        <v>0</v>
      </c>
      <c r="X106" s="676"/>
      <c r="Y106" s="801"/>
      <c r="Z106" s="802"/>
    </row>
    <row r="107" spans="2:44" ht="12.75" customHeight="1" x14ac:dyDescent="0.25">
      <c r="B107" s="188"/>
      <c r="C107" s="188"/>
      <c r="D107" s="188"/>
      <c r="E107" s="188"/>
      <c r="F107" s="188"/>
      <c r="G107" s="188"/>
      <c r="H107" s="188"/>
      <c r="I107" s="188"/>
      <c r="J107" s="188"/>
      <c r="K107" s="188"/>
      <c r="L107" s="188"/>
      <c r="M107" s="188"/>
      <c r="N107" s="188"/>
      <c r="O107" s="188"/>
      <c r="P107" s="188"/>
      <c r="Q107" s="188"/>
      <c r="R107" s="188"/>
      <c r="S107" s="188"/>
      <c r="T107" s="188"/>
      <c r="U107" s="188"/>
      <c r="V107" s="188"/>
      <c r="W107" s="188"/>
      <c r="X107" s="188"/>
      <c r="Y107" s="188"/>
      <c r="Z107" s="188"/>
      <c r="AA107" s="188"/>
      <c r="AB107" s="232"/>
      <c r="AC107" s="232"/>
      <c r="AD107" s="232"/>
      <c r="AE107" s="232"/>
      <c r="AF107" s="232"/>
      <c r="AG107" s="232"/>
      <c r="AH107" s="232"/>
      <c r="AI107" s="232"/>
      <c r="AJ107" s="232"/>
      <c r="AK107" s="232"/>
      <c r="AL107" s="232"/>
      <c r="AM107" s="232"/>
      <c r="AN107" s="232"/>
      <c r="AO107" s="232"/>
      <c r="AP107" s="232"/>
      <c r="AQ107" s="232"/>
      <c r="AR107" s="232"/>
    </row>
    <row r="108" spans="2:44" ht="86.5" customHeight="1" x14ac:dyDescent="0.25">
      <c r="B108" s="226" t="s">
        <v>690</v>
      </c>
      <c r="C108" s="226" t="s">
        <v>663</v>
      </c>
      <c r="D108" s="665" t="s">
        <v>664</v>
      </c>
      <c r="E108" s="666"/>
      <c r="F108" s="667" t="s">
        <v>665</v>
      </c>
      <c r="G108" s="668"/>
      <c r="H108" s="669" t="s">
        <v>666</v>
      </c>
      <c r="I108" s="670"/>
      <c r="J108" s="719" t="s">
        <v>680</v>
      </c>
      <c r="K108" s="720"/>
      <c r="L108" s="720"/>
      <c r="M108" s="720"/>
      <c r="N108" s="721"/>
      <c r="Q108" s="502" t="s">
        <v>668</v>
      </c>
      <c r="R108" s="566"/>
      <c r="S108" s="566"/>
      <c r="T108" s="626"/>
      <c r="U108" s="227" t="s">
        <v>669</v>
      </c>
      <c r="V108" s="228" t="s">
        <v>670</v>
      </c>
      <c r="W108" s="228" t="s">
        <v>671</v>
      </c>
      <c r="X108" s="674"/>
      <c r="Y108" s="502" t="s">
        <v>672</v>
      </c>
      <c r="Z108" s="626"/>
    </row>
    <row r="109" spans="2:44" ht="22.5" customHeight="1" x14ac:dyDescent="0.25">
      <c r="B109" s="677" t="s">
        <v>695</v>
      </c>
      <c r="C109" s="755"/>
      <c r="D109" s="683" t="s">
        <v>694</v>
      </c>
      <c r="E109" s="722"/>
      <c r="F109" s="689" t="s">
        <v>693</v>
      </c>
      <c r="G109" s="690"/>
      <c r="H109" s="690"/>
      <c r="I109" s="691"/>
      <c r="J109" s="792"/>
      <c r="K109" s="793"/>
      <c r="L109" s="793"/>
      <c r="M109" s="793"/>
      <c r="N109" s="794"/>
      <c r="Q109" s="696"/>
      <c r="R109" s="697"/>
      <c r="S109" s="697"/>
      <c r="T109" s="698"/>
      <c r="U109" s="229" t="s">
        <v>110</v>
      </c>
      <c r="V109" s="230" t="str">
        <f>IF(F110="","",F110)</f>
        <v/>
      </c>
      <c r="W109" s="230" t="str">
        <f>IF(H110="","",H110)</f>
        <v/>
      </c>
      <c r="X109" s="675"/>
      <c r="Y109" s="705">
        <f>IFERROR(SUM(V111:W111),0)</f>
        <v>0</v>
      </c>
      <c r="Z109" s="706"/>
    </row>
    <row r="110" spans="2:44" ht="14.15" customHeight="1" x14ac:dyDescent="0.25">
      <c r="B110" s="678"/>
      <c r="C110" s="756"/>
      <c r="D110" s="685"/>
      <c r="E110" s="686"/>
      <c r="F110" s="803"/>
      <c r="G110" s="811"/>
      <c r="H110" s="807"/>
      <c r="I110" s="808"/>
      <c r="J110" s="795"/>
      <c r="K110" s="796"/>
      <c r="L110" s="796"/>
      <c r="M110" s="796"/>
      <c r="N110" s="797"/>
      <c r="Q110" s="699"/>
      <c r="R110" s="700"/>
      <c r="S110" s="700"/>
      <c r="T110" s="701"/>
      <c r="U110" s="229" t="s">
        <v>676</v>
      </c>
      <c r="V110" s="174"/>
      <c r="W110" s="175"/>
      <c r="X110" s="675"/>
      <c r="Y110" s="707"/>
      <c r="Z110" s="708"/>
    </row>
    <row r="111" spans="2:44" ht="15.65" customHeight="1" x14ac:dyDescent="0.25">
      <c r="B111" s="679"/>
      <c r="C111" s="757"/>
      <c r="D111" s="687"/>
      <c r="E111" s="688"/>
      <c r="F111" s="805"/>
      <c r="G111" s="812"/>
      <c r="H111" s="809"/>
      <c r="I111" s="810"/>
      <c r="J111" s="798"/>
      <c r="K111" s="799"/>
      <c r="L111" s="799"/>
      <c r="M111" s="799"/>
      <c r="N111" s="800"/>
      <c r="Q111" s="702"/>
      <c r="R111" s="703"/>
      <c r="S111" s="703"/>
      <c r="T111" s="704"/>
      <c r="U111" s="233" t="s">
        <v>678</v>
      </c>
      <c r="V111" s="234">
        <f>IFERROR(IF(V110*V109=0,0,V110*V109),0)</f>
        <v>0</v>
      </c>
      <c r="W111" s="234">
        <f>IFERROR(IF(W110*W109=0,0,W110*W109),0)</f>
        <v>0</v>
      </c>
      <c r="X111" s="676"/>
      <c r="Y111" s="801"/>
      <c r="Z111" s="802"/>
    </row>
    <row r="112" spans="2:44" ht="12.75" customHeight="1" x14ac:dyDescent="0.25">
      <c r="B112" s="188"/>
      <c r="C112" s="188"/>
      <c r="D112" s="188"/>
      <c r="E112" s="188"/>
      <c r="F112" s="188"/>
      <c r="G112" s="188"/>
      <c r="H112" s="188"/>
      <c r="I112" s="188"/>
      <c r="J112" s="188"/>
      <c r="K112" s="188"/>
      <c r="L112" s="188"/>
      <c r="M112" s="188"/>
      <c r="N112" s="188"/>
      <c r="O112" s="188"/>
      <c r="P112" s="188"/>
      <c r="Q112" s="188"/>
      <c r="R112" s="188"/>
      <c r="S112" s="188"/>
      <c r="T112" s="188"/>
      <c r="U112" s="188"/>
      <c r="V112" s="188"/>
      <c r="W112" s="188"/>
      <c r="X112" s="188"/>
      <c r="Y112" s="188"/>
      <c r="Z112" s="188"/>
      <c r="AA112" s="188"/>
      <c r="AB112" s="232"/>
      <c r="AC112" s="232"/>
      <c r="AD112" s="232"/>
      <c r="AE112" s="232"/>
      <c r="AF112" s="232"/>
      <c r="AG112" s="232"/>
      <c r="AH112" s="232"/>
      <c r="AI112" s="232"/>
      <c r="AJ112" s="232"/>
      <c r="AK112" s="232"/>
      <c r="AL112" s="232"/>
      <c r="AM112" s="232"/>
      <c r="AN112" s="232"/>
      <c r="AO112" s="232"/>
      <c r="AP112" s="232"/>
      <c r="AQ112" s="232"/>
      <c r="AR112" s="232"/>
    </row>
    <row r="113" spans="2:44" ht="87.65" customHeight="1" x14ac:dyDescent="0.25">
      <c r="B113" s="226" t="s">
        <v>690</v>
      </c>
      <c r="C113" s="226" t="s">
        <v>663</v>
      </c>
      <c r="D113" s="665" t="s">
        <v>664</v>
      </c>
      <c r="E113" s="666"/>
      <c r="F113" s="667" t="s">
        <v>665</v>
      </c>
      <c r="G113" s="668"/>
      <c r="H113" s="669" t="s">
        <v>666</v>
      </c>
      <c r="I113" s="670"/>
      <c r="J113" s="719" t="s">
        <v>680</v>
      </c>
      <c r="K113" s="720"/>
      <c r="L113" s="720"/>
      <c r="M113" s="720"/>
      <c r="N113" s="721"/>
      <c r="Q113" s="502" t="s">
        <v>668</v>
      </c>
      <c r="R113" s="566"/>
      <c r="S113" s="566"/>
      <c r="T113" s="626"/>
      <c r="U113" s="227" t="s">
        <v>669</v>
      </c>
      <c r="V113" s="228" t="s">
        <v>670</v>
      </c>
      <c r="W113" s="228" t="s">
        <v>671</v>
      </c>
      <c r="X113" s="674"/>
      <c r="Y113" s="502" t="s">
        <v>696</v>
      </c>
      <c r="Z113" s="626"/>
    </row>
    <row r="114" spans="2:44" ht="22.5" customHeight="1" x14ac:dyDescent="0.25">
      <c r="B114" s="677" t="s">
        <v>697</v>
      </c>
      <c r="C114" s="755"/>
      <c r="D114" s="683" t="s">
        <v>694</v>
      </c>
      <c r="E114" s="722"/>
      <c r="F114" s="689" t="s">
        <v>693</v>
      </c>
      <c r="G114" s="690"/>
      <c r="H114" s="690"/>
      <c r="I114" s="691"/>
      <c r="J114" s="792"/>
      <c r="K114" s="793"/>
      <c r="L114" s="793"/>
      <c r="M114" s="793"/>
      <c r="N114" s="794"/>
      <c r="Q114" s="696"/>
      <c r="R114" s="697"/>
      <c r="S114" s="697"/>
      <c r="T114" s="698"/>
      <c r="U114" s="229" t="s">
        <v>110</v>
      </c>
      <c r="V114" s="230" t="str">
        <f>IF(F115="","",F115)</f>
        <v/>
      </c>
      <c r="W114" s="230" t="str">
        <f>IF(H115="","",H115)</f>
        <v/>
      </c>
      <c r="X114" s="675"/>
      <c r="Y114" s="705">
        <f>IFERROR(SUM(V116:W116),0)</f>
        <v>0</v>
      </c>
      <c r="Z114" s="706"/>
    </row>
    <row r="115" spans="2:44" ht="14.5" customHeight="1" x14ac:dyDescent="0.25">
      <c r="B115" s="678"/>
      <c r="C115" s="756"/>
      <c r="D115" s="685"/>
      <c r="E115" s="723"/>
      <c r="F115" s="803"/>
      <c r="G115" s="811"/>
      <c r="H115" s="807"/>
      <c r="I115" s="808"/>
      <c r="J115" s="795"/>
      <c r="K115" s="796"/>
      <c r="L115" s="796"/>
      <c r="M115" s="796"/>
      <c r="N115" s="797"/>
      <c r="Q115" s="699"/>
      <c r="R115" s="700"/>
      <c r="S115" s="700"/>
      <c r="T115" s="701"/>
      <c r="U115" s="229" t="s">
        <v>676</v>
      </c>
      <c r="V115" s="174"/>
      <c r="W115" s="175"/>
      <c r="X115" s="675"/>
      <c r="Y115" s="707"/>
      <c r="Z115" s="708"/>
    </row>
    <row r="116" spans="2:44" ht="16" customHeight="1" x14ac:dyDescent="0.25">
      <c r="B116" s="679"/>
      <c r="C116" s="757"/>
      <c r="D116" s="687"/>
      <c r="E116" s="724"/>
      <c r="F116" s="805"/>
      <c r="G116" s="812"/>
      <c r="H116" s="809"/>
      <c r="I116" s="810"/>
      <c r="J116" s="798"/>
      <c r="K116" s="799"/>
      <c r="L116" s="799"/>
      <c r="M116" s="799"/>
      <c r="N116" s="800"/>
      <c r="Q116" s="702"/>
      <c r="R116" s="703"/>
      <c r="S116" s="703"/>
      <c r="T116" s="704"/>
      <c r="U116" s="233" t="s">
        <v>678</v>
      </c>
      <c r="V116" s="234">
        <f>IFERROR(IF(V115*V114=0,0,V115*V114),0)</f>
        <v>0</v>
      </c>
      <c r="W116" s="234">
        <f>IFERROR(IF(W115*W114=0,0,W115*W114),0)</f>
        <v>0</v>
      </c>
      <c r="X116" s="676"/>
      <c r="Y116" s="801"/>
      <c r="Z116" s="802"/>
    </row>
    <row r="117" spans="2:44" ht="12.65" customHeight="1" x14ac:dyDescent="0.25">
      <c r="B117" s="188"/>
      <c r="C117" s="188"/>
      <c r="D117" s="188"/>
      <c r="E117" s="188"/>
      <c r="F117" s="188"/>
      <c r="G117" s="188"/>
      <c r="H117" s="188"/>
      <c r="I117" s="188"/>
      <c r="J117" s="188"/>
      <c r="K117" s="188"/>
      <c r="L117" s="188"/>
      <c r="M117" s="188"/>
      <c r="N117" s="188"/>
      <c r="O117" s="188"/>
      <c r="P117" s="188"/>
      <c r="Q117" s="188"/>
      <c r="R117" s="188"/>
      <c r="S117" s="188"/>
      <c r="T117" s="188"/>
      <c r="U117" s="188"/>
      <c r="V117" s="188"/>
      <c r="W117" s="188"/>
      <c r="X117" s="188"/>
      <c r="Y117" s="188"/>
      <c r="Z117" s="188"/>
      <c r="AA117" s="188"/>
      <c r="AB117" s="232"/>
      <c r="AC117" s="232"/>
      <c r="AD117" s="232"/>
      <c r="AE117" s="232"/>
      <c r="AF117" s="232"/>
      <c r="AG117" s="232"/>
      <c r="AH117" s="232"/>
      <c r="AI117" s="232"/>
      <c r="AJ117" s="232"/>
      <c r="AK117" s="232"/>
      <c r="AL117" s="232"/>
      <c r="AM117" s="232"/>
      <c r="AN117" s="232"/>
      <c r="AO117" s="232"/>
      <c r="AP117" s="232"/>
      <c r="AQ117" s="232"/>
      <c r="AR117" s="232"/>
    </row>
    <row r="118" spans="2:44" ht="71.5" customHeight="1" x14ac:dyDescent="0.25">
      <c r="B118" s="226" t="s">
        <v>690</v>
      </c>
      <c r="C118" s="226" t="s">
        <v>663</v>
      </c>
      <c r="D118" s="665" t="s">
        <v>664</v>
      </c>
      <c r="E118" s="666"/>
      <c r="F118" s="748" t="s">
        <v>680</v>
      </c>
      <c r="G118" s="813"/>
      <c r="H118" s="813"/>
      <c r="I118" s="813"/>
      <c r="J118" s="813"/>
      <c r="K118" s="813"/>
      <c r="L118" s="813"/>
      <c r="M118" s="813"/>
      <c r="N118" s="749"/>
      <c r="Q118" s="502" t="s">
        <v>668</v>
      </c>
      <c r="R118" s="566"/>
      <c r="S118" s="566"/>
      <c r="T118" s="566"/>
      <c r="U118" s="228" t="s">
        <v>698</v>
      </c>
      <c r="V118" s="228" t="s">
        <v>698</v>
      </c>
      <c r="W118" s="228" t="s">
        <v>698</v>
      </c>
      <c r="X118" s="228"/>
      <c r="Y118" s="502" t="s">
        <v>696</v>
      </c>
      <c r="Z118" s="626"/>
    </row>
    <row r="119" spans="2:44" ht="17.5" customHeight="1" x14ac:dyDescent="0.25">
      <c r="B119" s="677" t="s">
        <v>699</v>
      </c>
      <c r="C119" s="814"/>
      <c r="D119" s="683" t="s">
        <v>700</v>
      </c>
      <c r="E119" s="722"/>
      <c r="F119" s="816"/>
      <c r="G119" s="817"/>
      <c r="H119" s="817"/>
      <c r="I119" s="817"/>
      <c r="J119" s="817"/>
      <c r="K119" s="817"/>
      <c r="L119" s="817"/>
      <c r="M119" s="817"/>
      <c r="N119" s="818"/>
      <c r="Q119" s="696"/>
      <c r="R119" s="697"/>
      <c r="S119" s="697"/>
      <c r="T119" s="698"/>
      <c r="U119" s="180"/>
      <c r="V119" s="180"/>
      <c r="W119" s="181"/>
      <c r="X119" s="242"/>
      <c r="Y119" s="822">
        <f>IFERROR(SUM(U119:W119),0)</f>
        <v>0</v>
      </c>
      <c r="Z119" s="823"/>
    </row>
    <row r="120" spans="2:44" ht="25.5" customHeight="1" x14ac:dyDescent="0.25">
      <c r="B120" s="679"/>
      <c r="C120" s="815"/>
      <c r="D120" s="687"/>
      <c r="E120" s="724"/>
      <c r="F120" s="819"/>
      <c r="G120" s="820"/>
      <c r="H120" s="820"/>
      <c r="I120" s="820"/>
      <c r="J120" s="820"/>
      <c r="K120" s="820"/>
      <c r="L120" s="820"/>
      <c r="M120" s="820"/>
      <c r="N120" s="821"/>
      <c r="Q120" s="702"/>
      <c r="R120" s="703"/>
      <c r="S120" s="703"/>
      <c r="T120" s="704"/>
      <c r="U120" s="826"/>
      <c r="V120" s="827"/>
      <c r="W120" s="827"/>
      <c r="X120" s="828"/>
      <c r="Y120" s="824"/>
      <c r="Z120" s="825"/>
    </row>
    <row r="121" spans="2:44" ht="12.75" customHeight="1" x14ac:dyDescent="0.25">
      <c r="B121" s="188"/>
      <c r="C121" s="188"/>
      <c r="D121" s="188"/>
      <c r="E121" s="188"/>
      <c r="F121" s="188"/>
      <c r="G121" s="188"/>
      <c r="H121" s="188"/>
      <c r="I121" s="188"/>
      <c r="J121" s="188"/>
      <c r="K121" s="188"/>
      <c r="L121" s="188"/>
      <c r="M121" s="188"/>
      <c r="N121" s="188"/>
      <c r="O121" s="188"/>
      <c r="P121" s="188"/>
      <c r="Q121" s="188"/>
      <c r="R121" s="188"/>
      <c r="S121" s="188"/>
      <c r="T121" s="188"/>
      <c r="U121" s="188"/>
      <c r="V121" s="188"/>
      <c r="W121" s="188"/>
      <c r="X121" s="188"/>
      <c r="Y121" s="188"/>
      <c r="Z121" s="188"/>
      <c r="AA121" s="188"/>
      <c r="AB121" s="232"/>
      <c r="AC121" s="232"/>
      <c r="AD121" s="232"/>
      <c r="AE121" s="232"/>
      <c r="AF121" s="232"/>
      <c r="AG121" s="232"/>
      <c r="AH121" s="232"/>
      <c r="AI121" s="232"/>
      <c r="AJ121" s="232"/>
      <c r="AK121" s="232"/>
      <c r="AL121" s="232"/>
      <c r="AM121" s="232"/>
      <c r="AN121" s="232"/>
      <c r="AO121" s="232"/>
      <c r="AP121" s="232"/>
      <c r="AQ121" s="232"/>
      <c r="AR121" s="232"/>
    </row>
    <row r="122" spans="2:44" ht="72.650000000000006" customHeight="1" x14ac:dyDescent="0.25">
      <c r="B122" s="226" t="s">
        <v>690</v>
      </c>
      <c r="C122" s="226" t="s">
        <v>663</v>
      </c>
      <c r="D122" s="243" t="s">
        <v>664</v>
      </c>
      <c r="E122" s="243" t="s">
        <v>701</v>
      </c>
      <c r="F122" s="829" t="s">
        <v>702</v>
      </c>
      <c r="G122" s="830"/>
      <c r="H122" s="829" t="s">
        <v>680</v>
      </c>
      <c r="I122" s="831"/>
      <c r="J122" s="831"/>
      <c r="K122" s="831"/>
      <c r="L122" s="831"/>
      <c r="M122" s="831"/>
      <c r="N122" s="830"/>
      <c r="Q122" s="502" t="s">
        <v>668</v>
      </c>
      <c r="R122" s="566"/>
      <c r="S122" s="566"/>
      <c r="T122" s="626"/>
      <c r="U122" s="244"/>
      <c r="V122" s="245"/>
      <c r="W122" s="717" t="s">
        <v>703</v>
      </c>
      <c r="X122" s="718"/>
      <c r="Y122" s="502" t="s">
        <v>696</v>
      </c>
      <c r="Z122" s="626"/>
      <c r="AL122" s="13" t="s">
        <v>664</v>
      </c>
    </row>
    <row r="123" spans="2:44" ht="38.5" customHeight="1" x14ac:dyDescent="0.25">
      <c r="B123" s="677" t="s">
        <v>704</v>
      </c>
      <c r="C123" s="814"/>
      <c r="D123" s="832" t="s">
        <v>705</v>
      </c>
      <c r="E123" s="834"/>
      <c r="F123" s="816"/>
      <c r="G123" s="818"/>
      <c r="H123" s="817"/>
      <c r="I123" s="817"/>
      <c r="J123" s="817"/>
      <c r="K123" s="817"/>
      <c r="L123" s="817"/>
      <c r="M123" s="817"/>
      <c r="N123" s="818"/>
      <c r="Q123" s="696"/>
      <c r="R123" s="697"/>
      <c r="S123" s="697"/>
      <c r="T123" s="698"/>
      <c r="U123" s="539" t="s">
        <v>706</v>
      </c>
      <c r="V123" s="836"/>
      <c r="W123" s="837"/>
      <c r="X123" s="838"/>
      <c r="Y123" s="705">
        <f>IFERROR(IF(F123="Inbrottslarm",W123,W124),0)</f>
        <v>0</v>
      </c>
      <c r="Z123" s="706"/>
      <c r="AL123" s="13" t="s">
        <v>705</v>
      </c>
    </row>
    <row r="124" spans="2:44" ht="39" customHeight="1" x14ac:dyDescent="0.25">
      <c r="B124" s="679"/>
      <c r="C124" s="815"/>
      <c r="D124" s="833"/>
      <c r="E124" s="835"/>
      <c r="F124" s="819"/>
      <c r="G124" s="821"/>
      <c r="H124" s="820"/>
      <c r="I124" s="820"/>
      <c r="J124" s="820"/>
      <c r="K124" s="820"/>
      <c r="L124" s="820"/>
      <c r="M124" s="820"/>
      <c r="N124" s="821"/>
      <c r="Q124" s="702"/>
      <c r="R124" s="703"/>
      <c r="S124" s="703"/>
      <c r="T124" s="704"/>
      <c r="U124" s="539" t="s">
        <v>707</v>
      </c>
      <c r="V124" s="836"/>
      <c r="W124" s="839"/>
      <c r="X124" s="840"/>
      <c r="Y124" s="801"/>
      <c r="Z124" s="802"/>
    </row>
    <row r="125" spans="2:44" ht="12.75" customHeight="1" x14ac:dyDescent="0.25">
      <c r="B125" s="188"/>
      <c r="C125" s="188"/>
      <c r="D125" s="188"/>
      <c r="E125" s="188"/>
      <c r="F125" s="188"/>
      <c r="G125" s="188"/>
      <c r="H125" s="188"/>
      <c r="I125" s="188"/>
      <c r="J125" s="188"/>
      <c r="K125" s="188"/>
      <c r="L125" s="188"/>
      <c r="M125" s="188"/>
      <c r="N125" s="188"/>
      <c r="O125" s="188"/>
      <c r="P125" s="188"/>
      <c r="Q125" s="188"/>
      <c r="R125" s="188"/>
      <c r="S125" s="188"/>
      <c r="T125" s="188"/>
      <c r="U125" s="188"/>
      <c r="V125" s="188"/>
      <c r="W125" s="188"/>
      <c r="X125" s="188"/>
      <c r="Y125" s="188"/>
      <c r="Z125" s="188"/>
      <c r="AA125" s="188"/>
      <c r="AB125" s="232"/>
      <c r="AC125" s="232"/>
      <c r="AD125" s="232"/>
      <c r="AE125" s="232"/>
      <c r="AF125" s="232"/>
      <c r="AG125" s="232"/>
      <c r="AH125" s="232"/>
      <c r="AI125" s="232"/>
      <c r="AJ125" s="232"/>
      <c r="AK125" s="232"/>
      <c r="AL125" s="232"/>
      <c r="AM125" s="232"/>
      <c r="AN125" s="232"/>
      <c r="AO125" s="232"/>
      <c r="AP125" s="232"/>
      <c r="AQ125" s="232"/>
      <c r="AR125" s="232"/>
    </row>
    <row r="126" spans="2:44" ht="73" customHeight="1" x14ac:dyDescent="0.25">
      <c r="B126" s="246" t="s">
        <v>690</v>
      </c>
      <c r="C126" s="246" t="s">
        <v>663</v>
      </c>
      <c r="D126" s="841" t="s">
        <v>664</v>
      </c>
      <c r="E126" s="842"/>
      <c r="F126" s="843" t="s">
        <v>680</v>
      </c>
      <c r="G126" s="844"/>
      <c r="H126" s="844"/>
      <c r="I126" s="844"/>
      <c r="J126" s="844"/>
      <c r="K126" s="844"/>
      <c r="L126" s="844"/>
      <c r="M126" s="844"/>
      <c r="N126" s="845"/>
      <c r="Q126" s="502" t="s">
        <v>668</v>
      </c>
      <c r="R126" s="566"/>
      <c r="S126" s="566"/>
      <c r="T126" s="566"/>
      <c r="U126" s="566"/>
      <c r="V126" s="626"/>
      <c r="W126" s="717" t="s">
        <v>708</v>
      </c>
      <c r="X126" s="718"/>
      <c r="Y126" s="502" t="s">
        <v>672</v>
      </c>
      <c r="Z126" s="626"/>
      <c r="AA126" s="188"/>
      <c r="AB126" s="188"/>
      <c r="AC126" s="188"/>
      <c r="AD126" s="188"/>
      <c r="AE126" s="188"/>
      <c r="AF126" s="188"/>
      <c r="AG126" s="188"/>
      <c r="AH126" s="188"/>
      <c r="AI126" s="188"/>
      <c r="AJ126" s="188"/>
    </row>
    <row r="127" spans="2:44" ht="15.75" customHeight="1" x14ac:dyDescent="0.25">
      <c r="B127" s="846" t="s">
        <v>709</v>
      </c>
      <c r="C127" s="755"/>
      <c r="D127" s="849" t="s">
        <v>710</v>
      </c>
      <c r="E127" s="850"/>
      <c r="F127" s="855"/>
      <c r="G127" s="856"/>
      <c r="H127" s="856"/>
      <c r="I127" s="856"/>
      <c r="J127" s="856"/>
      <c r="K127" s="856"/>
      <c r="L127" s="856"/>
      <c r="M127" s="856"/>
      <c r="N127" s="857"/>
      <c r="Q127" s="696"/>
      <c r="R127" s="697"/>
      <c r="S127" s="697"/>
      <c r="T127" s="697"/>
      <c r="U127" s="697"/>
      <c r="V127" s="698"/>
      <c r="W127" s="837"/>
      <c r="X127" s="838"/>
      <c r="Y127" s="765">
        <f>IFERROR(W127,0)</f>
        <v>0</v>
      </c>
      <c r="Z127" s="766"/>
    </row>
    <row r="128" spans="2:44" ht="12.75" customHeight="1" x14ac:dyDescent="0.25">
      <c r="B128" s="847"/>
      <c r="C128" s="756"/>
      <c r="D128" s="851"/>
      <c r="E128" s="852"/>
      <c r="F128" s="858"/>
      <c r="G128" s="859"/>
      <c r="H128" s="859"/>
      <c r="I128" s="859"/>
      <c r="J128" s="859"/>
      <c r="K128" s="859"/>
      <c r="L128" s="859"/>
      <c r="M128" s="859"/>
      <c r="N128" s="860"/>
      <c r="Q128" s="699"/>
      <c r="R128" s="700"/>
      <c r="S128" s="700"/>
      <c r="T128" s="700"/>
      <c r="U128" s="700"/>
      <c r="V128" s="701"/>
      <c r="W128" s="247"/>
      <c r="X128" s="248"/>
      <c r="Y128" s="767"/>
      <c r="Z128" s="768"/>
    </row>
    <row r="129" spans="2:36" ht="12.75" customHeight="1" x14ac:dyDescent="0.25">
      <c r="B129" s="848"/>
      <c r="C129" s="757"/>
      <c r="D129" s="853"/>
      <c r="E129" s="854"/>
      <c r="F129" s="861"/>
      <c r="G129" s="862"/>
      <c r="H129" s="862"/>
      <c r="I129" s="862"/>
      <c r="J129" s="862"/>
      <c r="K129" s="862"/>
      <c r="L129" s="862"/>
      <c r="M129" s="862"/>
      <c r="N129" s="863"/>
      <c r="Q129" s="702"/>
      <c r="R129" s="703"/>
      <c r="S129" s="703"/>
      <c r="T129" s="703"/>
      <c r="U129" s="703"/>
      <c r="V129" s="704"/>
      <c r="W129" s="249"/>
      <c r="X129" s="250"/>
      <c r="Y129" s="769"/>
      <c r="Z129" s="770"/>
    </row>
    <row r="130" spans="2:36" ht="12.75" customHeight="1" x14ac:dyDescent="0.25">
      <c r="B130" s="188"/>
      <c r="C130" s="188"/>
      <c r="D130" s="188"/>
      <c r="E130" s="188"/>
      <c r="F130" s="188"/>
      <c r="G130" s="188"/>
      <c r="H130" s="188"/>
      <c r="I130" s="188"/>
      <c r="J130" s="188"/>
      <c r="K130" s="188"/>
      <c r="L130" s="188"/>
      <c r="M130" s="188"/>
      <c r="N130" s="188"/>
      <c r="O130" s="188"/>
      <c r="P130" s="188"/>
      <c r="Q130" s="188"/>
      <c r="R130" s="188"/>
      <c r="S130" s="188"/>
      <c r="T130" s="188"/>
      <c r="U130" s="188"/>
      <c r="V130" s="188"/>
      <c r="W130" s="188"/>
      <c r="X130" s="188"/>
      <c r="Y130" s="188"/>
      <c r="Z130" s="188"/>
      <c r="AA130" s="188"/>
      <c r="AB130" s="188"/>
      <c r="AC130" s="188"/>
      <c r="AD130" s="188"/>
      <c r="AE130" s="188"/>
      <c r="AF130" s="188"/>
      <c r="AG130" s="188"/>
      <c r="AH130" s="188"/>
      <c r="AI130" s="188"/>
      <c r="AJ130" s="188"/>
    </row>
    <row r="131" spans="2:36" ht="69" customHeight="1" x14ac:dyDescent="0.25">
      <c r="B131" s="226" t="s">
        <v>690</v>
      </c>
      <c r="C131" s="226" t="s">
        <v>663</v>
      </c>
      <c r="D131" s="665" t="s">
        <v>664</v>
      </c>
      <c r="E131" s="666"/>
      <c r="F131" s="748" t="s">
        <v>680</v>
      </c>
      <c r="G131" s="813"/>
      <c r="H131" s="813"/>
      <c r="I131" s="813"/>
      <c r="J131" s="813"/>
      <c r="K131" s="813"/>
      <c r="L131" s="813"/>
      <c r="M131" s="813"/>
      <c r="N131" s="749"/>
      <c r="Q131" s="502" t="s">
        <v>668</v>
      </c>
      <c r="R131" s="566"/>
      <c r="S131" s="566"/>
      <c r="T131" s="566"/>
      <c r="U131" s="566"/>
      <c r="V131" s="626"/>
      <c r="W131" s="717" t="s">
        <v>703</v>
      </c>
      <c r="X131" s="718"/>
      <c r="Y131" s="502" t="s">
        <v>672</v>
      </c>
      <c r="Z131" s="626"/>
    </row>
    <row r="132" spans="2:36" ht="15.75" customHeight="1" x14ac:dyDescent="0.25">
      <c r="B132" s="677" t="s">
        <v>711</v>
      </c>
      <c r="C132" s="814"/>
      <c r="D132" s="683" t="s">
        <v>712</v>
      </c>
      <c r="E132" s="864"/>
      <c r="F132" s="816"/>
      <c r="G132" s="817"/>
      <c r="H132" s="817"/>
      <c r="I132" s="817"/>
      <c r="J132" s="817"/>
      <c r="K132" s="817"/>
      <c r="L132" s="817"/>
      <c r="M132" s="817"/>
      <c r="N132" s="818"/>
      <c r="Q132" s="696"/>
      <c r="R132" s="697"/>
      <c r="S132" s="697"/>
      <c r="T132" s="697"/>
      <c r="U132" s="697"/>
      <c r="V132" s="698"/>
      <c r="W132" s="837"/>
      <c r="X132" s="838"/>
      <c r="Y132" s="705">
        <f>IFERROR(W132,0)</f>
        <v>0</v>
      </c>
      <c r="Z132" s="706"/>
    </row>
    <row r="133" spans="2:36" ht="23.15" customHeight="1" x14ac:dyDescent="0.25">
      <c r="B133" s="679"/>
      <c r="C133" s="815"/>
      <c r="D133" s="865"/>
      <c r="E133" s="866"/>
      <c r="F133" s="819"/>
      <c r="G133" s="820"/>
      <c r="H133" s="820"/>
      <c r="I133" s="820"/>
      <c r="J133" s="820"/>
      <c r="K133" s="820"/>
      <c r="L133" s="820"/>
      <c r="M133" s="820"/>
      <c r="N133" s="821"/>
      <c r="Q133" s="702"/>
      <c r="R133" s="703"/>
      <c r="S133" s="703"/>
      <c r="T133" s="703"/>
      <c r="U133" s="703"/>
      <c r="V133" s="704"/>
      <c r="W133" s="867"/>
      <c r="X133" s="868"/>
      <c r="Y133" s="801"/>
      <c r="Z133" s="802"/>
    </row>
    <row r="134" spans="2:36" ht="12.75" customHeight="1" x14ac:dyDescent="0.25">
      <c r="C134" s="1"/>
      <c r="H134" s="192"/>
      <c r="Q134" s="205"/>
      <c r="R134" s="205"/>
      <c r="S134" s="205"/>
      <c r="Y134" s="251"/>
      <c r="Z134" s="251"/>
      <c r="AA134" s="221"/>
      <c r="AB134" s="221"/>
    </row>
    <row r="135" spans="2:36" ht="69" customHeight="1" x14ac:dyDescent="0.25">
      <c r="B135" s="226" t="s">
        <v>690</v>
      </c>
      <c r="C135" s="226" t="s">
        <v>663</v>
      </c>
      <c r="D135" s="665" t="s">
        <v>664</v>
      </c>
      <c r="E135" s="666"/>
      <c r="F135" s="748" t="s">
        <v>680</v>
      </c>
      <c r="G135" s="813"/>
      <c r="H135" s="813"/>
      <c r="I135" s="813"/>
      <c r="J135" s="813"/>
      <c r="K135" s="813"/>
      <c r="L135" s="813"/>
      <c r="M135" s="813"/>
      <c r="N135" s="749"/>
      <c r="Q135" s="502" t="s">
        <v>668</v>
      </c>
      <c r="R135" s="566"/>
      <c r="S135" s="566"/>
      <c r="T135" s="566"/>
      <c r="U135" s="566"/>
      <c r="V135" s="626"/>
      <c r="W135" s="717" t="s">
        <v>703</v>
      </c>
      <c r="X135" s="718"/>
      <c r="Y135" s="502" t="s">
        <v>672</v>
      </c>
      <c r="Z135" s="626"/>
    </row>
    <row r="136" spans="2:36" ht="15.75" customHeight="1" x14ac:dyDescent="0.25">
      <c r="B136" s="677" t="s">
        <v>713</v>
      </c>
      <c r="C136" s="814"/>
      <c r="D136" s="683" t="s">
        <v>714</v>
      </c>
      <c r="E136" s="864"/>
      <c r="F136" s="816"/>
      <c r="G136" s="817"/>
      <c r="H136" s="817"/>
      <c r="I136" s="817"/>
      <c r="J136" s="817"/>
      <c r="K136" s="817"/>
      <c r="L136" s="817"/>
      <c r="M136" s="817"/>
      <c r="N136" s="818"/>
      <c r="Q136" s="696"/>
      <c r="R136" s="697"/>
      <c r="S136" s="697"/>
      <c r="T136" s="697"/>
      <c r="U136" s="697"/>
      <c r="V136" s="698"/>
      <c r="W136" s="837"/>
      <c r="X136" s="838"/>
      <c r="Y136" s="705">
        <f>IFERROR(W136,0)</f>
        <v>0</v>
      </c>
      <c r="Z136" s="706"/>
    </row>
    <row r="137" spans="2:36" ht="30.65" customHeight="1" x14ac:dyDescent="0.25">
      <c r="B137" s="679"/>
      <c r="C137" s="815"/>
      <c r="D137" s="865"/>
      <c r="E137" s="866"/>
      <c r="F137" s="819"/>
      <c r="G137" s="820"/>
      <c r="H137" s="820"/>
      <c r="I137" s="820"/>
      <c r="J137" s="820"/>
      <c r="K137" s="820"/>
      <c r="L137" s="820"/>
      <c r="M137" s="820"/>
      <c r="N137" s="821"/>
      <c r="Q137" s="702"/>
      <c r="R137" s="703"/>
      <c r="S137" s="703"/>
      <c r="T137" s="703"/>
      <c r="U137" s="703"/>
      <c r="V137" s="704"/>
      <c r="W137" s="867"/>
      <c r="X137" s="868"/>
      <c r="Y137" s="801"/>
      <c r="Z137" s="802"/>
    </row>
    <row r="138" spans="2:36" ht="12.75" customHeight="1" x14ac:dyDescent="0.25">
      <c r="C138" s="1"/>
      <c r="H138" s="192"/>
      <c r="Q138" s="205"/>
      <c r="R138" s="205"/>
      <c r="S138" s="205"/>
      <c r="Y138" s="251"/>
      <c r="Z138" s="251"/>
      <c r="AA138" s="221"/>
      <c r="AB138" s="221"/>
    </row>
    <row r="139" spans="2:36" ht="94" customHeight="1" x14ac:dyDescent="0.25">
      <c r="B139" s="226" t="s">
        <v>690</v>
      </c>
      <c r="C139" s="226" t="s">
        <v>663</v>
      </c>
      <c r="D139" s="665" t="s">
        <v>664</v>
      </c>
      <c r="E139" s="666"/>
      <c r="F139" s="667" t="s">
        <v>665</v>
      </c>
      <c r="G139" s="668"/>
      <c r="H139" s="669" t="s">
        <v>666</v>
      </c>
      <c r="I139" s="670"/>
      <c r="J139" s="719" t="s">
        <v>680</v>
      </c>
      <c r="K139" s="720"/>
      <c r="L139" s="720"/>
      <c r="M139" s="720"/>
      <c r="N139" s="721"/>
      <c r="Q139" s="502" t="s">
        <v>668</v>
      </c>
      <c r="R139" s="566"/>
      <c r="S139" s="566"/>
      <c r="T139" s="626"/>
      <c r="U139" s="227" t="s">
        <v>669</v>
      </c>
      <c r="V139" s="228" t="s">
        <v>670</v>
      </c>
      <c r="W139" s="228" t="s">
        <v>671</v>
      </c>
      <c r="X139" s="674"/>
      <c r="Y139" s="502" t="s">
        <v>672</v>
      </c>
      <c r="Z139" s="626"/>
    </row>
    <row r="140" spans="2:36" ht="19.5" customHeight="1" x14ac:dyDescent="0.25">
      <c r="B140" s="869" t="s">
        <v>715</v>
      </c>
      <c r="C140" s="680"/>
      <c r="D140" s="683" t="s">
        <v>694</v>
      </c>
      <c r="E140" s="722"/>
      <c r="F140" s="689" t="s">
        <v>693</v>
      </c>
      <c r="G140" s="690"/>
      <c r="H140" s="690"/>
      <c r="I140" s="691"/>
      <c r="J140" s="792"/>
      <c r="K140" s="793"/>
      <c r="L140" s="793"/>
      <c r="M140" s="793"/>
      <c r="N140" s="794"/>
      <c r="Q140" s="696"/>
      <c r="R140" s="697"/>
      <c r="S140" s="697"/>
      <c r="T140" s="698"/>
      <c r="U140" s="229" t="s">
        <v>110</v>
      </c>
      <c r="V140" s="230" t="str">
        <f>IF(F141="","",F141)</f>
        <v/>
      </c>
      <c r="W140" s="230" t="str">
        <f>IF(H141="","",H141)</f>
        <v/>
      </c>
      <c r="X140" s="675"/>
      <c r="Y140" s="705">
        <f>IFERROR(SUM(V142:W142),0)</f>
        <v>0</v>
      </c>
      <c r="Z140" s="706"/>
    </row>
    <row r="141" spans="2:36" ht="16.5" customHeight="1" x14ac:dyDescent="0.25">
      <c r="B141" s="870"/>
      <c r="C141" s="681"/>
      <c r="D141" s="685"/>
      <c r="E141" s="686"/>
      <c r="F141" s="803"/>
      <c r="G141" s="811"/>
      <c r="H141" s="807"/>
      <c r="I141" s="808"/>
      <c r="J141" s="795"/>
      <c r="K141" s="796"/>
      <c r="L141" s="796"/>
      <c r="M141" s="796"/>
      <c r="N141" s="797"/>
      <c r="Q141" s="699"/>
      <c r="R141" s="700"/>
      <c r="S141" s="700"/>
      <c r="T141" s="701"/>
      <c r="U141" s="229" t="s">
        <v>676</v>
      </c>
      <c r="V141" s="174"/>
      <c r="W141" s="175"/>
      <c r="X141" s="675"/>
      <c r="Y141" s="707"/>
      <c r="Z141" s="708"/>
    </row>
    <row r="142" spans="2:36" ht="29.15" customHeight="1" x14ac:dyDescent="0.25">
      <c r="B142" s="871"/>
      <c r="C142" s="872"/>
      <c r="D142" s="687"/>
      <c r="E142" s="688"/>
      <c r="F142" s="805"/>
      <c r="G142" s="812"/>
      <c r="H142" s="809"/>
      <c r="I142" s="810"/>
      <c r="J142" s="798"/>
      <c r="K142" s="799"/>
      <c r="L142" s="799"/>
      <c r="M142" s="799"/>
      <c r="N142" s="800"/>
      <c r="Q142" s="702"/>
      <c r="R142" s="703"/>
      <c r="S142" s="703"/>
      <c r="T142" s="704"/>
      <c r="U142" s="233" t="s">
        <v>678</v>
      </c>
      <c r="V142" s="234">
        <f>IFERROR(IF(V141*V140=0,0,V141*V140),0)</f>
        <v>0</v>
      </c>
      <c r="W142" s="234">
        <f>IFERROR(IF(W141*W140=0,0,W141*W140),0)</f>
        <v>0</v>
      </c>
      <c r="X142" s="676"/>
      <c r="Y142" s="801"/>
      <c r="Z142" s="802"/>
    </row>
    <row r="143" spans="2:36" ht="12.75" customHeight="1" x14ac:dyDescent="0.25">
      <c r="C143" s="1"/>
      <c r="H143" s="192"/>
      <c r="Q143" s="205"/>
      <c r="R143" s="205"/>
      <c r="S143" s="205"/>
      <c r="AA143" s="221"/>
      <c r="AB143" s="221"/>
    </row>
    <row r="144" spans="2:36" ht="87.65" customHeight="1" x14ac:dyDescent="0.25">
      <c r="B144" s="226" t="s">
        <v>690</v>
      </c>
      <c r="C144" s="226" t="s">
        <v>663</v>
      </c>
      <c r="D144" s="665" t="s">
        <v>664</v>
      </c>
      <c r="E144" s="666"/>
      <c r="F144" s="667" t="s">
        <v>665</v>
      </c>
      <c r="G144" s="668"/>
      <c r="H144" s="669" t="s">
        <v>666</v>
      </c>
      <c r="I144" s="670"/>
      <c r="J144" s="719" t="s">
        <v>680</v>
      </c>
      <c r="K144" s="720"/>
      <c r="L144" s="720"/>
      <c r="M144" s="720"/>
      <c r="N144" s="721"/>
      <c r="Q144" s="502" t="s">
        <v>668</v>
      </c>
      <c r="R144" s="566"/>
      <c r="S144" s="566"/>
      <c r="T144" s="626"/>
      <c r="U144" s="227" t="s">
        <v>669</v>
      </c>
      <c r="V144" s="228" t="s">
        <v>670</v>
      </c>
      <c r="W144" s="228" t="s">
        <v>671</v>
      </c>
      <c r="X144" s="674"/>
      <c r="Y144" s="502" t="s">
        <v>672</v>
      </c>
      <c r="Z144" s="626"/>
    </row>
    <row r="145" spans="2:28" ht="19" customHeight="1" x14ac:dyDescent="0.25">
      <c r="B145" s="869" t="s">
        <v>716</v>
      </c>
      <c r="C145" s="680"/>
      <c r="D145" s="683" t="s">
        <v>694</v>
      </c>
      <c r="E145" s="722"/>
      <c r="F145" s="689" t="s">
        <v>693</v>
      </c>
      <c r="G145" s="690"/>
      <c r="H145" s="690"/>
      <c r="I145" s="691"/>
      <c r="J145" s="792"/>
      <c r="K145" s="793"/>
      <c r="L145" s="793"/>
      <c r="M145" s="793"/>
      <c r="N145" s="794"/>
      <c r="Q145" s="696"/>
      <c r="R145" s="697"/>
      <c r="S145" s="697"/>
      <c r="T145" s="698"/>
      <c r="U145" s="229" t="s">
        <v>110</v>
      </c>
      <c r="V145" s="230" t="str">
        <f>IF(F146="","",F146)</f>
        <v/>
      </c>
      <c r="W145" s="230" t="str">
        <f>IF(H146="","",H146)</f>
        <v/>
      </c>
      <c r="X145" s="675"/>
      <c r="Y145" s="705">
        <f>IFERROR(SUM(V147:W147),0)</f>
        <v>0</v>
      </c>
      <c r="Z145" s="706"/>
    </row>
    <row r="146" spans="2:28" ht="16.5" customHeight="1" x14ac:dyDescent="0.25">
      <c r="B146" s="870"/>
      <c r="C146" s="681"/>
      <c r="D146" s="685"/>
      <c r="E146" s="686"/>
      <c r="F146" s="803"/>
      <c r="G146" s="811"/>
      <c r="H146" s="807"/>
      <c r="I146" s="808"/>
      <c r="J146" s="795"/>
      <c r="K146" s="796"/>
      <c r="L146" s="796"/>
      <c r="M146" s="796"/>
      <c r="N146" s="797"/>
      <c r="Q146" s="699"/>
      <c r="R146" s="700"/>
      <c r="S146" s="700"/>
      <c r="T146" s="701"/>
      <c r="U146" s="229" t="s">
        <v>676</v>
      </c>
      <c r="V146" s="174"/>
      <c r="W146" s="175"/>
      <c r="X146" s="675"/>
      <c r="Y146" s="707"/>
      <c r="Z146" s="708"/>
    </row>
    <row r="147" spans="2:28" ht="23.15" customHeight="1" x14ac:dyDescent="0.25">
      <c r="B147" s="871"/>
      <c r="C147" s="872"/>
      <c r="D147" s="687"/>
      <c r="E147" s="688"/>
      <c r="F147" s="805"/>
      <c r="G147" s="812"/>
      <c r="H147" s="809"/>
      <c r="I147" s="810"/>
      <c r="J147" s="798"/>
      <c r="K147" s="799"/>
      <c r="L147" s="799"/>
      <c r="M147" s="799"/>
      <c r="N147" s="800"/>
      <c r="Q147" s="702"/>
      <c r="R147" s="703"/>
      <c r="S147" s="703"/>
      <c r="T147" s="704"/>
      <c r="U147" s="233" t="s">
        <v>678</v>
      </c>
      <c r="V147" s="234">
        <f>IFERROR(IF(V146*V145=0,0,V146*V145),0)</f>
        <v>0</v>
      </c>
      <c r="W147" s="234">
        <f>IFERROR(IF(W146*W145=0,0,W146*W145),0)</f>
        <v>0</v>
      </c>
      <c r="X147" s="676"/>
      <c r="Y147" s="801"/>
      <c r="Z147" s="802"/>
    </row>
    <row r="148" spans="2:28" ht="12.75" customHeight="1" x14ac:dyDescent="0.25">
      <c r="C148" s="1"/>
      <c r="H148" s="192"/>
      <c r="Q148" s="205"/>
      <c r="R148" s="205"/>
      <c r="S148" s="205"/>
      <c r="AA148" s="221"/>
      <c r="AB148" s="221"/>
    </row>
    <row r="149" spans="2:28" ht="86.15" customHeight="1" x14ac:dyDescent="0.25">
      <c r="B149" s="226" t="s">
        <v>690</v>
      </c>
      <c r="C149" s="226" t="s">
        <v>663</v>
      </c>
      <c r="D149" s="665" t="s">
        <v>664</v>
      </c>
      <c r="E149" s="666"/>
      <c r="F149" s="667" t="s">
        <v>665</v>
      </c>
      <c r="G149" s="668"/>
      <c r="H149" s="669" t="s">
        <v>666</v>
      </c>
      <c r="I149" s="670"/>
      <c r="J149" s="719" t="s">
        <v>680</v>
      </c>
      <c r="K149" s="720"/>
      <c r="L149" s="720"/>
      <c r="M149" s="720"/>
      <c r="N149" s="721"/>
      <c r="Q149" s="502" t="s">
        <v>668</v>
      </c>
      <c r="R149" s="566"/>
      <c r="S149" s="566"/>
      <c r="T149" s="626"/>
      <c r="U149" s="227" t="s">
        <v>669</v>
      </c>
      <c r="V149" s="228" t="s">
        <v>670</v>
      </c>
      <c r="W149" s="228" t="s">
        <v>671</v>
      </c>
      <c r="X149" s="674"/>
      <c r="Y149" s="502" t="s">
        <v>672</v>
      </c>
      <c r="Z149" s="626"/>
    </row>
    <row r="150" spans="2:28" ht="19.5" customHeight="1" x14ac:dyDescent="0.25">
      <c r="B150" s="869" t="s">
        <v>717</v>
      </c>
      <c r="C150" s="680"/>
      <c r="D150" s="683" t="s">
        <v>694</v>
      </c>
      <c r="E150" s="722"/>
      <c r="F150" s="689" t="s">
        <v>693</v>
      </c>
      <c r="G150" s="690"/>
      <c r="H150" s="690"/>
      <c r="I150" s="691"/>
      <c r="J150" s="792"/>
      <c r="K150" s="793"/>
      <c r="L150" s="793"/>
      <c r="M150" s="793"/>
      <c r="N150" s="794"/>
      <c r="Q150" s="696"/>
      <c r="R150" s="697"/>
      <c r="S150" s="697"/>
      <c r="T150" s="698"/>
      <c r="U150" s="229" t="s">
        <v>110</v>
      </c>
      <c r="V150" s="230" t="str">
        <f>IF(F151="","",F151)</f>
        <v/>
      </c>
      <c r="W150" s="230" t="str">
        <f>IF(H151="","",H151)</f>
        <v/>
      </c>
      <c r="X150" s="675"/>
      <c r="Y150" s="705">
        <f>IFERROR(SUM(V152:W152),0)</f>
        <v>0</v>
      </c>
      <c r="Z150" s="706"/>
    </row>
    <row r="151" spans="2:28" ht="15" customHeight="1" x14ac:dyDescent="0.25">
      <c r="B151" s="870"/>
      <c r="C151" s="681"/>
      <c r="D151" s="685"/>
      <c r="E151" s="686"/>
      <c r="F151" s="803"/>
      <c r="G151" s="811"/>
      <c r="H151" s="807"/>
      <c r="I151" s="808"/>
      <c r="J151" s="795"/>
      <c r="K151" s="796"/>
      <c r="L151" s="796"/>
      <c r="M151" s="796"/>
      <c r="N151" s="797"/>
      <c r="Q151" s="699"/>
      <c r="R151" s="700"/>
      <c r="S151" s="700"/>
      <c r="T151" s="701"/>
      <c r="U151" s="229" t="s">
        <v>676</v>
      </c>
      <c r="V151" s="174"/>
      <c r="W151" s="175"/>
      <c r="X151" s="675"/>
      <c r="Y151" s="707"/>
      <c r="Z151" s="708"/>
    </row>
    <row r="152" spans="2:28" ht="23.5" customHeight="1" x14ac:dyDescent="0.25">
      <c r="B152" s="871"/>
      <c r="C152" s="872"/>
      <c r="D152" s="687"/>
      <c r="E152" s="688"/>
      <c r="F152" s="805"/>
      <c r="G152" s="812"/>
      <c r="H152" s="809"/>
      <c r="I152" s="810"/>
      <c r="J152" s="798"/>
      <c r="K152" s="799"/>
      <c r="L152" s="799"/>
      <c r="M152" s="799"/>
      <c r="N152" s="800"/>
      <c r="Q152" s="702"/>
      <c r="R152" s="703"/>
      <c r="S152" s="703"/>
      <c r="T152" s="704"/>
      <c r="U152" s="233" t="s">
        <v>678</v>
      </c>
      <c r="V152" s="234">
        <f>IFERROR(IF(V151*V150=0,0,V151*V150),0)</f>
        <v>0</v>
      </c>
      <c r="W152" s="234">
        <f>IFERROR(IF(W151*W150=0,0,W151*W150),0)</f>
        <v>0</v>
      </c>
      <c r="X152" s="676"/>
      <c r="Y152" s="801"/>
      <c r="Z152" s="802"/>
    </row>
    <row r="153" spans="2:28" ht="12.75" customHeight="1" x14ac:dyDescent="0.25">
      <c r="C153" s="1"/>
      <c r="H153" s="192"/>
      <c r="Q153" s="205"/>
      <c r="R153" s="205"/>
      <c r="S153" s="205"/>
      <c r="AA153" s="221"/>
      <c r="AB153" s="221"/>
    </row>
    <row r="154" spans="2:28" ht="83.5" customHeight="1" x14ac:dyDescent="0.25">
      <c r="B154" s="226" t="s">
        <v>690</v>
      </c>
      <c r="C154" s="226" t="s">
        <v>663</v>
      </c>
      <c r="D154" s="665" t="s">
        <v>664</v>
      </c>
      <c r="E154" s="666"/>
      <c r="F154" s="667" t="s">
        <v>665</v>
      </c>
      <c r="G154" s="668"/>
      <c r="H154" s="669" t="s">
        <v>666</v>
      </c>
      <c r="I154" s="670"/>
      <c r="J154" s="719" t="s">
        <v>680</v>
      </c>
      <c r="K154" s="720"/>
      <c r="L154" s="720"/>
      <c r="M154" s="720"/>
      <c r="N154" s="721"/>
      <c r="Q154" s="502" t="s">
        <v>668</v>
      </c>
      <c r="R154" s="566"/>
      <c r="S154" s="566"/>
      <c r="T154" s="626"/>
      <c r="U154" s="227" t="s">
        <v>669</v>
      </c>
      <c r="V154" s="228" t="s">
        <v>670</v>
      </c>
      <c r="W154" s="228" t="s">
        <v>671</v>
      </c>
      <c r="X154" s="674"/>
      <c r="Y154" s="502" t="s">
        <v>672</v>
      </c>
      <c r="Z154" s="626"/>
    </row>
    <row r="155" spans="2:28" ht="18.649999999999999" customHeight="1" x14ac:dyDescent="0.25">
      <c r="B155" s="869" t="s">
        <v>718</v>
      </c>
      <c r="C155" s="680"/>
      <c r="D155" s="683" t="s">
        <v>694</v>
      </c>
      <c r="E155" s="722"/>
      <c r="F155" s="689" t="s">
        <v>693</v>
      </c>
      <c r="G155" s="690"/>
      <c r="H155" s="690"/>
      <c r="I155" s="691"/>
      <c r="J155" s="792"/>
      <c r="K155" s="793"/>
      <c r="L155" s="793"/>
      <c r="M155" s="793"/>
      <c r="N155" s="794"/>
      <c r="Q155" s="696"/>
      <c r="R155" s="697"/>
      <c r="S155" s="697"/>
      <c r="T155" s="698"/>
      <c r="U155" s="229" t="s">
        <v>110</v>
      </c>
      <c r="V155" s="230" t="str">
        <f>IF(F156="","",F156)</f>
        <v/>
      </c>
      <c r="W155" s="230" t="str">
        <f>IF(H156="","",H156)</f>
        <v/>
      </c>
      <c r="X155" s="675"/>
      <c r="Y155" s="705">
        <f>IFERROR(SUM(V157:W157),0)</f>
        <v>0</v>
      </c>
      <c r="Z155" s="706"/>
    </row>
    <row r="156" spans="2:28" ht="15.65" customHeight="1" x14ac:dyDescent="0.25">
      <c r="B156" s="870"/>
      <c r="C156" s="681"/>
      <c r="D156" s="685"/>
      <c r="E156" s="686"/>
      <c r="F156" s="803"/>
      <c r="G156" s="811"/>
      <c r="H156" s="807"/>
      <c r="I156" s="808"/>
      <c r="J156" s="795"/>
      <c r="K156" s="796"/>
      <c r="L156" s="796"/>
      <c r="M156" s="796"/>
      <c r="N156" s="797"/>
      <c r="Q156" s="699"/>
      <c r="R156" s="700"/>
      <c r="S156" s="700"/>
      <c r="T156" s="701"/>
      <c r="U156" s="229" t="s">
        <v>676</v>
      </c>
      <c r="V156" s="174"/>
      <c r="W156" s="175"/>
      <c r="X156" s="675"/>
      <c r="Y156" s="707"/>
      <c r="Z156" s="708"/>
    </row>
    <row r="157" spans="2:28" ht="32.5" customHeight="1" x14ac:dyDescent="0.25">
      <c r="B157" s="871"/>
      <c r="C157" s="872"/>
      <c r="D157" s="687"/>
      <c r="E157" s="688"/>
      <c r="F157" s="805"/>
      <c r="G157" s="812"/>
      <c r="H157" s="809"/>
      <c r="I157" s="810"/>
      <c r="J157" s="798"/>
      <c r="K157" s="799"/>
      <c r="L157" s="799"/>
      <c r="M157" s="799"/>
      <c r="N157" s="800"/>
      <c r="Q157" s="702"/>
      <c r="R157" s="703"/>
      <c r="S157" s="703"/>
      <c r="T157" s="704"/>
      <c r="U157" s="233" t="s">
        <v>678</v>
      </c>
      <c r="V157" s="234">
        <f>IFERROR(IF(V156*V155=0,0,V156*V155),0)</f>
        <v>0</v>
      </c>
      <c r="W157" s="234">
        <f>IFERROR(IF(W156*W155=0,0,W156*W155),0)</f>
        <v>0</v>
      </c>
      <c r="X157" s="676"/>
      <c r="Y157" s="801"/>
      <c r="Z157" s="802"/>
    </row>
    <row r="158" spans="2:28" ht="12.75" customHeight="1" x14ac:dyDescent="0.25">
      <c r="C158" s="1"/>
      <c r="H158" s="192"/>
      <c r="Q158" s="205"/>
      <c r="R158" s="205"/>
      <c r="S158" s="205"/>
      <c r="AA158" s="221"/>
      <c r="AB158" s="221"/>
    </row>
    <row r="159" spans="2:28" ht="84.65" customHeight="1" x14ac:dyDescent="0.25">
      <c r="B159" s="226" t="s">
        <v>690</v>
      </c>
      <c r="C159" s="226" t="s">
        <v>663</v>
      </c>
      <c r="D159" s="665" t="s">
        <v>664</v>
      </c>
      <c r="E159" s="666"/>
      <c r="F159" s="667" t="s">
        <v>665</v>
      </c>
      <c r="G159" s="668"/>
      <c r="H159" s="669" t="s">
        <v>666</v>
      </c>
      <c r="I159" s="670"/>
      <c r="J159" s="719" t="s">
        <v>680</v>
      </c>
      <c r="K159" s="720"/>
      <c r="L159" s="720"/>
      <c r="M159" s="720"/>
      <c r="N159" s="721"/>
      <c r="Q159" s="502" t="s">
        <v>668</v>
      </c>
      <c r="R159" s="566"/>
      <c r="S159" s="566"/>
      <c r="T159" s="626"/>
      <c r="U159" s="227" t="s">
        <v>669</v>
      </c>
      <c r="V159" s="228" t="s">
        <v>670</v>
      </c>
      <c r="W159" s="228" t="s">
        <v>671</v>
      </c>
      <c r="X159" s="674"/>
      <c r="Y159" s="502" t="s">
        <v>672</v>
      </c>
      <c r="Z159" s="626"/>
    </row>
    <row r="160" spans="2:28" ht="17.5" customHeight="1" x14ac:dyDescent="0.25">
      <c r="B160" s="869" t="s">
        <v>719</v>
      </c>
      <c r="C160" s="680"/>
      <c r="D160" s="683" t="s">
        <v>694</v>
      </c>
      <c r="E160" s="722"/>
      <c r="F160" s="689" t="s">
        <v>693</v>
      </c>
      <c r="G160" s="690"/>
      <c r="H160" s="690"/>
      <c r="I160" s="691"/>
      <c r="J160" s="792"/>
      <c r="K160" s="793"/>
      <c r="L160" s="793"/>
      <c r="M160" s="793"/>
      <c r="N160" s="794"/>
      <c r="Q160" s="696"/>
      <c r="R160" s="697"/>
      <c r="S160" s="697"/>
      <c r="T160" s="698"/>
      <c r="U160" s="229" t="s">
        <v>110</v>
      </c>
      <c r="V160" s="230" t="str">
        <f>IF(F161="","",F161)</f>
        <v/>
      </c>
      <c r="W160" s="230" t="str">
        <f>IF(H161="","",H161)</f>
        <v/>
      </c>
      <c r="X160" s="675"/>
      <c r="Y160" s="705">
        <f>IFERROR(SUM(V162:W162),0)</f>
        <v>0</v>
      </c>
      <c r="Z160" s="706"/>
    </row>
    <row r="161" spans="2:28" ht="15" customHeight="1" x14ac:dyDescent="0.25">
      <c r="B161" s="870"/>
      <c r="C161" s="681"/>
      <c r="D161" s="685"/>
      <c r="E161" s="686"/>
      <c r="F161" s="803"/>
      <c r="G161" s="811"/>
      <c r="H161" s="807"/>
      <c r="I161" s="808"/>
      <c r="J161" s="795"/>
      <c r="K161" s="796"/>
      <c r="L161" s="796"/>
      <c r="M161" s="796"/>
      <c r="N161" s="797"/>
      <c r="Q161" s="699"/>
      <c r="R161" s="700"/>
      <c r="S161" s="700"/>
      <c r="T161" s="701"/>
      <c r="U161" s="229" t="s">
        <v>676</v>
      </c>
      <c r="V161" s="174"/>
      <c r="W161" s="175"/>
      <c r="X161" s="675"/>
      <c r="Y161" s="707"/>
      <c r="Z161" s="708"/>
    </row>
    <row r="162" spans="2:28" ht="31" customHeight="1" x14ac:dyDescent="0.25">
      <c r="B162" s="871"/>
      <c r="C162" s="872"/>
      <c r="D162" s="687"/>
      <c r="E162" s="688"/>
      <c r="F162" s="805"/>
      <c r="G162" s="812"/>
      <c r="H162" s="809"/>
      <c r="I162" s="810"/>
      <c r="J162" s="798"/>
      <c r="K162" s="799"/>
      <c r="L162" s="799"/>
      <c r="M162" s="799"/>
      <c r="N162" s="800"/>
      <c r="Q162" s="702"/>
      <c r="R162" s="703"/>
      <c r="S162" s="703"/>
      <c r="T162" s="704"/>
      <c r="U162" s="233" t="s">
        <v>678</v>
      </c>
      <c r="V162" s="234">
        <f>IFERROR(IF(V161*V160=0,0,V161*V160),0)</f>
        <v>0</v>
      </c>
      <c r="W162" s="234">
        <f>IFERROR(IF(W161*W160=0,0,W161*W160),0)</f>
        <v>0</v>
      </c>
      <c r="X162" s="676"/>
      <c r="Y162" s="801"/>
      <c r="Z162" s="802"/>
    </row>
    <row r="163" spans="2:28" ht="12.75" customHeight="1" x14ac:dyDescent="0.25">
      <c r="C163" s="1"/>
      <c r="H163" s="192"/>
      <c r="Q163" s="205"/>
      <c r="R163" s="205"/>
      <c r="S163" s="205"/>
      <c r="AA163" s="221"/>
      <c r="AB163" s="221"/>
    </row>
    <row r="164" spans="2:28" ht="88.5" customHeight="1" x14ac:dyDescent="0.25">
      <c r="B164" s="226" t="s">
        <v>690</v>
      </c>
      <c r="C164" s="226" t="s">
        <v>663</v>
      </c>
      <c r="D164" s="665" t="s">
        <v>664</v>
      </c>
      <c r="E164" s="666"/>
      <c r="F164" s="667" t="s">
        <v>665</v>
      </c>
      <c r="G164" s="668"/>
      <c r="H164" s="669" t="s">
        <v>666</v>
      </c>
      <c r="I164" s="670"/>
      <c r="J164" s="719" t="s">
        <v>680</v>
      </c>
      <c r="K164" s="720"/>
      <c r="L164" s="720"/>
      <c r="M164" s="720"/>
      <c r="N164" s="721"/>
      <c r="Q164" s="502" t="s">
        <v>668</v>
      </c>
      <c r="R164" s="566"/>
      <c r="S164" s="566"/>
      <c r="T164" s="626"/>
      <c r="U164" s="227" t="s">
        <v>669</v>
      </c>
      <c r="V164" s="228" t="s">
        <v>670</v>
      </c>
      <c r="W164" s="228" t="s">
        <v>671</v>
      </c>
      <c r="X164" s="674"/>
      <c r="Y164" s="502" t="s">
        <v>672</v>
      </c>
      <c r="Z164" s="626"/>
    </row>
    <row r="165" spans="2:28" ht="18" customHeight="1" x14ac:dyDescent="0.25">
      <c r="B165" s="869" t="s">
        <v>720</v>
      </c>
      <c r="C165" s="680"/>
      <c r="D165" s="683" t="s">
        <v>694</v>
      </c>
      <c r="E165" s="722"/>
      <c r="F165" s="689" t="s">
        <v>693</v>
      </c>
      <c r="G165" s="690"/>
      <c r="H165" s="690"/>
      <c r="I165" s="691"/>
      <c r="J165" s="792"/>
      <c r="K165" s="793"/>
      <c r="L165" s="793"/>
      <c r="M165" s="793"/>
      <c r="N165" s="794"/>
      <c r="Q165" s="696"/>
      <c r="R165" s="697"/>
      <c r="S165" s="697"/>
      <c r="T165" s="698"/>
      <c r="U165" s="229" t="s">
        <v>110</v>
      </c>
      <c r="V165" s="230" t="str">
        <f>IF(F166="","",F166)</f>
        <v/>
      </c>
      <c r="W165" s="230" t="str">
        <f>IF(H166="","",H166)</f>
        <v/>
      </c>
      <c r="X165" s="675"/>
      <c r="Y165" s="705">
        <f>IFERROR(SUM(V167:W167),0)</f>
        <v>0</v>
      </c>
      <c r="Z165" s="706"/>
    </row>
    <row r="166" spans="2:28" ht="16" customHeight="1" x14ac:dyDescent="0.25">
      <c r="B166" s="870"/>
      <c r="C166" s="681"/>
      <c r="D166" s="685"/>
      <c r="E166" s="686"/>
      <c r="F166" s="803"/>
      <c r="G166" s="811"/>
      <c r="H166" s="807"/>
      <c r="I166" s="808"/>
      <c r="J166" s="795"/>
      <c r="K166" s="796"/>
      <c r="L166" s="796"/>
      <c r="M166" s="796"/>
      <c r="N166" s="797"/>
      <c r="Q166" s="699"/>
      <c r="R166" s="700"/>
      <c r="S166" s="700"/>
      <c r="T166" s="701"/>
      <c r="U166" s="229" t="s">
        <v>676</v>
      </c>
      <c r="V166" s="174"/>
      <c r="W166" s="175"/>
      <c r="X166" s="675"/>
      <c r="Y166" s="707"/>
      <c r="Z166" s="708"/>
    </row>
    <row r="167" spans="2:28" ht="29.15" customHeight="1" x14ac:dyDescent="0.25">
      <c r="B167" s="871"/>
      <c r="C167" s="872"/>
      <c r="D167" s="687"/>
      <c r="E167" s="688"/>
      <c r="F167" s="805"/>
      <c r="G167" s="812"/>
      <c r="H167" s="809"/>
      <c r="I167" s="810"/>
      <c r="J167" s="798"/>
      <c r="K167" s="799"/>
      <c r="L167" s="799"/>
      <c r="M167" s="799"/>
      <c r="N167" s="800"/>
      <c r="Q167" s="702"/>
      <c r="R167" s="703"/>
      <c r="S167" s="703"/>
      <c r="T167" s="704"/>
      <c r="U167" s="233" t="s">
        <v>678</v>
      </c>
      <c r="V167" s="234">
        <f>IFERROR(IF(V166*V165=0,0,V166*V165),0)</f>
        <v>0</v>
      </c>
      <c r="W167" s="234">
        <f>IFERROR(IF(W166*W165=0,0,W166*W165),0)</f>
        <v>0</v>
      </c>
      <c r="X167" s="676"/>
      <c r="Y167" s="801"/>
      <c r="Z167" s="802"/>
    </row>
    <row r="168" spans="2:28" ht="12.75" customHeight="1" x14ac:dyDescent="0.25">
      <c r="C168" s="1"/>
      <c r="H168" s="192"/>
      <c r="Q168" s="205"/>
      <c r="R168" s="205"/>
      <c r="S168" s="205"/>
      <c r="AA168" s="221"/>
      <c r="AB168" s="221"/>
    </row>
    <row r="169" spans="2:28" ht="87.65" customHeight="1" x14ac:dyDescent="0.25">
      <c r="B169" s="226" t="s">
        <v>690</v>
      </c>
      <c r="C169" s="226" t="s">
        <v>663</v>
      </c>
      <c r="D169" s="665" t="s">
        <v>664</v>
      </c>
      <c r="E169" s="666"/>
      <c r="F169" s="667" t="s">
        <v>665</v>
      </c>
      <c r="G169" s="668"/>
      <c r="H169" s="669" t="s">
        <v>666</v>
      </c>
      <c r="I169" s="670"/>
      <c r="J169" s="719" t="s">
        <v>680</v>
      </c>
      <c r="K169" s="720"/>
      <c r="L169" s="720"/>
      <c r="M169" s="720"/>
      <c r="N169" s="721"/>
      <c r="Q169" s="502" t="s">
        <v>668</v>
      </c>
      <c r="R169" s="566"/>
      <c r="S169" s="566"/>
      <c r="T169" s="626"/>
      <c r="U169" s="227" t="s">
        <v>669</v>
      </c>
      <c r="V169" s="228" t="s">
        <v>670</v>
      </c>
      <c r="W169" s="228" t="s">
        <v>671</v>
      </c>
      <c r="X169" s="674"/>
      <c r="Y169" s="502" t="s">
        <v>672</v>
      </c>
      <c r="Z169" s="626"/>
    </row>
    <row r="170" spans="2:28" ht="19" customHeight="1" x14ac:dyDescent="0.25">
      <c r="B170" s="869" t="s">
        <v>721</v>
      </c>
      <c r="C170" s="680"/>
      <c r="D170" s="683" t="s">
        <v>694</v>
      </c>
      <c r="E170" s="722"/>
      <c r="F170" s="689" t="s">
        <v>693</v>
      </c>
      <c r="G170" s="690"/>
      <c r="H170" s="690"/>
      <c r="I170" s="691"/>
      <c r="J170" s="792"/>
      <c r="K170" s="793"/>
      <c r="L170" s="793"/>
      <c r="M170" s="793"/>
      <c r="N170" s="794"/>
      <c r="Q170" s="696"/>
      <c r="R170" s="697"/>
      <c r="S170" s="697"/>
      <c r="T170" s="698"/>
      <c r="U170" s="229" t="s">
        <v>110</v>
      </c>
      <c r="V170" s="230" t="str">
        <f>IF(F171="","",F171)</f>
        <v/>
      </c>
      <c r="W170" s="230" t="str">
        <f>IF(H171="","",H171)</f>
        <v/>
      </c>
      <c r="X170" s="675"/>
      <c r="Y170" s="705">
        <f>IFERROR(SUM(V172:W172),0)</f>
        <v>0</v>
      </c>
      <c r="Z170" s="706"/>
    </row>
    <row r="171" spans="2:28" ht="12" customHeight="1" x14ac:dyDescent="0.25">
      <c r="B171" s="870"/>
      <c r="C171" s="681"/>
      <c r="D171" s="685"/>
      <c r="E171" s="686"/>
      <c r="F171" s="803"/>
      <c r="G171" s="811"/>
      <c r="H171" s="807"/>
      <c r="I171" s="808"/>
      <c r="J171" s="795"/>
      <c r="K171" s="796"/>
      <c r="L171" s="796"/>
      <c r="M171" s="796"/>
      <c r="N171" s="797"/>
      <c r="Q171" s="699"/>
      <c r="R171" s="700"/>
      <c r="S171" s="700"/>
      <c r="T171" s="701"/>
      <c r="U171" s="229" t="s">
        <v>676</v>
      </c>
      <c r="V171" s="174"/>
      <c r="W171" s="175"/>
      <c r="X171" s="675"/>
      <c r="Y171" s="707"/>
      <c r="Z171" s="708"/>
    </row>
    <row r="172" spans="2:28" ht="33.65" customHeight="1" x14ac:dyDescent="0.25">
      <c r="B172" s="871"/>
      <c r="C172" s="872"/>
      <c r="D172" s="687"/>
      <c r="E172" s="688"/>
      <c r="F172" s="805"/>
      <c r="G172" s="812"/>
      <c r="H172" s="809"/>
      <c r="I172" s="810"/>
      <c r="J172" s="798"/>
      <c r="K172" s="799"/>
      <c r="L172" s="799"/>
      <c r="M172" s="799"/>
      <c r="N172" s="800"/>
      <c r="Q172" s="702"/>
      <c r="R172" s="703"/>
      <c r="S172" s="703"/>
      <c r="T172" s="704"/>
      <c r="U172" s="233" t="s">
        <v>678</v>
      </c>
      <c r="V172" s="234">
        <f>IFERROR(IF(V171*V170=0,0,V171*V170),0)</f>
        <v>0</v>
      </c>
      <c r="W172" s="234">
        <f>IFERROR(IF(W171*W170=0,0,W171*W170),0)</f>
        <v>0</v>
      </c>
      <c r="X172" s="676"/>
      <c r="Y172" s="801"/>
      <c r="Z172" s="802"/>
    </row>
    <row r="173" spans="2:28" ht="12.75" customHeight="1" x14ac:dyDescent="0.25">
      <c r="C173" s="1"/>
      <c r="H173" s="192"/>
      <c r="Q173" s="205"/>
      <c r="R173" s="205"/>
      <c r="S173" s="205"/>
      <c r="AA173" s="221"/>
      <c r="AB173" s="221"/>
    </row>
    <row r="174" spans="2:28" ht="85" customHeight="1" x14ac:dyDescent="0.25">
      <c r="B174" s="226" t="s">
        <v>690</v>
      </c>
      <c r="C174" s="226" t="s">
        <v>663</v>
      </c>
      <c r="D174" s="665" t="s">
        <v>664</v>
      </c>
      <c r="E174" s="666"/>
      <c r="F174" s="667" t="s">
        <v>665</v>
      </c>
      <c r="G174" s="668"/>
      <c r="H174" s="669" t="s">
        <v>666</v>
      </c>
      <c r="I174" s="670"/>
      <c r="J174" s="719" t="s">
        <v>680</v>
      </c>
      <c r="K174" s="720"/>
      <c r="L174" s="720"/>
      <c r="M174" s="720"/>
      <c r="N174" s="721"/>
      <c r="Q174" s="502" t="s">
        <v>668</v>
      </c>
      <c r="R174" s="566"/>
      <c r="S174" s="566"/>
      <c r="T174" s="626"/>
      <c r="U174" s="227" t="s">
        <v>669</v>
      </c>
      <c r="V174" s="228" t="s">
        <v>670</v>
      </c>
      <c r="W174" s="228" t="s">
        <v>671</v>
      </c>
      <c r="X174" s="674"/>
      <c r="Y174" s="502" t="s">
        <v>672</v>
      </c>
      <c r="Z174" s="626"/>
    </row>
    <row r="175" spans="2:28" ht="18" customHeight="1" x14ac:dyDescent="0.25">
      <c r="B175" s="869" t="s">
        <v>722</v>
      </c>
      <c r="C175" s="680"/>
      <c r="D175" s="683" t="s">
        <v>723</v>
      </c>
      <c r="E175" s="722"/>
      <c r="F175" s="689" t="s">
        <v>693</v>
      </c>
      <c r="G175" s="690"/>
      <c r="H175" s="690"/>
      <c r="I175" s="691"/>
      <c r="J175" s="792"/>
      <c r="K175" s="793"/>
      <c r="L175" s="793"/>
      <c r="M175" s="793"/>
      <c r="N175" s="794"/>
      <c r="Q175" s="696"/>
      <c r="R175" s="697"/>
      <c r="S175" s="697"/>
      <c r="T175" s="698"/>
      <c r="U175" s="229" t="s">
        <v>110</v>
      </c>
      <c r="V175" s="230" t="str">
        <f>IF(F176="","",F176)</f>
        <v/>
      </c>
      <c r="W175" s="230" t="str">
        <f>IF(H176="","",H176)</f>
        <v/>
      </c>
      <c r="X175" s="675"/>
      <c r="Y175" s="705">
        <f>IFERROR(SUM(V177:W177),0)</f>
        <v>0</v>
      </c>
      <c r="Z175" s="706"/>
    </row>
    <row r="176" spans="2:28" ht="17.5" customHeight="1" x14ac:dyDescent="0.25">
      <c r="B176" s="870"/>
      <c r="C176" s="681"/>
      <c r="D176" s="685"/>
      <c r="E176" s="686"/>
      <c r="F176" s="803"/>
      <c r="G176" s="811"/>
      <c r="H176" s="807"/>
      <c r="I176" s="808"/>
      <c r="J176" s="795"/>
      <c r="K176" s="796"/>
      <c r="L176" s="796"/>
      <c r="M176" s="796"/>
      <c r="N176" s="797"/>
      <c r="Q176" s="699"/>
      <c r="R176" s="700"/>
      <c r="S176" s="700"/>
      <c r="T176" s="701"/>
      <c r="U176" s="229" t="s">
        <v>676</v>
      </c>
      <c r="V176" s="174"/>
      <c r="W176" s="175"/>
      <c r="X176" s="675"/>
      <c r="Y176" s="707"/>
      <c r="Z176" s="708"/>
    </row>
    <row r="177" spans="1:28" ht="32.5" customHeight="1" x14ac:dyDescent="0.25">
      <c r="B177" s="871"/>
      <c r="C177" s="872"/>
      <c r="D177" s="687"/>
      <c r="E177" s="688"/>
      <c r="F177" s="805"/>
      <c r="G177" s="812"/>
      <c r="H177" s="809"/>
      <c r="I177" s="810"/>
      <c r="J177" s="798"/>
      <c r="K177" s="799"/>
      <c r="L177" s="799"/>
      <c r="M177" s="799"/>
      <c r="N177" s="800"/>
      <c r="Q177" s="702"/>
      <c r="R177" s="703"/>
      <c r="S177" s="703"/>
      <c r="T177" s="704"/>
      <c r="U177" s="233" t="s">
        <v>678</v>
      </c>
      <c r="V177" s="234">
        <f>IFERROR(IF(V176*V175=0,0,V176*V175),0)</f>
        <v>0</v>
      </c>
      <c r="W177" s="234">
        <f>IFERROR(IF(W176*W175=0,0,W176*W175),0)</f>
        <v>0</v>
      </c>
      <c r="X177" s="676"/>
      <c r="Y177" s="801"/>
      <c r="Z177" s="802"/>
    </row>
    <row r="178" spans="1:28" ht="12.75" customHeight="1" x14ac:dyDescent="0.25">
      <c r="C178" s="1"/>
      <c r="H178" s="192"/>
      <c r="Q178" s="205"/>
      <c r="R178" s="205"/>
      <c r="S178" s="205"/>
      <c r="AA178" s="221"/>
      <c r="AB178" s="221"/>
    </row>
    <row r="179" spans="1:28" ht="24.65" customHeight="1" x14ac:dyDescent="0.25">
      <c r="A179" s="252"/>
      <c r="B179" s="471"/>
      <c r="C179" s="471"/>
      <c r="D179" s="471"/>
      <c r="E179" s="471"/>
      <c r="F179" s="471"/>
      <c r="J179" s="221"/>
      <c r="Q179" s="221"/>
      <c r="R179" s="221"/>
      <c r="S179" s="221"/>
      <c r="T179" s="221"/>
      <c r="U179" s="221"/>
      <c r="W179" s="253"/>
      <c r="X179" s="254" t="s">
        <v>102</v>
      </c>
      <c r="Y179" s="885">
        <f>SUM(Y76:Y177)</f>
        <v>0</v>
      </c>
      <c r="Z179" s="886"/>
      <c r="AA179" s="221"/>
      <c r="AB179" s="221"/>
    </row>
    <row r="180" spans="1:28" ht="7.5" customHeight="1" x14ac:dyDescent="0.25">
      <c r="C180" s="1"/>
      <c r="H180" s="192"/>
      <c r="P180" s="217"/>
      <c r="Q180" s="217"/>
      <c r="R180" s="217"/>
      <c r="Y180" s="255"/>
      <c r="Z180" s="221"/>
      <c r="AA180" s="221"/>
    </row>
    <row r="181" spans="1:28" ht="7.5" customHeight="1" x14ac:dyDescent="0.25">
      <c r="C181" s="1"/>
      <c r="H181" s="192"/>
      <c r="P181" s="205"/>
      <c r="Q181" s="205"/>
      <c r="R181" s="205"/>
      <c r="Z181" s="221"/>
      <c r="AA181" s="221"/>
    </row>
    <row r="182" spans="1:28" ht="27" customHeight="1" x14ac:dyDescent="0.25">
      <c r="A182" s="252"/>
      <c r="B182" s="471"/>
      <c r="C182" s="471"/>
      <c r="D182" s="471"/>
      <c r="E182" s="471"/>
      <c r="F182" s="471"/>
      <c r="J182" s="221"/>
      <c r="P182" s="221"/>
      <c r="Q182" s="221"/>
      <c r="R182" s="221"/>
      <c r="S182" s="221"/>
      <c r="T182" s="221"/>
      <c r="V182" s="253"/>
      <c r="Z182" s="221"/>
      <c r="AA182" s="221"/>
    </row>
    <row r="183" spans="1:28" ht="17.25" customHeight="1" x14ac:dyDescent="0.25">
      <c r="A183" s="252"/>
      <c r="B183" s="221"/>
      <c r="C183" s="221"/>
      <c r="D183" s="221"/>
      <c r="E183" s="221"/>
      <c r="F183" s="221"/>
      <c r="G183" s="221"/>
      <c r="H183" s="221"/>
      <c r="I183" s="221"/>
      <c r="J183" s="221"/>
      <c r="P183" s="221"/>
      <c r="Q183" s="221"/>
      <c r="R183" s="221"/>
      <c r="S183" s="221"/>
      <c r="T183" s="221"/>
      <c r="U183" s="516"/>
      <c r="V183" s="517"/>
      <c r="W183" s="517"/>
      <c r="X183" s="254"/>
      <c r="Y183" s="256"/>
      <c r="Z183" s="221"/>
      <c r="AA183" s="221"/>
    </row>
    <row r="184" spans="1:28" ht="19.5" customHeight="1" x14ac:dyDescent="0.25">
      <c r="B184" s="257" t="s">
        <v>150</v>
      </c>
      <c r="F184" s="190"/>
      <c r="K184" s="257"/>
      <c r="N184" s="190"/>
    </row>
    <row r="185" spans="1:28" ht="28.5" customHeight="1" x14ac:dyDescent="0.25">
      <c r="A185" s="252"/>
      <c r="B185" s="482" t="s">
        <v>351</v>
      </c>
      <c r="C185" s="482"/>
      <c r="D185" s="482"/>
      <c r="E185" s="482"/>
      <c r="F185" s="482"/>
      <c r="G185" s="482"/>
      <c r="H185" s="482"/>
      <c r="I185" s="482"/>
      <c r="J185" s="482"/>
      <c r="M185" s="258"/>
      <c r="N185" s="210"/>
      <c r="P185" s="221"/>
      <c r="Q185" s="221"/>
      <c r="R185" s="221"/>
      <c r="S185" s="221"/>
      <c r="T185" s="221"/>
      <c r="U185" s="221"/>
      <c r="V185" s="221"/>
      <c r="W185" s="221"/>
      <c r="X185" s="254"/>
      <c r="Y185" s="256"/>
      <c r="Z185" s="221"/>
      <c r="AA185" s="221"/>
    </row>
    <row r="186" spans="1:28" ht="24.75" hidden="1" customHeight="1" x14ac:dyDescent="0.25">
      <c r="A186" s="259"/>
      <c r="B186" s="490" t="s">
        <v>334</v>
      </c>
      <c r="C186" s="491"/>
      <c r="D186" s="491"/>
      <c r="E186" s="491"/>
      <c r="F186" s="491"/>
      <c r="G186" s="491"/>
      <c r="H186" s="491"/>
      <c r="I186" s="491"/>
      <c r="J186" s="492"/>
      <c r="K186" s="190" t="s">
        <v>343</v>
      </c>
      <c r="L186" s="210"/>
      <c r="M186" s="210"/>
      <c r="N186" s="210"/>
      <c r="P186" s="221"/>
      <c r="Q186" s="221"/>
      <c r="R186" s="221"/>
      <c r="S186" s="221"/>
      <c r="T186" s="221"/>
      <c r="U186" s="221"/>
      <c r="V186" s="221"/>
      <c r="W186" s="221"/>
      <c r="X186" s="254"/>
      <c r="Y186" s="256"/>
      <c r="Z186" s="221"/>
      <c r="AA186" s="221"/>
    </row>
    <row r="187" spans="1:28" ht="17.25" customHeight="1" x14ac:dyDescent="0.25">
      <c r="A187" s="252"/>
      <c r="B187" s="225"/>
      <c r="C187" s="225"/>
      <c r="D187" s="225"/>
      <c r="E187" s="225"/>
      <c r="F187" s="260"/>
      <c r="G187" s="225"/>
      <c r="H187" s="225"/>
      <c r="I187" s="225"/>
      <c r="J187" s="221"/>
      <c r="P187" s="221"/>
      <c r="Q187" s="221"/>
      <c r="R187" s="221"/>
      <c r="S187" s="221"/>
      <c r="T187" s="221"/>
      <c r="U187" s="221"/>
      <c r="V187" s="221"/>
      <c r="W187" s="221"/>
      <c r="X187" s="254"/>
      <c r="Y187" s="256"/>
      <c r="Z187" s="221"/>
      <c r="AA187" s="221"/>
    </row>
    <row r="188" spans="1:28" ht="17.25" customHeight="1" x14ac:dyDescent="0.25">
      <c r="A188" s="252"/>
      <c r="E188" s="493"/>
      <c r="F188" s="493"/>
      <c r="G188" s="493"/>
      <c r="H188" s="493"/>
      <c r="I188" s="493"/>
      <c r="J188" s="221"/>
      <c r="K188" s="190"/>
      <c r="P188" s="221"/>
      <c r="Q188" s="221"/>
      <c r="R188" s="221"/>
      <c r="S188" s="221"/>
      <c r="T188" s="221"/>
      <c r="U188" s="221"/>
      <c r="V188" s="221"/>
      <c r="W188" s="221"/>
      <c r="X188" s="254"/>
      <c r="Y188" s="256"/>
      <c r="AA188" s="221"/>
      <c r="AB188" s="221"/>
    </row>
    <row r="189" spans="1:28" ht="8.25" customHeight="1" x14ac:dyDescent="0.25">
      <c r="A189" s="252"/>
      <c r="J189" s="221"/>
      <c r="P189" s="221"/>
      <c r="Q189" s="221"/>
      <c r="R189" s="221"/>
      <c r="S189" s="221"/>
      <c r="T189" s="221"/>
      <c r="U189" s="221"/>
      <c r="V189" s="221"/>
      <c r="W189" s="221"/>
      <c r="X189" s="254"/>
      <c r="Y189" s="256"/>
      <c r="AA189" s="221"/>
      <c r="AB189" s="221"/>
    </row>
    <row r="190" spans="1:28" ht="41.25" customHeight="1" x14ac:dyDescent="0.25">
      <c r="A190" s="252"/>
      <c r="B190" s="261" t="s">
        <v>635</v>
      </c>
      <c r="C190" s="199"/>
      <c r="D190" s="199"/>
      <c r="L190" s="522" t="s">
        <v>327</v>
      </c>
      <c r="M190" s="523"/>
      <c r="N190" s="524"/>
      <c r="P190" s="221"/>
      <c r="Q190" s="221"/>
      <c r="R190" s="221"/>
      <c r="S190" s="221"/>
      <c r="T190" s="221"/>
      <c r="U190" s="221"/>
      <c r="V190" s="221"/>
      <c r="W190" s="221"/>
      <c r="X190" s="254"/>
      <c r="Y190" s="256"/>
      <c r="Z190" s="221"/>
      <c r="AA190" s="221"/>
    </row>
    <row r="191" spans="1:28" ht="41.25" customHeight="1" x14ac:dyDescent="0.25">
      <c r="A191" s="252"/>
      <c r="B191" s="262"/>
      <c r="C191" s="232"/>
      <c r="D191" s="232"/>
      <c r="E191" s="232"/>
      <c r="F191" s="232"/>
      <c r="G191" s="232"/>
      <c r="H191" s="232"/>
      <c r="I191" s="232"/>
      <c r="J191" s="232"/>
      <c r="L191" s="525"/>
      <c r="M191" s="526"/>
      <c r="N191" s="527"/>
      <c r="P191" s="221"/>
      <c r="Q191" s="221"/>
      <c r="R191" s="221"/>
      <c r="S191" s="221"/>
      <c r="T191" s="221"/>
      <c r="U191" s="221"/>
      <c r="V191" s="221"/>
      <c r="W191" s="221"/>
      <c r="X191" s="254"/>
      <c r="Y191" s="256"/>
      <c r="Z191" s="221"/>
      <c r="AA191" s="221"/>
    </row>
    <row r="192" spans="1:28" ht="17.25" customHeight="1" x14ac:dyDescent="0.25">
      <c r="A192" s="252"/>
      <c r="B192" s="482"/>
      <c r="C192" s="482"/>
      <c r="D192" s="482"/>
      <c r="F192" s="193"/>
      <c r="G192" s="193"/>
      <c r="H192" s="193"/>
      <c r="I192" s="193"/>
      <c r="J192" s="221"/>
      <c r="L192" s="528"/>
      <c r="M192" s="529"/>
      <c r="N192" s="530"/>
      <c r="P192" s="221"/>
      <c r="Q192" s="221"/>
      <c r="R192" s="221"/>
      <c r="S192" s="221"/>
      <c r="T192" s="221"/>
      <c r="U192" s="221"/>
      <c r="V192" s="221"/>
      <c r="W192" s="221"/>
      <c r="X192" s="254"/>
      <c r="Y192" s="256"/>
      <c r="Z192" s="221"/>
      <c r="AA192" s="221"/>
    </row>
    <row r="193" spans="1:34" ht="25.5" hidden="1" customHeight="1" x14ac:dyDescent="0.25">
      <c r="A193" s="252"/>
      <c r="B193" s="263"/>
      <c r="C193" s="263"/>
      <c r="D193" s="263"/>
      <c r="E193" s="263"/>
      <c r="F193" s="263"/>
      <c r="G193" s="263"/>
      <c r="H193" s="263"/>
      <c r="I193" s="263"/>
      <c r="J193" s="263"/>
      <c r="L193" s="264"/>
      <c r="M193" s="264"/>
      <c r="N193" s="264"/>
      <c r="O193" s="265"/>
      <c r="P193" s="190"/>
      <c r="Q193" s="221"/>
      <c r="R193" s="221"/>
      <c r="S193" s="221"/>
      <c r="T193" s="221"/>
      <c r="U193" s="221"/>
      <c r="V193" s="221"/>
      <c r="W193" s="221"/>
      <c r="X193" s="254"/>
      <c r="Y193" s="256"/>
      <c r="Z193" s="221"/>
      <c r="AA193" s="221"/>
    </row>
    <row r="194" spans="1:34" ht="18.75" customHeight="1" x14ac:dyDescent="0.25">
      <c r="A194" s="252"/>
      <c r="B194" s="482" t="s">
        <v>342</v>
      </c>
      <c r="C194" s="536"/>
      <c r="D194" s="536"/>
      <c r="E194" s="536"/>
      <c r="F194" s="536"/>
      <c r="G194" s="536"/>
      <c r="H194" s="536"/>
      <c r="I194" s="536"/>
      <c r="J194" s="536"/>
      <c r="L194" s="264"/>
      <c r="M194" s="264"/>
      <c r="N194" s="264"/>
      <c r="O194" s="265"/>
      <c r="P194" s="265"/>
      <c r="Q194" s="221"/>
      <c r="R194" s="221"/>
      <c r="S194" s="221"/>
      <c r="T194" s="221"/>
      <c r="U194" s="221"/>
      <c r="V194" s="221"/>
      <c r="W194" s="221"/>
      <c r="X194" s="254"/>
      <c r="Y194" s="256"/>
      <c r="Z194" s="221"/>
      <c r="AA194" s="221"/>
    </row>
    <row r="195" spans="1:34" ht="25.5" customHeight="1" x14ac:dyDescent="0.25">
      <c r="A195" s="252"/>
      <c r="B195" s="641" t="s">
        <v>346</v>
      </c>
      <c r="C195" s="642"/>
      <c r="D195" s="642"/>
      <c r="E195" s="642"/>
      <c r="F195" s="642"/>
      <c r="G195" s="642"/>
      <c r="H195" s="642"/>
      <c r="I195" s="642"/>
      <c r="J195" s="643"/>
      <c r="L195" s="264"/>
      <c r="M195" s="264"/>
      <c r="N195" s="264"/>
      <c r="O195" s="265"/>
      <c r="P195" s="265"/>
      <c r="Q195" s="221"/>
      <c r="R195" s="221"/>
      <c r="S195" s="221"/>
      <c r="T195" s="221"/>
      <c r="U195" s="221"/>
      <c r="V195" s="221"/>
      <c r="W195" s="221"/>
      <c r="X195" s="254"/>
      <c r="Y195" s="256"/>
      <c r="Z195" s="221"/>
      <c r="AA195" s="221"/>
    </row>
    <row r="196" spans="1:34" ht="17.25" customHeight="1" x14ac:dyDescent="0.25">
      <c r="A196" s="252"/>
      <c r="B196" s="644"/>
      <c r="C196" s="645"/>
      <c r="D196" s="645"/>
      <c r="E196" s="645"/>
      <c r="F196" s="645"/>
      <c r="G196" s="645"/>
      <c r="H196" s="645"/>
      <c r="I196" s="645"/>
      <c r="J196" s="646"/>
      <c r="K196" s="488"/>
      <c r="L196" s="531"/>
      <c r="M196" s="532"/>
      <c r="N196" s="532"/>
      <c r="P196" s="221"/>
      <c r="Q196" s="221"/>
      <c r="R196" s="221"/>
      <c r="S196" s="221"/>
      <c r="T196" s="221"/>
      <c r="U196" s="221"/>
      <c r="V196" s="221"/>
      <c r="W196" s="221"/>
      <c r="X196" s="254"/>
      <c r="Y196" s="256"/>
      <c r="Z196" s="221"/>
      <c r="AA196" s="221"/>
    </row>
    <row r="197" spans="1:34" ht="17.25" customHeight="1" x14ac:dyDescent="0.25">
      <c r="A197" s="252"/>
      <c r="B197" s="225"/>
      <c r="K197" s="488"/>
      <c r="L197" s="531"/>
      <c r="M197" s="532"/>
      <c r="N197" s="532"/>
      <c r="P197" s="221"/>
      <c r="Q197" s="221"/>
      <c r="R197" s="221"/>
      <c r="S197" s="221"/>
      <c r="T197" s="221"/>
      <c r="U197" s="221"/>
      <c r="V197" s="221"/>
      <c r="W197" s="221"/>
      <c r="X197" s="254"/>
      <c r="Y197" s="256"/>
      <c r="Z197" s="221"/>
      <c r="AA197" s="221"/>
    </row>
    <row r="198" spans="1:34" ht="20.25" customHeight="1" x14ac:dyDescent="0.25">
      <c r="A198" s="252"/>
      <c r="B198" s="471" t="s">
        <v>151</v>
      </c>
      <c r="C198" s="471"/>
      <c r="D198" s="471"/>
      <c r="E198" s="471"/>
      <c r="F198" s="471"/>
      <c r="G198" s="190"/>
      <c r="J198" s="221"/>
      <c r="K198" s="488"/>
      <c r="L198" s="532"/>
      <c r="M198" s="532"/>
      <c r="N198" s="532"/>
      <c r="P198" s="257" t="s">
        <v>34</v>
      </c>
      <c r="X198" s="254"/>
      <c r="Y198" s="256"/>
      <c r="Z198" s="221"/>
      <c r="AA198" s="221"/>
    </row>
    <row r="199" spans="1:34" ht="15.75" customHeight="1" x14ac:dyDescent="0.3">
      <c r="A199" s="252"/>
      <c r="B199" s="477" t="s">
        <v>331</v>
      </c>
      <c r="C199" s="477"/>
      <c r="D199" s="477"/>
      <c r="E199" s="478"/>
      <c r="F199" s="266"/>
      <c r="G199" s="260"/>
      <c r="H199" s="260"/>
      <c r="I199" s="260"/>
      <c r="J199" s="221"/>
      <c r="K199" s="489"/>
      <c r="L199" s="267"/>
      <c r="M199" s="268"/>
      <c r="N199" s="269"/>
      <c r="P199" s="189"/>
      <c r="X199" s="254"/>
      <c r="Y199" s="256"/>
      <c r="Z199" s="221"/>
      <c r="AA199" s="221"/>
    </row>
    <row r="200" spans="1:34" ht="99" customHeight="1" x14ac:dyDescent="0.25">
      <c r="A200" s="252"/>
      <c r="B200" s="647" t="s">
        <v>621</v>
      </c>
      <c r="C200" s="648"/>
      <c r="D200" s="479" t="s">
        <v>620</v>
      </c>
      <c r="E200" s="649"/>
      <c r="F200" s="649"/>
      <c r="G200" s="650"/>
      <c r="H200" s="479" t="s">
        <v>333</v>
      </c>
      <c r="I200" s="480"/>
      <c r="J200" s="480"/>
      <c r="K200" s="480"/>
      <c r="L200" s="480"/>
      <c r="M200" s="480"/>
      <c r="N200" s="481"/>
      <c r="P200" s="270" t="s">
        <v>619</v>
      </c>
      <c r="Q200" s="638" t="s">
        <v>618</v>
      </c>
      <c r="R200" s="639"/>
      <c r="S200" s="639"/>
      <c r="T200" s="639"/>
      <c r="U200" s="639"/>
      <c r="V200" s="639"/>
      <c r="W200" s="639"/>
      <c r="X200" s="640"/>
      <c r="Y200" s="271"/>
      <c r="Z200" s="272"/>
      <c r="AA200" s="273"/>
      <c r="AB200" s="273"/>
    </row>
    <row r="201" spans="1:34" ht="34.5" customHeight="1" x14ac:dyDescent="0.3">
      <c r="A201" s="252"/>
      <c r="B201" s="486" t="s">
        <v>673</v>
      </c>
      <c r="C201" s="487"/>
      <c r="D201" s="483" t="s">
        <v>735</v>
      </c>
      <c r="E201" s="484"/>
      <c r="F201" s="484"/>
      <c r="G201" s="485"/>
      <c r="H201" s="474"/>
      <c r="I201" s="475"/>
      <c r="J201" s="475"/>
      <c r="K201" s="475"/>
      <c r="L201" s="475"/>
      <c r="M201" s="475"/>
      <c r="N201" s="476"/>
      <c r="O201" s="274"/>
      <c r="P201" s="301" t="s">
        <v>772</v>
      </c>
      <c r="Q201" s="472"/>
      <c r="R201" s="472"/>
      <c r="S201" s="472"/>
      <c r="T201" s="472"/>
      <c r="U201" s="472"/>
      <c r="V201" s="472"/>
      <c r="W201" s="472"/>
      <c r="X201" s="473"/>
      <c r="Y201" s="274"/>
      <c r="Z201" s="274"/>
      <c r="AA201" s="274" t="b">
        <f>IF(LEFT(B201,4)="Välj",FALSE,TRUE)</f>
        <v>1</v>
      </c>
      <c r="AB201" s="274" t="b">
        <f>IF(P201="Ja",TRUE,FALSE)</f>
        <v>0</v>
      </c>
      <c r="AH201" s="199" t="b">
        <f>AA201=AB201</f>
        <v>0</v>
      </c>
    </row>
    <row r="202" spans="1:34" ht="32.25" customHeight="1" x14ac:dyDescent="0.3">
      <c r="A202" s="252"/>
      <c r="B202" s="486" t="s">
        <v>353</v>
      </c>
      <c r="C202" s="487"/>
      <c r="D202" s="483"/>
      <c r="E202" s="484"/>
      <c r="F202" s="484"/>
      <c r="G202" s="485"/>
      <c r="H202" s="474"/>
      <c r="I202" s="475"/>
      <c r="J202" s="475"/>
      <c r="K202" s="475"/>
      <c r="L202" s="475"/>
      <c r="M202" s="475"/>
      <c r="N202" s="476"/>
      <c r="O202" s="274"/>
      <c r="P202" s="301"/>
      <c r="Q202" s="472"/>
      <c r="R202" s="472"/>
      <c r="S202" s="472"/>
      <c r="T202" s="472"/>
      <c r="U202" s="472"/>
      <c r="V202" s="472"/>
      <c r="W202" s="472"/>
      <c r="X202" s="473"/>
      <c r="Y202" s="274"/>
      <c r="Z202" s="274"/>
      <c r="AA202" s="274" t="b">
        <f t="shared" ref="AA202:AA220" si="0">IF(LEFT(B202,4)="Välj",FALSE,TRUE)</f>
        <v>0</v>
      </c>
      <c r="AB202" s="274" t="b">
        <f t="shared" ref="AB202:AB220" si="1">IF(P202="Ja",TRUE,FALSE)</f>
        <v>0</v>
      </c>
      <c r="AH202" s="199" t="b">
        <f t="shared" ref="AH202:AH220" si="2">AA202=AB202</f>
        <v>1</v>
      </c>
    </row>
    <row r="203" spans="1:34" ht="32.25" customHeight="1" x14ac:dyDescent="0.3">
      <c r="A203" s="252"/>
      <c r="B203" s="486" t="s">
        <v>353</v>
      </c>
      <c r="C203" s="487"/>
      <c r="D203" s="483"/>
      <c r="E203" s="484"/>
      <c r="F203" s="484"/>
      <c r="G203" s="485"/>
      <c r="H203" s="474"/>
      <c r="I203" s="475"/>
      <c r="J203" s="475"/>
      <c r="K203" s="475"/>
      <c r="L203" s="475"/>
      <c r="M203" s="475"/>
      <c r="N203" s="476"/>
      <c r="O203" s="274"/>
      <c r="P203" s="301"/>
      <c r="Q203" s="472"/>
      <c r="R203" s="472"/>
      <c r="S203" s="472"/>
      <c r="T203" s="472"/>
      <c r="U203" s="472"/>
      <c r="V203" s="472"/>
      <c r="W203" s="472"/>
      <c r="X203" s="473"/>
      <c r="Y203" s="274"/>
      <c r="Z203" s="274"/>
      <c r="AA203" s="274" t="b">
        <f t="shared" si="0"/>
        <v>0</v>
      </c>
      <c r="AB203" s="274" t="b">
        <f t="shared" si="1"/>
        <v>0</v>
      </c>
      <c r="AH203" s="199" t="b">
        <f t="shared" si="2"/>
        <v>1</v>
      </c>
    </row>
    <row r="204" spans="1:34" ht="32.25" customHeight="1" x14ac:dyDescent="0.3">
      <c r="A204" s="252"/>
      <c r="B204" s="486" t="s">
        <v>353</v>
      </c>
      <c r="C204" s="487"/>
      <c r="D204" s="483"/>
      <c r="E204" s="484"/>
      <c r="F204" s="484"/>
      <c r="G204" s="485"/>
      <c r="H204" s="474"/>
      <c r="I204" s="475"/>
      <c r="J204" s="475"/>
      <c r="K204" s="475"/>
      <c r="L204" s="475"/>
      <c r="M204" s="475"/>
      <c r="N204" s="476"/>
      <c r="O204" s="274"/>
      <c r="P204" s="301"/>
      <c r="Q204" s="472"/>
      <c r="R204" s="472"/>
      <c r="S204" s="472"/>
      <c r="T204" s="472"/>
      <c r="U204" s="472"/>
      <c r="V204" s="472"/>
      <c r="W204" s="472"/>
      <c r="X204" s="473"/>
      <c r="Y204" s="274"/>
      <c r="Z204" s="274"/>
      <c r="AA204" s="274" t="b">
        <f t="shared" si="0"/>
        <v>0</v>
      </c>
      <c r="AB204" s="274" t="b">
        <f t="shared" si="1"/>
        <v>0</v>
      </c>
      <c r="AH204" s="199" t="b">
        <f t="shared" si="2"/>
        <v>1</v>
      </c>
    </row>
    <row r="205" spans="1:34" ht="32.25" customHeight="1" x14ac:dyDescent="0.3">
      <c r="A205" s="252"/>
      <c r="B205" s="486" t="s">
        <v>353</v>
      </c>
      <c r="C205" s="487"/>
      <c r="D205" s="483"/>
      <c r="E205" s="484"/>
      <c r="F205" s="484"/>
      <c r="G205" s="485"/>
      <c r="H205" s="474"/>
      <c r="I205" s="475"/>
      <c r="J205" s="475"/>
      <c r="K205" s="475"/>
      <c r="L205" s="475"/>
      <c r="M205" s="475"/>
      <c r="N205" s="476"/>
      <c r="O205" s="274"/>
      <c r="P205" s="301"/>
      <c r="Q205" s="472"/>
      <c r="R205" s="472"/>
      <c r="S205" s="472"/>
      <c r="T205" s="472"/>
      <c r="U205" s="472"/>
      <c r="V205" s="472"/>
      <c r="W205" s="472"/>
      <c r="X205" s="473"/>
      <c r="Y205" s="274"/>
      <c r="Z205" s="274"/>
      <c r="AA205" s="274" t="b">
        <f t="shared" si="0"/>
        <v>0</v>
      </c>
      <c r="AB205" s="274" t="b">
        <f t="shared" si="1"/>
        <v>0</v>
      </c>
      <c r="AH205" s="199" t="b">
        <f t="shared" si="2"/>
        <v>1</v>
      </c>
    </row>
    <row r="206" spans="1:34" ht="32.25" customHeight="1" x14ac:dyDescent="0.3">
      <c r="A206" s="252"/>
      <c r="B206" s="486" t="s">
        <v>353</v>
      </c>
      <c r="C206" s="487"/>
      <c r="D206" s="483"/>
      <c r="E206" s="484"/>
      <c r="F206" s="484"/>
      <c r="G206" s="485"/>
      <c r="H206" s="474"/>
      <c r="I206" s="475"/>
      <c r="J206" s="475"/>
      <c r="K206" s="475"/>
      <c r="L206" s="475"/>
      <c r="M206" s="475"/>
      <c r="N206" s="476"/>
      <c r="O206" s="275"/>
      <c r="P206" s="301"/>
      <c r="Q206" s="472"/>
      <c r="R206" s="472"/>
      <c r="S206" s="472"/>
      <c r="T206" s="472"/>
      <c r="U206" s="472"/>
      <c r="V206" s="472"/>
      <c r="W206" s="472"/>
      <c r="X206" s="473"/>
      <c r="Y206" s="274"/>
      <c r="Z206" s="274"/>
      <c r="AA206" s="274" t="b">
        <f t="shared" si="0"/>
        <v>0</v>
      </c>
      <c r="AB206" s="274" t="b">
        <f t="shared" si="1"/>
        <v>0</v>
      </c>
      <c r="AH206" s="199" t="b">
        <f t="shared" si="2"/>
        <v>1</v>
      </c>
    </row>
    <row r="207" spans="1:34" ht="32.25" customHeight="1" x14ac:dyDescent="0.3">
      <c r="A207" s="252"/>
      <c r="B207" s="486" t="s">
        <v>353</v>
      </c>
      <c r="C207" s="487"/>
      <c r="D207" s="483"/>
      <c r="E207" s="484"/>
      <c r="F207" s="484"/>
      <c r="G207" s="485"/>
      <c r="H207" s="474"/>
      <c r="I207" s="475"/>
      <c r="J207" s="475"/>
      <c r="K207" s="475"/>
      <c r="L207" s="475"/>
      <c r="M207" s="475"/>
      <c r="N207" s="476"/>
      <c r="O207" s="274"/>
      <c r="P207" s="301"/>
      <c r="Q207" s="472"/>
      <c r="R207" s="472"/>
      <c r="S207" s="472"/>
      <c r="T207" s="472"/>
      <c r="U207" s="472"/>
      <c r="V207" s="472"/>
      <c r="W207" s="472"/>
      <c r="X207" s="473"/>
      <c r="Y207" s="274"/>
      <c r="Z207" s="274"/>
      <c r="AA207" s="274" t="b">
        <f t="shared" si="0"/>
        <v>0</v>
      </c>
      <c r="AB207" s="274" t="b">
        <f t="shared" si="1"/>
        <v>0</v>
      </c>
      <c r="AH207" s="199" t="b">
        <f t="shared" si="2"/>
        <v>1</v>
      </c>
    </row>
    <row r="208" spans="1:34" ht="32.25" customHeight="1" x14ac:dyDescent="0.3">
      <c r="A208" s="252"/>
      <c r="B208" s="486" t="s">
        <v>353</v>
      </c>
      <c r="C208" s="487"/>
      <c r="D208" s="483"/>
      <c r="E208" s="484"/>
      <c r="F208" s="484"/>
      <c r="G208" s="485"/>
      <c r="H208" s="474"/>
      <c r="I208" s="475"/>
      <c r="J208" s="475"/>
      <c r="K208" s="475"/>
      <c r="L208" s="475"/>
      <c r="M208" s="475"/>
      <c r="N208" s="476"/>
      <c r="O208" s="274"/>
      <c r="P208" s="301"/>
      <c r="Q208" s="472"/>
      <c r="R208" s="472"/>
      <c r="S208" s="472"/>
      <c r="T208" s="472"/>
      <c r="U208" s="472"/>
      <c r="V208" s="472"/>
      <c r="W208" s="472"/>
      <c r="X208" s="473"/>
      <c r="Y208" s="274"/>
      <c r="Z208" s="274"/>
      <c r="AA208" s="274" t="b">
        <f t="shared" si="0"/>
        <v>0</v>
      </c>
      <c r="AB208" s="274" t="b">
        <f t="shared" si="1"/>
        <v>0</v>
      </c>
      <c r="AH208" s="199" t="b">
        <f t="shared" si="2"/>
        <v>1</v>
      </c>
    </row>
    <row r="209" spans="1:34" ht="32.25" customHeight="1" x14ac:dyDescent="0.3">
      <c r="A209" s="252"/>
      <c r="B209" s="486" t="s">
        <v>353</v>
      </c>
      <c r="C209" s="487"/>
      <c r="D209" s="483"/>
      <c r="E209" s="484"/>
      <c r="F209" s="484"/>
      <c r="G209" s="485"/>
      <c r="H209" s="474"/>
      <c r="I209" s="475"/>
      <c r="J209" s="475"/>
      <c r="K209" s="475"/>
      <c r="L209" s="475"/>
      <c r="M209" s="475"/>
      <c r="N209" s="476"/>
      <c r="O209" s="274"/>
      <c r="P209" s="301"/>
      <c r="Q209" s="472"/>
      <c r="R209" s="472"/>
      <c r="S209" s="472"/>
      <c r="T209" s="472"/>
      <c r="U209" s="472"/>
      <c r="V209" s="472"/>
      <c r="W209" s="472"/>
      <c r="X209" s="473"/>
      <c r="Y209" s="274"/>
      <c r="Z209" s="274"/>
      <c r="AA209" s="274" t="b">
        <f t="shared" si="0"/>
        <v>0</v>
      </c>
      <c r="AB209" s="274" t="b">
        <f t="shared" si="1"/>
        <v>0</v>
      </c>
      <c r="AH209" s="199" t="b">
        <f t="shared" si="2"/>
        <v>1</v>
      </c>
    </row>
    <row r="210" spans="1:34" ht="32.25" customHeight="1" x14ac:dyDescent="0.3">
      <c r="A210" s="252"/>
      <c r="B210" s="486" t="s">
        <v>353</v>
      </c>
      <c r="C210" s="487"/>
      <c r="D210" s="483"/>
      <c r="E210" s="484"/>
      <c r="F210" s="484"/>
      <c r="G210" s="485"/>
      <c r="H210" s="474"/>
      <c r="I210" s="475"/>
      <c r="J210" s="475"/>
      <c r="K210" s="475"/>
      <c r="L210" s="475"/>
      <c r="M210" s="475"/>
      <c r="N210" s="476"/>
      <c r="O210" s="274"/>
      <c r="P210" s="301"/>
      <c r="Q210" s="472"/>
      <c r="R210" s="472"/>
      <c r="S210" s="472"/>
      <c r="T210" s="472"/>
      <c r="U210" s="472"/>
      <c r="V210" s="472"/>
      <c r="W210" s="472"/>
      <c r="X210" s="473"/>
      <c r="Y210" s="274"/>
      <c r="Z210" s="274"/>
      <c r="AA210" s="274" t="b">
        <f t="shared" si="0"/>
        <v>0</v>
      </c>
      <c r="AB210" s="274" t="b">
        <f t="shared" si="1"/>
        <v>0</v>
      </c>
      <c r="AH210" s="199" t="b">
        <f t="shared" si="2"/>
        <v>1</v>
      </c>
    </row>
    <row r="211" spans="1:34" ht="32.25" customHeight="1" x14ac:dyDescent="0.3">
      <c r="A211" s="252"/>
      <c r="B211" s="486" t="s">
        <v>353</v>
      </c>
      <c r="C211" s="487"/>
      <c r="D211" s="483"/>
      <c r="E211" s="484"/>
      <c r="F211" s="484"/>
      <c r="G211" s="485"/>
      <c r="H211" s="474"/>
      <c r="I211" s="475"/>
      <c r="J211" s="475"/>
      <c r="K211" s="475"/>
      <c r="L211" s="475"/>
      <c r="M211" s="475"/>
      <c r="N211" s="476"/>
      <c r="O211" s="274"/>
      <c r="P211" s="301"/>
      <c r="Q211" s="472"/>
      <c r="R211" s="472"/>
      <c r="S211" s="472"/>
      <c r="T211" s="472"/>
      <c r="U211" s="472"/>
      <c r="V211" s="472"/>
      <c r="W211" s="472"/>
      <c r="X211" s="473"/>
      <c r="Y211" s="274"/>
      <c r="Z211" s="274"/>
      <c r="AA211" s="274" t="b">
        <f t="shared" si="0"/>
        <v>0</v>
      </c>
      <c r="AB211" s="274" t="b">
        <f t="shared" si="1"/>
        <v>0</v>
      </c>
      <c r="AH211" s="199" t="b">
        <f t="shared" si="2"/>
        <v>1</v>
      </c>
    </row>
    <row r="212" spans="1:34" ht="32.25" customHeight="1" x14ac:dyDescent="0.3">
      <c r="A212" s="252"/>
      <c r="B212" s="486" t="s">
        <v>353</v>
      </c>
      <c r="C212" s="487"/>
      <c r="D212" s="483"/>
      <c r="E212" s="484"/>
      <c r="F212" s="484"/>
      <c r="G212" s="485"/>
      <c r="H212" s="474"/>
      <c r="I212" s="475"/>
      <c r="J212" s="475"/>
      <c r="K212" s="475"/>
      <c r="L212" s="475"/>
      <c r="M212" s="475"/>
      <c r="N212" s="476"/>
      <c r="O212" s="274"/>
      <c r="P212" s="301"/>
      <c r="Q212" s="472"/>
      <c r="R212" s="472"/>
      <c r="S212" s="472"/>
      <c r="T212" s="472"/>
      <c r="U212" s="472"/>
      <c r="V212" s="472"/>
      <c r="W212" s="472"/>
      <c r="X212" s="473"/>
      <c r="Y212" s="274"/>
      <c r="Z212" s="274"/>
      <c r="AA212" s="274" t="b">
        <f t="shared" si="0"/>
        <v>0</v>
      </c>
      <c r="AB212" s="274" t="b">
        <f t="shared" si="1"/>
        <v>0</v>
      </c>
      <c r="AH212" s="199" t="b">
        <f t="shared" si="2"/>
        <v>1</v>
      </c>
    </row>
    <row r="213" spans="1:34" ht="32.25" customHeight="1" x14ac:dyDescent="0.3">
      <c r="A213" s="252"/>
      <c r="B213" s="486" t="s">
        <v>353</v>
      </c>
      <c r="C213" s="487"/>
      <c r="D213" s="483"/>
      <c r="E213" s="484"/>
      <c r="F213" s="484"/>
      <c r="G213" s="485"/>
      <c r="H213" s="474"/>
      <c r="I213" s="475"/>
      <c r="J213" s="475"/>
      <c r="K213" s="475"/>
      <c r="L213" s="475"/>
      <c r="M213" s="475"/>
      <c r="N213" s="476"/>
      <c r="O213" s="274"/>
      <c r="P213" s="301"/>
      <c r="Q213" s="472"/>
      <c r="R213" s="472"/>
      <c r="S213" s="472"/>
      <c r="T213" s="472"/>
      <c r="U213" s="472"/>
      <c r="V213" s="472"/>
      <c r="W213" s="472"/>
      <c r="X213" s="473"/>
      <c r="Y213" s="274"/>
      <c r="Z213" s="274"/>
      <c r="AA213" s="274" t="b">
        <f t="shared" si="0"/>
        <v>0</v>
      </c>
      <c r="AB213" s="274" t="b">
        <f t="shared" si="1"/>
        <v>0</v>
      </c>
      <c r="AH213" s="199" t="b">
        <f t="shared" si="2"/>
        <v>1</v>
      </c>
    </row>
    <row r="214" spans="1:34" ht="32.25" customHeight="1" x14ac:dyDescent="0.3">
      <c r="A214" s="252"/>
      <c r="B214" s="486" t="s">
        <v>353</v>
      </c>
      <c r="C214" s="487"/>
      <c r="D214" s="483"/>
      <c r="E214" s="484"/>
      <c r="F214" s="484"/>
      <c r="G214" s="485"/>
      <c r="H214" s="474"/>
      <c r="I214" s="475"/>
      <c r="J214" s="475"/>
      <c r="K214" s="475"/>
      <c r="L214" s="475"/>
      <c r="M214" s="475"/>
      <c r="N214" s="476"/>
      <c r="O214" s="274"/>
      <c r="P214" s="301"/>
      <c r="Q214" s="472"/>
      <c r="R214" s="472"/>
      <c r="S214" s="472"/>
      <c r="T214" s="472"/>
      <c r="U214" s="472"/>
      <c r="V214" s="472"/>
      <c r="W214" s="472"/>
      <c r="X214" s="473"/>
      <c r="Y214" s="274"/>
      <c r="Z214" s="274"/>
      <c r="AA214" s="274" t="b">
        <f t="shared" si="0"/>
        <v>0</v>
      </c>
      <c r="AB214" s="274" t="b">
        <f t="shared" si="1"/>
        <v>0</v>
      </c>
      <c r="AH214" s="199" t="b">
        <f t="shared" si="2"/>
        <v>1</v>
      </c>
    </row>
    <row r="215" spans="1:34" ht="32.25" customHeight="1" x14ac:dyDescent="0.3">
      <c r="A215" s="252"/>
      <c r="B215" s="486" t="s">
        <v>353</v>
      </c>
      <c r="C215" s="487"/>
      <c r="D215" s="483"/>
      <c r="E215" s="484"/>
      <c r="F215" s="484"/>
      <c r="G215" s="485"/>
      <c r="H215" s="474"/>
      <c r="I215" s="475"/>
      <c r="J215" s="475"/>
      <c r="K215" s="475"/>
      <c r="L215" s="475"/>
      <c r="M215" s="475"/>
      <c r="N215" s="476"/>
      <c r="O215" s="275"/>
      <c r="P215" s="301"/>
      <c r="Q215" s="472"/>
      <c r="R215" s="472"/>
      <c r="S215" s="472"/>
      <c r="T215" s="472"/>
      <c r="U215" s="472"/>
      <c r="V215" s="472"/>
      <c r="W215" s="472"/>
      <c r="X215" s="473"/>
      <c r="Y215" s="274"/>
      <c r="Z215" s="274"/>
      <c r="AA215" s="274" t="b">
        <f t="shared" si="0"/>
        <v>0</v>
      </c>
      <c r="AB215" s="274" t="b">
        <f t="shared" si="1"/>
        <v>0</v>
      </c>
      <c r="AH215" s="199" t="b">
        <f t="shared" si="2"/>
        <v>1</v>
      </c>
    </row>
    <row r="216" spans="1:34" ht="32.25" customHeight="1" x14ac:dyDescent="0.3">
      <c r="A216" s="252"/>
      <c r="B216" s="486" t="s">
        <v>353</v>
      </c>
      <c r="C216" s="487"/>
      <c r="D216" s="483"/>
      <c r="E216" s="484"/>
      <c r="F216" s="484"/>
      <c r="G216" s="485"/>
      <c r="H216" s="474"/>
      <c r="I216" s="475"/>
      <c r="J216" s="475"/>
      <c r="K216" s="475"/>
      <c r="L216" s="475"/>
      <c r="M216" s="475"/>
      <c r="N216" s="476"/>
      <c r="O216" s="274"/>
      <c r="P216" s="301"/>
      <c r="Q216" s="472"/>
      <c r="R216" s="472"/>
      <c r="S216" s="472"/>
      <c r="T216" s="472"/>
      <c r="U216" s="472"/>
      <c r="V216" s="472"/>
      <c r="W216" s="472"/>
      <c r="X216" s="473"/>
      <c r="Y216" s="274"/>
      <c r="Z216" s="274"/>
      <c r="AA216" s="274" t="b">
        <f t="shared" si="0"/>
        <v>0</v>
      </c>
      <c r="AB216" s="274" t="b">
        <f t="shared" si="1"/>
        <v>0</v>
      </c>
      <c r="AH216" s="199" t="b">
        <f t="shared" si="2"/>
        <v>1</v>
      </c>
    </row>
    <row r="217" spans="1:34" ht="32.25" customHeight="1" x14ac:dyDescent="0.3">
      <c r="A217" s="252"/>
      <c r="B217" s="486" t="s">
        <v>353</v>
      </c>
      <c r="C217" s="487"/>
      <c r="D217" s="483"/>
      <c r="E217" s="484"/>
      <c r="F217" s="484"/>
      <c r="G217" s="485"/>
      <c r="H217" s="474"/>
      <c r="I217" s="475"/>
      <c r="J217" s="475"/>
      <c r="K217" s="475"/>
      <c r="L217" s="475"/>
      <c r="M217" s="475"/>
      <c r="N217" s="476"/>
      <c r="O217" s="274"/>
      <c r="P217" s="301"/>
      <c r="Q217" s="472"/>
      <c r="R217" s="472"/>
      <c r="S217" s="472"/>
      <c r="T217" s="472"/>
      <c r="U217" s="472"/>
      <c r="V217" s="472"/>
      <c r="W217" s="472"/>
      <c r="X217" s="473"/>
      <c r="Y217" s="274"/>
      <c r="Z217" s="274"/>
      <c r="AA217" s="274" t="b">
        <f t="shared" si="0"/>
        <v>0</v>
      </c>
      <c r="AB217" s="274" t="b">
        <f t="shared" si="1"/>
        <v>0</v>
      </c>
      <c r="AH217" s="199" t="b">
        <f t="shared" si="2"/>
        <v>1</v>
      </c>
    </row>
    <row r="218" spans="1:34" ht="32.25" customHeight="1" x14ac:dyDescent="0.3">
      <c r="A218" s="252"/>
      <c r="B218" s="486" t="s">
        <v>353</v>
      </c>
      <c r="C218" s="487"/>
      <c r="D218" s="483"/>
      <c r="E218" s="484"/>
      <c r="F218" s="484"/>
      <c r="G218" s="485"/>
      <c r="H218" s="474"/>
      <c r="I218" s="475"/>
      <c r="J218" s="475"/>
      <c r="K218" s="475"/>
      <c r="L218" s="475"/>
      <c r="M218" s="475"/>
      <c r="N218" s="476"/>
      <c r="O218" s="274"/>
      <c r="P218" s="301"/>
      <c r="Q218" s="472"/>
      <c r="R218" s="472"/>
      <c r="S218" s="472"/>
      <c r="T218" s="472"/>
      <c r="U218" s="472"/>
      <c r="V218" s="472"/>
      <c r="W218" s="472"/>
      <c r="X218" s="473"/>
      <c r="Y218" s="274"/>
      <c r="Z218" s="274"/>
      <c r="AA218" s="274" t="b">
        <f t="shared" si="0"/>
        <v>0</v>
      </c>
      <c r="AB218" s="274" t="b">
        <f t="shared" si="1"/>
        <v>0</v>
      </c>
      <c r="AH218" s="199" t="b">
        <f t="shared" si="2"/>
        <v>1</v>
      </c>
    </row>
    <row r="219" spans="1:34" ht="32.25" customHeight="1" x14ac:dyDescent="0.3">
      <c r="A219" s="252"/>
      <c r="B219" s="486" t="s">
        <v>353</v>
      </c>
      <c r="C219" s="487"/>
      <c r="D219" s="483"/>
      <c r="E219" s="484"/>
      <c r="F219" s="484"/>
      <c r="G219" s="485"/>
      <c r="H219" s="474"/>
      <c r="I219" s="475"/>
      <c r="J219" s="475"/>
      <c r="K219" s="475"/>
      <c r="L219" s="475"/>
      <c r="M219" s="475"/>
      <c r="N219" s="476"/>
      <c r="O219" s="274"/>
      <c r="P219" s="301"/>
      <c r="Q219" s="472"/>
      <c r="R219" s="472"/>
      <c r="S219" s="472"/>
      <c r="T219" s="472"/>
      <c r="U219" s="472"/>
      <c r="V219" s="472"/>
      <c r="W219" s="472"/>
      <c r="X219" s="473"/>
      <c r="Y219" s="274"/>
      <c r="Z219" s="274"/>
      <c r="AA219" s="274" t="b">
        <f t="shared" si="0"/>
        <v>0</v>
      </c>
      <c r="AB219" s="274" t="b">
        <f t="shared" si="1"/>
        <v>0</v>
      </c>
      <c r="AH219" s="199" t="b">
        <f t="shared" si="2"/>
        <v>1</v>
      </c>
    </row>
    <row r="220" spans="1:34" ht="32.25" customHeight="1" x14ac:dyDescent="0.3">
      <c r="A220" s="252"/>
      <c r="B220" s="486" t="s">
        <v>353</v>
      </c>
      <c r="C220" s="487"/>
      <c r="D220" s="483"/>
      <c r="E220" s="484"/>
      <c r="F220" s="484"/>
      <c r="G220" s="485"/>
      <c r="H220" s="474"/>
      <c r="I220" s="475"/>
      <c r="J220" s="475"/>
      <c r="K220" s="475"/>
      <c r="L220" s="475"/>
      <c r="M220" s="475"/>
      <c r="N220" s="476"/>
      <c r="O220" s="274"/>
      <c r="P220" s="301"/>
      <c r="Q220" s="472"/>
      <c r="R220" s="472"/>
      <c r="S220" s="472"/>
      <c r="T220" s="472"/>
      <c r="U220" s="472"/>
      <c r="V220" s="472"/>
      <c r="W220" s="472"/>
      <c r="X220" s="473"/>
      <c r="Y220" s="274"/>
      <c r="Z220" s="274"/>
      <c r="AA220" s="274" t="b">
        <f t="shared" si="0"/>
        <v>0</v>
      </c>
      <c r="AB220" s="274" t="b">
        <f t="shared" si="1"/>
        <v>0</v>
      </c>
      <c r="AH220" s="199" t="b">
        <f t="shared" si="2"/>
        <v>1</v>
      </c>
    </row>
    <row r="221" spans="1:34" ht="13" x14ac:dyDescent="0.3">
      <c r="A221" s="252"/>
      <c r="B221" s="266"/>
      <c r="C221" s="266"/>
      <c r="D221" s="276"/>
      <c r="E221" s="266"/>
      <c r="F221" s="266"/>
      <c r="G221" s="260"/>
      <c r="H221" s="260"/>
      <c r="I221" s="260"/>
      <c r="J221" s="221"/>
      <c r="K221" s="231"/>
      <c r="L221" s="277"/>
      <c r="M221" s="268"/>
      <c r="N221" s="278"/>
      <c r="P221" s="189"/>
      <c r="X221" s="254"/>
      <c r="Y221" s="256"/>
      <c r="Z221" s="221"/>
      <c r="AA221" s="221"/>
    </row>
    <row r="222" spans="1:34" x14ac:dyDescent="0.25">
      <c r="B222" s="279"/>
      <c r="C222" s="279"/>
      <c r="D222" s="279"/>
      <c r="F222" s="279"/>
      <c r="G222" s="279"/>
      <c r="H222" s="279"/>
      <c r="I222" s="279"/>
      <c r="J222" s="280"/>
      <c r="L222" s="281"/>
      <c r="M222" s="281"/>
      <c r="N222" s="281"/>
      <c r="P222" s="282"/>
      <c r="R222" s="260"/>
      <c r="U222" s="195"/>
      <c r="V222" s="195"/>
      <c r="W222" s="280"/>
      <c r="AD222" s="280"/>
    </row>
    <row r="223" spans="1:34" ht="18" x14ac:dyDescent="0.25">
      <c r="B223" s="471" t="s">
        <v>329</v>
      </c>
      <c r="C223" s="471"/>
      <c r="D223" s="471"/>
      <c r="E223" s="471"/>
      <c r="F223" s="471"/>
      <c r="H223" s="283"/>
      <c r="I223" s="283"/>
      <c r="J223" s="283"/>
      <c r="S223" s="221"/>
      <c r="T223" s="221"/>
      <c r="U223" s="221"/>
      <c r="W223" s="221"/>
    </row>
    <row r="224" spans="1:34" ht="26.25" customHeight="1" x14ac:dyDescent="0.25">
      <c r="B224" s="651" t="s">
        <v>328</v>
      </c>
      <c r="C224" s="652"/>
      <c r="D224" s="652"/>
      <c r="E224" s="652"/>
      <c r="F224" s="652"/>
      <c r="G224" s="652"/>
      <c r="H224" s="652"/>
      <c r="I224" s="652"/>
      <c r="J224" s="283"/>
      <c r="S224" s="221"/>
      <c r="T224" s="221"/>
      <c r="U224" s="221"/>
      <c r="W224" s="221"/>
    </row>
    <row r="225" spans="2:34" ht="13" x14ac:dyDescent="0.25">
      <c r="B225" s="189" t="s">
        <v>106</v>
      </c>
      <c r="H225" s="283"/>
      <c r="I225" s="283"/>
      <c r="J225" s="283"/>
      <c r="K225" s="190"/>
      <c r="P225" s="189"/>
      <c r="U225" s="221"/>
      <c r="V225" s="221"/>
      <c r="W225" s="221"/>
    </row>
    <row r="226" spans="2:34" ht="19.5" customHeight="1" x14ac:dyDescent="0.25">
      <c r="B226" s="502" t="s">
        <v>352</v>
      </c>
      <c r="C226" s="566"/>
      <c r="D226" s="566"/>
      <c r="E226" s="566"/>
      <c r="F226" s="566"/>
      <c r="G226" s="566"/>
      <c r="H226" s="566"/>
      <c r="I226" s="626"/>
      <c r="J226" s="283"/>
      <c r="K226" s="190"/>
      <c r="P226" s="631"/>
      <c r="Q226" s="631"/>
      <c r="R226" s="631"/>
      <c r="S226" s="631"/>
      <c r="T226" s="284"/>
      <c r="U226" s="221"/>
    </row>
    <row r="227" spans="2:34" ht="19.5" customHeight="1" x14ac:dyDescent="0.25">
      <c r="B227" s="498"/>
      <c r="C227" s="499"/>
      <c r="D227" s="499"/>
      <c r="E227" s="499"/>
      <c r="F227" s="499"/>
      <c r="G227" s="499"/>
      <c r="H227" s="499"/>
      <c r="I227" s="500"/>
      <c r="J227" s="283"/>
      <c r="K227" s="190"/>
      <c r="U227" s="221"/>
      <c r="AG227" s="221"/>
      <c r="AH227" s="221"/>
    </row>
    <row r="228" spans="2:34" ht="19.5" customHeight="1" x14ac:dyDescent="0.25">
      <c r="B228" s="498"/>
      <c r="C228" s="499"/>
      <c r="D228" s="499"/>
      <c r="E228" s="499"/>
      <c r="F228" s="499"/>
      <c r="G228" s="499"/>
      <c r="H228" s="499"/>
      <c r="I228" s="500"/>
      <c r="K228" s="190"/>
      <c r="U228" s="221"/>
      <c r="X228" s="637"/>
      <c r="Y228" s="637"/>
      <c r="Z228" s="637"/>
      <c r="AA228" s="637"/>
      <c r="AB228" s="637"/>
      <c r="AG228" s="221"/>
      <c r="AH228" s="221"/>
    </row>
    <row r="229" spans="2:34" ht="19.5" customHeight="1" x14ac:dyDescent="0.25">
      <c r="B229" s="501"/>
      <c r="C229" s="501"/>
      <c r="D229" s="501"/>
      <c r="E229" s="501"/>
      <c r="F229" s="501"/>
      <c r="G229" s="501"/>
      <c r="H229" s="501"/>
      <c r="I229" s="501"/>
      <c r="K229" s="190"/>
      <c r="U229" s="221"/>
      <c r="X229" s="637"/>
      <c r="Y229" s="637"/>
      <c r="Z229" s="637"/>
      <c r="AA229" s="637"/>
      <c r="AB229" s="637"/>
      <c r="AG229" s="221"/>
      <c r="AH229" s="221"/>
    </row>
    <row r="230" spans="2:34" ht="12.75" customHeight="1" x14ac:dyDescent="0.25">
      <c r="J230" s="280"/>
      <c r="P230" s="280"/>
      <c r="Q230" s="280"/>
      <c r="R230" s="280"/>
      <c r="S230" s="280"/>
      <c r="T230" s="280"/>
      <c r="U230" s="221"/>
      <c r="X230" s="637"/>
      <c r="Y230" s="637"/>
      <c r="Z230" s="637"/>
      <c r="AA230" s="637"/>
      <c r="AB230" s="637"/>
      <c r="AG230" s="221"/>
      <c r="AH230" s="221"/>
    </row>
    <row r="231" spans="2:34" ht="19.5" customHeight="1" x14ac:dyDescent="0.25">
      <c r="B231" s="189" t="s">
        <v>336</v>
      </c>
      <c r="P231" s="189"/>
      <c r="U231" s="221"/>
      <c r="X231" s="637"/>
      <c r="Y231" s="637"/>
      <c r="Z231" s="637"/>
      <c r="AA231" s="637"/>
      <c r="AB231" s="637"/>
      <c r="AG231" s="221"/>
      <c r="AH231" s="221"/>
    </row>
    <row r="232" spans="2:34" ht="19.5" customHeight="1" x14ac:dyDescent="0.25">
      <c r="B232" s="497" t="s">
        <v>155</v>
      </c>
      <c r="C232" s="497"/>
      <c r="D232" s="497"/>
      <c r="E232" s="497"/>
      <c r="F232" s="497"/>
      <c r="G232" s="497"/>
      <c r="H232" s="497"/>
      <c r="I232" s="497"/>
      <c r="P232" s="631"/>
      <c r="Q232" s="631"/>
      <c r="R232" s="631"/>
      <c r="S232" s="631"/>
      <c r="T232" s="284"/>
      <c r="U232" s="221"/>
      <c r="X232" s="637"/>
      <c r="Y232" s="637"/>
      <c r="Z232" s="637"/>
      <c r="AA232" s="637"/>
      <c r="AB232" s="637"/>
    </row>
    <row r="233" spans="2:34" ht="19.5" customHeight="1" x14ac:dyDescent="0.25">
      <c r="B233" s="501"/>
      <c r="C233" s="501"/>
      <c r="D233" s="501"/>
      <c r="E233" s="501"/>
      <c r="F233" s="501"/>
      <c r="G233" s="501"/>
      <c r="H233" s="501"/>
      <c r="I233" s="501"/>
      <c r="U233" s="221"/>
      <c r="X233" s="637"/>
      <c r="Y233" s="637"/>
      <c r="Z233" s="637"/>
      <c r="AA233" s="637"/>
      <c r="AB233" s="637"/>
      <c r="AG233" s="221"/>
      <c r="AH233" s="221"/>
    </row>
    <row r="234" spans="2:34" ht="19.5" customHeight="1" x14ac:dyDescent="0.25">
      <c r="B234" s="501"/>
      <c r="C234" s="501"/>
      <c r="D234" s="501"/>
      <c r="E234" s="501"/>
      <c r="F234" s="501"/>
      <c r="G234" s="501"/>
      <c r="H234" s="501"/>
      <c r="I234" s="501"/>
      <c r="U234" s="221"/>
      <c r="X234" s="637"/>
      <c r="Y234" s="637"/>
      <c r="Z234" s="637"/>
      <c r="AA234" s="637"/>
      <c r="AB234" s="637"/>
      <c r="AG234" s="221"/>
      <c r="AH234" s="221"/>
    </row>
    <row r="235" spans="2:34" ht="19.5" customHeight="1" x14ac:dyDescent="0.25">
      <c r="B235" s="501"/>
      <c r="C235" s="501"/>
      <c r="D235" s="501"/>
      <c r="E235" s="501"/>
      <c r="F235" s="501"/>
      <c r="G235" s="501"/>
      <c r="H235" s="501"/>
      <c r="I235" s="501"/>
      <c r="U235" s="221"/>
      <c r="X235" s="637"/>
      <c r="Y235" s="637"/>
      <c r="Z235" s="637"/>
      <c r="AA235" s="637"/>
      <c r="AB235" s="637"/>
      <c r="AG235" s="221"/>
      <c r="AH235" s="221"/>
    </row>
    <row r="236" spans="2:34" ht="19.5" customHeight="1" x14ac:dyDescent="0.25">
      <c r="U236" s="221"/>
      <c r="X236" s="637"/>
      <c r="Y236" s="637"/>
      <c r="Z236" s="637"/>
      <c r="AA236" s="637"/>
      <c r="AB236" s="637"/>
      <c r="AG236" s="221"/>
      <c r="AH236" s="221"/>
    </row>
    <row r="237" spans="2:34" ht="19.5" customHeight="1" x14ac:dyDescent="0.25">
      <c r="B237" s="189" t="s">
        <v>337</v>
      </c>
      <c r="P237" s="189"/>
      <c r="U237" s="221"/>
      <c r="X237" s="637"/>
      <c r="Y237" s="637"/>
      <c r="Z237" s="637"/>
      <c r="AA237" s="637"/>
      <c r="AB237" s="637"/>
      <c r="AG237" s="221"/>
      <c r="AH237" s="221"/>
    </row>
    <row r="238" spans="2:34" ht="19.5" customHeight="1" x14ac:dyDescent="0.25">
      <c r="B238" s="497" t="s">
        <v>338</v>
      </c>
      <c r="C238" s="497"/>
      <c r="D238" s="497"/>
      <c r="E238" s="497"/>
      <c r="F238" s="497"/>
      <c r="G238" s="497"/>
      <c r="H238" s="497"/>
      <c r="I238" s="497"/>
      <c r="P238" s="636"/>
      <c r="Q238" s="636"/>
      <c r="R238" s="636"/>
      <c r="S238" s="636"/>
      <c r="T238" s="284"/>
      <c r="U238" s="221"/>
      <c r="X238" s="637"/>
      <c r="Y238" s="637"/>
      <c r="Z238" s="637"/>
      <c r="AA238" s="637"/>
      <c r="AB238" s="637"/>
    </row>
    <row r="239" spans="2:34" ht="19.5" customHeight="1" x14ac:dyDescent="0.25">
      <c r="B239" s="501"/>
      <c r="C239" s="501"/>
      <c r="D239" s="501"/>
      <c r="E239" s="501"/>
      <c r="F239" s="501"/>
      <c r="G239" s="501"/>
      <c r="H239" s="501"/>
      <c r="I239" s="501"/>
      <c r="U239" s="221"/>
      <c r="X239" s="637"/>
      <c r="Y239" s="637"/>
      <c r="Z239" s="637"/>
      <c r="AA239" s="637"/>
      <c r="AB239" s="637"/>
      <c r="AG239" s="221"/>
      <c r="AH239" s="221"/>
    </row>
    <row r="240" spans="2:34" ht="19.5" customHeight="1" x14ac:dyDescent="0.25">
      <c r="B240" s="501"/>
      <c r="C240" s="501"/>
      <c r="D240" s="501"/>
      <c r="E240" s="501"/>
      <c r="F240" s="501"/>
      <c r="G240" s="501"/>
      <c r="H240" s="501"/>
      <c r="I240" s="501"/>
      <c r="U240" s="221"/>
      <c r="X240" s="637"/>
      <c r="Y240" s="637"/>
      <c r="Z240" s="637"/>
      <c r="AA240" s="637"/>
      <c r="AB240" s="637"/>
      <c r="AG240" s="221"/>
      <c r="AH240" s="221"/>
    </row>
    <row r="241" spans="2:34" ht="19.5" customHeight="1" x14ac:dyDescent="0.25">
      <c r="B241" s="501"/>
      <c r="C241" s="501"/>
      <c r="D241" s="501"/>
      <c r="E241" s="501"/>
      <c r="F241" s="501"/>
      <c r="G241" s="501"/>
      <c r="H241" s="501"/>
      <c r="I241" s="501"/>
      <c r="U241" s="221"/>
      <c r="X241" s="637"/>
      <c r="Y241" s="637"/>
      <c r="Z241" s="637"/>
      <c r="AA241" s="637"/>
      <c r="AB241" s="637"/>
      <c r="AG241" s="221"/>
      <c r="AH241" s="221"/>
    </row>
    <row r="242" spans="2:34" ht="19.5" customHeight="1" x14ac:dyDescent="0.25">
      <c r="B242" s="501"/>
      <c r="C242" s="501"/>
      <c r="D242" s="501"/>
      <c r="E242" s="501"/>
      <c r="F242" s="501"/>
      <c r="G242" s="501"/>
      <c r="H242" s="501"/>
      <c r="I242" s="501"/>
      <c r="U242" s="221"/>
      <c r="X242" s="637"/>
      <c r="Y242" s="637"/>
      <c r="Z242" s="637"/>
      <c r="AA242" s="637"/>
      <c r="AB242" s="637"/>
      <c r="AG242" s="221"/>
      <c r="AH242" s="221"/>
    </row>
    <row r="243" spans="2:34" ht="19.5" customHeight="1" x14ac:dyDescent="0.25">
      <c r="B243" s="501"/>
      <c r="C243" s="501"/>
      <c r="D243" s="501"/>
      <c r="E243" s="501"/>
      <c r="F243" s="501"/>
      <c r="G243" s="501"/>
      <c r="H243" s="501"/>
      <c r="I243" s="501"/>
      <c r="U243" s="221"/>
      <c r="X243" s="637"/>
      <c r="Y243" s="637"/>
      <c r="Z243" s="637"/>
      <c r="AA243" s="637"/>
      <c r="AB243" s="637"/>
      <c r="AG243" s="221"/>
      <c r="AH243" s="221"/>
    </row>
    <row r="244" spans="2:34" ht="17.25" customHeight="1" x14ac:dyDescent="0.25">
      <c r="B244" s="285"/>
      <c r="C244" s="285"/>
      <c r="D244" s="285"/>
      <c r="E244" s="285"/>
      <c r="F244" s="285"/>
      <c r="H244" s="286"/>
      <c r="I244" s="286"/>
      <c r="J244" s="286"/>
      <c r="P244" s="287"/>
      <c r="S244" s="221"/>
      <c r="T244" s="221"/>
      <c r="U244" s="221"/>
      <c r="X244" s="637"/>
      <c r="Y244" s="637"/>
      <c r="Z244" s="637"/>
      <c r="AA244" s="637"/>
      <c r="AB244" s="637"/>
      <c r="AG244" s="221"/>
      <c r="AH244" s="221"/>
    </row>
    <row r="245" spans="2:34" ht="19.5" customHeight="1" x14ac:dyDescent="0.25">
      <c r="B245" s="189" t="s">
        <v>149</v>
      </c>
      <c r="P245" s="189"/>
      <c r="U245" s="221"/>
      <c r="X245" s="637"/>
      <c r="Y245" s="637"/>
      <c r="Z245" s="637"/>
      <c r="AA245" s="637"/>
      <c r="AB245" s="637"/>
      <c r="AG245" s="221"/>
      <c r="AH245" s="221"/>
    </row>
    <row r="246" spans="2:34" ht="19.5" customHeight="1" x14ac:dyDescent="0.25">
      <c r="B246" s="497" t="s">
        <v>172</v>
      </c>
      <c r="C246" s="497"/>
      <c r="D246" s="497"/>
      <c r="E246" s="497"/>
      <c r="F246" s="497"/>
      <c r="G246" s="497"/>
      <c r="H246" s="497"/>
      <c r="I246" s="497"/>
      <c r="K246" s="190"/>
      <c r="P246" s="631"/>
      <c r="Q246" s="631"/>
      <c r="R246" s="631"/>
      <c r="S246" s="631"/>
      <c r="T246" s="284"/>
      <c r="U246" s="221"/>
      <c r="X246" s="637"/>
      <c r="Y246" s="637"/>
      <c r="Z246" s="637"/>
      <c r="AA246" s="637"/>
      <c r="AB246" s="637"/>
    </row>
    <row r="247" spans="2:34" ht="19.5" customHeight="1" x14ac:dyDescent="0.25">
      <c r="B247" s="501"/>
      <c r="C247" s="501"/>
      <c r="D247" s="501"/>
      <c r="E247" s="501"/>
      <c r="F247" s="501"/>
      <c r="G247" s="501"/>
      <c r="H247" s="501"/>
      <c r="I247" s="501"/>
      <c r="K247" s="190"/>
      <c r="U247" s="221"/>
      <c r="X247" s="637"/>
      <c r="Y247" s="637"/>
      <c r="Z247" s="637"/>
      <c r="AA247" s="637"/>
      <c r="AB247" s="637"/>
      <c r="AG247" s="221"/>
      <c r="AH247" s="221"/>
    </row>
    <row r="248" spans="2:34" ht="19.5" customHeight="1" x14ac:dyDescent="0.25">
      <c r="B248" s="501"/>
      <c r="C248" s="501"/>
      <c r="D248" s="501"/>
      <c r="E248" s="501"/>
      <c r="F248" s="501"/>
      <c r="G248" s="501"/>
      <c r="H248" s="501"/>
      <c r="I248" s="501"/>
      <c r="K248" s="190"/>
      <c r="U248" s="221"/>
      <c r="X248" s="637"/>
      <c r="Y248" s="637"/>
      <c r="Z248" s="637"/>
      <c r="AA248" s="637"/>
      <c r="AB248" s="637"/>
      <c r="AG248" s="221"/>
      <c r="AH248" s="221"/>
    </row>
    <row r="249" spans="2:34" ht="19.5" customHeight="1" x14ac:dyDescent="0.25">
      <c r="B249" s="501"/>
      <c r="C249" s="501"/>
      <c r="D249" s="501"/>
      <c r="E249" s="501"/>
      <c r="F249" s="501"/>
      <c r="G249" s="501"/>
      <c r="H249" s="501"/>
      <c r="I249" s="501"/>
      <c r="K249" s="190"/>
      <c r="U249" s="221"/>
      <c r="X249" s="637"/>
      <c r="Y249" s="637"/>
      <c r="Z249" s="637"/>
      <c r="AA249" s="637"/>
      <c r="AB249" s="637"/>
      <c r="AG249" s="221"/>
      <c r="AH249" s="221"/>
    </row>
    <row r="250" spans="2:34" ht="19.5" customHeight="1" x14ac:dyDescent="0.25">
      <c r="J250" s="280"/>
      <c r="P250" s="280"/>
      <c r="Q250" s="280"/>
      <c r="R250" s="280"/>
      <c r="S250" s="280"/>
      <c r="T250" s="280"/>
      <c r="U250" s="221"/>
      <c r="X250" s="637"/>
      <c r="Y250" s="637"/>
      <c r="Z250" s="637"/>
      <c r="AA250" s="637"/>
      <c r="AB250" s="637"/>
      <c r="AG250" s="221"/>
      <c r="AH250" s="221"/>
    </row>
    <row r="251" spans="2:34" ht="17.25" customHeight="1" x14ac:dyDescent="0.25">
      <c r="B251" s="189" t="s">
        <v>335</v>
      </c>
      <c r="C251" s="285"/>
      <c r="D251" s="285"/>
      <c r="E251" s="285"/>
      <c r="F251" s="285"/>
      <c r="H251" s="286"/>
      <c r="I251" s="286"/>
      <c r="J251" s="286"/>
      <c r="P251" s="287"/>
      <c r="S251" s="221"/>
      <c r="T251" s="221"/>
      <c r="U251" s="221"/>
      <c r="X251" s="637"/>
      <c r="Y251" s="637"/>
      <c r="Z251" s="637"/>
      <c r="AA251" s="637"/>
      <c r="AB251" s="637"/>
      <c r="AG251" s="221"/>
      <c r="AH251" s="221"/>
    </row>
    <row r="252" spans="2:34" s="1" customFormat="1" ht="43.9" customHeight="1" x14ac:dyDescent="0.25">
      <c r="B252" s="497" t="s">
        <v>608</v>
      </c>
      <c r="C252" s="497"/>
      <c r="D252" s="497"/>
      <c r="E252" s="497"/>
      <c r="F252" s="497"/>
      <c r="G252" s="497"/>
      <c r="H252" s="497"/>
      <c r="I252" s="497"/>
      <c r="X252" s="637"/>
      <c r="Y252" s="637"/>
      <c r="Z252" s="637"/>
      <c r="AA252" s="637"/>
      <c r="AB252" s="637"/>
    </row>
    <row r="253" spans="2:34" s="1" customFormat="1" ht="41.25" customHeight="1" x14ac:dyDescent="0.25">
      <c r="B253" s="653"/>
      <c r="C253" s="654"/>
      <c r="D253" s="654"/>
      <c r="E253" s="655"/>
      <c r="F253" s="655"/>
      <c r="G253" s="655"/>
      <c r="H253" s="655"/>
      <c r="I253" s="656"/>
      <c r="X253" s="637"/>
      <c r="Y253" s="637"/>
      <c r="Z253" s="637"/>
      <c r="AA253" s="637"/>
      <c r="AB253" s="637"/>
    </row>
    <row r="254" spans="2:34" s="1" customFormat="1" ht="41.25" customHeight="1" x14ac:dyDescent="0.25">
      <c r="B254" s="657"/>
      <c r="C254" s="658"/>
      <c r="D254" s="658"/>
      <c r="E254" s="659"/>
      <c r="F254" s="659"/>
      <c r="G254" s="659"/>
      <c r="H254" s="659"/>
      <c r="I254" s="660"/>
      <c r="X254" s="637"/>
      <c r="Y254" s="637"/>
      <c r="Z254" s="637"/>
      <c r="AA254" s="637"/>
      <c r="AB254" s="637"/>
    </row>
    <row r="255" spans="2:34" s="1" customFormat="1" ht="25.5" customHeight="1" x14ac:dyDescent="0.4">
      <c r="B255" s="661"/>
      <c r="C255" s="662"/>
      <c r="D255" s="662"/>
      <c r="E255" s="662"/>
      <c r="F255" s="662"/>
      <c r="G255" s="662"/>
      <c r="H255" s="662"/>
      <c r="I255" s="663"/>
      <c r="J255" s="288"/>
      <c r="K255" s="288"/>
      <c r="L255" s="288"/>
      <c r="M255" s="288"/>
      <c r="X255" s="637"/>
      <c r="Y255" s="637"/>
      <c r="Z255" s="637"/>
      <c r="AA255" s="637"/>
      <c r="AB255" s="637"/>
    </row>
    <row r="256" spans="2:34" ht="17.25" customHeight="1" x14ac:dyDescent="0.25">
      <c r="B256" s="285"/>
      <c r="C256" s="285"/>
      <c r="D256" s="285"/>
      <c r="E256" s="285"/>
      <c r="F256" s="285"/>
      <c r="H256" s="286"/>
      <c r="I256" s="286"/>
      <c r="J256" s="286"/>
      <c r="P256" s="287"/>
      <c r="S256" s="221"/>
      <c r="T256" s="221"/>
      <c r="U256" s="221"/>
      <c r="X256" s="637"/>
      <c r="Y256" s="637"/>
      <c r="Z256" s="637"/>
      <c r="AA256" s="637"/>
      <c r="AB256" s="637"/>
      <c r="AG256" s="221"/>
      <c r="AH256" s="221"/>
    </row>
    <row r="257" spans="2:34" ht="20.25" customHeight="1" x14ac:dyDescent="0.25">
      <c r="B257" s="471" t="s">
        <v>35</v>
      </c>
      <c r="C257" s="471"/>
      <c r="D257" s="471"/>
      <c r="E257" s="471"/>
      <c r="F257" s="471"/>
      <c r="P257" s="287"/>
      <c r="S257" s="221"/>
      <c r="T257" s="221"/>
      <c r="U257" s="221"/>
      <c r="X257" s="637"/>
      <c r="Y257" s="637"/>
      <c r="Z257" s="637"/>
      <c r="AA257" s="637"/>
      <c r="AB257" s="637"/>
      <c r="AG257" s="221"/>
      <c r="AH257" s="221"/>
    </row>
    <row r="258" spans="2:34" ht="33" customHeight="1" x14ac:dyDescent="0.25">
      <c r="B258" s="502" t="s">
        <v>36</v>
      </c>
      <c r="C258" s="503"/>
      <c r="D258" s="503"/>
      <c r="E258" s="503"/>
      <c r="F258" s="503"/>
      <c r="G258" s="503"/>
      <c r="H258" s="503"/>
      <c r="I258" s="503"/>
      <c r="J258" s="289"/>
      <c r="K258" s="279"/>
      <c r="L258" s="279"/>
      <c r="M258" s="279"/>
      <c r="N258" s="279"/>
      <c r="O258" s="221"/>
      <c r="P258" s="221"/>
      <c r="Q258" s="221"/>
      <c r="R258" s="221"/>
      <c r="S258" s="221"/>
      <c r="T258" s="221"/>
      <c r="U258" s="221"/>
      <c r="X258" s="637"/>
      <c r="Y258" s="637"/>
      <c r="Z258" s="637"/>
      <c r="AA258" s="637"/>
      <c r="AB258" s="637"/>
      <c r="AG258" s="221"/>
      <c r="AH258" s="221"/>
    </row>
    <row r="259" spans="2:34" ht="17.25" customHeight="1" x14ac:dyDescent="0.25">
      <c r="B259" s="504"/>
      <c r="C259" s="505"/>
      <c r="D259" s="505"/>
      <c r="E259" s="505"/>
      <c r="F259" s="505"/>
      <c r="G259" s="505"/>
      <c r="H259" s="505"/>
      <c r="I259" s="505"/>
      <c r="J259" s="290"/>
      <c r="K259" s="291"/>
      <c r="L259" s="291"/>
      <c r="M259" s="291"/>
      <c r="N259" s="291"/>
      <c r="O259" s="221"/>
      <c r="P259" s="221"/>
      <c r="Q259" s="221"/>
      <c r="R259" s="221"/>
      <c r="S259" s="221"/>
      <c r="T259" s="221"/>
      <c r="U259" s="221"/>
      <c r="X259" s="637"/>
      <c r="Y259" s="637"/>
      <c r="Z259" s="637"/>
      <c r="AA259" s="637"/>
      <c r="AB259" s="637"/>
      <c r="AG259" s="221"/>
      <c r="AH259" s="221"/>
    </row>
    <row r="260" spans="2:34" ht="12.75" customHeight="1" x14ac:dyDescent="0.25">
      <c r="B260" s="506"/>
      <c r="C260" s="507"/>
      <c r="D260" s="507"/>
      <c r="E260" s="507"/>
      <c r="F260" s="507"/>
      <c r="G260" s="507"/>
      <c r="H260" s="507"/>
      <c r="I260" s="507"/>
      <c r="J260" s="290"/>
      <c r="K260" s="291"/>
      <c r="L260" s="291"/>
      <c r="M260" s="291"/>
      <c r="N260" s="291"/>
      <c r="X260" s="637"/>
      <c r="Y260" s="637"/>
      <c r="Z260" s="637"/>
      <c r="AA260" s="637"/>
      <c r="AB260" s="637"/>
    </row>
    <row r="261" spans="2:34" ht="12.75" customHeight="1" x14ac:dyDescent="0.25">
      <c r="B261" s="506"/>
      <c r="C261" s="507"/>
      <c r="D261" s="507"/>
      <c r="E261" s="507"/>
      <c r="F261" s="507"/>
      <c r="G261" s="507"/>
      <c r="H261" s="507"/>
      <c r="I261" s="507"/>
      <c r="J261" s="290"/>
      <c r="K261" s="291"/>
      <c r="L261" s="291"/>
      <c r="M261" s="291"/>
      <c r="N261" s="291"/>
      <c r="X261" s="637"/>
      <c r="Y261" s="637"/>
      <c r="Z261" s="637"/>
      <c r="AA261" s="637"/>
      <c r="AB261" s="637"/>
    </row>
    <row r="262" spans="2:34" ht="12.75" customHeight="1" x14ac:dyDescent="0.25">
      <c r="B262" s="506"/>
      <c r="C262" s="507"/>
      <c r="D262" s="507"/>
      <c r="E262" s="507"/>
      <c r="F262" s="507"/>
      <c r="G262" s="507"/>
      <c r="H262" s="507"/>
      <c r="I262" s="507"/>
      <c r="J262" s="290"/>
      <c r="K262" s="291"/>
      <c r="L262" s="291"/>
      <c r="M262" s="291"/>
      <c r="N262" s="291"/>
      <c r="X262" s="637"/>
      <c r="Y262" s="637"/>
      <c r="Z262" s="637"/>
      <c r="AA262" s="637"/>
      <c r="AB262" s="637"/>
    </row>
    <row r="263" spans="2:34" ht="12.75" customHeight="1" x14ac:dyDescent="0.25">
      <c r="B263" s="506"/>
      <c r="C263" s="507"/>
      <c r="D263" s="507"/>
      <c r="E263" s="507"/>
      <c r="F263" s="507"/>
      <c r="G263" s="507"/>
      <c r="H263" s="507"/>
      <c r="I263" s="507"/>
      <c r="J263" s="290"/>
      <c r="K263" s="291"/>
      <c r="L263" s="291"/>
      <c r="M263" s="291"/>
      <c r="N263" s="291"/>
      <c r="X263" s="637"/>
      <c r="Y263" s="637"/>
      <c r="Z263" s="637"/>
      <c r="AA263" s="637"/>
      <c r="AB263" s="637"/>
    </row>
    <row r="264" spans="2:34" ht="12.75" customHeight="1" x14ac:dyDescent="0.25">
      <c r="B264" s="506"/>
      <c r="C264" s="507"/>
      <c r="D264" s="507"/>
      <c r="E264" s="507"/>
      <c r="F264" s="507"/>
      <c r="G264" s="507"/>
      <c r="H264" s="507"/>
      <c r="I264" s="507"/>
      <c r="J264" s="290"/>
      <c r="K264" s="291"/>
      <c r="L264" s="291"/>
      <c r="M264" s="291"/>
      <c r="N264" s="291"/>
      <c r="X264" s="637"/>
      <c r="Y264" s="637"/>
      <c r="Z264" s="637"/>
      <c r="AA264" s="637"/>
      <c r="AB264" s="637"/>
    </row>
    <row r="265" spans="2:34" ht="12.75" customHeight="1" x14ac:dyDescent="0.25">
      <c r="B265" s="506"/>
      <c r="C265" s="507"/>
      <c r="D265" s="507"/>
      <c r="E265" s="507"/>
      <c r="F265" s="507"/>
      <c r="G265" s="507"/>
      <c r="H265" s="507"/>
      <c r="I265" s="507"/>
      <c r="J265" s="292"/>
      <c r="K265" s="232"/>
      <c r="L265" s="232"/>
      <c r="M265" s="232"/>
      <c r="N265" s="232"/>
      <c r="X265" s="637"/>
      <c r="Y265" s="637"/>
      <c r="Z265" s="637"/>
      <c r="AA265" s="637"/>
      <c r="AB265" s="637"/>
    </row>
    <row r="266" spans="2:34" ht="12.75" customHeight="1" x14ac:dyDescent="0.25">
      <c r="B266" s="506"/>
      <c r="C266" s="507"/>
      <c r="D266" s="507"/>
      <c r="E266" s="507"/>
      <c r="F266" s="507"/>
      <c r="G266" s="507"/>
      <c r="H266" s="507"/>
      <c r="I266" s="507"/>
      <c r="J266" s="292"/>
      <c r="K266" s="232"/>
      <c r="L266" s="232"/>
      <c r="M266" s="232"/>
      <c r="N266" s="232"/>
      <c r="X266" s="637"/>
      <c r="Y266" s="637"/>
      <c r="Z266" s="637"/>
      <c r="AA266" s="637"/>
      <c r="AB266" s="637"/>
    </row>
    <row r="267" spans="2:34" ht="12.75" customHeight="1" x14ac:dyDescent="0.25">
      <c r="B267" s="506"/>
      <c r="C267" s="507"/>
      <c r="D267" s="507"/>
      <c r="E267" s="507"/>
      <c r="F267" s="507"/>
      <c r="G267" s="507"/>
      <c r="H267" s="507"/>
      <c r="I267" s="507"/>
      <c r="J267" s="292"/>
      <c r="K267" s="232"/>
      <c r="L267" s="232"/>
      <c r="M267" s="232"/>
      <c r="N267" s="232"/>
      <c r="X267" s="637"/>
      <c r="Y267" s="637"/>
      <c r="Z267" s="637"/>
      <c r="AA267" s="637"/>
      <c r="AB267" s="637"/>
    </row>
    <row r="268" spans="2:34" ht="15" customHeight="1" x14ac:dyDescent="0.25">
      <c r="B268" s="508"/>
      <c r="C268" s="509"/>
      <c r="D268" s="509"/>
      <c r="E268" s="509"/>
      <c r="F268" s="509"/>
      <c r="G268" s="509"/>
      <c r="H268" s="509"/>
      <c r="I268" s="509"/>
      <c r="J268" s="292"/>
      <c r="K268" s="232"/>
      <c r="L268" s="232"/>
      <c r="M268" s="232"/>
      <c r="N268" s="232"/>
      <c r="X268" s="637"/>
      <c r="Y268" s="637"/>
      <c r="Z268" s="637"/>
      <c r="AA268" s="637"/>
      <c r="AB268" s="637"/>
    </row>
    <row r="269" spans="2:34" x14ac:dyDescent="0.25">
      <c r="P269" s="190"/>
      <c r="X269" s="637"/>
      <c r="Y269" s="637"/>
      <c r="Z269" s="637"/>
      <c r="AA269" s="637"/>
      <c r="AB269" s="637"/>
    </row>
    <row r="270" spans="2:34" ht="15" customHeight="1" x14ac:dyDescent="0.25">
      <c r="B270" s="189" t="s">
        <v>653</v>
      </c>
      <c r="M270" s="189"/>
      <c r="P270" s="189" t="s">
        <v>121</v>
      </c>
      <c r="X270" s="637"/>
      <c r="Y270" s="637"/>
      <c r="Z270" s="637"/>
      <c r="AA270" s="637"/>
      <c r="AB270" s="637"/>
    </row>
    <row r="271" spans="2:34" ht="19.5" customHeight="1" x14ac:dyDescent="0.25">
      <c r="B271" s="497" t="s">
        <v>123</v>
      </c>
      <c r="C271" s="497"/>
      <c r="D271" s="497"/>
      <c r="E271" s="497"/>
      <c r="F271" s="497"/>
      <c r="G271" s="497"/>
      <c r="H271" s="497"/>
      <c r="I271" s="497"/>
      <c r="P271" s="502" t="s">
        <v>122</v>
      </c>
      <c r="Q271" s="566"/>
      <c r="R271" s="566"/>
      <c r="S271" s="566"/>
      <c r="T271" s="566"/>
      <c r="U271" s="566"/>
      <c r="V271" s="566"/>
      <c r="W271" s="664"/>
      <c r="X271" s="637"/>
      <c r="Y271" s="637"/>
      <c r="Z271" s="637"/>
      <c r="AA271" s="637"/>
      <c r="AB271" s="637"/>
    </row>
    <row r="272" spans="2:34" ht="19.5" customHeight="1" x14ac:dyDescent="0.25">
      <c r="B272" s="501"/>
      <c r="C272" s="501"/>
      <c r="D272" s="501"/>
      <c r="E272" s="501"/>
      <c r="F272" s="501"/>
      <c r="G272" s="501"/>
      <c r="H272" s="501"/>
      <c r="I272" s="501"/>
      <c r="O272" s="191"/>
      <c r="P272" s="623"/>
      <c r="Q272" s="624"/>
      <c r="R272" s="624"/>
      <c r="S272" s="624"/>
      <c r="T272" s="624"/>
      <c r="U272" s="624"/>
      <c r="V272" s="624"/>
      <c r="W272" s="625"/>
      <c r="X272" s="637"/>
      <c r="Y272" s="637"/>
      <c r="Z272" s="637"/>
      <c r="AA272" s="637"/>
      <c r="AB272" s="637"/>
    </row>
    <row r="273" spans="2:45" ht="19.5" customHeight="1" x14ac:dyDescent="0.25">
      <c r="B273" s="501"/>
      <c r="C273" s="501"/>
      <c r="D273" s="501"/>
      <c r="E273" s="501"/>
      <c r="F273" s="501"/>
      <c r="G273" s="501"/>
      <c r="H273" s="501"/>
      <c r="I273" s="501"/>
      <c r="P273" s="623"/>
      <c r="Q273" s="624"/>
      <c r="R273" s="624"/>
      <c r="S273" s="624"/>
      <c r="T273" s="624"/>
      <c r="U273" s="624"/>
      <c r="V273" s="624"/>
      <c r="W273" s="625"/>
      <c r="X273" s="637"/>
      <c r="Y273" s="637"/>
      <c r="Z273" s="637"/>
      <c r="AA273" s="637"/>
      <c r="AB273" s="637"/>
    </row>
    <row r="274" spans="2:45" ht="19.5" customHeight="1" x14ac:dyDescent="0.25">
      <c r="B274" s="498"/>
      <c r="C274" s="499"/>
      <c r="D274" s="499"/>
      <c r="E274" s="499"/>
      <c r="F274" s="499"/>
      <c r="G274" s="499"/>
      <c r="H274" s="499"/>
      <c r="I274" s="500"/>
      <c r="P274" s="623"/>
      <c r="Q274" s="624"/>
      <c r="R274" s="624"/>
      <c r="S274" s="624"/>
      <c r="T274" s="624"/>
      <c r="U274" s="624"/>
      <c r="V274" s="624"/>
      <c r="W274" s="625"/>
      <c r="X274" s="637"/>
      <c r="Y274" s="637"/>
      <c r="Z274" s="637"/>
      <c r="AA274" s="637"/>
      <c r="AB274" s="637"/>
    </row>
    <row r="275" spans="2:45" ht="19.5" customHeight="1" x14ac:dyDescent="0.25">
      <c r="B275" s="189"/>
      <c r="P275" s="293"/>
      <c r="Q275" s="293"/>
      <c r="R275" s="293"/>
      <c r="S275" s="293"/>
      <c r="T275" s="293"/>
      <c r="U275" s="293"/>
      <c r="X275" s="637"/>
      <c r="Y275" s="637"/>
      <c r="Z275" s="637"/>
      <c r="AA275" s="637"/>
      <c r="AB275" s="637"/>
    </row>
    <row r="276" spans="2:45" x14ac:dyDescent="0.25">
      <c r="P276" s="190"/>
      <c r="X276" s="637"/>
      <c r="Y276" s="637"/>
      <c r="Z276" s="637"/>
      <c r="AA276" s="637"/>
      <c r="AB276" s="637"/>
    </row>
    <row r="277" spans="2:45" ht="19.5" customHeight="1" x14ac:dyDescent="0.25">
      <c r="B277" s="189"/>
      <c r="H277" s="189"/>
      <c r="R277" s="225"/>
      <c r="U277" s="294"/>
      <c r="X277" s="637"/>
      <c r="Y277" s="637"/>
      <c r="Z277" s="637"/>
      <c r="AA277" s="637"/>
      <c r="AB277" s="637"/>
    </row>
    <row r="278" spans="2:45" ht="19.5" customHeight="1" x14ac:dyDescent="0.25">
      <c r="B278" s="189"/>
      <c r="H278" s="189"/>
      <c r="P278" s="519" t="s">
        <v>609</v>
      </c>
      <c r="Q278" s="520"/>
      <c r="R278" s="520"/>
      <c r="S278" s="520"/>
      <c r="T278" s="520"/>
      <c r="U278" s="520"/>
      <c r="V278" s="520"/>
      <c r="W278" s="632"/>
      <c r="X278" s="295"/>
      <c r="Y278" s="295"/>
      <c r="Z278" s="295"/>
      <c r="AA278" s="295"/>
      <c r="AB278" s="295"/>
    </row>
    <row r="279" spans="2:45" ht="21" customHeight="1" x14ac:dyDescent="0.25">
      <c r="M279" s="190"/>
      <c r="P279" s="633"/>
      <c r="Q279" s="634"/>
      <c r="R279" s="634"/>
      <c r="S279" s="634"/>
      <c r="T279" s="634"/>
      <c r="U279" s="634"/>
      <c r="V279" s="634"/>
      <c r="W279" s="635"/>
      <c r="X279" s="189"/>
      <c r="Y279" s="189"/>
      <c r="Z279" s="189"/>
      <c r="AA279" s="189"/>
      <c r="AB279" s="189"/>
      <c r="AC279" s="189"/>
      <c r="AD279" s="189"/>
      <c r="AE279" s="189"/>
      <c r="AF279" s="189"/>
      <c r="AG279" s="189"/>
      <c r="AH279" s="189"/>
      <c r="AI279" s="189"/>
      <c r="AJ279" s="189"/>
      <c r="AK279" s="189"/>
      <c r="AL279" s="189"/>
      <c r="AM279" s="189"/>
      <c r="AN279" s="189"/>
      <c r="AO279" s="189"/>
      <c r="AP279" s="189"/>
      <c r="AQ279" s="189"/>
      <c r="AR279" s="189"/>
      <c r="AS279" s="189"/>
    </row>
    <row r="280" spans="2:45" ht="37.5" customHeight="1" x14ac:dyDescent="0.25">
      <c r="B280" s="494" t="s">
        <v>750</v>
      </c>
      <c r="C280" s="495"/>
      <c r="D280" s="495"/>
      <c r="E280" s="495"/>
      <c r="F280" s="495"/>
      <c r="G280" s="495"/>
      <c r="H280" s="495"/>
      <c r="I280" s="496"/>
      <c r="P280" s="630" t="str">
        <f>"Leverantören intygar att avropssvaret är giltigt minst den tid som avropande organisation angett ovan. "&amp;CHAR(10)&amp;"("&amp;TEXT(D34,"ÅÅÅÅ-MM-DD")&amp;")"</f>
        <v>Leverantören intygar att avropssvaret är giltigt minst den tid som avropande organisation angett ovan. 
(1900-01-00)</v>
      </c>
      <c r="Q280" s="630"/>
      <c r="R280" s="630"/>
      <c r="S280" s="630"/>
      <c r="T280" s="630"/>
      <c r="U280" s="630"/>
      <c r="V280" s="630"/>
      <c r="W280" s="630"/>
      <c r="X280" s="189"/>
      <c r="Y280" s="189"/>
      <c r="Z280" s="189"/>
      <c r="AA280" s="189"/>
      <c r="AB280" s="189"/>
      <c r="AC280" s="189"/>
      <c r="AD280" s="189"/>
      <c r="AE280" s="189"/>
      <c r="AF280" s="189"/>
      <c r="AG280" s="189"/>
      <c r="AH280" s="189"/>
      <c r="AI280" s="189"/>
      <c r="AJ280" s="189"/>
      <c r="AK280" s="189"/>
      <c r="AL280" s="189"/>
      <c r="AM280" s="189"/>
      <c r="AN280" s="189"/>
      <c r="AO280" s="189"/>
      <c r="AP280" s="189"/>
      <c r="AQ280" s="189"/>
      <c r="AR280" s="189"/>
      <c r="AS280" s="189"/>
    </row>
    <row r="281" spans="2:45" ht="21" customHeight="1" x14ac:dyDescent="0.25">
      <c r="B281" s="296"/>
      <c r="P281" s="502" t="s">
        <v>38</v>
      </c>
      <c r="Q281" s="566"/>
      <c r="R281" s="566"/>
      <c r="S281" s="566"/>
      <c r="T281" s="566"/>
      <c r="U281" s="566"/>
      <c r="V281" s="566"/>
      <c r="W281" s="626"/>
      <c r="X281" s="189"/>
      <c r="Y281" s="189"/>
      <c r="Z281" s="189"/>
      <c r="AA281" s="189"/>
      <c r="AB281" s="189"/>
      <c r="AC281" s="189"/>
      <c r="AD281" s="189"/>
      <c r="AE281" s="189"/>
      <c r="AF281" s="189"/>
      <c r="AG281" s="189"/>
      <c r="AH281" s="189"/>
      <c r="AI281" s="189"/>
      <c r="AJ281" s="189"/>
      <c r="AK281" s="189"/>
      <c r="AL281" s="189"/>
      <c r="AM281" s="189"/>
      <c r="AN281" s="189"/>
      <c r="AO281" s="189"/>
      <c r="AP281" s="189"/>
      <c r="AQ281" s="189"/>
      <c r="AR281" s="189"/>
      <c r="AS281" s="189"/>
    </row>
    <row r="282" spans="2:45" ht="21.75" customHeight="1" x14ac:dyDescent="0.25">
      <c r="B282" s="195"/>
      <c r="C282" s="195"/>
      <c r="D282" s="195"/>
      <c r="E282" s="195"/>
      <c r="F282" s="195"/>
      <c r="G282" s="195"/>
      <c r="H282" s="195"/>
      <c r="I282" s="195"/>
      <c r="J282" s="195"/>
      <c r="K282" s="195"/>
      <c r="L282" s="195"/>
      <c r="M282" s="195"/>
      <c r="P282" s="623"/>
      <c r="Q282" s="624"/>
      <c r="R282" s="624"/>
      <c r="S282" s="624"/>
      <c r="T282" s="624"/>
      <c r="U282" s="624"/>
      <c r="V282" s="624"/>
      <c r="W282" s="625"/>
      <c r="X282" s="210"/>
      <c r="Y282" s="210"/>
      <c r="Z282" s="210"/>
      <c r="AA282" s="210"/>
      <c r="AB282" s="210"/>
      <c r="AC282" s="210"/>
      <c r="AD282" s="210"/>
      <c r="AE282" s="210"/>
      <c r="AF282" s="210"/>
      <c r="AG282" s="210"/>
      <c r="AH282" s="13" t="b">
        <f>IF(P282=0,TRUE,FALSE)</f>
        <v>1</v>
      </c>
      <c r="AI282" s="210"/>
      <c r="AJ282" s="297"/>
    </row>
    <row r="283" spans="2:45" ht="7.5" customHeight="1" x14ac:dyDescent="0.25">
      <c r="B283" s="195"/>
      <c r="C283" s="195"/>
      <c r="D283" s="195"/>
      <c r="E283" s="195"/>
      <c r="F283" s="195"/>
      <c r="G283" s="195"/>
      <c r="H283" s="195"/>
      <c r="I283" s="195"/>
      <c r="J283" s="195"/>
      <c r="K283" s="195"/>
      <c r="L283" s="195"/>
      <c r="M283" s="195"/>
      <c r="P283" s="297"/>
      <c r="Q283" s="297"/>
      <c r="R283" s="297"/>
      <c r="S283" s="297"/>
      <c r="T283" s="297"/>
      <c r="X283" s="298"/>
      <c r="Y283" s="298"/>
      <c r="Z283" s="298"/>
      <c r="AA283" s="298"/>
      <c r="AB283" s="298"/>
      <c r="AC283" s="298"/>
      <c r="AD283" s="298"/>
      <c r="AE283" s="298"/>
      <c r="AF283" s="298"/>
      <c r="AG283" s="298"/>
      <c r="AH283" s="298"/>
      <c r="AI283" s="298"/>
      <c r="AJ283" s="297"/>
    </row>
    <row r="284" spans="2:45" ht="18" customHeight="1" x14ac:dyDescent="0.25">
      <c r="B284" s="195"/>
      <c r="C284" s="195"/>
      <c r="D284" s="195"/>
      <c r="E284" s="195"/>
      <c r="F284" s="195"/>
      <c r="G284" s="195"/>
      <c r="H284" s="195"/>
      <c r="I284" s="195"/>
      <c r="J284" s="195"/>
      <c r="K284" s="195"/>
      <c r="L284" s="195"/>
      <c r="M284" s="195"/>
      <c r="P284" s="627" t="s">
        <v>39</v>
      </c>
      <c r="Q284" s="628"/>
      <c r="R284" s="628"/>
      <c r="S284" s="628"/>
      <c r="T284" s="628"/>
      <c r="U284" s="628"/>
      <c r="V284" s="628"/>
      <c r="W284" s="629"/>
      <c r="X284" s="297"/>
      <c r="Y284" s="297"/>
      <c r="Z284" s="297"/>
      <c r="AA284" s="297"/>
      <c r="AB284" s="297"/>
      <c r="AC284" s="297"/>
      <c r="AD284" s="297"/>
      <c r="AE284" s="297"/>
      <c r="AF284" s="297"/>
      <c r="AG284" s="297"/>
      <c r="AH284" s="297"/>
      <c r="AI284" s="297"/>
      <c r="AJ284" s="297"/>
    </row>
    <row r="285" spans="2:45" ht="14.25" customHeight="1" x14ac:dyDescent="0.25">
      <c r="B285" s="299"/>
      <c r="C285" s="299"/>
      <c r="D285" s="299"/>
      <c r="P285" s="617"/>
      <c r="Q285" s="618"/>
      <c r="R285" s="618"/>
      <c r="S285" s="618"/>
      <c r="T285" s="618"/>
      <c r="U285" s="618"/>
      <c r="V285" s="618"/>
      <c r="W285" s="619"/>
      <c r="X285" s="210"/>
      <c r="Y285" s="210"/>
      <c r="Z285" s="210"/>
      <c r="AA285" s="210"/>
      <c r="AB285" s="210"/>
      <c r="AC285" s="210"/>
      <c r="AD285" s="210"/>
      <c r="AE285" s="210"/>
      <c r="AF285" s="210"/>
      <c r="AG285" s="210"/>
      <c r="AH285" s="210"/>
      <c r="AI285" s="210"/>
      <c r="AJ285" s="297"/>
    </row>
    <row r="286" spans="2:45" ht="26.25" customHeight="1" x14ac:dyDescent="0.25">
      <c r="B286" s="299"/>
      <c r="C286" s="299"/>
      <c r="D286" s="299"/>
      <c r="F286" s="190"/>
      <c r="P286" s="620"/>
      <c r="Q286" s="621"/>
      <c r="R286" s="621"/>
      <c r="S286" s="621"/>
      <c r="T286" s="621"/>
      <c r="U286" s="621"/>
      <c r="V286" s="621"/>
      <c r="W286" s="622"/>
      <c r="X286" s="298"/>
      <c r="Y286" s="298"/>
      <c r="Z286" s="298"/>
      <c r="AA286" s="298"/>
      <c r="AB286" s="298"/>
      <c r="AC286" s="298"/>
      <c r="AD286" s="298"/>
      <c r="AE286" s="298"/>
      <c r="AF286" s="298"/>
      <c r="AG286" s="298"/>
      <c r="AH286" s="13" t="b">
        <f>IF(P285=0,TRUE,FALSE)</f>
        <v>1</v>
      </c>
      <c r="AI286" s="298"/>
      <c r="AJ286" s="297"/>
    </row>
    <row r="287" spans="2:45" ht="42.75" customHeight="1" x14ac:dyDescent="0.25">
      <c r="F287" s="190"/>
      <c r="R287" s="298"/>
      <c r="X287" s="298"/>
      <c r="Y287" s="298"/>
      <c r="Z287" s="298"/>
      <c r="AA287" s="298"/>
      <c r="AB287" s="298"/>
      <c r="AC287" s="298"/>
      <c r="AD287" s="298"/>
      <c r="AE287" s="298"/>
      <c r="AF287" s="298"/>
      <c r="AG287" s="298"/>
      <c r="AH287" s="298"/>
      <c r="AI287" s="298"/>
      <c r="AJ287" s="297"/>
    </row>
    <row r="288" spans="2:45" ht="31.5" customHeight="1" x14ac:dyDescent="0.25">
      <c r="T288" s="594"/>
      <c r="U288" s="594"/>
      <c r="V288" s="594"/>
      <c r="W288" s="594"/>
      <c r="X288" s="190"/>
    </row>
    <row r="289" ht="7.5" customHeight="1" x14ac:dyDescent="0.25"/>
    <row r="290" ht="7.5" customHeight="1" x14ac:dyDescent="0.25"/>
    <row r="291" ht="20.25" customHeight="1" x14ac:dyDescent="0.25"/>
    <row r="292" ht="17.25" customHeight="1" x14ac:dyDescent="0.25"/>
    <row r="293" ht="17.25" customHeight="1" x14ac:dyDescent="0.25"/>
    <row r="294" ht="17.25" customHeight="1" x14ac:dyDescent="0.25"/>
    <row r="295" ht="17.25" customHeight="1" x14ac:dyDescent="0.25"/>
    <row r="296" ht="17.25" customHeight="1" x14ac:dyDescent="0.25"/>
    <row r="297" ht="17.25" customHeight="1" x14ac:dyDescent="0.25"/>
    <row r="298" ht="17.25" customHeight="1" x14ac:dyDescent="0.25"/>
    <row r="318" spans="2:2" ht="14" x14ac:dyDescent="0.25">
      <c r="B318" s="300" t="s">
        <v>750</v>
      </c>
    </row>
    <row r="321" spans="2:2" ht="14" x14ac:dyDescent="0.25">
      <c r="B321" s="300" t="s">
        <v>750</v>
      </c>
    </row>
  </sheetData>
  <sheetProtection algorithmName="SHA-512" hashValue="K1WstG9AbfgBvlOG1zq8ok2MEDqgWRw5IyN9bfDJYe/XYp6ThR7b4+2H+AZc2fuXQ0H/dASW2948sqHOR3B2Rg==" saltValue="Qc9oAyv+J5BkfYLzGHFJag==" spinCount="100000" sheet="1" objects="1" scenarios="1"/>
  <dataConsolidate/>
  <mergeCells count="577">
    <mergeCell ref="C61:D61"/>
    <mergeCell ref="C62:D62"/>
    <mergeCell ref="C63:D63"/>
    <mergeCell ref="C64:D64"/>
    <mergeCell ref="B66:B67"/>
    <mergeCell ref="C66:K67"/>
    <mergeCell ref="B179:F179"/>
    <mergeCell ref="Y179:Z179"/>
    <mergeCell ref="W126:X126"/>
    <mergeCell ref="W127:X127"/>
    <mergeCell ref="B170:B172"/>
    <mergeCell ref="C170:C172"/>
    <mergeCell ref="D170:E172"/>
    <mergeCell ref="F170:I170"/>
    <mergeCell ref="J170:N172"/>
    <mergeCell ref="Q170:T172"/>
    <mergeCell ref="Y170:Z172"/>
    <mergeCell ref="F171:G172"/>
    <mergeCell ref="H171:I172"/>
    <mergeCell ref="D164:E164"/>
    <mergeCell ref="F164:G164"/>
    <mergeCell ref="H164:I164"/>
    <mergeCell ref="J164:N164"/>
    <mergeCell ref="Q164:T164"/>
    <mergeCell ref="B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D174:E174"/>
    <mergeCell ref="F174:G174"/>
    <mergeCell ref="H174:I174"/>
    <mergeCell ref="J174:N174"/>
    <mergeCell ref="Q174:T174"/>
    <mergeCell ref="X174:X177"/>
    <mergeCell ref="Y174:Z174"/>
    <mergeCell ref="B175:B177"/>
    <mergeCell ref="C175:C177"/>
    <mergeCell ref="D175:E177"/>
    <mergeCell ref="F175:I175"/>
    <mergeCell ref="J175:N177"/>
    <mergeCell ref="Q175:T177"/>
    <mergeCell ref="Y175:Z177"/>
    <mergeCell ref="F176:G177"/>
    <mergeCell ref="H176:I177"/>
    <mergeCell ref="D169:E169"/>
    <mergeCell ref="F169:G169"/>
    <mergeCell ref="H169:I169"/>
    <mergeCell ref="J169:N169"/>
    <mergeCell ref="Q169:T169"/>
    <mergeCell ref="X169:X172"/>
    <mergeCell ref="Y169:Z169"/>
    <mergeCell ref="X164:X167"/>
    <mergeCell ref="Y164:Z164"/>
    <mergeCell ref="B165:B167"/>
    <mergeCell ref="C165:C167"/>
    <mergeCell ref="D165:E167"/>
    <mergeCell ref="F165:I165"/>
    <mergeCell ref="J165:N167"/>
    <mergeCell ref="Q165:T167"/>
    <mergeCell ref="Y165:Z167"/>
    <mergeCell ref="F166:G167"/>
    <mergeCell ref="H166:I167"/>
    <mergeCell ref="D159:E159"/>
    <mergeCell ref="F159:G159"/>
    <mergeCell ref="H159:I159"/>
    <mergeCell ref="J159:N159"/>
    <mergeCell ref="Q159:T159"/>
    <mergeCell ref="X159:X162"/>
    <mergeCell ref="Y159:Z159"/>
    <mergeCell ref="B160:B162"/>
    <mergeCell ref="C160:C162"/>
    <mergeCell ref="D160:E162"/>
    <mergeCell ref="F160:I160"/>
    <mergeCell ref="J160:N162"/>
    <mergeCell ref="Q160:T162"/>
    <mergeCell ref="Y160:Z162"/>
    <mergeCell ref="F161:G162"/>
    <mergeCell ref="H161:I162"/>
    <mergeCell ref="D154:E154"/>
    <mergeCell ref="F154:G154"/>
    <mergeCell ref="H154:I154"/>
    <mergeCell ref="J154:N154"/>
    <mergeCell ref="Q154:T154"/>
    <mergeCell ref="X154:X157"/>
    <mergeCell ref="Y154:Z154"/>
    <mergeCell ref="B155:B157"/>
    <mergeCell ref="C155:C157"/>
    <mergeCell ref="D155:E157"/>
    <mergeCell ref="F155:I155"/>
    <mergeCell ref="J155:N157"/>
    <mergeCell ref="Q155:T157"/>
    <mergeCell ref="Y155:Z157"/>
    <mergeCell ref="F156:G157"/>
    <mergeCell ref="H156:I157"/>
    <mergeCell ref="D149:E149"/>
    <mergeCell ref="F149:G149"/>
    <mergeCell ref="H149:I149"/>
    <mergeCell ref="J149:N149"/>
    <mergeCell ref="Q149:T149"/>
    <mergeCell ref="X149:X152"/>
    <mergeCell ref="Y149:Z149"/>
    <mergeCell ref="B150:B152"/>
    <mergeCell ref="C150:C152"/>
    <mergeCell ref="D150:E152"/>
    <mergeCell ref="F150:I150"/>
    <mergeCell ref="J150:N152"/>
    <mergeCell ref="Q150:T152"/>
    <mergeCell ref="Y150:Z152"/>
    <mergeCell ref="F151:G152"/>
    <mergeCell ref="H151:I152"/>
    <mergeCell ref="D144:E144"/>
    <mergeCell ref="F144:G144"/>
    <mergeCell ref="H144:I144"/>
    <mergeCell ref="J144:N144"/>
    <mergeCell ref="Q144:T144"/>
    <mergeCell ref="X144:X147"/>
    <mergeCell ref="Y144:Z144"/>
    <mergeCell ref="B145:B147"/>
    <mergeCell ref="C145:C147"/>
    <mergeCell ref="D145:E147"/>
    <mergeCell ref="F145:I145"/>
    <mergeCell ref="J145:N147"/>
    <mergeCell ref="Q145:T147"/>
    <mergeCell ref="Y145:Z147"/>
    <mergeCell ref="F146:G147"/>
    <mergeCell ref="H146:I147"/>
    <mergeCell ref="D139:E139"/>
    <mergeCell ref="F139:G139"/>
    <mergeCell ref="H139:I139"/>
    <mergeCell ref="J139:N139"/>
    <mergeCell ref="Q139:T139"/>
    <mergeCell ref="X139:X142"/>
    <mergeCell ref="Y139:Z139"/>
    <mergeCell ref="B140:B142"/>
    <mergeCell ref="C140:C142"/>
    <mergeCell ref="D140:E142"/>
    <mergeCell ref="F140:I140"/>
    <mergeCell ref="J140:N142"/>
    <mergeCell ref="Q140:T142"/>
    <mergeCell ref="Y140:Z142"/>
    <mergeCell ref="F141:G142"/>
    <mergeCell ref="H141:I142"/>
    <mergeCell ref="D135:E135"/>
    <mergeCell ref="F135:N135"/>
    <mergeCell ref="Q135:V135"/>
    <mergeCell ref="W135:X135"/>
    <mergeCell ref="Y135:Z135"/>
    <mergeCell ref="B136:B137"/>
    <mergeCell ref="C136:C137"/>
    <mergeCell ref="D136:E137"/>
    <mergeCell ref="F136:N137"/>
    <mergeCell ref="Q136:V137"/>
    <mergeCell ref="W136:X136"/>
    <mergeCell ref="Y136:Z137"/>
    <mergeCell ref="W137:X137"/>
    <mergeCell ref="D131:E131"/>
    <mergeCell ref="F131:N131"/>
    <mergeCell ref="Q131:V131"/>
    <mergeCell ref="W131:X131"/>
    <mergeCell ref="Y131:Z131"/>
    <mergeCell ref="B132:B133"/>
    <mergeCell ref="C132:C133"/>
    <mergeCell ref="D132:E133"/>
    <mergeCell ref="F132:N133"/>
    <mergeCell ref="Q132:V133"/>
    <mergeCell ref="W132:X132"/>
    <mergeCell ref="Y132:Z133"/>
    <mergeCell ref="W133:X133"/>
    <mergeCell ref="D126:E126"/>
    <mergeCell ref="F126:N126"/>
    <mergeCell ref="Q126:V126"/>
    <mergeCell ref="Y126:Z126"/>
    <mergeCell ref="B127:B129"/>
    <mergeCell ref="C127:C129"/>
    <mergeCell ref="D127:E129"/>
    <mergeCell ref="F127:N129"/>
    <mergeCell ref="Q127:V129"/>
    <mergeCell ref="Y127:Z129"/>
    <mergeCell ref="F122:G122"/>
    <mergeCell ref="H122:N122"/>
    <mergeCell ref="Q122:T122"/>
    <mergeCell ref="W122:X122"/>
    <mergeCell ref="Y122:Z122"/>
    <mergeCell ref="B123:B124"/>
    <mergeCell ref="C123:C124"/>
    <mergeCell ref="D123:D124"/>
    <mergeCell ref="E123:E124"/>
    <mergeCell ref="F123:G124"/>
    <mergeCell ref="H123:N124"/>
    <mergeCell ref="Q123:T124"/>
    <mergeCell ref="U123:V123"/>
    <mergeCell ref="W123:X123"/>
    <mergeCell ref="Y123:Z124"/>
    <mergeCell ref="U124:V124"/>
    <mergeCell ref="W124:X124"/>
    <mergeCell ref="D118:E118"/>
    <mergeCell ref="F118:N118"/>
    <mergeCell ref="Q118:T118"/>
    <mergeCell ref="Y118:Z118"/>
    <mergeCell ref="B119:B120"/>
    <mergeCell ref="C119:C120"/>
    <mergeCell ref="D119:E120"/>
    <mergeCell ref="F119:N120"/>
    <mergeCell ref="Q119:T120"/>
    <mergeCell ref="Y119:Z120"/>
    <mergeCell ref="U120:X120"/>
    <mergeCell ref="D113:E113"/>
    <mergeCell ref="F113:G113"/>
    <mergeCell ref="H113:I113"/>
    <mergeCell ref="J113:N113"/>
    <mergeCell ref="Q113:T113"/>
    <mergeCell ref="X113:X116"/>
    <mergeCell ref="Y113:Z113"/>
    <mergeCell ref="B114:B116"/>
    <mergeCell ref="C114:C116"/>
    <mergeCell ref="D114:E116"/>
    <mergeCell ref="F114:I114"/>
    <mergeCell ref="J114:N116"/>
    <mergeCell ref="Q114:T116"/>
    <mergeCell ref="Y114:Z116"/>
    <mergeCell ref="F115:G116"/>
    <mergeCell ref="H115:I116"/>
    <mergeCell ref="D108:E108"/>
    <mergeCell ref="F108:G108"/>
    <mergeCell ref="H108:I108"/>
    <mergeCell ref="J108:N108"/>
    <mergeCell ref="Q108:T108"/>
    <mergeCell ref="X108:X111"/>
    <mergeCell ref="Y108:Z108"/>
    <mergeCell ref="B109:B111"/>
    <mergeCell ref="C109:C111"/>
    <mergeCell ref="D109:E111"/>
    <mergeCell ref="F109:I109"/>
    <mergeCell ref="J109:N111"/>
    <mergeCell ref="Q109:T111"/>
    <mergeCell ref="Y109:Z111"/>
    <mergeCell ref="F110:G111"/>
    <mergeCell ref="H110:I111"/>
    <mergeCell ref="D103:E103"/>
    <mergeCell ref="F103:G103"/>
    <mergeCell ref="H103:I103"/>
    <mergeCell ref="J103:N103"/>
    <mergeCell ref="Q103:T103"/>
    <mergeCell ref="X103:X106"/>
    <mergeCell ref="Y103:Z103"/>
    <mergeCell ref="B104:B106"/>
    <mergeCell ref="C104:C106"/>
    <mergeCell ref="D104:E106"/>
    <mergeCell ref="F104:I104"/>
    <mergeCell ref="J104:N106"/>
    <mergeCell ref="Q104:T106"/>
    <mergeCell ref="Y104:Z106"/>
    <mergeCell ref="F105:G106"/>
    <mergeCell ref="H105:I106"/>
    <mergeCell ref="Y98:Z98"/>
    <mergeCell ref="B99:B101"/>
    <mergeCell ref="C99:C101"/>
    <mergeCell ref="D99:E101"/>
    <mergeCell ref="F99:I99"/>
    <mergeCell ref="J99:N101"/>
    <mergeCell ref="Q99:T101"/>
    <mergeCell ref="Y99:Z101"/>
    <mergeCell ref="F100:G101"/>
    <mergeCell ref="H100:I101"/>
    <mergeCell ref="B97:D97"/>
    <mergeCell ref="F97:G97"/>
    <mergeCell ref="H97:I97"/>
    <mergeCell ref="D98:E98"/>
    <mergeCell ref="F98:G98"/>
    <mergeCell ref="H98:I98"/>
    <mergeCell ref="J98:N98"/>
    <mergeCell ref="Q98:T98"/>
    <mergeCell ref="X98:X101"/>
    <mergeCell ref="D87:E87"/>
    <mergeCell ref="F87:G87"/>
    <mergeCell ref="H87:I87"/>
    <mergeCell ref="J87:N87"/>
    <mergeCell ref="Q87:V87"/>
    <mergeCell ref="Y87:Z87"/>
    <mergeCell ref="B88:B90"/>
    <mergeCell ref="C88:C90"/>
    <mergeCell ref="D88:E90"/>
    <mergeCell ref="F88:G90"/>
    <mergeCell ref="H88:I90"/>
    <mergeCell ref="J88:N90"/>
    <mergeCell ref="Q88:V90"/>
    <mergeCell ref="Y88:Z90"/>
    <mergeCell ref="W89:X90"/>
    <mergeCell ref="B82:B85"/>
    <mergeCell ref="C82:C85"/>
    <mergeCell ref="D82:E85"/>
    <mergeCell ref="F82:I82"/>
    <mergeCell ref="J82:N85"/>
    <mergeCell ref="Q82:T85"/>
    <mergeCell ref="Y82:Z85"/>
    <mergeCell ref="F83:G85"/>
    <mergeCell ref="H83:I85"/>
    <mergeCell ref="AA76:AR76"/>
    <mergeCell ref="F77:G77"/>
    <mergeCell ref="H77:I77"/>
    <mergeCell ref="F78:I78"/>
    <mergeCell ref="F79:G79"/>
    <mergeCell ref="H79:I79"/>
    <mergeCell ref="U79:V79"/>
    <mergeCell ref="D81:E81"/>
    <mergeCell ref="F81:G81"/>
    <mergeCell ref="H81:I81"/>
    <mergeCell ref="J81:N81"/>
    <mergeCell ref="Q81:T81"/>
    <mergeCell ref="X81:X85"/>
    <mergeCell ref="Y81:Z81"/>
    <mergeCell ref="Q74:R74"/>
    <mergeCell ref="D75:E75"/>
    <mergeCell ref="F75:G75"/>
    <mergeCell ref="H75:I75"/>
    <mergeCell ref="J75:N75"/>
    <mergeCell ref="Q75:T75"/>
    <mergeCell ref="X75:X79"/>
    <mergeCell ref="Y75:Z75"/>
    <mergeCell ref="B76:B79"/>
    <mergeCell ref="C76:C79"/>
    <mergeCell ref="D76:E79"/>
    <mergeCell ref="F76:I76"/>
    <mergeCell ref="J76:N79"/>
    <mergeCell ref="Q76:T79"/>
    <mergeCell ref="Y76:Z79"/>
    <mergeCell ref="B224:I224"/>
    <mergeCell ref="P226:S226"/>
    <mergeCell ref="B226:I226"/>
    <mergeCell ref="B223:F223"/>
    <mergeCell ref="B274:I274"/>
    <mergeCell ref="B241:I241"/>
    <mergeCell ref="B272:I272"/>
    <mergeCell ref="B271:I271"/>
    <mergeCell ref="B252:I252"/>
    <mergeCell ref="B253:I255"/>
    <mergeCell ref="B257:F257"/>
    <mergeCell ref="B247:I247"/>
    <mergeCell ref="B248:I248"/>
    <mergeCell ref="B249:I249"/>
    <mergeCell ref="B227:I227"/>
    <mergeCell ref="B246:I246"/>
    <mergeCell ref="P246:S246"/>
    <mergeCell ref="B233:I233"/>
    <mergeCell ref="P271:W271"/>
    <mergeCell ref="P274:W274"/>
    <mergeCell ref="D212:G212"/>
    <mergeCell ref="B195:J196"/>
    <mergeCell ref="B212:C212"/>
    <mergeCell ref="B202:C202"/>
    <mergeCell ref="D217:G217"/>
    <mergeCell ref="B215:C215"/>
    <mergeCell ref="B214:C214"/>
    <mergeCell ref="B209:C209"/>
    <mergeCell ref="D209:G209"/>
    <mergeCell ref="B211:C211"/>
    <mergeCell ref="B200:C200"/>
    <mergeCell ref="D211:G211"/>
    <mergeCell ref="B206:C206"/>
    <mergeCell ref="D206:G206"/>
    <mergeCell ref="D214:G214"/>
    <mergeCell ref="B207:C207"/>
    <mergeCell ref="D207:G207"/>
    <mergeCell ref="D208:G208"/>
    <mergeCell ref="B210:C210"/>
    <mergeCell ref="D201:G201"/>
    <mergeCell ref="D200:G200"/>
    <mergeCell ref="B217:C217"/>
    <mergeCell ref="X228:AB277"/>
    <mergeCell ref="P272:W272"/>
    <mergeCell ref="P273:W273"/>
    <mergeCell ref="Q218:X218"/>
    <mergeCell ref="Q219:X219"/>
    <mergeCell ref="Q220:X220"/>
    <mergeCell ref="Q200:X200"/>
    <mergeCell ref="Q210:X210"/>
    <mergeCell ref="Q211:X211"/>
    <mergeCell ref="Q215:X215"/>
    <mergeCell ref="Q217:X217"/>
    <mergeCell ref="B220:C220"/>
    <mergeCell ref="D220:G220"/>
    <mergeCell ref="B213:C213"/>
    <mergeCell ref="D213:G213"/>
    <mergeCell ref="B216:C216"/>
    <mergeCell ref="H220:N220"/>
    <mergeCell ref="D215:G215"/>
    <mergeCell ref="H217:N217"/>
    <mergeCell ref="D219:G219"/>
    <mergeCell ref="T288:W288"/>
    <mergeCell ref="P285:W286"/>
    <mergeCell ref="P282:W282"/>
    <mergeCell ref="P281:W281"/>
    <mergeCell ref="P284:W284"/>
    <mergeCell ref="P280:W280"/>
    <mergeCell ref="P232:S232"/>
    <mergeCell ref="P278:W279"/>
    <mergeCell ref="P238:S238"/>
    <mergeCell ref="B3:E3"/>
    <mergeCell ref="P3:R3"/>
    <mergeCell ref="T3:W3"/>
    <mergeCell ref="B4:I5"/>
    <mergeCell ref="P4:W5"/>
    <mergeCell ref="B8:G8"/>
    <mergeCell ref="H8:I8"/>
    <mergeCell ref="P8:U8"/>
    <mergeCell ref="V8:W8"/>
    <mergeCell ref="B6:I6"/>
    <mergeCell ref="B7:I7"/>
    <mergeCell ref="J6:O7"/>
    <mergeCell ref="J4:O4"/>
    <mergeCell ref="J5:O5"/>
    <mergeCell ref="J8:O8"/>
    <mergeCell ref="P9:U9"/>
    <mergeCell ref="P12:S12"/>
    <mergeCell ref="B36:C36"/>
    <mergeCell ref="B31:C31"/>
    <mergeCell ref="B9:G9"/>
    <mergeCell ref="B70:K70"/>
    <mergeCell ref="B73:F73"/>
    <mergeCell ref="H9:I9"/>
    <mergeCell ref="V9:W9"/>
    <mergeCell ref="B10:D10"/>
    <mergeCell ref="E10:G10"/>
    <mergeCell ref="E17:I17"/>
    <mergeCell ref="S17:W17"/>
    <mergeCell ref="P17:R17"/>
    <mergeCell ref="T13:U13"/>
    <mergeCell ref="P11:S11"/>
    <mergeCell ref="T12:U12"/>
    <mergeCell ref="V12:W12"/>
    <mergeCell ref="P13:S13"/>
    <mergeCell ref="B12:D12"/>
    <mergeCell ref="B13:D13"/>
    <mergeCell ref="T11:W11"/>
    <mergeCell ref="V13:W13"/>
    <mergeCell ref="P14:S14"/>
    <mergeCell ref="B17:D17"/>
    <mergeCell ref="B16:D16"/>
    <mergeCell ref="H10:I10"/>
    <mergeCell ref="B14:D14"/>
    <mergeCell ref="H13:I13"/>
    <mergeCell ref="E13:G13"/>
    <mergeCell ref="P10:S10"/>
    <mergeCell ref="T10:W10"/>
    <mergeCell ref="B39:K39"/>
    <mergeCell ref="P16:R16"/>
    <mergeCell ref="T14:W14"/>
    <mergeCell ref="P28:W28"/>
    <mergeCell ref="P15:S15"/>
    <mergeCell ref="T15:W15"/>
    <mergeCell ref="P27:W27"/>
    <mergeCell ref="P20:W24"/>
    <mergeCell ref="G33:I33"/>
    <mergeCell ref="G34:H35"/>
    <mergeCell ref="I34:I35"/>
    <mergeCell ref="D34:E34"/>
    <mergeCell ref="G31:I31"/>
    <mergeCell ref="B40:K40"/>
    <mergeCell ref="B69:K69"/>
    <mergeCell ref="E11:G11"/>
    <mergeCell ref="H11:I11"/>
    <mergeCell ref="E12:G12"/>
    <mergeCell ref="H12:I12"/>
    <mergeCell ref="B11:D11"/>
    <mergeCell ref="E14:I14"/>
    <mergeCell ref="E15:I15"/>
    <mergeCell ref="B33:C33"/>
    <mergeCell ref="D31:E31"/>
    <mergeCell ref="B37:C37"/>
    <mergeCell ref="D37:E37"/>
    <mergeCell ref="B20:I25"/>
    <mergeCell ref="D36:E36"/>
    <mergeCell ref="G37:H37"/>
    <mergeCell ref="D33:E33"/>
    <mergeCell ref="B34:C34"/>
    <mergeCell ref="G36:H36"/>
    <mergeCell ref="D30:E30"/>
    <mergeCell ref="B15:D15"/>
    <mergeCell ref="B28:I28"/>
    <mergeCell ref="G30:I30"/>
    <mergeCell ref="B30:C30"/>
    <mergeCell ref="P72:Q72"/>
    <mergeCell ref="P73:T73"/>
    <mergeCell ref="B72:F72"/>
    <mergeCell ref="F74:G74"/>
    <mergeCell ref="H74:I74"/>
    <mergeCell ref="B219:C219"/>
    <mergeCell ref="D205:G205"/>
    <mergeCell ref="D202:G202"/>
    <mergeCell ref="B203:C203"/>
    <mergeCell ref="B194:J194"/>
    <mergeCell ref="D216:G216"/>
    <mergeCell ref="H203:N203"/>
    <mergeCell ref="H204:N204"/>
    <mergeCell ref="H205:N205"/>
    <mergeCell ref="H206:N206"/>
    <mergeCell ref="B218:C218"/>
    <mergeCell ref="B208:C208"/>
    <mergeCell ref="D218:G218"/>
    <mergeCell ref="H219:N219"/>
    <mergeCell ref="B205:C205"/>
    <mergeCell ref="H211:N211"/>
    <mergeCell ref="H213:N213"/>
    <mergeCell ref="H214:N214"/>
    <mergeCell ref="H215:N215"/>
    <mergeCell ref="J9:O9"/>
    <mergeCell ref="J10:O10"/>
    <mergeCell ref="H218:N218"/>
    <mergeCell ref="U183:W183"/>
    <mergeCell ref="E16:I16"/>
    <mergeCell ref="S16:W16"/>
    <mergeCell ref="Q212:X212"/>
    <mergeCell ref="Q213:X213"/>
    <mergeCell ref="Q214:X214"/>
    <mergeCell ref="Q216:X216"/>
    <mergeCell ref="Q205:X205"/>
    <mergeCell ref="Q206:X206"/>
    <mergeCell ref="Q207:X207"/>
    <mergeCell ref="Q208:X208"/>
    <mergeCell ref="Q209:X209"/>
    <mergeCell ref="L190:N192"/>
    <mergeCell ref="H216:N216"/>
    <mergeCell ref="D210:G210"/>
    <mergeCell ref="L196:N198"/>
    <mergeCell ref="H207:N207"/>
    <mergeCell ref="H210:N210"/>
    <mergeCell ref="H212:N212"/>
    <mergeCell ref="H208:N208"/>
    <mergeCell ref="H209:N209"/>
    <mergeCell ref="B280:I280"/>
    <mergeCell ref="B238:I238"/>
    <mergeCell ref="B228:I228"/>
    <mergeCell ref="B229:I229"/>
    <mergeCell ref="B240:I240"/>
    <mergeCell ref="B243:I243"/>
    <mergeCell ref="B235:I235"/>
    <mergeCell ref="B234:I234"/>
    <mergeCell ref="B232:I232"/>
    <mergeCell ref="B258:I258"/>
    <mergeCell ref="B259:I268"/>
    <mergeCell ref="B242:I242"/>
    <mergeCell ref="B239:I239"/>
    <mergeCell ref="B273:I273"/>
    <mergeCell ref="B182:F182"/>
    <mergeCell ref="Q201:X201"/>
    <mergeCell ref="Q202:X202"/>
    <mergeCell ref="Q203:X203"/>
    <mergeCell ref="Q204:X204"/>
    <mergeCell ref="H201:N201"/>
    <mergeCell ref="B199:E199"/>
    <mergeCell ref="H202:N202"/>
    <mergeCell ref="H200:N200"/>
    <mergeCell ref="B185:J185"/>
    <mergeCell ref="B192:D192"/>
    <mergeCell ref="D203:G203"/>
    <mergeCell ref="B204:C204"/>
    <mergeCell ref="D204:G204"/>
    <mergeCell ref="K196:K199"/>
    <mergeCell ref="B186:J186"/>
    <mergeCell ref="B198:F198"/>
    <mergeCell ref="B201:C201"/>
    <mergeCell ref="E188:I188"/>
  </mergeCells>
  <phoneticPr fontId="0" type="noConversion"/>
  <conditionalFormatting sqref="B201:D220">
    <cfRule type="expression" dxfId="131" priority="106">
      <formula>$B201=""</formula>
    </cfRule>
  </conditionalFormatting>
  <conditionalFormatting sqref="E123:X124">
    <cfRule type="expression" dxfId="129" priority="6">
      <formula>$C$123&lt;&gt;"Ja"</formula>
    </cfRule>
  </conditionalFormatting>
  <conditionalFormatting sqref="F88:N90">
    <cfRule type="expression" dxfId="128" priority="57">
      <formula>$C$88&lt;&gt;"Ja"</formula>
    </cfRule>
  </conditionalFormatting>
  <conditionalFormatting sqref="F165:N167 Q165:W167">
    <cfRule type="expression" dxfId="127" priority="15">
      <formula>$C$165&lt;&gt;"Ja"</formula>
    </cfRule>
  </conditionalFormatting>
  <conditionalFormatting sqref="F170:N172 Q170:W172">
    <cfRule type="expression" dxfId="126" priority="12">
      <formula>$C$170&lt;&gt;"Ja"</formula>
    </cfRule>
  </conditionalFormatting>
  <conditionalFormatting sqref="F114:O116 Q114:W116">
    <cfRule type="expression" dxfId="125" priority="37">
      <formula>$C$114&lt;&gt;"Ja"</formula>
    </cfRule>
  </conditionalFormatting>
  <conditionalFormatting sqref="F118:X120">
    <cfRule type="expression" dxfId="124" priority="36">
      <formula>$C$119&lt;&gt;"Ja"</formula>
    </cfRule>
  </conditionalFormatting>
  <conditionalFormatting sqref="F131:X133">
    <cfRule type="expression" dxfId="123" priority="35">
      <formula>$C$132&lt;&gt;"Ja"</formula>
    </cfRule>
  </conditionalFormatting>
  <conditionalFormatting sqref="F135:X137">
    <cfRule type="expression" dxfId="122" priority="32">
      <formula>$C$136&lt;&gt;"Ja"</formula>
    </cfRule>
  </conditionalFormatting>
  <conditionalFormatting sqref="J76 F77:I77 F79:I79">
    <cfRule type="expression" dxfId="121" priority="61">
      <formula>$C$76&lt;&gt;"Ja"</formula>
    </cfRule>
  </conditionalFormatting>
  <conditionalFormatting sqref="J82 Q82:U82 F83:I85 Q84:U84">
    <cfRule type="expression" dxfId="120" priority="60">
      <formula>$C$82&lt;&gt;"Ja"</formula>
    </cfRule>
  </conditionalFormatting>
  <conditionalFormatting sqref="O104:O106">
    <cfRule type="expression" dxfId="119" priority="39">
      <formula>$C$125&lt;&gt;"Ja"</formula>
    </cfRule>
  </conditionalFormatting>
  <conditionalFormatting sqref="O122:O124">
    <cfRule type="expression" dxfId="118" priority="34">
      <formula>$C$144&lt;&gt;"Ja"</formula>
    </cfRule>
  </conditionalFormatting>
  <conditionalFormatting sqref="Q127:V127 F127:N129 W127:X129">
    <cfRule type="expression" dxfId="117" priority="56">
      <formula>$C$127&lt;&gt;"Ja"</formula>
    </cfRule>
  </conditionalFormatting>
  <conditionalFormatting sqref="Q76:W79">
    <cfRule type="expression" dxfId="116" priority="55">
      <formula>$C$76&lt;&gt;"Ja"</formula>
    </cfRule>
  </conditionalFormatting>
  <conditionalFormatting sqref="Q82:W85">
    <cfRule type="expression" dxfId="115" priority="45">
      <formula>$C$82&lt;&gt;"Ja"</formula>
    </cfRule>
  </conditionalFormatting>
  <conditionalFormatting sqref="Q88:X90">
    <cfRule type="expression" dxfId="114" priority="52">
      <formula>$C$88&lt;&gt;"Ja"</formula>
    </cfRule>
  </conditionalFormatting>
  <conditionalFormatting sqref="Q98:X101 F99:N101">
    <cfRule type="expression" dxfId="113" priority="58">
      <formula>$C$99&lt;&gt;"Ja"</formula>
    </cfRule>
  </conditionalFormatting>
  <conditionalFormatting sqref="Q103:X106 F104:N106">
    <cfRule type="expression" dxfId="112" priority="51">
      <formula>$C$104&lt;&gt;"Ja"</formula>
    </cfRule>
  </conditionalFormatting>
  <conditionalFormatting sqref="Q108:X111 F109:N111">
    <cfRule type="expression" dxfId="111" priority="1">
      <formula>$C$109&lt;&gt;"Ja"</formula>
    </cfRule>
  </conditionalFormatting>
  <conditionalFormatting sqref="Q139:X142 F140:N142">
    <cfRule type="expression" dxfId="110" priority="50">
      <formula>$C$140&lt;&gt;"Ja"</formula>
    </cfRule>
  </conditionalFormatting>
  <conditionalFormatting sqref="Q144:X147 F145:N147">
    <cfRule type="expression" dxfId="109" priority="2">
      <formula>$C$145&lt;&gt;"Ja"</formula>
    </cfRule>
  </conditionalFormatting>
  <conditionalFormatting sqref="Q149:X152 F150:N152">
    <cfRule type="expression" dxfId="108" priority="25">
      <formula>$C$150&lt;&gt;"Ja"</formula>
    </cfRule>
  </conditionalFormatting>
  <conditionalFormatting sqref="Q154:X157 F155:N157">
    <cfRule type="expression" dxfId="107" priority="21">
      <formula>$C$155&lt;&gt;"Ja"</formula>
    </cfRule>
  </conditionalFormatting>
  <conditionalFormatting sqref="Q159:X162 F160:N162">
    <cfRule type="expression" dxfId="106" priority="18">
      <formula>$C$160&lt;&gt;"Ja"</formula>
    </cfRule>
  </conditionalFormatting>
  <conditionalFormatting sqref="Q174:X177 F175:N177">
    <cfRule type="expression" dxfId="105" priority="10">
      <formula>$C$175&lt;&gt;"Ja"</formula>
    </cfRule>
  </conditionalFormatting>
  <conditionalFormatting sqref="S17:W17">
    <cfRule type="expression" dxfId="104" priority="510" stopIfTrue="1">
      <formula>$P$17="Nej"</formula>
    </cfRule>
  </conditionalFormatting>
  <conditionalFormatting sqref="T3 T288">
    <cfRule type="expression" dxfId="103" priority="63">
      <formula>T3&lt;&gt;""</formula>
    </cfRule>
  </conditionalFormatting>
  <conditionalFormatting sqref="T226 T232 T238">
    <cfRule type="expression" dxfId="102" priority="419" stopIfTrue="1">
      <formula>AG226</formula>
    </cfRule>
  </conditionalFormatting>
  <conditionalFormatting sqref="T226">
    <cfRule type="cellIs" dxfId="101" priority="418" stopIfTrue="1" operator="equal">
      <formula>"Nej"</formula>
    </cfRule>
  </conditionalFormatting>
  <conditionalFormatting sqref="T232">
    <cfRule type="cellIs" dxfId="100" priority="416" stopIfTrue="1" operator="equal">
      <formula>"Nej"</formula>
    </cfRule>
  </conditionalFormatting>
  <conditionalFormatting sqref="T238">
    <cfRule type="cellIs" dxfId="99" priority="413" stopIfTrue="1" operator="equal">
      <formula>"Nej"</formula>
    </cfRule>
  </conditionalFormatting>
  <conditionalFormatting sqref="T246">
    <cfRule type="cellIs" dxfId="98" priority="107" stopIfTrue="1" operator="equal">
      <formula>"Nej"</formula>
    </cfRule>
    <cfRule type="expression" dxfId="97" priority="108" stopIfTrue="1">
      <formula>AG246</formula>
    </cfRule>
  </conditionalFormatting>
  <conditionalFormatting sqref="W123:X123">
    <cfRule type="expression" dxfId="96" priority="47">
      <formula>$F$123&lt;&gt;"Inbrottslarm"</formula>
    </cfRule>
  </conditionalFormatting>
  <conditionalFormatting sqref="W124:X124">
    <cfRule type="expression" dxfId="95" priority="7">
      <formula>$F$123&lt;&gt;"Personlarm"</formula>
    </cfRule>
  </conditionalFormatting>
  <dataValidations xWindow="179" yWindow="422" count="19">
    <dataValidation type="list" allowBlank="1" showInputMessage="1" showErrorMessage="1" sqref="T226 P17:P18 Q277 T232 T238 T246 P201:P220 C76:C79 C82:C85 C88:C90 C99:C101 C104:C106 C109:C111 C114:C116 C119:C120 C123:C124 C127:C129 C132:C133 C136:C137 C140:C142 C145:C147 C150:C152 C155:C157 C160:C162 C165:C167 C170:C172 C175:C177" xr:uid="{00000000-0002-0000-0000-000000000000}">
      <formula1>"Ja,Nej"</formula1>
    </dataValidation>
    <dataValidation type="date" errorStyle="information" allowBlank="1" showInputMessage="1" showErrorMessage="1" errorTitle="Fel" error="Ange datum i datumformatet ÅÅÅÅ-MM-DD" promptTitle="Datum" prompt="Datum i datumformatet ÅÅÅÅ-MM-DD" sqref="D34:E34" xr:uid="{00000000-0002-0000-0000-000001000000}">
      <formula1>40817</formula1>
      <formula2>43585</formula2>
    </dataValidation>
    <dataValidation type="date" errorStyle="information" allowBlank="1" showInputMessage="1" showErrorMessage="1" errorTitle="Fel" error="Fel datumformat._x000a_Ange datum i datumformatet ÅÅÅÅ-MM-DD Alternativt texten &quot;Ej tillämpligt&quot;_x000a_" promptTitle="Datum" prompt="Datum i datumformatet ÅÅÅÅ-MM-DD_x000a_" sqref="B34:C34 B37:E37" xr:uid="{00000000-0002-0000-0000-000002000000}">
      <formula1>40817</formula1>
      <formula2>43585</formula2>
    </dataValidation>
    <dataValidation allowBlank="1" showErrorMessage="1" sqref="B41:I41 C66 B42:B66" xr:uid="{00000000-0002-0000-0000-000003000000}"/>
    <dataValidation type="decimal" allowBlank="1" showInputMessage="1" showErrorMessage="1" error="Talet måste vara mellan 0 och 100" sqref="D71:E71" xr:uid="{00000000-0002-0000-0000-000004000000}">
      <formula1>0</formula1>
      <formula2>100</formula2>
    </dataValidation>
    <dataValidation type="list" allowBlank="1" showInputMessage="1" showErrorMessage="1" sqref="F71" xr:uid="{00000000-0002-0000-0000-000005000000}">
      <formula1>"Mån,År"</formula1>
    </dataValidation>
    <dataValidation type="date" errorStyle="information" allowBlank="1" showInputMessage="1" showErrorMessage="1" errorTitle="Fel" error="Ange datum i datumformatet ÅÅÅÅ-MM-DD och får inte vara tidigare än 2012-01-01 eller senare än 2016-01-01_x000a_Alternativt texten &quot;Ej tillämpligt&quot;_x000a_" promptTitle="Datum" prompt="Datum i datumformatet ÅÅÅÅ-MM-DD alternativt texten &quot;Ej tillämpligt&quot;_x000a_" sqref="B71:C71" xr:uid="{00000000-0002-0000-0000-000006000000}">
      <formula1>40544</formula1>
      <formula2>72686</formula2>
    </dataValidation>
    <dataValidation type="date" errorStyle="information" allowBlank="1" showInputMessage="1" showErrorMessage="1" errorTitle="Fel" error="Ogiltigt datum._x000a_Datum anges i datumformatet ÅÅÅÅ-MM-DD och får inte vara senare än datumet &quot;Sista dag för avropssvar&quot;" promptTitle="Datum" prompt="Datum i datumformatet ÅÅÅÅ-MM-DD" sqref="D31" xr:uid="{00000000-0002-0000-0000-000007000000}">
      <formula1>40817</formula1>
      <formula2>D34</formula2>
    </dataValidation>
    <dataValidation type="date" errorStyle="information" allowBlank="1" showInputMessage="1" showErrorMessage="1" errorTitle="Fel" error="Ogiltigt datum._x000a_Datum anges i datumformatet ÅÅÅÅ-MM-DD och får inte vara senare än datumet &quot;Sista dag för avropssvar&quot;" promptTitle="Datum" prompt="Datum i datumformatet ÅÅÅÅ-MM-DD" sqref="B31" xr:uid="{00000000-0002-0000-0000-000008000000}">
      <formula1>40909</formula1>
      <formula2>B34</formula2>
    </dataValidation>
    <dataValidation type="date" errorStyle="information" allowBlank="1" showInputMessage="1" showErrorMessage="1" errorTitle="Fel" error="Fel datumformat._x000a_Ange datum i datumformatet ÅÅÅÅ-MM-DD Alternativt texten &quot;Ej tillämpligt&quot;_x000a_" promptTitle="Datum" prompt="Datum i datumformatet ÅÅÅÅ-MM-DD_x000a_Som tumregel vid komplexa avrop kan det anses rimligt med minst 14 arbetsdagars svarstid och vid mindre komplexa avrop är motsvarande svarstid sju arbetsdagar." sqref="B38" xr:uid="{00000000-0002-0000-0000-000009000000}">
      <formula1>40817</formula1>
      <formula2>42308</formula2>
    </dataValidation>
    <dataValidation type="date" errorStyle="information" allowBlank="1" showInputMessage="1" showErrorMessage="1" errorTitle="Fel" error="Ange datum i datumformatet ÅÅÅÅ-MM-DD" promptTitle="Datum" prompt="Datum i datumformatet ÅÅÅÅ-MM-DD" sqref="D38" xr:uid="{00000000-0002-0000-0000-00000A000000}">
      <formula1>40817</formula1>
      <formula2>42308</formula2>
    </dataValidation>
    <dataValidation type="list" allowBlank="1" showInputMessage="1" showErrorMessage="1" sqref="B70" xr:uid="{00000000-0002-0000-0000-00000C000000}">
      <formula1>ResVarTja</formula1>
    </dataValidation>
    <dataValidation type="list" allowBlank="1" showInputMessage="1" showErrorMessage="1" sqref="B40" xr:uid="{00000000-0002-0000-0000-000010000000}">
      <formula1>TblDelområde</formula1>
    </dataValidation>
    <dataValidation type="list" allowBlank="1" showInputMessage="1" showErrorMessage="1" sqref="B186:J186" xr:uid="{00000000-0002-0000-0000-000011000000}">
      <formula1>TblGrundTilldeln</formula1>
    </dataValidation>
    <dataValidation type="list" allowBlank="1" showInputMessage="1" showErrorMessage="1" sqref="B193:J193" xr:uid="{00000000-0002-0000-0000-000012000000}">
      <formula1>TblUtVrd</formula1>
    </dataValidation>
    <dataValidation type="list" allowBlank="1" showInputMessage="1" showErrorMessage="1" sqref="I34:I35" xr:uid="{ACAE5E6D-82BB-45D6-A5CF-13C90ABF708C}">
      <formula1>",Ja,Nej"</formula1>
    </dataValidation>
    <dataValidation type="list" allowBlank="1" showInputMessage="1" showErrorMessage="1" sqref="H88:I90" xr:uid="{1505EF4A-12DF-4A83-8953-B15E2C088049}">
      <formula1>"1,2"</formula1>
    </dataValidation>
    <dataValidation type="list" allowBlank="1" showInputMessage="1" showErrorMessage="1" sqref="F123:G124" xr:uid="{AB5A2C39-7F47-44CC-9F8E-EA47AA1F9F42}">
      <formula1>"Inbrottslarm,Personlarm"</formula1>
    </dataValidation>
    <dataValidation type="textLength" errorStyle="information" allowBlank="1" showInputMessage="1" showErrorMessage="1" errorTitle="Felaktig angivelse" error="Ange om en region ska avropas enbart med ett &quot;X&quot;." sqref="C43:D64" xr:uid="{EF6BEBCC-0F46-4DF4-910A-31908D02F1D5}">
      <formula1>1</formula1>
      <formula2>1</formula2>
    </dataValidation>
  </dataValidations>
  <pageMargins left="0.31496062992125984" right="0.31496062992125984" top="0.39370078740157483" bottom="0.39370078740157483" header="0.51181102362204722" footer="0.19685039370078741"/>
  <pageSetup paperSize="9" scale="80" fitToWidth="0" fitToHeight="0" pageOrder="overThenDown" orientation="landscape" r:id="rId1"/>
  <headerFooter alignWithMargins="0">
    <oddFooter>&amp;R&amp;P (&amp;N)</oddFooter>
  </headerFooter>
  <colBreaks count="1" manualBreakCount="1">
    <brk id="15" max="1048575" man="1"/>
  </colBreaks>
  <extLst>
    <ext xmlns:x14="http://schemas.microsoft.com/office/spreadsheetml/2009/9/main" uri="{78C0D931-6437-407d-A8EE-F0AAD7539E65}">
      <x14:conditionalFormattings>
        <x14:conditionalFormatting xmlns:xm="http://schemas.microsoft.com/office/excel/2006/main">
          <x14:cfRule type="expression" priority="62" id="{EDFCA902-91E1-42B6-9C77-9B7F7FECE23A}">
            <xm:f>Information!$D$12&lt;&gt;"Ja"</xm:f>
            <x14:dxf>
              <font>
                <color theme="0"/>
              </font>
              <fill>
                <patternFill patternType="none">
                  <bgColor auto="1"/>
                </patternFill>
              </fill>
              <border>
                <left/>
                <right/>
                <top/>
                <bottom/>
                <vertical/>
                <horizontal/>
              </border>
            </x14:dxf>
          </x14:cfRule>
          <xm:sqref>B2:AQ41 B69:AQ73 B180:AQ342</xm:sqref>
        </x14:conditionalFormatting>
      </x14:conditionalFormattings>
    </ext>
    <ext xmlns:x14="http://schemas.microsoft.com/office/spreadsheetml/2009/9/main" uri="{CCE6A557-97BC-4b89-ADB6-D9C93CAAB3DF}">
      <x14:dataValidations xmlns:xm="http://schemas.microsoft.com/office/excel/2006/main" xWindow="179" yWindow="422" count="2">
        <x14:dataValidation type="list" allowBlank="1" showInputMessage="1" showErrorMessage="1" xr:uid="{908E4B13-ED4B-4F68-9565-1B60E5A5200A}">
          <x14:formula1>
            <xm:f>Admin!$D$132:$D$152</xm:f>
          </x14:formula1>
          <xm:sqref>B201:C220</xm:sqref>
        </x14:dataValidation>
        <x14:dataValidation type="list" allowBlank="1" showInputMessage="1" showErrorMessage="1" xr:uid="{7711D5E6-363B-4259-A46A-DBEA47308CC2}">
          <x14:formula1>
            <xm:f>Admin!$L$132:$L$147</xm:f>
          </x14:formula1>
          <xm:sqref>D201:G220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90502-04A3-42C8-B6CB-6D105E128B46}">
  <sheetPr codeName="Sheet5"/>
  <dimension ref="A1:AS339"/>
  <sheetViews>
    <sheetView showGridLines="0" zoomScale="70" zoomScaleNormal="70" workbookViewId="0">
      <selection activeCell="B9" sqref="B9:G9"/>
    </sheetView>
  </sheetViews>
  <sheetFormatPr defaultColWidth="9.1796875" defaultRowHeight="12.5" x14ac:dyDescent="0.25"/>
  <cols>
    <col min="1" max="1" width="4.1796875" style="188" customWidth="1"/>
    <col min="2" max="2" width="21.1796875" style="13" customWidth="1"/>
    <col min="3" max="3" width="11.81640625" style="13" customWidth="1"/>
    <col min="4" max="10" width="10.26953125" style="13" customWidth="1"/>
    <col min="11" max="11" width="10.54296875" style="13" customWidth="1"/>
    <col min="12" max="12" width="16" style="13" customWidth="1"/>
    <col min="13" max="13" width="9.54296875" style="13" customWidth="1"/>
    <col min="14" max="14" width="10.7265625" style="13" customWidth="1"/>
    <col min="15" max="15" width="3.26953125" style="13" customWidth="1"/>
    <col min="16" max="18" width="19.1796875" style="13" customWidth="1"/>
    <col min="19" max="19" width="10.26953125" style="13" customWidth="1"/>
    <col min="20" max="22" width="9.54296875" style="13" customWidth="1"/>
    <col min="23" max="23" width="10.54296875" style="13" customWidth="1"/>
    <col min="24" max="25" width="8.7265625" style="13" customWidth="1"/>
    <col min="26" max="26" width="8.54296875" style="13" customWidth="1"/>
    <col min="27" max="28" width="9.1796875" style="13" hidden="1" customWidth="1"/>
    <col min="29" max="29" width="12.54296875" style="13" hidden="1" customWidth="1"/>
    <col min="30" max="32" width="8.453125" style="13" hidden="1" customWidth="1"/>
    <col min="33" max="34" width="9.7265625" style="13" hidden="1" customWidth="1"/>
    <col min="35" max="35" width="8.453125" style="13" hidden="1" customWidth="1"/>
    <col min="36" max="37" width="7.7265625" style="13" hidden="1" customWidth="1"/>
    <col min="38" max="39" width="8.7265625" style="13" customWidth="1"/>
    <col min="40" max="40" width="7.7265625" style="13" hidden="1" customWidth="1"/>
    <col min="41" max="43" width="9.1796875" style="13" customWidth="1"/>
    <col min="44" max="44" width="10.453125" style="13" customWidth="1"/>
    <col min="45" max="50" width="9.1796875" style="13" customWidth="1"/>
    <col min="51" max="16384" width="9.1796875" style="13"/>
  </cols>
  <sheetData>
    <row r="1" spans="1:34" ht="22.5" x14ac:dyDescent="0.25">
      <c r="B1" s="1007" t="str">
        <f>IF(Information!D13="","Om ingen text finns - välj utvärderingsmodell i fliken ""Information""","")</f>
        <v>Om ingen text finns - välj utvärderingsmodell i fliken "Information"</v>
      </c>
    </row>
    <row r="2" spans="1:34" ht="13" x14ac:dyDescent="0.25">
      <c r="G2" s="189"/>
      <c r="J2" s="190"/>
      <c r="M2" s="191"/>
      <c r="O2" s="192" t="str">
        <f>"Avrop nr: "&amp;B15</f>
        <v xml:space="preserve">Avrop nr: </v>
      </c>
      <c r="W2" s="192" t="str">
        <f>"Avrop nr: "&amp;B15</f>
        <v xml:space="preserve">Avrop nr: </v>
      </c>
      <c r="AC2" s="192"/>
    </row>
    <row r="3" spans="1:34" ht="25" x14ac:dyDescent="0.25">
      <c r="B3" s="591" t="s">
        <v>71</v>
      </c>
      <c r="C3" s="591"/>
      <c r="D3" s="592"/>
      <c r="E3" s="592"/>
      <c r="P3" s="591" t="s">
        <v>72</v>
      </c>
      <c r="Q3" s="593"/>
      <c r="R3" s="592"/>
      <c r="T3" s="594"/>
      <c r="U3" s="594"/>
      <c r="V3" s="594"/>
      <c r="W3" s="594"/>
      <c r="X3" s="189"/>
      <c r="Y3" s="189"/>
      <c r="Z3" s="189"/>
      <c r="AB3" s="189"/>
      <c r="AD3" s="193"/>
      <c r="AH3" s="189" t="b">
        <f>OR(AH4:AH974)</f>
        <v>1</v>
      </c>
    </row>
    <row r="4" spans="1:34" ht="32.25" customHeight="1" x14ac:dyDescent="0.45">
      <c r="B4" s="595" t="s">
        <v>107</v>
      </c>
      <c r="C4" s="596"/>
      <c r="D4" s="596"/>
      <c r="E4" s="596"/>
      <c r="F4" s="596"/>
      <c r="G4" s="596"/>
      <c r="H4" s="596"/>
      <c r="I4" s="596"/>
      <c r="J4" s="608" t="s">
        <v>350</v>
      </c>
      <c r="K4" s="609"/>
      <c r="L4" s="609"/>
      <c r="M4" s="609"/>
      <c r="N4" s="609"/>
      <c r="O4" s="610"/>
      <c r="P4" s="599" t="s">
        <v>634</v>
      </c>
      <c r="Q4" s="599"/>
      <c r="R4" s="599"/>
      <c r="S4" s="599"/>
      <c r="T4" s="599"/>
      <c r="U4" s="599"/>
      <c r="V4" s="599"/>
      <c r="W4" s="600"/>
      <c r="Z4" s="194"/>
    </row>
    <row r="5" spans="1:34" ht="63" customHeight="1" x14ac:dyDescent="0.25">
      <c r="B5" s="597"/>
      <c r="C5" s="598"/>
      <c r="D5" s="598"/>
      <c r="E5" s="598"/>
      <c r="F5" s="598"/>
      <c r="G5" s="598"/>
      <c r="H5" s="598"/>
      <c r="I5" s="598"/>
      <c r="J5" s="611" t="str">
        <f>'1 Spec. - 1. Lägsta pris'!J5</f>
        <v>Bevakningstjänster och larmcentraltjänster</v>
      </c>
      <c r="K5" s="612"/>
      <c r="L5" s="612"/>
      <c r="M5" s="612"/>
      <c r="N5" s="612"/>
      <c r="O5" s="613"/>
      <c r="P5" s="601"/>
      <c r="Q5" s="601"/>
      <c r="R5" s="601"/>
      <c r="S5" s="601"/>
      <c r="T5" s="601"/>
      <c r="U5" s="601"/>
      <c r="V5" s="601"/>
      <c r="W5" s="602"/>
      <c r="AB5" s="1"/>
      <c r="AC5" s="195"/>
      <c r="AD5" s="195"/>
      <c r="AE5" s="195"/>
      <c r="AF5" s="195"/>
    </row>
    <row r="6" spans="1:34" ht="26.25" customHeight="1" x14ac:dyDescent="0.25">
      <c r="B6" s="603" t="s">
        <v>147</v>
      </c>
      <c r="C6" s="603"/>
      <c r="D6" s="603"/>
      <c r="E6" s="603"/>
      <c r="F6" s="603"/>
      <c r="G6" s="603"/>
      <c r="H6" s="603"/>
      <c r="I6" s="603"/>
      <c r="J6" s="605" t="s">
        <v>613</v>
      </c>
      <c r="K6" s="606"/>
      <c r="L6" s="606"/>
      <c r="M6" s="606"/>
      <c r="N6" s="606"/>
      <c r="O6" s="607"/>
      <c r="P6" s="189"/>
      <c r="Q6" s="196"/>
      <c r="R6" s="196"/>
      <c r="S6" s="196"/>
      <c r="T6" s="196"/>
      <c r="U6" s="196"/>
      <c r="V6" s="196"/>
      <c r="W6" s="196"/>
      <c r="AB6" s="1"/>
      <c r="AC6" s="195"/>
      <c r="AD6" s="195"/>
      <c r="AE6" s="195"/>
      <c r="AF6" s="195"/>
    </row>
    <row r="7" spans="1:34" ht="18" customHeight="1" x14ac:dyDescent="0.25">
      <c r="B7" s="604" t="s">
        <v>70</v>
      </c>
      <c r="C7" s="604"/>
      <c r="D7" s="604"/>
      <c r="E7" s="604"/>
      <c r="F7" s="604"/>
      <c r="G7" s="604"/>
      <c r="H7" s="604"/>
      <c r="I7" s="604"/>
      <c r="J7" s="605"/>
      <c r="K7" s="606"/>
      <c r="L7" s="606"/>
      <c r="M7" s="606"/>
      <c r="N7" s="606"/>
      <c r="O7" s="607"/>
      <c r="P7" s="197" t="s">
        <v>29</v>
      </c>
      <c r="Q7" s="196"/>
      <c r="R7" s="196"/>
      <c r="S7" s="196"/>
      <c r="T7" s="196"/>
      <c r="U7" s="196"/>
      <c r="V7" s="196"/>
      <c r="W7" s="196"/>
      <c r="AB7" s="1"/>
      <c r="AC7" s="195"/>
      <c r="AD7" s="195"/>
      <c r="AE7" s="195"/>
      <c r="AF7" s="195"/>
    </row>
    <row r="8" spans="1:34" ht="27.75" customHeight="1" x14ac:dyDescent="0.25">
      <c r="B8" s="543" t="s">
        <v>6</v>
      </c>
      <c r="C8" s="518"/>
      <c r="D8" s="518"/>
      <c r="E8" s="518"/>
      <c r="F8" s="518"/>
      <c r="G8" s="518"/>
      <c r="H8" s="543" t="s">
        <v>31</v>
      </c>
      <c r="I8" s="544"/>
      <c r="J8" s="614" t="str">
        <f>'1 Spec. - 1. Lägsta pris'!J8</f>
        <v>23.3-2611-2022</v>
      </c>
      <c r="K8" s="615"/>
      <c r="L8" s="615"/>
      <c r="M8" s="615"/>
      <c r="N8" s="615"/>
      <c r="O8" s="616"/>
      <c r="P8" s="565" t="s">
        <v>30</v>
      </c>
      <c r="Q8" s="565"/>
      <c r="R8" s="565"/>
      <c r="S8" s="565"/>
      <c r="T8" s="565"/>
      <c r="U8" s="565"/>
      <c r="V8" s="565" t="s">
        <v>31</v>
      </c>
      <c r="W8" s="565"/>
      <c r="AB8" s="1"/>
      <c r="AC8" s="195"/>
      <c r="AD8" s="195"/>
      <c r="AE8" s="195"/>
      <c r="AF8" s="195"/>
    </row>
    <row r="9" spans="1:34" ht="19.5" customHeight="1" x14ac:dyDescent="0.25">
      <c r="B9" s="545"/>
      <c r="C9" s="546"/>
      <c r="D9" s="546"/>
      <c r="E9" s="546"/>
      <c r="F9" s="546"/>
      <c r="G9" s="546"/>
      <c r="H9" s="545"/>
      <c r="I9" s="547"/>
      <c r="J9" s="510" t="s">
        <v>616</v>
      </c>
      <c r="K9" s="511"/>
      <c r="L9" s="511"/>
      <c r="M9" s="511"/>
      <c r="N9" s="511"/>
      <c r="O9" s="512"/>
      <c r="P9" s="583"/>
      <c r="Q9" s="583"/>
      <c r="R9" s="583"/>
      <c r="S9" s="583"/>
      <c r="T9" s="583"/>
      <c r="U9" s="583"/>
      <c r="V9" s="584"/>
      <c r="W9" s="584"/>
      <c r="AB9" s="1"/>
      <c r="AC9" s="195"/>
      <c r="AD9" s="195"/>
      <c r="AE9" s="195"/>
      <c r="AF9" s="195"/>
    </row>
    <row r="10" spans="1:34" s="195" customFormat="1" ht="27.75" customHeight="1" x14ac:dyDescent="0.25">
      <c r="A10" s="198"/>
      <c r="B10" s="542" t="s">
        <v>7</v>
      </c>
      <c r="C10" s="542"/>
      <c r="D10" s="542"/>
      <c r="E10" s="542" t="s">
        <v>5</v>
      </c>
      <c r="F10" s="542"/>
      <c r="G10" s="542"/>
      <c r="H10" s="542" t="s">
        <v>54</v>
      </c>
      <c r="I10" s="542"/>
      <c r="J10" s="513" t="str">
        <f>'1 Spec. - 1. Lägsta pris'!J10</f>
        <v>Version 3,15</v>
      </c>
      <c r="K10" s="514"/>
      <c r="L10" s="514"/>
      <c r="M10" s="514"/>
      <c r="N10" s="514"/>
      <c r="O10" s="515"/>
      <c r="P10" s="565" t="s">
        <v>1</v>
      </c>
      <c r="Q10" s="565"/>
      <c r="R10" s="565"/>
      <c r="S10" s="565"/>
      <c r="T10" s="565" t="s">
        <v>3</v>
      </c>
      <c r="U10" s="565"/>
      <c r="V10" s="565"/>
      <c r="W10" s="565"/>
      <c r="AB10" s="1"/>
    </row>
    <row r="11" spans="1:34" ht="19.5" customHeight="1" x14ac:dyDescent="0.25">
      <c r="B11" s="541"/>
      <c r="C11" s="541"/>
      <c r="D11" s="541"/>
      <c r="E11" s="541"/>
      <c r="F11" s="541"/>
      <c r="G11" s="541"/>
      <c r="H11" s="541"/>
      <c r="I11" s="541"/>
      <c r="P11" s="584"/>
      <c r="Q11" s="584"/>
      <c r="R11" s="584"/>
      <c r="S11" s="584"/>
      <c r="T11" s="584"/>
      <c r="U11" s="584"/>
      <c r="V11" s="584"/>
      <c r="W11" s="584"/>
      <c r="AB11" s="1"/>
      <c r="AC11" s="195"/>
      <c r="AD11" s="195"/>
      <c r="AE11" s="195"/>
      <c r="AF11" s="195"/>
    </row>
    <row r="12" spans="1:34" ht="27.75" customHeight="1" x14ac:dyDescent="0.25">
      <c r="B12" s="542" t="s">
        <v>53</v>
      </c>
      <c r="C12" s="542"/>
      <c r="D12" s="542"/>
      <c r="E12" s="542" t="s">
        <v>1</v>
      </c>
      <c r="F12" s="542"/>
      <c r="G12" s="542"/>
      <c r="H12" s="542" t="s">
        <v>2</v>
      </c>
      <c r="I12" s="542"/>
      <c r="P12" s="565" t="s">
        <v>7</v>
      </c>
      <c r="Q12" s="565"/>
      <c r="R12" s="565"/>
      <c r="S12" s="519"/>
      <c r="T12" s="565" t="s">
        <v>5</v>
      </c>
      <c r="U12" s="565"/>
      <c r="V12" s="565" t="s">
        <v>54</v>
      </c>
      <c r="W12" s="565"/>
      <c r="AB12" s="1"/>
      <c r="AC12" s="195"/>
      <c r="AD12" s="195"/>
      <c r="AE12" s="195"/>
      <c r="AF12" s="195"/>
    </row>
    <row r="13" spans="1:34" ht="19.5" customHeight="1" x14ac:dyDescent="0.25">
      <c r="B13" s="541"/>
      <c r="C13" s="541"/>
      <c r="D13" s="541"/>
      <c r="E13" s="541"/>
      <c r="F13" s="541"/>
      <c r="G13" s="541"/>
      <c r="H13" s="541"/>
      <c r="I13" s="541"/>
      <c r="P13" s="584"/>
      <c r="Q13" s="584"/>
      <c r="R13" s="584"/>
      <c r="S13" s="588"/>
      <c r="T13" s="584"/>
      <c r="U13" s="584"/>
      <c r="V13" s="584"/>
      <c r="W13" s="584"/>
      <c r="AB13" s="1"/>
      <c r="AC13" s="195"/>
      <c r="AD13" s="195"/>
      <c r="AE13" s="195"/>
      <c r="AF13" s="195"/>
    </row>
    <row r="14" spans="1:34" ht="27.75" customHeight="1" x14ac:dyDescent="0.25">
      <c r="B14" s="542" t="s">
        <v>120</v>
      </c>
      <c r="C14" s="542"/>
      <c r="D14" s="542"/>
      <c r="E14" s="543" t="s">
        <v>3</v>
      </c>
      <c r="F14" s="518"/>
      <c r="G14" s="518"/>
      <c r="H14" s="518"/>
      <c r="I14" s="544"/>
      <c r="P14" s="519" t="s">
        <v>2</v>
      </c>
      <c r="Q14" s="520"/>
      <c r="R14" s="520"/>
      <c r="S14" s="520"/>
      <c r="T14" s="519" t="s">
        <v>32</v>
      </c>
      <c r="U14" s="520"/>
      <c r="V14" s="520"/>
      <c r="W14" s="521"/>
      <c r="AB14" s="1"/>
      <c r="AC14" s="195"/>
      <c r="AD14" s="195"/>
      <c r="AE14" s="195"/>
      <c r="AF14" s="195"/>
    </row>
    <row r="15" spans="1:34" ht="19.5" customHeight="1" x14ac:dyDescent="0.25">
      <c r="B15" s="541"/>
      <c r="C15" s="541"/>
      <c r="D15" s="541"/>
      <c r="E15" s="545" t="s">
        <v>0</v>
      </c>
      <c r="F15" s="546"/>
      <c r="G15" s="546"/>
      <c r="H15" s="546"/>
      <c r="I15" s="547"/>
      <c r="P15" s="570"/>
      <c r="Q15" s="571"/>
      <c r="R15" s="571"/>
      <c r="S15" s="571"/>
      <c r="T15" s="570"/>
      <c r="U15" s="571"/>
      <c r="V15" s="571"/>
      <c r="W15" s="572"/>
      <c r="AB15" s="1"/>
      <c r="AC15" s="195"/>
      <c r="AD15" s="195"/>
      <c r="AE15" s="195"/>
      <c r="AF15" s="195"/>
    </row>
    <row r="16" spans="1:34" ht="27.75" customHeight="1" x14ac:dyDescent="0.25">
      <c r="B16" s="518"/>
      <c r="C16" s="518"/>
      <c r="D16" s="518"/>
      <c r="E16" s="518"/>
      <c r="F16" s="518"/>
      <c r="G16" s="518"/>
      <c r="H16" s="518"/>
      <c r="I16" s="518"/>
      <c r="J16" s="190"/>
      <c r="P16" s="519" t="s">
        <v>33</v>
      </c>
      <c r="Q16" s="520"/>
      <c r="R16" s="521"/>
      <c r="S16" s="519" t="s">
        <v>612</v>
      </c>
      <c r="T16" s="520"/>
      <c r="U16" s="520"/>
      <c r="V16" s="520"/>
      <c r="W16" s="521"/>
      <c r="AB16" s="1"/>
      <c r="AC16" s="195"/>
      <c r="AD16" s="195"/>
      <c r="AE16" s="195"/>
      <c r="AF16" s="195"/>
    </row>
    <row r="17" spans="2:34" ht="19.5" customHeight="1" x14ac:dyDescent="0.25">
      <c r="B17" s="564"/>
      <c r="C17" s="564"/>
      <c r="D17" s="564"/>
      <c r="E17" s="564" t="s">
        <v>0</v>
      </c>
      <c r="F17" s="564"/>
      <c r="G17" s="564"/>
      <c r="H17" s="564"/>
      <c r="I17" s="564"/>
      <c r="P17" s="588"/>
      <c r="Q17" s="589"/>
      <c r="R17" s="590"/>
      <c r="S17" s="585"/>
      <c r="T17" s="586"/>
      <c r="U17" s="586"/>
      <c r="V17" s="586"/>
      <c r="W17" s="587"/>
      <c r="AB17" s="1"/>
      <c r="AC17" s="195"/>
      <c r="AD17" s="195"/>
      <c r="AE17" s="195"/>
      <c r="AF17" s="195"/>
      <c r="AH17" s="199" t="b">
        <f>IF(AND(P17=0,P17&lt;&gt;"Ja"),TRUE,FALSE)</f>
        <v>1</v>
      </c>
    </row>
    <row r="18" spans="2:34" ht="19.5" customHeight="1" x14ac:dyDescent="0.25">
      <c r="B18" s="200"/>
      <c r="C18" s="200"/>
      <c r="D18" s="200"/>
      <c r="E18" s="200"/>
      <c r="F18" s="200"/>
      <c r="G18" s="200"/>
      <c r="H18" s="200"/>
      <c r="I18" s="200"/>
      <c r="P18" s="201"/>
      <c r="Q18" s="201"/>
      <c r="R18" s="201"/>
      <c r="S18" s="202"/>
      <c r="T18" s="202"/>
      <c r="U18" s="202"/>
      <c r="V18" s="202"/>
      <c r="W18" s="202"/>
      <c r="AB18" s="1"/>
      <c r="AC18" s="195"/>
      <c r="AD18" s="195"/>
      <c r="AE18" s="195"/>
      <c r="AF18" s="195"/>
      <c r="AH18" s="199"/>
    </row>
    <row r="19" spans="2:34" ht="17.25" customHeight="1" x14ac:dyDescent="0.25">
      <c r="B19" s="189" t="s">
        <v>344</v>
      </c>
      <c r="P19" s="189" t="s">
        <v>345</v>
      </c>
      <c r="AB19" s="1"/>
      <c r="AC19" s="195"/>
      <c r="AD19" s="195"/>
      <c r="AE19" s="195"/>
      <c r="AF19" s="195"/>
    </row>
    <row r="20" spans="2:34" ht="12.75" customHeight="1" x14ac:dyDescent="0.25">
      <c r="B20" s="552" t="s">
        <v>632</v>
      </c>
      <c r="C20" s="553"/>
      <c r="D20" s="553"/>
      <c r="E20" s="553"/>
      <c r="F20" s="553"/>
      <c r="G20" s="553"/>
      <c r="H20" s="553"/>
      <c r="I20" s="554"/>
      <c r="P20" s="552" t="s">
        <v>633</v>
      </c>
      <c r="Q20" s="553"/>
      <c r="R20" s="553"/>
      <c r="S20" s="553"/>
      <c r="T20" s="553"/>
      <c r="U20" s="553"/>
      <c r="V20" s="553"/>
      <c r="W20" s="554"/>
      <c r="AB20" s="1"/>
      <c r="AC20" s="195"/>
      <c r="AD20" s="195"/>
      <c r="AE20" s="195"/>
      <c r="AF20" s="195"/>
    </row>
    <row r="21" spans="2:34" ht="12.75" customHeight="1" x14ac:dyDescent="0.25">
      <c r="B21" s="555"/>
      <c r="C21" s="532"/>
      <c r="D21" s="532"/>
      <c r="E21" s="532"/>
      <c r="F21" s="532"/>
      <c r="G21" s="532"/>
      <c r="H21" s="532"/>
      <c r="I21" s="556"/>
      <c r="P21" s="555"/>
      <c r="Q21" s="532"/>
      <c r="R21" s="532"/>
      <c r="S21" s="532"/>
      <c r="T21" s="532"/>
      <c r="U21" s="532"/>
      <c r="V21" s="532"/>
      <c r="W21" s="556"/>
      <c r="AB21" s="1"/>
      <c r="AC21" s="195"/>
      <c r="AD21" s="195"/>
      <c r="AE21" s="195"/>
      <c r="AF21" s="195"/>
    </row>
    <row r="22" spans="2:34" ht="12.75" customHeight="1" x14ac:dyDescent="0.25">
      <c r="B22" s="555"/>
      <c r="C22" s="532"/>
      <c r="D22" s="532"/>
      <c r="E22" s="532"/>
      <c r="F22" s="532"/>
      <c r="G22" s="532"/>
      <c r="H22" s="532"/>
      <c r="I22" s="556"/>
      <c r="P22" s="555"/>
      <c r="Q22" s="532"/>
      <c r="R22" s="532"/>
      <c r="S22" s="532"/>
      <c r="T22" s="532"/>
      <c r="U22" s="532"/>
      <c r="V22" s="532"/>
      <c r="W22" s="556"/>
      <c r="AB22" s="1"/>
      <c r="AC22" s="195"/>
      <c r="AD22" s="195"/>
      <c r="AE22" s="195"/>
      <c r="AF22" s="195"/>
    </row>
    <row r="23" spans="2:34" ht="12.75" customHeight="1" x14ac:dyDescent="0.25">
      <c r="B23" s="555"/>
      <c r="C23" s="532"/>
      <c r="D23" s="532"/>
      <c r="E23" s="532"/>
      <c r="F23" s="532"/>
      <c r="G23" s="532"/>
      <c r="H23" s="532"/>
      <c r="I23" s="556"/>
      <c r="P23" s="555"/>
      <c r="Q23" s="532"/>
      <c r="R23" s="532"/>
      <c r="S23" s="532"/>
      <c r="T23" s="532"/>
      <c r="U23" s="532"/>
      <c r="V23" s="532"/>
      <c r="W23" s="556"/>
      <c r="AB23" s="1"/>
      <c r="AC23" s="195"/>
      <c r="AD23" s="195"/>
      <c r="AE23" s="195"/>
      <c r="AF23" s="195"/>
    </row>
    <row r="24" spans="2:34" ht="54.4" customHeight="1" x14ac:dyDescent="0.25">
      <c r="B24" s="555"/>
      <c r="C24" s="532"/>
      <c r="D24" s="532"/>
      <c r="E24" s="532"/>
      <c r="F24" s="532"/>
      <c r="G24" s="532"/>
      <c r="H24" s="532"/>
      <c r="I24" s="556"/>
      <c r="P24" s="557"/>
      <c r="Q24" s="558"/>
      <c r="R24" s="558"/>
      <c r="S24" s="558"/>
      <c r="T24" s="558"/>
      <c r="U24" s="558"/>
      <c r="V24" s="558"/>
      <c r="W24" s="559"/>
      <c r="AB24" s="1"/>
      <c r="AC24" s="195"/>
      <c r="AD24" s="195"/>
      <c r="AE24" s="195"/>
      <c r="AF24" s="195"/>
    </row>
    <row r="25" spans="2:34" ht="43.15" customHeight="1" x14ac:dyDescent="0.25">
      <c r="B25" s="557"/>
      <c r="C25" s="558"/>
      <c r="D25" s="558"/>
      <c r="E25" s="558"/>
      <c r="F25" s="558"/>
      <c r="G25" s="558"/>
      <c r="H25" s="558"/>
      <c r="I25" s="559"/>
      <c r="AB25" s="1"/>
      <c r="AC25" s="195"/>
      <c r="AD25" s="195"/>
      <c r="AE25" s="195"/>
      <c r="AF25" s="195"/>
    </row>
    <row r="26" spans="2:34" ht="17.25" customHeight="1" x14ac:dyDescent="0.25">
      <c r="B26" s="203"/>
      <c r="C26" s="204"/>
      <c r="D26" s="204"/>
      <c r="E26" s="204"/>
      <c r="F26" s="204"/>
      <c r="G26" s="204"/>
      <c r="H26" s="204"/>
      <c r="P26" s="189" t="s">
        <v>614</v>
      </c>
    </row>
    <row r="27" spans="2:34" ht="55.5" customHeight="1" x14ac:dyDescent="0.3">
      <c r="B27" s="15" t="s">
        <v>341</v>
      </c>
      <c r="P27" s="573" t="s">
        <v>615</v>
      </c>
      <c r="Q27" s="574"/>
      <c r="R27" s="574"/>
      <c r="S27" s="574"/>
      <c r="T27" s="574"/>
      <c r="U27" s="574"/>
      <c r="V27" s="574"/>
      <c r="W27" s="575"/>
      <c r="AB27" s="1"/>
      <c r="AC27" s="195"/>
      <c r="AD27" s="195"/>
      <c r="AE27" s="195"/>
      <c r="AF27" s="195"/>
    </row>
    <row r="28" spans="2:34" ht="115.5" customHeight="1" x14ac:dyDescent="0.25">
      <c r="B28" s="562"/>
      <c r="C28" s="563"/>
      <c r="D28" s="563"/>
      <c r="E28" s="563"/>
      <c r="F28" s="563"/>
      <c r="G28" s="563"/>
      <c r="H28" s="563"/>
      <c r="I28" s="563"/>
      <c r="P28" s="567"/>
      <c r="Q28" s="568"/>
      <c r="R28" s="568"/>
      <c r="S28" s="568"/>
      <c r="T28" s="568"/>
      <c r="U28" s="568"/>
      <c r="V28" s="568"/>
      <c r="W28" s="569"/>
      <c r="AB28" s="1"/>
      <c r="AC28" s="195"/>
      <c r="AD28" s="195"/>
      <c r="AE28" s="195"/>
      <c r="AF28" s="195"/>
    </row>
    <row r="29" spans="2:34" ht="17.25" customHeight="1" x14ac:dyDescent="0.25">
      <c r="B29" s="203"/>
      <c r="C29" s="204"/>
      <c r="D29" s="204"/>
      <c r="E29" s="204"/>
      <c r="F29" s="204"/>
      <c r="G29" s="204"/>
      <c r="H29" s="204"/>
    </row>
    <row r="30" spans="2:34" ht="27.75" customHeight="1" x14ac:dyDescent="0.25">
      <c r="B30" s="548" t="s">
        <v>604</v>
      </c>
      <c r="C30" s="548"/>
      <c r="D30" s="548" t="s">
        <v>605</v>
      </c>
      <c r="E30" s="548"/>
      <c r="G30" s="497" t="s">
        <v>96</v>
      </c>
      <c r="H30" s="497"/>
      <c r="I30" s="497"/>
    </row>
    <row r="31" spans="2:34" ht="19.5" customHeight="1" x14ac:dyDescent="0.25">
      <c r="B31" s="550"/>
      <c r="C31" s="551"/>
      <c r="D31" s="549"/>
      <c r="E31" s="549"/>
      <c r="G31" s="562"/>
      <c r="H31" s="562"/>
      <c r="I31" s="562"/>
    </row>
    <row r="32" spans="2:34" ht="12.75" customHeight="1" x14ac:dyDescent="0.25"/>
    <row r="33" spans="2:18" ht="27.75" customHeight="1" x14ac:dyDescent="0.25">
      <c r="B33" s="548" t="s">
        <v>48</v>
      </c>
      <c r="C33" s="548"/>
      <c r="D33" s="548" t="s">
        <v>49</v>
      </c>
      <c r="E33" s="548"/>
      <c r="G33" s="497" t="s">
        <v>624</v>
      </c>
      <c r="H33" s="497"/>
      <c r="I33" s="497"/>
    </row>
    <row r="34" spans="2:18" ht="19.5" customHeight="1" x14ac:dyDescent="0.25">
      <c r="B34" s="550"/>
      <c r="C34" s="551"/>
      <c r="D34" s="582"/>
      <c r="E34" s="582"/>
      <c r="G34" s="576" t="s">
        <v>625</v>
      </c>
      <c r="H34" s="577"/>
      <c r="I34" s="580"/>
      <c r="P34" s="205"/>
      <c r="Q34" s="205"/>
      <c r="R34" s="205"/>
    </row>
    <row r="35" spans="2:18" ht="12.75" customHeight="1" x14ac:dyDescent="0.25">
      <c r="F35" s="190"/>
      <c r="G35" s="578"/>
      <c r="H35" s="579"/>
      <c r="I35" s="581"/>
    </row>
    <row r="36" spans="2:18" ht="27.75" customHeight="1" x14ac:dyDescent="0.25">
      <c r="B36" s="548" t="s">
        <v>606</v>
      </c>
      <c r="C36" s="548"/>
      <c r="D36" s="548" t="s">
        <v>607</v>
      </c>
      <c r="E36" s="548"/>
      <c r="G36" s="561"/>
      <c r="H36" s="561"/>
    </row>
    <row r="37" spans="2:18" ht="19.5" customHeight="1" x14ac:dyDescent="0.25">
      <c r="B37" s="550"/>
      <c r="C37" s="551"/>
      <c r="D37" s="550"/>
      <c r="E37" s="551"/>
      <c r="G37" s="560"/>
      <c r="H37" s="560"/>
      <c r="P37" s="205"/>
      <c r="Q37" s="205"/>
      <c r="R37" s="205"/>
    </row>
    <row r="38" spans="2:18" ht="12.75" hidden="1" customHeight="1" x14ac:dyDescent="0.25"/>
    <row r="39" spans="2:18" ht="26.25" hidden="1" customHeight="1" x14ac:dyDescent="0.25">
      <c r="B39" s="502" t="s">
        <v>339</v>
      </c>
      <c r="C39" s="566"/>
      <c r="D39" s="566"/>
      <c r="E39" s="566"/>
      <c r="F39" s="566"/>
      <c r="G39" s="566"/>
      <c r="H39" s="566"/>
      <c r="I39" s="566"/>
      <c r="J39" s="566"/>
      <c r="K39" s="566"/>
      <c r="L39" s="206"/>
      <c r="M39" s="207"/>
      <c r="N39" s="207"/>
    </row>
    <row r="40" spans="2:18" ht="26.25" hidden="1" customHeight="1" x14ac:dyDescent="0.25">
      <c r="B40" s="537" t="s">
        <v>174</v>
      </c>
      <c r="C40" s="538"/>
      <c r="D40" s="538"/>
      <c r="E40" s="538"/>
      <c r="F40" s="538"/>
      <c r="G40" s="538"/>
      <c r="H40" s="538"/>
      <c r="I40" s="538"/>
      <c r="J40" s="538"/>
      <c r="K40" s="538"/>
      <c r="L40" s="208"/>
      <c r="M40" s="209"/>
      <c r="N40" s="209"/>
    </row>
    <row r="41" spans="2:18" ht="12.75" customHeight="1" x14ac:dyDescent="0.25">
      <c r="B41" s="210"/>
      <c r="C41" s="210"/>
      <c r="D41" s="210"/>
      <c r="E41" s="210"/>
      <c r="F41" s="210"/>
      <c r="G41" s="210"/>
      <c r="H41" s="210"/>
      <c r="I41" s="210"/>
      <c r="J41" s="210"/>
      <c r="K41" s="211"/>
    </row>
    <row r="42" spans="2:18" ht="30" customHeight="1" x14ac:dyDescent="0.25">
      <c r="B42" s="874" t="s">
        <v>731</v>
      </c>
      <c r="C42" s="875"/>
      <c r="D42" s="876"/>
      <c r="E42" s="190"/>
      <c r="M42" s="207"/>
      <c r="N42" s="207"/>
    </row>
    <row r="43" spans="2:18" ht="12.75" customHeight="1" x14ac:dyDescent="0.25">
      <c r="B43" s="212" t="str">
        <f>Admin!J56</f>
        <v>Flerregionalt</v>
      </c>
      <c r="C43" s="873"/>
      <c r="D43" s="873"/>
      <c r="M43" s="209"/>
      <c r="N43" s="209"/>
    </row>
    <row r="44" spans="2:18" ht="12.75" customHeight="1" x14ac:dyDescent="0.25">
      <c r="B44" s="212" t="str">
        <f>Admin!J57</f>
        <v>Blekinge län</v>
      </c>
      <c r="C44" s="873"/>
      <c r="D44" s="873"/>
    </row>
    <row r="45" spans="2:18" ht="12.75" customHeight="1" x14ac:dyDescent="0.25">
      <c r="B45" s="212" t="str">
        <f>Admin!J58</f>
        <v>Dalarnas län</v>
      </c>
      <c r="C45" s="873"/>
      <c r="D45" s="873"/>
      <c r="E45" s="207"/>
      <c r="F45" s="207"/>
      <c r="G45" s="207"/>
      <c r="H45" s="207"/>
      <c r="I45" s="207"/>
      <c r="J45" s="207"/>
      <c r="K45" s="207"/>
      <c r="L45" s="207"/>
      <c r="M45" s="207"/>
      <c r="N45" s="207"/>
    </row>
    <row r="46" spans="2:18" ht="12.75" customHeight="1" x14ac:dyDescent="0.25">
      <c r="B46" s="212" t="str">
        <f>Admin!J59</f>
        <v>Gotlands län</v>
      </c>
      <c r="C46" s="873"/>
      <c r="D46" s="873"/>
      <c r="M46" s="209"/>
      <c r="N46" s="209"/>
    </row>
    <row r="47" spans="2:18" ht="12.75" customHeight="1" x14ac:dyDescent="0.25">
      <c r="B47" s="212" t="str">
        <f>Admin!J60</f>
        <v>Gävleborgs län</v>
      </c>
      <c r="C47" s="873"/>
      <c r="D47" s="873"/>
    </row>
    <row r="48" spans="2:18" ht="12.75" customHeight="1" x14ac:dyDescent="0.25">
      <c r="B48" s="212" t="str">
        <f>Admin!J61</f>
        <v>Hallands län</v>
      </c>
      <c r="C48" s="873"/>
      <c r="D48" s="873"/>
      <c r="M48" s="209"/>
      <c r="N48" s="209"/>
    </row>
    <row r="49" spans="2:14" ht="12.75" customHeight="1" x14ac:dyDescent="0.25">
      <c r="B49" s="212" t="str">
        <f>Admin!J62</f>
        <v>Jämtlands län</v>
      </c>
      <c r="C49" s="873"/>
      <c r="D49" s="873"/>
    </row>
    <row r="50" spans="2:14" ht="12.75" customHeight="1" x14ac:dyDescent="0.25">
      <c r="B50" s="212" t="str">
        <f>Admin!J63</f>
        <v>Jönköpings län</v>
      </c>
      <c r="C50" s="873"/>
      <c r="D50" s="873"/>
      <c r="E50" s="207"/>
      <c r="F50" s="207"/>
      <c r="G50" s="207"/>
      <c r="H50" s="207"/>
      <c r="I50" s="207"/>
      <c r="J50" s="207"/>
      <c r="K50" s="207"/>
      <c r="L50" s="207"/>
      <c r="M50" s="207"/>
      <c r="N50" s="207"/>
    </row>
    <row r="51" spans="2:14" ht="12.75" customHeight="1" x14ac:dyDescent="0.25">
      <c r="B51" s="212" t="str">
        <f>Admin!J64</f>
        <v>Kalmar län</v>
      </c>
      <c r="C51" s="873"/>
      <c r="D51" s="873"/>
      <c r="M51" s="209"/>
      <c r="N51" s="209"/>
    </row>
    <row r="52" spans="2:14" ht="12.75" customHeight="1" x14ac:dyDescent="0.25">
      <c r="B52" s="212" t="str">
        <f>Admin!J65</f>
        <v>Kronobergs län</v>
      </c>
      <c r="C52" s="873"/>
      <c r="D52" s="873"/>
    </row>
    <row r="53" spans="2:14" ht="12.75" customHeight="1" x14ac:dyDescent="0.25">
      <c r="B53" s="212" t="str">
        <f>Admin!J66</f>
        <v>Norrbottens län</v>
      </c>
      <c r="C53" s="873"/>
      <c r="D53" s="873"/>
      <c r="M53" s="209"/>
      <c r="N53" s="209"/>
    </row>
    <row r="54" spans="2:14" ht="12.75" customHeight="1" x14ac:dyDescent="0.25">
      <c r="B54" s="212" t="str">
        <f>Admin!J67</f>
        <v>Skånes län</v>
      </c>
      <c r="C54" s="873"/>
      <c r="D54" s="873"/>
    </row>
    <row r="55" spans="2:14" ht="12.75" customHeight="1" x14ac:dyDescent="0.25">
      <c r="B55" s="212" t="str">
        <f>Admin!J68</f>
        <v>Stockholms län</v>
      </c>
      <c r="C55" s="873"/>
      <c r="D55" s="873"/>
      <c r="E55" s="207"/>
      <c r="F55" s="207"/>
      <c r="G55" s="207"/>
      <c r="H55" s="207"/>
      <c r="I55" s="207"/>
      <c r="J55" s="207"/>
      <c r="K55" s="207"/>
      <c r="L55" s="207"/>
      <c r="M55" s="207"/>
      <c r="N55" s="207"/>
    </row>
    <row r="56" spans="2:14" ht="12.75" customHeight="1" x14ac:dyDescent="0.25">
      <c r="B56" s="212" t="str">
        <f>Admin!J69</f>
        <v>Södermanlands län</v>
      </c>
      <c r="C56" s="873"/>
      <c r="D56" s="873"/>
      <c r="M56" s="209"/>
      <c r="N56" s="209"/>
    </row>
    <row r="57" spans="2:14" ht="12.75" customHeight="1" x14ac:dyDescent="0.25">
      <c r="B57" s="212" t="str">
        <f>Admin!J70</f>
        <v>Uppsala län</v>
      </c>
      <c r="C57" s="873"/>
      <c r="D57" s="873"/>
    </row>
    <row r="58" spans="2:14" ht="12.75" customHeight="1" x14ac:dyDescent="0.25">
      <c r="B58" s="212" t="str">
        <f>Admin!J71</f>
        <v>Värmlands län</v>
      </c>
      <c r="C58" s="873"/>
      <c r="D58" s="873"/>
      <c r="M58" s="209"/>
      <c r="N58" s="209"/>
    </row>
    <row r="59" spans="2:14" ht="12.75" customHeight="1" x14ac:dyDescent="0.25">
      <c r="B59" s="212" t="str">
        <f>Admin!J72</f>
        <v>Västerbottens län</v>
      </c>
      <c r="C59" s="873"/>
      <c r="D59" s="873"/>
    </row>
    <row r="60" spans="2:14" ht="12.75" customHeight="1" x14ac:dyDescent="0.25">
      <c r="B60" s="212" t="str">
        <f>Admin!J73</f>
        <v>Västernorrlands län</v>
      </c>
      <c r="C60" s="873"/>
      <c r="D60" s="873"/>
      <c r="E60" s="207"/>
      <c r="F60" s="207"/>
      <c r="G60" s="207"/>
      <c r="H60" s="207"/>
      <c r="I60" s="207"/>
      <c r="J60" s="207"/>
      <c r="K60" s="207"/>
      <c r="L60" s="207"/>
      <c r="M60" s="207"/>
      <c r="N60" s="207"/>
    </row>
    <row r="61" spans="2:14" ht="12.75" customHeight="1" x14ac:dyDescent="0.25">
      <c r="B61" s="212" t="str">
        <f>Admin!J74</f>
        <v>Västmanlands län</v>
      </c>
      <c r="C61" s="873"/>
      <c r="D61" s="873"/>
      <c r="M61" s="209"/>
      <c r="N61" s="209"/>
    </row>
    <row r="62" spans="2:14" ht="12.75" customHeight="1" x14ac:dyDescent="0.25">
      <c r="B62" s="212" t="str">
        <f>Admin!J75</f>
        <v>Västra Götalands län</v>
      </c>
      <c r="C62" s="873"/>
      <c r="D62" s="873"/>
    </row>
    <row r="63" spans="2:14" ht="12.75" customHeight="1" x14ac:dyDescent="0.25">
      <c r="B63" s="212" t="str">
        <f>Admin!J76</f>
        <v>Örebro län</v>
      </c>
      <c r="C63" s="873"/>
      <c r="D63" s="873"/>
      <c r="E63" s="207"/>
      <c r="F63" s="207"/>
      <c r="G63" s="207"/>
      <c r="H63" s="207"/>
      <c r="I63" s="207"/>
      <c r="J63" s="207"/>
      <c r="K63" s="207"/>
      <c r="L63" s="207"/>
      <c r="M63" s="207"/>
      <c r="N63" s="207"/>
    </row>
    <row r="64" spans="2:14" ht="12.75" customHeight="1" x14ac:dyDescent="0.25">
      <c r="B64" s="212" t="str">
        <f>Admin!J77</f>
        <v>Östergötlands lön</v>
      </c>
      <c r="C64" s="873"/>
      <c r="D64" s="873"/>
      <c r="M64" s="209"/>
      <c r="N64" s="209"/>
    </row>
    <row r="65" spans="2:44" ht="12.75" customHeight="1" x14ac:dyDescent="0.25">
      <c r="B65" s="210"/>
      <c r="C65" s="209"/>
      <c r="D65" s="209"/>
      <c r="E65" s="209"/>
      <c r="F65" s="209"/>
      <c r="G65" s="209"/>
      <c r="H65" s="209"/>
      <c r="I65" s="209"/>
      <c r="J65" s="209"/>
      <c r="K65" s="209"/>
      <c r="M65" s="209"/>
      <c r="N65" s="209"/>
      <c r="Q65" s="205"/>
      <c r="R65" s="205"/>
      <c r="S65" s="205"/>
      <c r="W65" s="190"/>
    </row>
    <row r="66" spans="2:44" ht="12.75" customHeight="1" x14ac:dyDescent="0.25">
      <c r="B66" s="877" t="s">
        <v>732</v>
      </c>
      <c r="C66" s="879" t="str">
        <f>Admin!$S$26</f>
        <v/>
      </c>
      <c r="D66" s="880"/>
      <c r="E66" s="880"/>
      <c r="F66" s="880"/>
      <c r="G66" s="880"/>
      <c r="H66" s="880"/>
      <c r="I66" s="880"/>
      <c r="J66" s="880"/>
      <c r="K66" s="881"/>
      <c r="M66" s="188"/>
      <c r="N66" s="209"/>
      <c r="Q66" s="205"/>
      <c r="R66" s="205"/>
      <c r="S66" s="205"/>
      <c r="W66" s="190"/>
    </row>
    <row r="67" spans="2:44" ht="12.75" customHeight="1" x14ac:dyDescent="0.25">
      <c r="B67" s="878"/>
      <c r="C67" s="882"/>
      <c r="D67" s="883"/>
      <c r="E67" s="883"/>
      <c r="F67" s="883"/>
      <c r="G67" s="883"/>
      <c r="H67" s="883"/>
      <c r="I67" s="883"/>
      <c r="J67" s="883"/>
      <c r="K67" s="884"/>
      <c r="M67" s="188"/>
      <c r="N67" s="209"/>
      <c r="Q67" s="205"/>
      <c r="R67" s="205"/>
      <c r="S67" s="205"/>
      <c r="W67" s="190"/>
    </row>
    <row r="68" spans="2:44" ht="12.75" customHeight="1" x14ac:dyDescent="0.25">
      <c r="B68" s="188"/>
      <c r="C68" s="188"/>
      <c r="D68" s="188"/>
      <c r="E68" s="188"/>
      <c r="F68" s="188"/>
      <c r="G68" s="188"/>
      <c r="H68" s="188"/>
      <c r="I68" s="188"/>
      <c r="J68" s="188"/>
      <c r="K68" s="188"/>
      <c r="M68" s="188"/>
      <c r="N68" s="209"/>
      <c r="Q68" s="205"/>
      <c r="R68" s="205"/>
      <c r="S68" s="205"/>
      <c r="W68" s="190"/>
    </row>
    <row r="69" spans="2:44" ht="27.75" hidden="1" customHeight="1" x14ac:dyDescent="0.25">
      <c r="B69" s="539" t="s">
        <v>340</v>
      </c>
      <c r="C69" s="540"/>
      <c r="D69" s="540"/>
      <c r="E69" s="540"/>
      <c r="F69" s="540"/>
      <c r="G69" s="540"/>
      <c r="H69" s="540"/>
      <c r="I69" s="540"/>
      <c r="J69" s="540"/>
      <c r="K69" s="540"/>
      <c r="L69" s="213"/>
      <c r="M69" s="214"/>
      <c r="N69" s="214"/>
    </row>
    <row r="70" spans="2:44" ht="25.5" hidden="1" customHeight="1" x14ac:dyDescent="0.25">
      <c r="B70" s="537" t="s">
        <v>180</v>
      </c>
      <c r="C70" s="538"/>
      <c r="D70" s="538"/>
      <c r="E70" s="538"/>
      <c r="F70" s="538"/>
      <c r="G70" s="538"/>
      <c r="H70" s="538"/>
      <c r="I70" s="538"/>
      <c r="J70" s="538"/>
      <c r="K70" s="538"/>
      <c r="L70" s="215"/>
      <c r="M70" s="216"/>
      <c r="N70" s="216"/>
      <c r="P70" s="217"/>
      <c r="Q70" s="217"/>
      <c r="R70" s="217"/>
      <c r="V70" s="190"/>
    </row>
    <row r="71" spans="2:44" ht="12.75" customHeight="1" x14ac:dyDescent="0.25">
      <c r="B71" s="218"/>
      <c r="C71" s="218"/>
      <c r="D71" s="219"/>
      <c r="E71" s="219"/>
      <c r="F71" s="219"/>
      <c r="L71" s="195"/>
      <c r="M71" s="195"/>
      <c r="N71" s="195"/>
    </row>
    <row r="72" spans="2:44" ht="21" customHeight="1" x14ac:dyDescent="0.25">
      <c r="B72" s="471" t="s">
        <v>326</v>
      </c>
      <c r="C72" s="471"/>
      <c r="D72" s="471"/>
      <c r="E72" s="471"/>
      <c r="F72" s="471"/>
      <c r="I72" s="190"/>
      <c r="L72" s="195"/>
      <c r="M72" s="195"/>
      <c r="N72" s="195"/>
      <c r="P72" s="533"/>
      <c r="Q72" s="533"/>
      <c r="X72" s="220"/>
      <c r="Y72" s="221"/>
      <c r="Z72" s="221"/>
      <c r="AA72" s="221"/>
    </row>
    <row r="73" spans="2:44" ht="2.25" customHeight="1" x14ac:dyDescent="0.25">
      <c r="B73" s="482"/>
      <c r="C73" s="482"/>
      <c r="D73" s="482"/>
      <c r="E73" s="482"/>
      <c r="F73" s="482"/>
      <c r="G73" s="193"/>
      <c r="I73" s="222" t="s">
        <v>154</v>
      </c>
      <c r="P73" s="482"/>
      <c r="Q73" s="482"/>
      <c r="R73" s="482"/>
      <c r="S73" s="482"/>
      <c r="T73" s="482"/>
    </row>
    <row r="74" spans="2:44" ht="34.5" customHeight="1" x14ac:dyDescent="0.3">
      <c r="B74" s="223" t="s">
        <v>659</v>
      </c>
      <c r="C74" s="224"/>
      <c r="D74" s="224"/>
      <c r="E74" s="224"/>
      <c r="F74" s="534" t="s">
        <v>660</v>
      </c>
      <c r="G74" s="535"/>
      <c r="H74" s="534" t="s">
        <v>661</v>
      </c>
      <c r="I74" s="534"/>
      <c r="Q74" s="533" t="s">
        <v>50</v>
      </c>
      <c r="R74" s="533"/>
      <c r="S74" s="225"/>
      <c r="T74" s="225"/>
      <c r="U74" s="225"/>
    </row>
    <row r="75" spans="2:44" ht="87.65" customHeight="1" x14ac:dyDescent="0.25">
      <c r="B75" s="226" t="s">
        <v>662</v>
      </c>
      <c r="C75" s="226" t="s">
        <v>663</v>
      </c>
      <c r="D75" s="665" t="s">
        <v>664</v>
      </c>
      <c r="E75" s="666"/>
      <c r="F75" s="667" t="s">
        <v>665</v>
      </c>
      <c r="G75" s="668"/>
      <c r="H75" s="669" t="s">
        <v>666</v>
      </c>
      <c r="I75" s="670"/>
      <c r="J75" s="671" t="s">
        <v>667</v>
      </c>
      <c r="K75" s="672"/>
      <c r="L75" s="672"/>
      <c r="M75" s="672"/>
      <c r="N75" s="673"/>
      <c r="Q75" s="502" t="s">
        <v>668</v>
      </c>
      <c r="R75" s="566"/>
      <c r="S75" s="566"/>
      <c r="T75" s="626"/>
      <c r="U75" s="227" t="s">
        <v>669</v>
      </c>
      <c r="V75" s="228" t="s">
        <v>670</v>
      </c>
      <c r="W75" s="228" t="s">
        <v>671</v>
      </c>
      <c r="X75" s="674"/>
      <c r="Y75" s="502" t="s">
        <v>672</v>
      </c>
      <c r="Z75" s="626"/>
    </row>
    <row r="76" spans="2:44" ht="17.149999999999999" customHeight="1" x14ac:dyDescent="0.25">
      <c r="B76" s="677" t="s">
        <v>673</v>
      </c>
      <c r="C76" s="680"/>
      <c r="D76" s="683" t="s">
        <v>674</v>
      </c>
      <c r="E76" s="684"/>
      <c r="F76" s="689" t="s">
        <v>675</v>
      </c>
      <c r="G76" s="690"/>
      <c r="H76" s="690"/>
      <c r="I76" s="691"/>
      <c r="J76" s="692"/>
      <c r="K76" s="505"/>
      <c r="L76" s="505"/>
      <c r="M76" s="505"/>
      <c r="N76" s="693"/>
      <c r="Q76" s="696"/>
      <c r="R76" s="697"/>
      <c r="S76" s="697"/>
      <c r="T76" s="698"/>
      <c r="U76" s="229" t="s">
        <v>110</v>
      </c>
      <c r="V76" s="230" t="str">
        <f>IF(F77="","",F77)</f>
        <v/>
      </c>
      <c r="W76" s="230" t="str">
        <f>IF(H77="","",H77)</f>
        <v/>
      </c>
      <c r="X76" s="675"/>
      <c r="Y76" s="705">
        <f>IFERROR((V78+W78)+(W79*F79)+(W79*H79),0)</f>
        <v>0</v>
      </c>
      <c r="Z76" s="706"/>
      <c r="AA76" s="302"/>
      <c r="AB76" s="232"/>
      <c r="AC76" s="232"/>
      <c r="AD76" s="232"/>
      <c r="AE76" s="232"/>
      <c r="AF76" s="232"/>
      <c r="AG76" s="232"/>
      <c r="AH76" s="232"/>
      <c r="AI76" s="232"/>
      <c r="AJ76" s="232"/>
      <c r="AK76" s="232"/>
      <c r="AL76" s="232"/>
      <c r="AM76" s="232"/>
      <c r="AN76" s="13" t="b">
        <f>C76="Ja"</f>
        <v>0</v>
      </c>
      <c r="AO76" s="232"/>
      <c r="AP76" s="232"/>
      <c r="AQ76" s="232"/>
      <c r="AR76" s="232"/>
    </row>
    <row r="77" spans="2:44" ht="19.5" customHeight="1" x14ac:dyDescent="0.25">
      <c r="B77" s="678"/>
      <c r="C77" s="681"/>
      <c r="D77" s="685"/>
      <c r="E77" s="686"/>
      <c r="F77" s="713"/>
      <c r="G77" s="714"/>
      <c r="H77" s="715"/>
      <c r="I77" s="716"/>
      <c r="J77" s="506"/>
      <c r="K77" s="507"/>
      <c r="L77" s="507"/>
      <c r="M77" s="507"/>
      <c r="N77" s="694"/>
      <c r="Q77" s="699"/>
      <c r="R77" s="700"/>
      <c r="S77" s="700"/>
      <c r="T77" s="701"/>
      <c r="U77" s="229" t="s">
        <v>676</v>
      </c>
      <c r="V77" s="174"/>
      <c r="W77" s="174"/>
      <c r="X77" s="675"/>
      <c r="Y77" s="707"/>
      <c r="Z77" s="708"/>
      <c r="AA77" s="231"/>
      <c r="AB77" s="232"/>
      <c r="AC77" s="232"/>
      <c r="AD77" s="232"/>
      <c r="AE77" s="232"/>
      <c r="AF77" s="232"/>
      <c r="AG77" s="232"/>
      <c r="AH77" s="232"/>
      <c r="AI77" s="232"/>
      <c r="AJ77" s="232"/>
      <c r="AK77" s="232"/>
      <c r="AL77" s="232"/>
      <c r="AM77" s="232"/>
      <c r="AN77" s="13" t="b">
        <f>AN76</f>
        <v>0</v>
      </c>
      <c r="AO77" s="232"/>
      <c r="AP77" s="232"/>
      <c r="AQ77" s="232"/>
      <c r="AR77" s="232"/>
    </row>
    <row r="78" spans="2:44" ht="37.5" customHeight="1" x14ac:dyDescent="0.25">
      <c r="B78" s="678"/>
      <c r="C78" s="681"/>
      <c r="D78" s="685"/>
      <c r="E78" s="686"/>
      <c r="F78" s="689" t="s">
        <v>677</v>
      </c>
      <c r="G78" s="690"/>
      <c r="H78" s="690"/>
      <c r="I78" s="691"/>
      <c r="J78" s="506"/>
      <c r="K78" s="507"/>
      <c r="L78" s="507"/>
      <c r="M78" s="507"/>
      <c r="N78" s="694"/>
      <c r="Q78" s="699"/>
      <c r="R78" s="700"/>
      <c r="S78" s="700"/>
      <c r="T78" s="701"/>
      <c r="U78" s="233" t="s">
        <v>678</v>
      </c>
      <c r="V78" s="234">
        <f>IFERROR(IF(V77*V76=0,0,V77*V76),0)</f>
        <v>0</v>
      </c>
      <c r="W78" s="234">
        <f>IFERROR(IF(W77*W76=0,0,W77*W76),0)</f>
        <v>0</v>
      </c>
      <c r="X78" s="675"/>
      <c r="Y78" s="707"/>
      <c r="Z78" s="708"/>
      <c r="AA78" s="231"/>
      <c r="AB78" s="232"/>
      <c r="AC78" s="232"/>
      <c r="AD78" s="232"/>
      <c r="AE78" s="232"/>
      <c r="AF78" s="232"/>
      <c r="AG78" s="232"/>
      <c r="AH78" s="232"/>
      <c r="AI78" s="232"/>
      <c r="AJ78" s="232"/>
      <c r="AK78" s="232"/>
      <c r="AL78" s="232"/>
      <c r="AM78" s="232"/>
      <c r="AN78" s="13" t="b">
        <f>AN77</f>
        <v>0</v>
      </c>
      <c r="AO78" s="232"/>
      <c r="AP78" s="232"/>
      <c r="AQ78" s="232"/>
      <c r="AR78" s="232"/>
    </row>
    <row r="79" spans="2:44" ht="26.5" customHeight="1" x14ac:dyDescent="0.25">
      <c r="B79" s="679"/>
      <c r="C79" s="682"/>
      <c r="D79" s="687"/>
      <c r="E79" s="688"/>
      <c r="F79" s="713">
        <v>30.44</v>
      </c>
      <c r="G79" s="714"/>
      <c r="H79" s="715"/>
      <c r="I79" s="716"/>
      <c r="J79" s="508"/>
      <c r="K79" s="509"/>
      <c r="L79" s="509"/>
      <c r="M79" s="509"/>
      <c r="N79" s="695"/>
      <c r="Q79" s="702"/>
      <c r="R79" s="703"/>
      <c r="S79" s="703"/>
      <c r="T79" s="704"/>
      <c r="U79" s="717" t="s">
        <v>679</v>
      </c>
      <c r="V79" s="718"/>
      <c r="W79" s="175"/>
      <c r="X79" s="676"/>
      <c r="Y79" s="709"/>
      <c r="Z79" s="710"/>
      <c r="AA79" s="231"/>
      <c r="AB79" s="232"/>
      <c r="AC79" s="232"/>
      <c r="AD79" s="232"/>
      <c r="AE79" s="232"/>
      <c r="AF79" s="232"/>
      <c r="AG79" s="232"/>
      <c r="AH79" s="232"/>
      <c r="AI79" s="232"/>
      <c r="AJ79" s="232"/>
      <c r="AK79" s="232"/>
      <c r="AL79" s="232"/>
      <c r="AM79" s="232"/>
      <c r="AN79" s="13" t="b">
        <f>AN78</f>
        <v>0</v>
      </c>
      <c r="AO79" s="232"/>
      <c r="AP79" s="232"/>
      <c r="AQ79" s="232"/>
      <c r="AR79" s="232"/>
    </row>
    <row r="80" spans="2:44" ht="12.75" customHeight="1" x14ac:dyDescent="0.25">
      <c r="B80" s="188"/>
      <c r="C80" s="188"/>
      <c r="D80" s="188"/>
      <c r="E80" s="188"/>
      <c r="F80" s="188"/>
      <c r="G80" s="188"/>
      <c r="H80" s="188"/>
      <c r="I80" s="188"/>
      <c r="J80" s="188"/>
      <c r="K80" s="188"/>
      <c r="L80" s="188"/>
      <c r="M80" s="188"/>
      <c r="N80" s="188"/>
      <c r="O80" s="188"/>
      <c r="P80" s="188"/>
      <c r="Q80" s="188"/>
      <c r="R80" s="188"/>
      <c r="S80" s="188"/>
      <c r="T80" s="188"/>
      <c r="U80" s="188"/>
      <c r="V80" s="188"/>
      <c r="W80" s="188"/>
      <c r="X80" s="188"/>
      <c r="Y80" s="188"/>
      <c r="Z80" s="188"/>
      <c r="AA80" s="188"/>
      <c r="AB80" s="232"/>
      <c r="AC80" s="232"/>
      <c r="AD80" s="232"/>
      <c r="AE80" s="232"/>
      <c r="AF80" s="232"/>
      <c r="AG80" s="232"/>
      <c r="AH80" s="232"/>
      <c r="AI80" s="232"/>
      <c r="AJ80" s="232"/>
      <c r="AK80" s="232"/>
      <c r="AL80" s="232"/>
      <c r="AM80" s="232"/>
      <c r="AN80" s="232"/>
      <c r="AO80" s="232"/>
      <c r="AP80" s="232"/>
      <c r="AQ80" s="232"/>
      <c r="AR80" s="232"/>
    </row>
    <row r="81" spans="2:44" ht="89.5" customHeight="1" x14ac:dyDescent="0.25">
      <c r="B81" s="226" t="s">
        <v>662</v>
      </c>
      <c r="C81" s="226" t="s">
        <v>663</v>
      </c>
      <c r="D81" s="665" t="s">
        <v>664</v>
      </c>
      <c r="E81" s="666"/>
      <c r="F81" s="667" t="s">
        <v>665</v>
      </c>
      <c r="G81" s="668"/>
      <c r="H81" s="669" t="s">
        <v>666</v>
      </c>
      <c r="I81" s="670"/>
      <c r="J81" s="719" t="s">
        <v>680</v>
      </c>
      <c r="K81" s="720"/>
      <c r="L81" s="720"/>
      <c r="M81" s="720"/>
      <c r="N81" s="721"/>
      <c r="Q81" s="502" t="s">
        <v>668</v>
      </c>
      <c r="R81" s="566"/>
      <c r="S81" s="566"/>
      <c r="T81" s="626"/>
      <c r="U81" s="227" t="s">
        <v>669</v>
      </c>
      <c r="V81" s="228" t="s">
        <v>670</v>
      </c>
      <c r="W81" s="235" t="s">
        <v>671</v>
      </c>
      <c r="X81" s="674"/>
      <c r="Y81" s="566" t="s">
        <v>672</v>
      </c>
      <c r="Z81" s="626"/>
      <c r="AA81" s="188"/>
      <c r="AB81" s="188"/>
      <c r="AC81" s="188"/>
      <c r="AD81" s="188"/>
      <c r="AE81" s="188"/>
      <c r="AF81" s="188"/>
      <c r="AG81" s="188"/>
      <c r="AH81" s="188"/>
      <c r="AI81" s="188"/>
      <c r="AJ81" s="188"/>
      <c r="AK81" s="188"/>
    </row>
    <row r="82" spans="2:44" ht="17.149999999999999" customHeight="1" x14ac:dyDescent="0.25">
      <c r="B82" s="677" t="s">
        <v>681</v>
      </c>
      <c r="C82" s="680"/>
      <c r="D82" s="683" t="s">
        <v>682</v>
      </c>
      <c r="E82" s="722"/>
      <c r="F82" s="689" t="s">
        <v>675</v>
      </c>
      <c r="G82" s="690"/>
      <c r="H82" s="690"/>
      <c r="I82" s="691"/>
      <c r="J82" s="725"/>
      <c r="K82" s="726"/>
      <c r="L82" s="726"/>
      <c r="M82" s="726"/>
      <c r="N82" s="727"/>
      <c r="Q82" s="696"/>
      <c r="R82" s="697"/>
      <c r="S82" s="697"/>
      <c r="T82" s="698"/>
      <c r="U82" s="229" t="s">
        <v>110</v>
      </c>
      <c r="V82" s="230" t="str">
        <f>IF(F83="","",F83)</f>
        <v/>
      </c>
      <c r="W82" s="236" t="str">
        <f>IF(H83="","",H83)</f>
        <v/>
      </c>
      <c r="X82" s="675"/>
      <c r="Y82" s="734">
        <f>IFERROR((V84+W84),0)</f>
        <v>0</v>
      </c>
      <c r="Z82" s="706"/>
      <c r="AN82" s="13" t="b">
        <f>C82="Ja"</f>
        <v>0</v>
      </c>
    </row>
    <row r="83" spans="2:44" ht="14.15" customHeight="1" x14ac:dyDescent="0.25">
      <c r="B83" s="678"/>
      <c r="C83" s="681"/>
      <c r="D83" s="685"/>
      <c r="E83" s="723"/>
      <c r="F83" s="736"/>
      <c r="G83" s="737"/>
      <c r="H83" s="742"/>
      <c r="I83" s="743"/>
      <c r="J83" s="728"/>
      <c r="K83" s="729"/>
      <c r="L83" s="729"/>
      <c r="M83" s="729"/>
      <c r="N83" s="730"/>
      <c r="Q83" s="699"/>
      <c r="R83" s="700"/>
      <c r="S83" s="700"/>
      <c r="T83" s="701"/>
      <c r="U83" s="229" t="s">
        <v>676</v>
      </c>
      <c r="V83" s="174"/>
      <c r="W83" s="176"/>
      <c r="X83" s="675"/>
      <c r="Y83" s="735"/>
      <c r="Z83" s="708"/>
      <c r="AN83" s="13" t="b">
        <f>AN82</f>
        <v>0</v>
      </c>
    </row>
    <row r="84" spans="2:44" ht="12.75" customHeight="1" x14ac:dyDescent="0.25">
      <c r="B84" s="678"/>
      <c r="C84" s="681"/>
      <c r="D84" s="685"/>
      <c r="E84" s="723"/>
      <c r="F84" s="738"/>
      <c r="G84" s="739"/>
      <c r="H84" s="744"/>
      <c r="I84" s="745"/>
      <c r="J84" s="728"/>
      <c r="K84" s="729"/>
      <c r="L84" s="729"/>
      <c r="M84" s="729"/>
      <c r="N84" s="730"/>
      <c r="Q84" s="699"/>
      <c r="R84" s="700"/>
      <c r="S84" s="700"/>
      <c r="T84" s="701"/>
      <c r="U84" s="233" t="s">
        <v>678</v>
      </c>
      <c r="V84" s="234">
        <f>IFERROR(IF(V83*V82=0,0,V83*V82),0)</f>
        <v>0</v>
      </c>
      <c r="W84" s="237">
        <f>IFERROR(IF(W83*W82=0,0,W83*W82),0)</f>
        <v>0</v>
      </c>
      <c r="X84" s="675"/>
      <c r="Y84" s="735"/>
      <c r="Z84" s="708"/>
      <c r="AN84" s="13" t="b">
        <f>AN83</f>
        <v>0</v>
      </c>
    </row>
    <row r="85" spans="2:44" ht="12.75" hidden="1" customHeight="1" x14ac:dyDescent="0.25">
      <c r="B85" s="679"/>
      <c r="C85" s="682"/>
      <c r="D85" s="687"/>
      <c r="E85" s="724"/>
      <c r="F85" s="740"/>
      <c r="G85" s="741"/>
      <c r="H85" s="746"/>
      <c r="I85" s="747"/>
      <c r="J85" s="731"/>
      <c r="K85" s="732"/>
      <c r="L85" s="732"/>
      <c r="M85" s="732"/>
      <c r="N85" s="733"/>
      <c r="Q85" s="699"/>
      <c r="R85" s="700"/>
      <c r="S85" s="700"/>
      <c r="T85" s="701"/>
      <c r="U85" s="238"/>
      <c r="V85" s="239"/>
      <c r="W85" s="239"/>
      <c r="X85" s="675"/>
      <c r="Y85" s="735"/>
      <c r="Z85" s="708"/>
    </row>
    <row r="86" spans="2:44" ht="12.75" customHeight="1" x14ac:dyDescent="0.25">
      <c r="B86" s="240"/>
      <c r="C86" s="240"/>
      <c r="D86" s="240"/>
      <c r="E86" s="240"/>
      <c r="F86" s="240"/>
      <c r="G86" s="240"/>
      <c r="H86" s="240"/>
      <c r="I86" s="240"/>
      <c r="J86" s="240"/>
      <c r="K86" s="240"/>
      <c r="L86" s="240"/>
      <c r="M86" s="240"/>
      <c r="N86" s="240"/>
      <c r="O86" s="188"/>
      <c r="P86" s="188"/>
      <c r="Q86" s="240"/>
      <c r="R86" s="240"/>
      <c r="S86" s="240"/>
      <c r="T86" s="240"/>
      <c r="U86" s="240"/>
      <c r="V86" s="240"/>
      <c r="W86" s="240"/>
      <c r="X86" s="240"/>
      <c r="Y86" s="240"/>
      <c r="Z86" s="240"/>
      <c r="AA86" s="188"/>
      <c r="AB86" s="232"/>
      <c r="AC86" s="232"/>
      <c r="AD86" s="232"/>
      <c r="AE86" s="232"/>
      <c r="AF86" s="232"/>
      <c r="AG86" s="232"/>
      <c r="AH86" s="232"/>
      <c r="AI86" s="232"/>
      <c r="AJ86" s="232"/>
      <c r="AK86" s="232"/>
      <c r="AL86" s="232"/>
      <c r="AM86" s="232"/>
      <c r="AN86" s="232"/>
      <c r="AO86" s="232"/>
      <c r="AP86" s="232"/>
      <c r="AQ86" s="232"/>
      <c r="AR86" s="232"/>
    </row>
    <row r="87" spans="2:44" ht="73.5" customHeight="1" x14ac:dyDescent="0.25">
      <c r="B87" s="226" t="s">
        <v>662</v>
      </c>
      <c r="C87" s="226" t="s">
        <v>663</v>
      </c>
      <c r="D87" s="665" t="s">
        <v>664</v>
      </c>
      <c r="E87" s="666"/>
      <c r="F87" s="748" t="s">
        <v>683</v>
      </c>
      <c r="G87" s="749"/>
      <c r="H87" s="750" t="s">
        <v>684</v>
      </c>
      <c r="I87" s="751"/>
      <c r="J87" s="752" t="s">
        <v>680</v>
      </c>
      <c r="K87" s="753"/>
      <c r="L87" s="753"/>
      <c r="M87" s="753"/>
      <c r="N87" s="754"/>
      <c r="Q87" s="502" t="s">
        <v>668</v>
      </c>
      <c r="R87" s="566"/>
      <c r="S87" s="566"/>
      <c r="T87" s="566"/>
      <c r="U87" s="566"/>
      <c r="V87" s="626"/>
      <c r="W87" s="241" t="s">
        <v>685</v>
      </c>
      <c r="X87" s="241" t="s">
        <v>686</v>
      </c>
      <c r="Y87" s="502" t="s">
        <v>672</v>
      </c>
      <c r="Z87" s="626"/>
      <c r="AA87" s="188"/>
    </row>
    <row r="88" spans="2:44" ht="17.5" customHeight="1" x14ac:dyDescent="0.25">
      <c r="B88" s="677" t="s">
        <v>687</v>
      </c>
      <c r="C88" s="755"/>
      <c r="D88" s="683" t="s">
        <v>688</v>
      </c>
      <c r="E88" s="722"/>
      <c r="F88" s="758"/>
      <c r="G88" s="758"/>
      <c r="H88" s="761"/>
      <c r="I88" s="761"/>
      <c r="J88" s="764"/>
      <c r="K88" s="505"/>
      <c r="L88" s="505"/>
      <c r="M88" s="505"/>
      <c r="N88" s="693"/>
      <c r="Q88" s="696"/>
      <c r="R88" s="697"/>
      <c r="S88" s="697"/>
      <c r="T88" s="697"/>
      <c r="U88" s="697"/>
      <c r="V88" s="698"/>
      <c r="W88" s="177"/>
      <c r="X88" s="178"/>
      <c r="Y88" s="765">
        <f>IFERROR(IF($H$88=1,W88*F88,X88*F88),0)</f>
        <v>0</v>
      </c>
      <c r="Z88" s="766"/>
      <c r="AN88" s="13" t="b">
        <f>C88="Ja"</f>
        <v>0</v>
      </c>
    </row>
    <row r="89" spans="2:44" ht="12.75" customHeight="1" x14ac:dyDescent="0.25">
      <c r="B89" s="678"/>
      <c r="C89" s="756"/>
      <c r="D89" s="685"/>
      <c r="E89" s="723"/>
      <c r="F89" s="759"/>
      <c r="G89" s="759"/>
      <c r="H89" s="762"/>
      <c r="I89" s="762"/>
      <c r="J89" s="506"/>
      <c r="K89" s="507"/>
      <c r="L89" s="507"/>
      <c r="M89" s="507"/>
      <c r="N89" s="694"/>
      <c r="Q89" s="699"/>
      <c r="R89" s="700"/>
      <c r="S89" s="700"/>
      <c r="T89" s="700"/>
      <c r="U89" s="700"/>
      <c r="V89" s="701"/>
      <c r="W89" s="771"/>
      <c r="X89" s="772"/>
      <c r="Y89" s="767"/>
      <c r="Z89" s="768"/>
      <c r="AN89" s="13" t="b">
        <f>AN88</f>
        <v>0</v>
      </c>
    </row>
    <row r="90" spans="2:44" ht="48.65" customHeight="1" x14ac:dyDescent="0.25">
      <c r="B90" s="679"/>
      <c r="C90" s="757"/>
      <c r="D90" s="687"/>
      <c r="E90" s="724"/>
      <c r="F90" s="760"/>
      <c r="G90" s="760"/>
      <c r="H90" s="763"/>
      <c r="I90" s="763"/>
      <c r="J90" s="508"/>
      <c r="K90" s="509"/>
      <c r="L90" s="509"/>
      <c r="M90" s="509"/>
      <c r="N90" s="695"/>
      <c r="Q90" s="702"/>
      <c r="R90" s="703"/>
      <c r="S90" s="703"/>
      <c r="T90" s="703"/>
      <c r="U90" s="703"/>
      <c r="V90" s="704"/>
      <c r="W90" s="773"/>
      <c r="X90" s="774"/>
      <c r="Y90" s="769"/>
      <c r="Z90" s="770"/>
      <c r="AN90" s="13" t="b">
        <f>AN89</f>
        <v>0</v>
      </c>
    </row>
    <row r="91" spans="2:44" ht="12.75" customHeight="1" x14ac:dyDescent="0.25">
      <c r="B91" s="188"/>
      <c r="C91" s="188"/>
      <c r="D91" s="188"/>
      <c r="E91" s="188"/>
      <c r="F91" s="188"/>
      <c r="G91" s="188"/>
      <c r="H91" s="188"/>
      <c r="I91" s="188"/>
      <c r="J91" s="188"/>
      <c r="K91" s="188"/>
      <c r="L91" s="188"/>
      <c r="M91" s="188"/>
      <c r="N91" s="188"/>
      <c r="O91" s="188"/>
      <c r="P91" s="188"/>
      <c r="Q91" s="188"/>
      <c r="R91" s="188"/>
      <c r="S91" s="188"/>
      <c r="T91" s="188"/>
      <c r="U91" s="188"/>
      <c r="V91" s="188"/>
      <c r="W91" s="188"/>
      <c r="X91" s="188"/>
      <c r="Y91" s="188"/>
      <c r="Z91" s="188"/>
      <c r="AA91" s="188"/>
      <c r="AB91" s="232"/>
      <c r="AC91" s="232"/>
      <c r="AD91" s="232"/>
      <c r="AE91" s="232"/>
      <c r="AF91" s="232"/>
      <c r="AG91" s="232"/>
      <c r="AH91" s="232"/>
      <c r="AI91" s="232"/>
      <c r="AJ91" s="232"/>
      <c r="AK91" s="232"/>
      <c r="AL91" s="232"/>
      <c r="AM91" s="232"/>
      <c r="AN91" s="232"/>
      <c r="AO91" s="232"/>
      <c r="AP91" s="232"/>
      <c r="AQ91" s="232"/>
      <c r="AR91" s="232"/>
    </row>
    <row r="92" spans="2:44" ht="12.75" customHeight="1" x14ac:dyDescent="0.25"/>
    <row r="93" spans="2:44" ht="12.75" customHeight="1" x14ac:dyDescent="0.25"/>
    <row r="94" spans="2:44" ht="12.75" customHeight="1" x14ac:dyDescent="0.25"/>
    <row r="95" spans="2:44" ht="12.75" customHeight="1" x14ac:dyDescent="0.25"/>
    <row r="96" spans="2:44" ht="12.75" customHeight="1" x14ac:dyDescent="0.25"/>
    <row r="97" spans="2:44" ht="14.5" customHeight="1" x14ac:dyDescent="0.25">
      <c r="B97" s="775" t="s">
        <v>689</v>
      </c>
      <c r="C97" s="775"/>
      <c r="D97" s="775"/>
      <c r="E97" s="188"/>
      <c r="F97" s="776" t="s">
        <v>660</v>
      </c>
      <c r="G97" s="777"/>
      <c r="H97" s="776" t="s">
        <v>661</v>
      </c>
      <c r="I97" s="776"/>
      <c r="J97" s="188"/>
      <c r="K97" s="188"/>
      <c r="L97" s="188"/>
      <c r="M97" s="188"/>
      <c r="N97" s="188"/>
      <c r="O97" s="188"/>
      <c r="P97" s="188"/>
      <c r="Q97" s="188"/>
      <c r="R97" s="188"/>
      <c r="S97" s="188"/>
      <c r="T97" s="188"/>
      <c r="U97" s="188"/>
      <c r="V97" s="188"/>
      <c r="W97" s="188"/>
      <c r="X97" s="188"/>
      <c r="Y97" s="188"/>
      <c r="Z97" s="188"/>
      <c r="AA97" s="188"/>
      <c r="AB97" s="188"/>
      <c r="AC97" s="188"/>
      <c r="AD97" s="188"/>
      <c r="AE97" s="188"/>
      <c r="AF97" s="188"/>
      <c r="AG97" s="188"/>
      <c r="AH97" s="188"/>
      <c r="AI97" s="188"/>
      <c r="AJ97" s="188"/>
      <c r="AK97" s="188"/>
      <c r="AL97" s="188"/>
      <c r="AM97" s="188"/>
    </row>
    <row r="98" spans="2:44" ht="90" customHeight="1" x14ac:dyDescent="0.25">
      <c r="B98" s="226" t="s">
        <v>690</v>
      </c>
      <c r="C98" s="226" t="s">
        <v>663</v>
      </c>
      <c r="D98" s="665" t="s">
        <v>664</v>
      </c>
      <c r="E98" s="666"/>
      <c r="F98" s="667" t="s">
        <v>665</v>
      </c>
      <c r="G98" s="668"/>
      <c r="H98" s="669" t="s">
        <v>666</v>
      </c>
      <c r="I98" s="670"/>
      <c r="J98" s="719" t="s">
        <v>680</v>
      </c>
      <c r="K98" s="720"/>
      <c r="L98" s="720"/>
      <c r="M98" s="778"/>
      <c r="N98" s="718"/>
      <c r="Q98" s="502" t="s">
        <v>668</v>
      </c>
      <c r="R98" s="566"/>
      <c r="S98" s="566"/>
      <c r="T98" s="626"/>
      <c r="U98" s="227" t="s">
        <v>669</v>
      </c>
      <c r="V98" s="228" t="s">
        <v>670</v>
      </c>
      <c r="W98" s="228" t="s">
        <v>671</v>
      </c>
      <c r="X98" s="674"/>
      <c r="Y98" s="502" t="s">
        <v>672</v>
      </c>
      <c r="Z98" s="626"/>
      <c r="AA98" s="188"/>
    </row>
    <row r="99" spans="2:44" ht="23.15" customHeight="1" x14ac:dyDescent="0.25">
      <c r="B99" s="677" t="s">
        <v>691</v>
      </c>
      <c r="C99" s="755"/>
      <c r="D99" s="683" t="s">
        <v>692</v>
      </c>
      <c r="E99" s="722"/>
      <c r="F99" s="689" t="s">
        <v>693</v>
      </c>
      <c r="G99" s="690"/>
      <c r="H99" s="690"/>
      <c r="I99" s="691"/>
      <c r="J99" s="725"/>
      <c r="K99" s="726"/>
      <c r="L99" s="726"/>
      <c r="M99" s="779"/>
      <c r="N99" s="780"/>
      <c r="Q99" s="696"/>
      <c r="R99" s="697"/>
      <c r="S99" s="697"/>
      <c r="T99" s="698"/>
      <c r="U99" s="229" t="s">
        <v>110</v>
      </c>
      <c r="V99" s="230" t="str">
        <f>IF(F100="","",F100)</f>
        <v/>
      </c>
      <c r="W99" s="230" t="str">
        <f>IF(H100="","",H100)</f>
        <v/>
      </c>
      <c r="X99" s="675"/>
      <c r="Y99" s="705">
        <f>IFERROR((V101+W101),0)</f>
        <v>0</v>
      </c>
      <c r="Z99" s="706"/>
      <c r="AN99" s="13" t="b">
        <f>C99="Ja"</f>
        <v>0</v>
      </c>
    </row>
    <row r="100" spans="2:44" ht="14.15" customHeight="1" x14ac:dyDescent="0.25">
      <c r="B100" s="678"/>
      <c r="C100" s="756"/>
      <c r="D100" s="685"/>
      <c r="E100" s="723"/>
      <c r="F100" s="785"/>
      <c r="G100" s="785"/>
      <c r="H100" s="787"/>
      <c r="I100" s="787"/>
      <c r="J100" s="728"/>
      <c r="K100" s="729"/>
      <c r="L100" s="729"/>
      <c r="M100" s="781"/>
      <c r="N100" s="782"/>
      <c r="Q100" s="699"/>
      <c r="R100" s="700"/>
      <c r="S100" s="700"/>
      <c r="T100" s="701"/>
      <c r="U100" s="229" t="s">
        <v>676</v>
      </c>
      <c r="V100" s="174"/>
      <c r="W100" s="179"/>
      <c r="X100" s="675"/>
      <c r="Y100" s="707"/>
      <c r="Z100" s="708"/>
      <c r="AN100" s="13" t="b">
        <f>AN99</f>
        <v>0</v>
      </c>
    </row>
    <row r="101" spans="2:44" ht="19" customHeight="1" x14ac:dyDescent="0.25">
      <c r="B101" s="679"/>
      <c r="C101" s="757"/>
      <c r="D101" s="687"/>
      <c r="E101" s="724"/>
      <c r="F101" s="786"/>
      <c r="G101" s="786"/>
      <c r="H101" s="788"/>
      <c r="I101" s="788"/>
      <c r="J101" s="731"/>
      <c r="K101" s="732"/>
      <c r="L101" s="732"/>
      <c r="M101" s="783"/>
      <c r="N101" s="784"/>
      <c r="Q101" s="702"/>
      <c r="R101" s="703"/>
      <c r="S101" s="703"/>
      <c r="T101" s="704"/>
      <c r="U101" s="233" t="s">
        <v>678</v>
      </c>
      <c r="V101" s="234">
        <f>IFERROR(IF(V100*V99=0,0,V100*V99),0)</f>
        <v>0</v>
      </c>
      <c r="W101" s="234">
        <f>IFERROR(IF(W100*W99=0,0,W100*W99),0)</f>
        <v>0</v>
      </c>
      <c r="X101" s="676"/>
      <c r="Y101" s="709"/>
      <c r="Z101" s="710"/>
      <c r="AN101" s="13" t="b">
        <f>AN100</f>
        <v>0</v>
      </c>
    </row>
    <row r="102" spans="2:44" ht="12.75" customHeight="1" x14ac:dyDescent="0.25">
      <c r="B102" s="188"/>
      <c r="C102" s="188"/>
      <c r="D102" s="188"/>
      <c r="E102" s="188"/>
      <c r="F102" s="188"/>
      <c r="G102" s="188"/>
      <c r="H102" s="188"/>
      <c r="I102" s="188"/>
      <c r="J102" s="188"/>
      <c r="K102" s="188"/>
      <c r="L102" s="188"/>
      <c r="M102" s="188"/>
      <c r="N102" s="188"/>
      <c r="O102" s="188"/>
      <c r="P102" s="188"/>
      <c r="Q102" s="188"/>
      <c r="R102" s="188"/>
      <c r="S102" s="188"/>
      <c r="T102" s="188"/>
      <c r="U102" s="188"/>
      <c r="V102" s="188"/>
      <c r="W102" s="188"/>
      <c r="X102" s="188"/>
      <c r="Y102" s="188"/>
      <c r="Z102" s="188"/>
      <c r="AA102" s="188"/>
      <c r="AB102" s="232"/>
      <c r="AC102" s="232"/>
      <c r="AD102" s="232"/>
      <c r="AE102" s="232"/>
      <c r="AF102" s="232"/>
      <c r="AG102" s="232"/>
      <c r="AH102" s="232"/>
      <c r="AI102" s="232"/>
      <c r="AJ102" s="232"/>
      <c r="AK102" s="232"/>
      <c r="AL102" s="232"/>
      <c r="AM102" s="232"/>
      <c r="AN102" s="232"/>
      <c r="AO102" s="232"/>
      <c r="AP102" s="232"/>
      <c r="AQ102" s="232"/>
      <c r="AR102" s="232"/>
    </row>
    <row r="103" spans="2:44" ht="88" customHeight="1" x14ac:dyDescent="0.25">
      <c r="B103" s="226" t="s">
        <v>690</v>
      </c>
      <c r="C103" s="226" t="s">
        <v>663</v>
      </c>
      <c r="D103" s="665" t="s">
        <v>664</v>
      </c>
      <c r="E103" s="666"/>
      <c r="F103" s="667" t="s">
        <v>665</v>
      </c>
      <c r="G103" s="668"/>
      <c r="H103" s="669" t="s">
        <v>666</v>
      </c>
      <c r="I103" s="670"/>
      <c r="J103" s="719" t="s">
        <v>680</v>
      </c>
      <c r="K103" s="720"/>
      <c r="L103" s="720"/>
      <c r="M103" s="720"/>
      <c r="N103" s="721"/>
      <c r="Q103" s="502" t="s">
        <v>668</v>
      </c>
      <c r="R103" s="566"/>
      <c r="S103" s="566"/>
      <c r="T103" s="626"/>
      <c r="U103" s="227" t="s">
        <v>669</v>
      </c>
      <c r="V103" s="228" t="s">
        <v>670</v>
      </c>
      <c r="W103" s="228" t="s">
        <v>671</v>
      </c>
      <c r="X103" s="674"/>
      <c r="Y103" s="502" t="s">
        <v>672</v>
      </c>
      <c r="Z103" s="626"/>
    </row>
    <row r="104" spans="2:44" ht="19.5" customHeight="1" x14ac:dyDescent="0.25">
      <c r="B104" s="789" t="s">
        <v>733</v>
      </c>
      <c r="C104" s="755"/>
      <c r="D104" s="684" t="s">
        <v>694</v>
      </c>
      <c r="E104" s="722"/>
      <c r="F104" s="689" t="s">
        <v>693</v>
      </c>
      <c r="G104" s="690"/>
      <c r="H104" s="690"/>
      <c r="I104" s="691"/>
      <c r="J104" s="792"/>
      <c r="K104" s="793"/>
      <c r="L104" s="793"/>
      <c r="M104" s="793"/>
      <c r="N104" s="794"/>
      <c r="Q104" s="696"/>
      <c r="R104" s="697"/>
      <c r="S104" s="697"/>
      <c r="T104" s="698"/>
      <c r="U104" s="229" t="s">
        <v>110</v>
      </c>
      <c r="V104" s="230" t="str">
        <f>IF(F105="","",F105)</f>
        <v/>
      </c>
      <c r="W104" s="230" t="str">
        <f>IF(H105="","",H105)</f>
        <v/>
      </c>
      <c r="X104" s="675"/>
      <c r="Y104" s="705">
        <f>IFERROR(SUM(V106:W106),0)</f>
        <v>0</v>
      </c>
      <c r="Z104" s="706"/>
      <c r="AN104" s="13" t="b">
        <f>C104="Ja"</f>
        <v>0</v>
      </c>
    </row>
    <row r="105" spans="2:44" ht="14.5" customHeight="1" x14ac:dyDescent="0.25">
      <c r="B105" s="790"/>
      <c r="C105" s="756"/>
      <c r="D105" s="686"/>
      <c r="E105" s="723"/>
      <c r="F105" s="803"/>
      <c r="G105" s="804"/>
      <c r="H105" s="807"/>
      <c r="I105" s="808"/>
      <c r="J105" s="795"/>
      <c r="K105" s="796"/>
      <c r="L105" s="796"/>
      <c r="M105" s="796"/>
      <c r="N105" s="797"/>
      <c r="Q105" s="699"/>
      <c r="R105" s="700"/>
      <c r="S105" s="700"/>
      <c r="T105" s="701"/>
      <c r="U105" s="229" t="s">
        <v>676</v>
      </c>
      <c r="V105" s="174"/>
      <c r="W105" s="175"/>
      <c r="X105" s="675"/>
      <c r="Y105" s="707"/>
      <c r="Z105" s="708"/>
      <c r="AN105" s="13" t="b">
        <f>AN104</f>
        <v>0</v>
      </c>
    </row>
    <row r="106" spans="2:44" ht="15.65" customHeight="1" x14ac:dyDescent="0.25">
      <c r="B106" s="791"/>
      <c r="C106" s="757"/>
      <c r="D106" s="688"/>
      <c r="E106" s="724"/>
      <c r="F106" s="805"/>
      <c r="G106" s="806"/>
      <c r="H106" s="809"/>
      <c r="I106" s="810"/>
      <c r="J106" s="798"/>
      <c r="K106" s="799"/>
      <c r="L106" s="799"/>
      <c r="M106" s="799"/>
      <c r="N106" s="800"/>
      <c r="Q106" s="702"/>
      <c r="R106" s="703"/>
      <c r="S106" s="703"/>
      <c r="T106" s="704"/>
      <c r="U106" s="233" t="s">
        <v>678</v>
      </c>
      <c r="V106" s="234">
        <f>IFERROR(IF(V105*V104=0,0,V105*V104),0)</f>
        <v>0</v>
      </c>
      <c r="W106" s="234">
        <f>IFERROR(IF(W105*W104=0,0,W105*W104),0)</f>
        <v>0</v>
      </c>
      <c r="X106" s="676"/>
      <c r="Y106" s="801"/>
      <c r="Z106" s="802"/>
      <c r="AN106" s="13" t="b">
        <f>AN105</f>
        <v>0</v>
      </c>
    </row>
    <row r="107" spans="2:44" ht="12.75" customHeight="1" x14ac:dyDescent="0.25">
      <c r="B107" s="188"/>
      <c r="C107" s="188"/>
      <c r="D107" s="188"/>
      <c r="E107" s="188"/>
      <c r="F107" s="188"/>
      <c r="G107" s="188"/>
      <c r="H107" s="188"/>
      <c r="I107" s="188"/>
      <c r="J107" s="188"/>
      <c r="K107" s="188"/>
      <c r="L107" s="188"/>
      <c r="M107" s="188"/>
      <c r="N107" s="188"/>
      <c r="O107" s="188"/>
      <c r="P107" s="188"/>
      <c r="Q107" s="188"/>
      <c r="R107" s="188"/>
      <c r="S107" s="188"/>
      <c r="T107" s="188"/>
      <c r="U107" s="188"/>
      <c r="V107" s="188"/>
      <c r="W107" s="188"/>
      <c r="X107" s="188"/>
      <c r="Y107" s="188"/>
      <c r="Z107" s="188"/>
      <c r="AA107" s="188"/>
      <c r="AB107" s="232"/>
      <c r="AC107" s="232"/>
      <c r="AD107" s="232"/>
      <c r="AE107" s="232"/>
      <c r="AF107" s="232"/>
      <c r="AG107" s="232"/>
      <c r="AH107" s="232"/>
      <c r="AI107" s="232"/>
      <c r="AJ107" s="232"/>
      <c r="AK107" s="232"/>
      <c r="AL107" s="232"/>
      <c r="AM107" s="232"/>
      <c r="AN107" s="232"/>
      <c r="AO107" s="232"/>
      <c r="AP107" s="232"/>
      <c r="AQ107" s="232"/>
      <c r="AR107" s="232"/>
    </row>
    <row r="108" spans="2:44" ht="86.5" customHeight="1" x14ac:dyDescent="0.25">
      <c r="B108" s="226" t="s">
        <v>690</v>
      </c>
      <c r="C108" s="226" t="s">
        <v>663</v>
      </c>
      <c r="D108" s="665" t="s">
        <v>664</v>
      </c>
      <c r="E108" s="666"/>
      <c r="F108" s="667" t="s">
        <v>665</v>
      </c>
      <c r="G108" s="668"/>
      <c r="H108" s="669" t="s">
        <v>666</v>
      </c>
      <c r="I108" s="670"/>
      <c r="J108" s="719" t="s">
        <v>680</v>
      </c>
      <c r="K108" s="720"/>
      <c r="L108" s="720"/>
      <c r="M108" s="720"/>
      <c r="N108" s="721"/>
      <c r="Q108" s="502" t="s">
        <v>668</v>
      </c>
      <c r="R108" s="566"/>
      <c r="S108" s="566"/>
      <c r="T108" s="626"/>
      <c r="U108" s="227" t="s">
        <v>669</v>
      </c>
      <c r="V108" s="228" t="s">
        <v>670</v>
      </c>
      <c r="W108" s="228" t="s">
        <v>671</v>
      </c>
      <c r="X108" s="674"/>
      <c r="Y108" s="502" t="s">
        <v>672</v>
      </c>
      <c r="Z108" s="626"/>
    </row>
    <row r="109" spans="2:44" ht="22.5" customHeight="1" x14ac:dyDescent="0.25">
      <c r="B109" s="677" t="s">
        <v>695</v>
      </c>
      <c r="C109" s="755"/>
      <c r="D109" s="683" t="s">
        <v>694</v>
      </c>
      <c r="E109" s="722"/>
      <c r="F109" s="689" t="s">
        <v>693</v>
      </c>
      <c r="G109" s="690"/>
      <c r="H109" s="690"/>
      <c r="I109" s="691"/>
      <c r="J109" s="792"/>
      <c r="K109" s="793"/>
      <c r="L109" s="793"/>
      <c r="M109" s="793"/>
      <c r="N109" s="794"/>
      <c r="Q109" s="696"/>
      <c r="R109" s="697"/>
      <c r="S109" s="697"/>
      <c r="T109" s="698"/>
      <c r="U109" s="229" t="s">
        <v>110</v>
      </c>
      <c r="V109" s="230" t="str">
        <f>IF(F110="","",F110)</f>
        <v/>
      </c>
      <c r="W109" s="230" t="str">
        <f>IF(H110="","",H110)</f>
        <v/>
      </c>
      <c r="X109" s="675"/>
      <c r="Y109" s="705">
        <f>IFERROR(SUM(V111:W111),0)</f>
        <v>0</v>
      </c>
      <c r="Z109" s="706"/>
      <c r="AN109" s="13" t="b">
        <f>C109="Ja"</f>
        <v>0</v>
      </c>
    </row>
    <row r="110" spans="2:44" ht="14.15" customHeight="1" x14ac:dyDescent="0.25">
      <c r="B110" s="678"/>
      <c r="C110" s="756"/>
      <c r="D110" s="685"/>
      <c r="E110" s="686"/>
      <c r="F110" s="803"/>
      <c r="G110" s="811"/>
      <c r="H110" s="807"/>
      <c r="I110" s="808"/>
      <c r="J110" s="795"/>
      <c r="K110" s="796"/>
      <c r="L110" s="796"/>
      <c r="M110" s="796"/>
      <c r="N110" s="797"/>
      <c r="Q110" s="699"/>
      <c r="R110" s="700"/>
      <c r="S110" s="700"/>
      <c r="T110" s="701"/>
      <c r="U110" s="229" t="s">
        <v>676</v>
      </c>
      <c r="V110" s="174"/>
      <c r="W110" s="175"/>
      <c r="X110" s="675"/>
      <c r="Y110" s="707"/>
      <c r="Z110" s="708"/>
      <c r="AN110" s="13" t="b">
        <f>AN109</f>
        <v>0</v>
      </c>
    </row>
    <row r="111" spans="2:44" ht="15.65" customHeight="1" x14ac:dyDescent="0.25">
      <c r="B111" s="679"/>
      <c r="C111" s="757"/>
      <c r="D111" s="687"/>
      <c r="E111" s="688"/>
      <c r="F111" s="805"/>
      <c r="G111" s="812"/>
      <c r="H111" s="809"/>
      <c r="I111" s="810"/>
      <c r="J111" s="798"/>
      <c r="K111" s="799"/>
      <c r="L111" s="799"/>
      <c r="M111" s="799"/>
      <c r="N111" s="800"/>
      <c r="Q111" s="702"/>
      <c r="R111" s="703"/>
      <c r="S111" s="703"/>
      <c r="T111" s="704"/>
      <c r="U111" s="233" t="s">
        <v>678</v>
      </c>
      <c r="V111" s="234">
        <f>IFERROR(IF(V110*V109=0,0,V110*V109),0)</f>
        <v>0</v>
      </c>
      <c r="W111" s="234">
        <f>IFERROR(IF(W110*W109=0,0,W110*W109),0)</f>
        <v>0</v>
      </c>
      <c r="X111" s="676"/>
      <c r="Y111" s="801"/>
      <c r="Z111" s="802"/>
      <c r="AN111" s="13" t="b">
        <f>AN110</f>
        <v>0</v>
      </c>
    </row>
    <row r="112" spans="2:44" ht="12.75" customHeight="1" x14ac:dyDescent="0.25">
      <c r="B112" s="188"/>
      <c r="C112" s="188"/>
      <c r="D112" s="188"/>
      <c r="E112" s="188"/>
      <c r="F112" s="188"/>
      <c r="G112" s="188"/>
      <c r="H112" s="188"/>
      <c r="I112" s="188"/>
      <c r="J112" s="188"/>
      <c r="K112" s="188"/>
      <c r="L112" s="188"/>
      <c r="M112" s="188"/>
      <c r="N112" s="188"/>
      <c r="O112" s="188"/>
      <c r="P112" s="188"/>
      <c r="Q112" s="188"/>
      <c r="R112" s="188"/>
      <c r="S112" s="188"/>
      <c r="T112" s="188"/>
      <c r="U112" s="188"/>
      <c r="V112" s="188"/>
      <c r="W112" s="188"/>
      <c r="X112" s="188"/>
      <c r="Y112" s="188"/>
      <c r="Z112" s="188"/>
      <c r="AA112" s="188"/>
      <c r="AB112" s="232"/>
      <c r="AC112" s="232"/>
      <c r="AD112" s="232"/>
      <c r="AE112" s="232"/>
      <c r="AF112" s="232"/>
      <c r="AG112" s="232"/>
      <c r="AH112" s="232"/>
      <c r="AI112" s="232"/>
      <c r="AJ112" s="232"/>
      <c r="AK112" s="232"/>
      <c r="AL112" s="232"/>
      <c r="AM112" s="232"/>
      <c r="AN112" s="232"/>
      <c r="AO112" s="232"/>
      <c r="AP112" s="232"/>
      <c r="AQ112" s="232"/>
      <c r="AR112" s="232"/>
    </row>
    <row r="113" spans="2:44" ht="87.65" customHeight="1" x14ac:dyDescent="0.25">
      <c r="B113" s="226" t="s">
        <v>690</v>
      </c>
      <c r="C113" s="226" t="s">
        <v>663</v>
      </c>
      <c r="D113" s="665" t="s">
        <v>664</v>
      </c>
      <c r="E113" s="666"/>
      <c r="F113" s="667" t="s">
        <v>665</v>
      </c>
      <c r="G113" s="668"/>
      <c r="H113" s="669" t="s">
        <v>666</v>
      </c>
      <c r="I113" s="670"/>
      <c r="J113" s="719" t="s">
        <v>680</v>
      </c>
      <c r="K113" s="720"/>
      <c r="L113" s="720"/>
      <c r="M113" s="720"/>
      <c r="N113" s="721"/>
      <c r="Q113" s="502" t="s">
        <v>668</v>
      </c>
      <c r="R113" s="566"/>
      <c r="S113" s="566"/>
      <c r="T113" s="626"/>
      <c r="U113" s="227" t="s">
        <v>669</v>
      </c>
      <c r="V113" s="228" t="s">
        <v>670</v>
      </c>
      <c r="W113" s="228" t="s">
        <v>671</v>
      </c>
      <c r="X113" s="674"/>
      <c r="Y113" s="502" t="s">
        <v>696</v>
      </c>
      <c r="Z113" s="626"/>
    </row>
    <row r="114" spans="2:44" ht="22.5" customHeight="1" x14ac:dyDescent="0.25">
      <c r="B114" s="677" t="s">
        <v>697</v>
      </c>
      <c r="C114" s="755"/>
      <c r="D114" s="683" t="s">
        <v>694</v>
      </c>
      <c r="E114" s="722"/>
      <c r="F114" s="689" t="s">
        <v>693</v>
      </c>
      <c r="G114" s="690"/>
      <c r="H114" s="690"/>
      <c r="I114" s="691"/>
      <c r="J114" s="792"/>
      <c r="K114" s="793"/>
      <c r="L114" s="793"/>
      <c r="M114" s="793"/>
      <c r="N114" s="794"/>
      <c r="Q114" s="696"/>
      <c r="R114" s="697"/>
      <c r="S114" s="697"/>
      <c r="T114" s="698"/>
      <c r="U114" s="229" t="s">
        <v>110</v>
      </c>
      <c r="V114" s="230" t="str">
        <f>IF(F115="","",F115)</f>
        <v/>
      </c>
      <c r="W114" s="230" t="str">
        <f>IF(H115="","",H115)</f>
        <v/>
      </c>
      <c r="X114" s="675"/>
      <c r="Y114" s="705">
        <f>IFERROR(SUM(V116:W116),0)</f>
        <v>0</v>
      </c>
      <c r="Z114" s="706"/>
      <c r="AN114" s="13" t="b">
        <f>C114="Ja"</f>
        <v>0</v>
      </c>
    </row>
    <row r="115" spans="2:44" ht="14.5" customHeight="1" x14ac:dyDescent="0.25">
      <c r="B115" s="678"/>
      <c r="C115" s="756"/>
      <c r="D115" s="685"/>
      <c r="E115" s="723"/>
      <c r="F115" s="803"/>
      <c r="G115" s="811"/>
      <c r="H115" s="807"/>
      <c r="I115" s="808"/>
      <c r="J115" s="795"/>
      <c r="K115" s="796"/>
      <c r="L115" s="796"/>
      <c r="M115" s="796"/>
      <c r="N115" s="797"/>
      <c r="Q115" s="699"/>
      <c r="R115" s="700"/>
      <c r="S115" s="700"/>
      <c r="T115" s="701"/>
      <c r="U115" s="229" t="s">
        <v>676</v>
      </c>
      <c r="V115" s="174"/>
      <c r="W115" s="175"/>
      <c r="X115" s="675"/>
      <c r="Y115" s="707"/>
      <c r="Z115" s="708"/>
      <c r="AN115" s="13" t="b">
        <f>AN114</f>
        <v>0</v>
      </c>
    </row>
    <row r="116" spans="2:44" ht="16" customHeight="1" x14ac:dyDescent="0.25">
      <c r="B116" s="679"/>
      <c r="C116" s="757"/>
      <c r="D116" s="687"/>
      <c r="E116" s="724"/>
      <c r="F116" s="805"/>
      <c r="G116" s="812"/>
      <c r="H116" s="809"/>
      <c r="I116" s="810"/>
      <c r="J116" s="798"/>
      <c r="K116" s="799"/>
      <c r="L116" s="799"/>
      <c r="M116" s="799"/>
      <c r="N116" s="800"/>
      <c r="Q116" s="702"/>
      <c r="R116" s="703"/>
      <c r="S116" s="703"/>
      <c r="T116" s="704"/>
      <c r="U116" s="233" t="s">
        <v>678</v>
      </c>
      <c r="V116" s="234">
        <f>IFERROR(IF(V115*V114=0,0,V115*V114),0)</f>
        <v>0</v>
      </c>
      <c r="W116" s="234">
        <f>IFERROR(IF(W115*W114=0,0,W115*W114),0)</f>
        <v>0</v>
      </c>
      <c r="X116" s="676"/>
      <c r="Y116" s="801"/>
      <c r="Z116" s="802"/>
      <c r="AN116" s="13" t="b">
        <f>AN115</f>
        <v>0</v>
      </c>
    </row>
    <row r="117" spans="2:44" ht="12.65" customHeight="1" x14ac:dyDescent="0.25">
      <c r="B117" s="188"/>
      <c r="C117" s="188"/>
      <c r="D117" s="188"/>
      <c r="E117" s="188"/>
      <c r="F117" s="188"/>
      <c r="G117" s="188"/>
      <c r="H117" s="188"/>
      <c r="I117" s="188"/>
      <c r="J117" s="188"/>
      <c r="K117" s="188"/>
      <c r="L117" s="188"/>
      <c r="M117" s="188"/>
      <c r="N117" s="188"/>
      <c r="O117" s="188"/>
      <c r="P117" s="188"/>
      <c r="Q117" s="188"/>
      <c r="R117" s="188"/>
      <c r="S117" s="188"/>
      <c r="T117" s="188"/>
      <c r="U117" s="188"/>
      <c r="V117" s="188"/>
      <c r="W117" s="188"/>
      <c r="X117" s="188"/>
      <c r="Y117" s="188"/>
      <c r="Z117" s="188"/>
      <c r="AA117" s="188"/>
      <c r="AB117" s="232"/>
      <c r="AC117" s="232"/>
      <c r="AD117" s="232"/>
      <c r="AE117" s="232"/>
      <c r="AF117" s="232"/>
      <c r="AG117" s="232"/>
      <c r="AH117" s="232"/>
      <c r="AI117" s="232"/>
      <c r="AJ117" s="232"/>
      <c r="AK117" s="232"/>
      <c r="AL117" s="232"/>
      <c r="AM117" s="232"/>
      <c r="AN117" s="232"/>
      <c r="AO117" s="232"/>
      <c r="AP117" s="232"/>
      <c r="AQ117" s="232"/>
      <c r="AR117" s="232"/>
    </row>
    <row r="118" spans="2:44" ht="71.5" customHeight="1" x14ac:dyDescent="0.25">
      <c r="B118" s="226" t="s">
        <v>690</v>
      </c>
      <c r="C118" s="226" t="s">
        <v>663</v>
      </c>
      <c r="D118" s="665" t="s">
        <v>664</v>
      </c>
      <c r="E118" s="666"/>
      <c r="F118" s="748" t="s">
        <v>680</v>
      </c>
      <c r="G118" s="813"/>
      <c r="H118" s="813"/>
      <c r="I118" s="813"/>
      <c r="J118" s="813"/>
      <c r="K118" s="813"/>
      <c r="L118" s="813"/>
      <c r="M118" s="813"/>
      <c r="N118" s="749"/>
      <c r="Q118" s="502" t="s">
        <v>668</v>
      </c>
      <c r="R118" s="566"/>
      <c r="S118" s="566"/>
      <c r="T118" s="566"/>
      <c r="U118" s="228" t="s">
        <v>698</v>
      </c>
      <c r="V118" s="228" t="s">
        <v>698</v>
      </c>
      <c r="W118" s="228" t="s">
        <v>698</v>
      </c>
      <c r="X118" s="228"/>
      <c r="Y118" s="502" t="s">
        <v>696</v>
      </c>
      <c r="Z118" s="626"/>
    </row>
    <row r="119" spans="2:44" ht="17.5" customHeight="1" x14ac:dyDescent="0.25">
      <c r="B119" s="677" t="s">
        <v>699</v>
      </c>
      <c r="C119" s="814"/>
      <c r="D119" s="683" t="s">
        <v>700</v>
      </c>
      <c r="E119" s="722"/>
      <c r="F119" s="816"/>
      <c r="G119" s="817"/>
      <c r="H119" s="817"/>
      <c r="I119" s="817"/>
      <c r="J119" s="817"/>
      <c r="K119" s="817"/>
      <c r="L119" s="817"/>
      <c r="M119" s="817"/>
      <c r="N119" s="818"/>
      <c r="Q119" s="696"/>
      <c r="R119" s="697"/>
      <c r="S119" s="697"/>
      <c r="T119" s="698"/>
      <c r="U119" s="180"/>
      <c r="V119" s="180"/>
      <c r="W119" s="181"/>
      <c r="X119" s="242"/>
      <c r="Y119" s="822">
        <f>IFERROR(SUM(U119:W119),0)</f>
        <v>0</v>
      </c>
      <c r="Z119" s="823"/>
      <c r="AN119" s="13" t="b">
        <f>C119="Ja"</f>
        <v>0</v>
      </c>
    </row>
    <row r="120" spans="2:44" ht="25.5" customHeight="1" x14ac:dyDescent="0.25">
      <c r="B120" s="679"/>
      <c r="C120" s="815"/>
      <c r="D120" s="687"/>
      <c r="E120" s="724"/>
      <c r="F120" s="819"/>
      <c r="G120" s="820"/>
      <c r="H120" s="820"/>
      <c r="I120" s="820"/>
      <c r="J120" s="820"/>
      <c r="K120" s="820"/>
      <c r="L120" s="820"/>
      <c r="M120" s="820"/>
      <c r="N120" s="821"/>
      <c r="Q120" s="702"/>
      <c r="R120" s="703"/>
      <c r="S120" s="703"/>
      <c r="T120" s="704"/>
      <c r="U120" s="826"/>
      <c r="V120" s="827"/>
      <c r="W120" s="827"/>
      <c r="X120" s="828"/>
      <c r="Y120" s="824"/>
      <c r="Z120" s="825"/>
      <c r="AN120" s="13" t="b">
        <f>AN119</f>
        <v>0</v>
      </c>
    </row>
    <row r="121" spans="2:44" ht="12.75" customHeight="1" x14ac:dyDescent="0.25">
      <c r="B121" s="188"/>
      <c r="C121" s="188"/>
      <c r="D121" s="188"/>
      <c r="E121" s="188"/>
      <c r="F121" s="188"/>
      <c r="G121" s="188"/>
      <c r="H121" s="188"/>
      <c r="I121" s="188"/>
      <c r="J121" s="188"/>
      <c r="K121" s="188"/>
      <c r="L121" s="188"/>
      <c r="M121" s="188"/>
      <c r="N121" s="188"/>
      <c r="O121" s="188"/>
      <c r="P121" s="188"/>
      <c r="Q121" s="188"/>
      <c r="R121" s="188"/>
      <c r="S121" s="188"/>
      <c r="T121" s="188"/>
      <c r="U121" s="188"/>
      <c r="V121" s="188"/>
      <c r="W121" s="188"/>
      <c r="X121" s="188"/>
      <c r="Y121" s="188"/>
      <c r="Z121" s="188"/>
      <c r="AA121" s="188"/>
      <c r="AB121" s="232"/>
      <c r="AC121" s="232"/>
      <c r="AD121" s="232"/>
      <c r="AE121" s="232"/>
      <c r="AF121" s="232"/>
      <c r="AG121" s="232"/>
      <c r="AH121" s="232"/>
      <c r="AI121" s="232"/>
      <c r="AJ121" s="232"/>
      <c r="AK121" s="232"/>
      <c r="AL121" s="232"/>
      <c r="AM121" s="232"/>
      <c r="AN121" s="232"/>
      <c r="AO121" s="232"/>
      <c r="AP121" s="232"/>
      <c r="AQ121" s="232"/>
      <c r="AR121" s="232"/>
    </row>
    <row r="122" spans="2:44" ht="72.650000000000006" customHeight="1" x14ac:dyDescent="0.25">
      <c r="B122" s="226" t="s">
        <v>690</v>
      </c>
      <c r="C122" s="226" t="s">
        <v>663</v>
      </c>
      <c r="D122" s="243" t="s">
        <v>664</v>
      </c>
      <c r="E122" s="243" t="s">
        <v>701</v>
      </c>
      <c r="F122" s="829" t="s">
        <v>702</v>
      </c>
      <c r="G122" s="830"/>
      <c r="H122" s="829" t="s">
        <v>680</v>
      </c>
      <c r="I122" s="831"/>
      <c r="J122" s="831"/>
      <c r="K122" s="831"/>
      <c r="L122" s="831"/>
      <c r="M122" s="831"/>
      <c r="N122" s="830"/>
      <c r="Q122" s="502" t="s">
        <v>668</v>
      </c>
      <c r="R122" s="566"/>
      <c r="S122" s="566"/>
      <c r="T122" s="626"/>
      <c r="U122" s="244"/>
      <c r="V122" s="245"/>
      <c r="W122" s="717" t="s">
        <v>703</v>
      </c>
      <c r="X122" s="718"/>
      <c r="Y122" s="502" t="s">
        <v>696</v>
      </c>
      <c r="Z122" s="626"/>
      <c r="AL122" s="13" t="s">
        <v>664</v>
      </c>
    </row>
    <row r="123" spans="2:44" ht="38.5" customHeight="1" x14ac:dyDescent="0.25">
      <c r="B123" s="677" t="s">
        <v>704</v>
      </c>
      <c r="C123" s="814"/>
      <c r="D123" s="832" t="s">
        <v>705</v>
      </c>
      <c r="E123" s="834"/>
      <c r="F123" s="816"/>
      <c r="G123" s="818"/>
      <c r="H123" s="817"/>
      <c r="I123" s="817"/>
      <c r="J123" s="817"/>
      <c r="K123" s="817"/>
      <c r="L123" s="817"/>
      <c r="M123" s="817"/>
      <c r="N123" s="818"/>
      <c r="Q123" s="696"/>
      <c r="R123" s="697"/>
      <c r="S123" s="697"/>
      <c r="T123" s="698"/>
      <c r="U123" s="539" t="s">
        <v>706</v>
      </c>
      <c r="V123" s="836"/>
      <c r="W123" s="837"/>
      <c r="X123" s="838"/>
      <c r="Y123" s="705">
        <f>IFERROR(IF(F123="Inbrottslarm",W123,W124),0)</f>
        <v>0</v>
      </c>
      <c r="Z123" s="706"/>
      <c r="AL123" s="13" t="s">
        <v>705</v>
      </c>
      <c r="AN123" s="13" t="b">
        <f>C123="Ja"</f>
        <v>0</v>
      </c>
    </row>
    <row r="124" spans="2:44" ht="39" customHeight="1" x14ac:dyDescent="0.25">
      <c r="B124" s="679"/>
      <c r="C124" s="815"/>
      <c r="D124" s="833"/>
      <c r="E124" s="835"/>
      <c r="F124" s="819"/>
      <c r="G124" s="821"/>
      <c r="H124" s="820"/>
      <c r="I124" s="820"/>
      <c r="J124" s="820"/>
      <c r="K124" s="820"/>
      <c r="L124" s="820"/>
      <c r="M124" s="820"/>
      <c r="N124" s="821"/>
      <c r="Q124" s="702"/>
      <c r="R124" s="703"/>
      <c r="S124" s="703"/>
      <c r="T124" s="704"/>
      <c r="U124" s="539" t="s">
        <v>707</v>
      </c>
      <c r="V124" s="836"/>
      <c r="W124" s="839"/>
      <c r="X124" s="840"/>
      <c r="Y124" s="801"/>
      <c r="Z124" s="802"/>
      <c r="AN124" s="13" t="b">
        <f>AN123</f>
        <v>0</v>
      </c>
    </row>
    <row r="125" spans="2:44" ht="12.75" customHeight="1" x14ac:dyDescent="0.25">
      <c r="B125" s="188"/>
      <c r="C125" s="188"/>
      <c r="D125" s="188"/>
      <c r="E125" s="188"/>
      <c r="F125" s="188"/>
      <c r="G125" s="188"/>
      <c r="H125" s="188"/>
      <c r="I125" s="188"/>
      <c r="J125" s="188"/>
      <c r="K125" s="188"/>
      <c r="L125" s="188"/>
      <c r="M125" s="188"/>
      <c r="N125" s="188"/>
      <c r="O125" s="188"/>
      <c r="P125" s="188"/>
      <c r="Q125" s="188"/>
      <c r="R125" s="188"/>
      <c r="S125" s="188"/>
      <c r="T125" s="188"/>
      <c r="U125" s="188"/>
      <c r="V125" s="188"/>
      <c r="W125" s="188"/>
      <c r="X125" s="188"/>
      <c r="Y125" s="188"/>
      <c r="Z125" s="188"/>
      <c r="AA125" s="188"/>
      <c r="AB125" s="232"/>
      <c r="AC125" s="232"/>
      <c r="AD125" s="232"/>
      <c r="AE125" s="232"/>
      <c r="AF125" s="232"/>
      <c r="AG125" s="232"/>
      <c r="AH125" s="232"/>
      <c r="AI125" s="232"/>
      <c r="AJ125" s="232"/>
      <c r="AK125" s="232"/>
      <c r="AL125" s="232"/>
      <c r="AM125" s="232"/>
      <c r="AN125" s="232"/>
      <c r="AO125" s="232"/>
      <c r="AP125" s="232"/>
      <c r="AQ125" s="232"/>
      <c r="AR125" s="232"/>
    </row>
    <row r="126" spans="2:44" ht="73" customHeight="1" x14ac:dyDescent="0.25">
      <c r="B126" s="246" t="s">
        <v>690</v>
      </c>
      <c r="C126" s="246" t="s">
        <v>663</v>
      </c>
      <c r="D126" s="841" t="s">
        <v>664</v>
      </c>
      <c r="E126" s="842"/>
      <c r="F126" s="843" t="s">
        <v>680</v>
      </c>
      <c r="G126" s="844"/>
      <c r="H126" s="844"/>
      <c r="I126" s="844"/>
      <c r="J126" s="844"/>
      <c r="K126" s="844"/>
      <c r="L126" s="844"/>
      <c r="M126" s="844"/>
      <c r="N126" s="845"/>
      <c r="Q126" s="502" t="s">
        <v>668</v>
      </c>
      <c r="R126" s="566"/>
      <c r="S126" s="566"/>
      <c r="T126" s="566"/>
      <c r="U126" s="566"/>
      <c r="V126" s="626"/>
      <c r="W126" s="717" t="s">
        <v>708</v>
      </c>
      <c r="X126" s="718"/>
      <c r="Y126" s="502" t="s">
        <v>672</v>
      </c>
      <c r="Z126" s="626"/>
      <c r="AA126" s="188"/>
      <c r="AB126" s="188"/>
      <c r="AC126" s="188"/>
      <c r="AD126" s="188"/>
      <c r="AE126" s="188"/>
      <c r="AF126" s="188"/>
      <c r="AG126" s="188"/>
      <c r="AH126" s="188"/>
      <c r="AI126" s="188"/>
      <c r="AJ126" s="188"/>
    </row>
    <row r="127" spans="2:44" ht="12.75" customHeight="1" x14ac:dyDescent="0.25">
      <c r="B127" s="846" t="s">
        <v>709</v>
      </c>
      <c r="C127" s="755"/>
      <c r="D127" s="849" t="s">
        <v>710</v>
      </c>
      <c r="E127" s="850"/>
      <c r="F127" s="855"/>
      <c r="G127" s="856"/>
      <c r="H127" s="856"/>
      <c r="I127" s="856"/>
      <c r="J127" s="856"/>
      <c r="K127" s="856"/>
      <c r="L127" s="856"/>
      <c r="M127" s="856"/>
      <c r="N127" s="857"/>
      <c r="Q127" s="696"/>
      <c r="R127" s="697"/>
      <c r="S127" s="697"/>
      <c r="T127" s="697"/>
      <c r="U127" s="697"/>
      <c r="V127" s="698"/>
      <c r="W127" s="837"/>
      <c r="X127" s="838"/>
      <c r="Y127" s="765">
        <f>IFERROR(W127,0)</f>
        <v>0</v>
      </c>
      <c r="Z127" s="766"/>
      <c r="AN127" s="13" t="b">
        <f>C127="Ja"</f>
        <v>0</v>
      </c>
    </row>
    <row r="128" spans="2:44" ht="12.75" customHeight="1" x14ac:dyDescent="0.25">
      <c r="B128" s="847"/>
      <c r="C128" s="756"/>
      <c r="D128" s="851"/>
      <c r="E128" s="852"/>
      <c r="F128" s="858"/>
      <c r="G128" s="859"/>
      <c r="H128" s="859"/>
      <c r="I128" s="859"/>
      <c r="J128" s="859"/>
      <c r="K128" s="859"/>
      <c r="L128" s="859"/>
      <c r="M128" s="859"/>
      <c r="N128" s="860"/>
      <c r="Q128" s="699"/>
      <c r="R128" s="700"/>
      <c r="S128" s="700"/>
      <c r="T128" s="700"/>
      <c r="U128" s="700"/>
      <c r="V128" s="701"/>
      <c r="W128" s="247"/>
      <c r="X128" s="248"/>
      <c r="Y128" s="767"/>
      <c r="Z128" s="768"/>
      <c r="AN128" s="13" t="b">
        <f>AN127</f>
        <v>0</v>
      </c>
    </row>
    <row r="129" spans="2:40" ht="12.75" customHeight="1" x14ac:dyDescent="0.25">
      <c r="B129" s="848"/>
      <c r="C129" s="757"/>
      <c r="D129" s="853"/>
      <c r="E129" s="854"/>
      <c r="F129" s="861"/>
      <c r="G129" s="862"/>
      <c r="H129" s="862"/>
      <c r="I129" s="862"/>
      <c r="J129" s="862"/>
      <c r="K129" s="862"/>
      <c r="L129" s="862"/>
      <c r="M129" s="862"/>
      <c r="N129" s="863"/>
      <c r="Q129" s="702"/>
      <c r="R129" s="703"/>
      <c r="S129" s="703"/>
      <c r="T129" s="703"/>
      <c r="U129" s="703"/>
      <c r="V129" s="704"/>
      <c r="W129" s="249"/>
      <c r="X129" s="250"/>
      <c r="Y129" s="769"/>
      <c r="Z129" s="770"/>
    </row>
    <row r="130" spans="2:40" ht="12.75" customHeight="1" x14ac:dyDescent="0.25">
      <c r="B130" s="188"/>
      <c r="C130" s="188"/>
      <c r="D130" s="188"/>
      <c r="E130" s="188"/>
      <c r="F130" s="188"/>
      <c r="G130" s="188"/>
      <c r="H130" s="188"/>
      <c r="I130" s="188"/>
      <c r="J130" s="188"/>
      <c r="K130" s="188"/>
      <c r="L130" s="188"/>
      <c r="M130" s="188"/>
      <c r="N130" s="188"/>
      <c r="O130" s="188"/>
      <c r="P130" s="188"/>
      <c r="Q130" s="188"/>
      <c r="R130" s="188"/>
      <c r="S130" s="188"/>
      <c r="T130" s="188"/>
      <c r="U130" s="188"/>
      <c r="V130" s="188"/>
      <c r="W130" s="188"/>
      <c r="X130" s="188"/>
      <c r="Y130" s="188"/>
      <c r="Z130" s="188"/>
      <c r="AA130" s="188"/>
      <c r="AB130" s="188"/>
      <c r="AC130" s="188"/>
      <c r="AD130" s="188"/>
      <c r="AE130" s="188"/>
      <c r="AF130" s="188"/>
      <c r="AG130" s="188"/>
      <c r="AH130" s="188"/>
      <c r="AI130" s="188"/>
      <c r="AJ130" s="188"/>
    </row>
    <row r="131" spans="2:40" ht="69" customHeight="1" x14ac:dyDescent="0.25">
      <c r="B131" s="226" t="s">
        <v>690</v>
      </c>
      <c r="C131" s="226" t="s">
        <v>663</v>
      </c>
      <c r="D131" s="665" t="s">
        <v>664</v>
      </c>
      <c r="E131" s="666"/>
      <c r="F131" s="748" t="s">
        <v>680</v>
      </c>
      <c r="G131" s="813"/>
      <c r="H131" s="813"/>
      <c r="I131" s="813"/>
      <c r="J131" s="813"/>
      <c r="K131" s="813"/>
      <c r="L131" s="813"/>
      <c r="M131" s="813"/>
      <c r="N131" s="749"/>
      <c r="Q131" s="502" t="s">
        <v>668</v>
      </c>
      <c r="R131" s="566"/>
      <c r="S131" s="566"/>
      <c r="T131" s="566"/>
      <c r="U131" s="566"/>
      <c r="V131" s="626"/>
      <c r="W131" s="717" t="s">
        <v>703</v>
      </c>
      <c r="X131" s="718"/>
      <c r="Y131" s="502" t="s">
        <v>672</v>
      </c>
      <c r="Z131" s="626"/>
    </row>
    <row r="132" spans="2:40" ht="12.75" customHeight="1" x14ac:dyDescent="0.25">
      <c r="B132" s="677" t="s">
        <v>711</v>
      </c>
      <c r="C132" s="814"/>
      <c r="D132" s="683" t="s">
        <v>712</v>
      </c>
      <c r="E132" s="864"/>
      <c r="F132" s="816"/>
      <c r="G132" s="817"/>
      <c r="H132" s="817"/>
      <c r="I132" s="817"/>
      <c r="J132" s="817"/>
      <c r="K132" s="817"/>
      <c r="L132" s="817"/>
      <c r="M132" s="817"/>
      <c r="N132" s="818"/>
      <c r="Q132" s="696"/>
      <c r="R132" s="697"/>
      <c r="S132" s="697"/>
      <c r="T132" s="697"/>
      <c r="U132" s="697"/>
      <c r="V132" s="698"/>
      <c r="W132" s="837"/>
      <c r="X132" s="838"/>
      <c r="Y132" s="705">
        <f>IFERROR(W132,0)</f>
        <v>0</v>
      </c>
      <c r="Z132" s="706"/>
      <c r="AN132" s="13" t="b">
        <f>C132="Ja"</f>
        <v>0</v>
      </c>
    </row>
    <row r="133" spans="2:40" ht="23.15" customHeight="1" x14ac:dyDescent="0.25">
      <c r="B133" s="679"/>
      <c r="C133" s="815"/>
      <c r="D133" s="865"/>
      <c r="E133" s="866"/>
      <c r="F133" s="819"/>
      <c r="G133" s="820"/>
      <c r="H133" s="820"/>
      <c r="I133" s="820"/>
      <c r="J133" s="820"/>
      <c r="K133" s="820"/>
      <c r="L133" s="820"/>
      <c r="M133" s="820"/>
      <c r="N133" s="821"/>
      <c r="Q133" s="702"/>
      <c r="R133" s="703"/>
      <c r="S133" s="703"/>
      <c r="T133" s="703"/>
      <c r="U133" s="703"/>
      <c r="V133" s="704"/>
      <c r="W133" s="867"/>
      <c r="X133" s="868"/>
      <c r="Y133" s="801"/>
      <c r="Z133" s="802"/>
      <c r="AN133" s="13" t="b">
        <f>AN132</f>
        <v>0</v>
      </c>
    </row>
    <row r="134" spans="2:40" ht="12.75" customHeight="1" x14ac:dyDescent="0.25">
      <c r="C134" s="1"/>
      <c r="H134" s="192"/>
      <c r="Q134" s="205"/>
      <c r="R134" s="205"/>
      <c r="S134" s="205"/>
      <c r="Y134" s="251"/>
      <c r="Z134" s="251"/>
      <c r="AA134" s="221"/>
      <c r="AB134" s="221"/>
    </row>
    <row r="135" spans="2:40" ht="69" customHeight="1" x14ac:dyDescent="0.25">
      <c r="B135" s="226" t="s">
        <v>690</v>
      </c>
      <c r="C135" s="226" t="s">
        <v>663</v>
      </c>
      <c r="D135" s="665" t="s">
        <v>664</v>
      </c>
      <c r="E135" s="666"/>
      <c r="F135" s="748" t="s">
        <v>680</v>
      </c>
      <c r="G135" s="813"/>
      <c r="H135" s="813"/>
      <c r="I135" s="813"/>
      <c r="J135" s="813"/>
      <c r="K135" s="813"/>
      <c r="L135" s="813"/>
      <c r="M135" s="813"/>
      <c r="N135" s="749"/>
      <c r="Q135" s="502" t="s">
        <v>668</v>
      </c>
      <c r="R135" s="566"/>
      <c r="S135" s="566"/>
      <c r="T135" s="566"/>
      <c r="U135" s="566"/>
      <c r="V135" s="626"/>
      <c r="W135" s="717" t="s">
        <v>703</v>
      </c>
      <c r="X135" s="718"/>
      <c r="Y135" s="502" t="s">
        <v>672</v>
      </c>
      <c r="Z135" s="626"/>
    </row>
    <row r="136" spans="2:40" ht="12.75" customHeight="1" x14ac:dyDescent="0.25">
      <c r="B136" s="677" t="s">
        <v>713</v>
      </c>
      <c r="C136" s="814"/>
      <c r="D136" s="683" t="s">
        <v>714</v>
      </c>
      <c r="E136" s="864"/>
      <c r="F136" s="816"/>
      <c r="G136" s="817"/>
      <c r="H136" s="817"/>
      <c r="I136" s="817"/>
      <c r="J136" s="817"/>
      <c r="K136" s="817"/>
      <c r="L136" s="817"/>
      <c r="M136" s="817"/>
      <c r="N136" s="818"/>
      <c r="Q136" s="696"/>
      <c r="R136" s="697"/>
      <c r="S136" s="697"/>
      <c r="T136" s="697"/>
      <c r="U136" s="697"/>
      <c r="V136" s="698"/>
      <c r="W136" s="837"/>
      <c r="X136" s="838"/>
      <c r="Y136" s="705">
        <f>IFERROR(W136,0)</f>
        <v>0</v>
      </c>
      <c r="Z136" s="706"/>
      <c r="AN136" s="13" t="b">
        <f>C136="Ja"</f>
        <v>0</v>
      </c>
    </row>
    <row r="137" spans="2:40" ht="30.65" customHeight="1" x14ac:dyDescent="0.25">
      <c r="B137" s="679"/>
      <c r="C137" s="815"/>
      <c r="D137" s="865"/>
      <c r="E137" s="866"/>
      <c r="F137" s="819"/>
      <c r="G137" s="820"/>
      <c r="H137" s="820"/>
      <c r="I137" s="820"/>
      <c r="J137" s="820"/>
      <c r="K137" s="820"/>
      <c r="L137" s="820"/>
      <c r="M137" s="820"/>
      <c r="N137" s="821"/>
      <c r="Q137" s="702"/>
      <c r="R137" s="703"/>
      <c r="S137" s="703"/>
      <c r="T137" s="703"/>
      <c r="U137" s="703"/>
      <c r="V137" s="704"/>
      <c r="W137" s="867"/>
      <c r="X137" s="868"/>
      <c r="Y137" s="801"/>
      <c r="Z137" s="802"/>
      <c r="AN137" s="13" t="b">
        <f>AN136</f>
        <v>0</v>
      </c>
    </row>
    <row r="138" spans="2:40" ht="12.75" customHeight="1" x14ac:dyDescent="0.25">
      <c r="C138" s="1"/>
      <c r="H138" s="192"/>
      <c r="Q138" s="205"/>
      <c r="R138" s="205"/>
      <c r="S138" s="205"/>
      <c r="Y138" s="251"/>
      <c r="Z138" s="251"/>
      <c r="AA138" s="221"/>
      <c r="AB138" s="221"/>
    </row>
    <row r="139" spans="2:40" ht="94" customHeight="1" x14ac:dyDescent="0.25">
      <c r="B139" s="226" t="s">
        <v>690</v>
      </c>
      <c r="C139" s="226" t="s">
        <v>663</v>
      </c>
      <c r="D139" s="665" t="s">
        <v>664</v>
      </c>
      <c r="E139" s="666"/>
      <c r="F139" s="667" t="s">
        <v>665</v>
      </c>
      <c r="G139" s="668"/>
      <c r="H139" s="669" t="s">
        <v>666</v>
      </c>
      <c r="I139" s="670"/>
      <c r="J139" s="719" t="s">
        <v>680</v>
      </c>
      <c r="K139" s="720"/>
      <c r="L139" s="720"/>
      <c r="M139" s="720"/>
      <c r="N139" s="721"/>
      <c r="Q139" s="502" t="s">
        <v>668</v>
      </c>
      <c r="R139" s="566"/>
      <c r="S139" s="566"/>
      <c r="T139" s="626"/>
      <c r="U139" s="227" t="s">
        <v>669</v>
      </c>
      <c r="V139" s="228" t="s">
        <v>670</v>
      </c>
      <c r="W139" s="228" t="s">
        <v>671</v>
      </c>
      <c r="X139" s="674"/>
      <c r="Y139" s="502" t="s">
        <v>672</v>
      </c>
      <c r="Z139" s="626"/>
    </row>
    <row r="140" spans="2:40" ht="19.5" customHeight="1" x14ac:dyDescent="0.25">
      <c r="B140" s="869" t="s">
        <v>715</v>
      </c>
      <c r="C140" s="680"/>
      <c r="D140" s="683" t="s">
        <v>694</v>
      </c>
      <c r="E140" s="722"/>
      <c r="F140" s="689" t="s">
        <v>693</v>
      </c>
      <c r="G140" s="690"/>
      <c r="H140" s="690"/>
      <c r="I140" s="691"/>
      <c r="J140" s="792"/>
      <c r="K140" s="793"/>
      <c r="L140" s="793"/>
      <c r="M140" s="793"/>
      <c r="N140" s="794"/>
      <c r="Q140" s="696"/>
      <c r="R140" s="697"/>
      <c r="S140" s="697"/>
      <c r="T140" s="698"/>
      <c r="U140" s="229" t="s">
        <v>110</v>
      </c>
      <c r="V140" s="230" t="str">
        <f>IF(F141="","",F141)</f>
        <v/>
      </c>
      <c r="W140" s="230" t="str">
        <f>IF(H141="","",H141)</f>
        <v/>
      </c>
      <c r="X140" s="675"/>
      <c r="Y140" s="705">
        <f>IFERROR(SUM(V142:W142),0)</f>
        <v>0</v>
      </c>
      <c r="Z140" s="706"/>
      <c r="AN140" s="13" t="b">
        <f>C140="Ja"</f>
        <v>0</v>
      </c>
    </row>
    <row r="141" spans="2:40" ht="16.5" customHeight="1" x14ac:dyDescent="0.25">
      <c r="B141" s="870"/>
      <c r="C141" s="681"/>
      <c r="D141" s="685"/>
      <c r="E141" s="686"/>
      <c r="F141" s="803"/>
      <c r="G141" s="811"/>
      <c r="H141" s="807"/>
      <c r="I141" s="808"/>
      <c r="J141" s="795"/>
      <c r="K141" s="796"/>
      <c r="L141" s="796"/>
      <c r="M141" s="796"/>
      <c r="N141" s="797"/>
      <c r="Q141" s="699"/>
      <c r="R141" s="700"/>
      <c r="S141" s="700"/>
      <c r="T141" s="701"/>
      <c r="U141" s="229" t="s">
        <v>676</v>
      </c>
      <c r="V141" s="174"/>
      <c r="W141" s="175"/>
      <c r="X141" s="675"/>
      <c r="Y141" s="707"/>
      <c r="Z141" s="708"/>
      <c r="AN141" s="13" t="b">
        <f>AN140</f>
        <v>0</v>
      </c>
    </row>
    <row r="142" spans="2:40" ht="29.15" customHeight="1" x14ac:dyDescent="0.25">
      <c r="B142" s="871"/>
      <c r="C142" s="872"/>
      <c r="D142" s="687"/>
      <c r="E142" s="688"/>
      <c r="F142" s="805"/>
      <c r="G142" s="812"/>
      <c r="H142" s="809"/>
      <c r="I142" s="810"/>
      <c r="J142" s="798"/>
      <c r="K142" s="799"/>
      <c r="L142" s="799"/>
      <c r="M142" s="799"/>
      <c r="N142" s="800"/>
      <c r="Q142" s="702"/>
      <c r="R142" s="703"/>
      <c r="S142" s="703"/>
      <c r="T142" s="704"/>
      <c r="U142" s="233" t="s">
        <v>678</v>
      </c>
      <c r="V142" s="234">
        <f>IFERROR(IF(V141*V140=0,0,V141*V140),0)</f>
        <v>0</v>
      </c>
      <c r="W142" s="234">
        <f>IFERROR(IF(W141*W140=0,0,W141*W140),0)</f>
        <v>0</v>
      </c>
      <c r="X142" s="676"/>
      <c r="Y142" s="801"/>
      <c r="Z142" s="802"/>
      <c r="AN142" s="13" t="b">
        <f>AN141</f>
        <v>0</v>
      </c>
    </row>
    <row r="143" spans="2:40" ht="12.75" customHeight="1" x14ac:dyDescent="0.25">
      <c r="C143" s="1"/>
      <c r="H143" s="192"/>
      <c r="Q143" s="205"/>
      <c r="R143" s="205"/>
      <c r="S143" s="205"/>
      <c r="AA143" s="221"/>
      <c r="AB143" s="221"/>
    </row>
    <row r="144" spans="2:40" ht="87.65" customHeight="1" x14ac:dyDescent="0.25">
      <c r="B144" s="226" t="s">
        <v>690</v>
      </c>
      <c r="C144" s="226" t="s">
        <v>663</v>
      </c>
      <c r="D144" s="665" t="s">
        <v>664</v>
      </c>
      <c r="E144" s="666"/>
      <c r="F144" s="667" t="s">
        <v>665</v>
      </c>
      <c r="G144" s="668"/>
      <c r="H144" s="669" t="s">
        <v>666</v>
      </c>
      <c r="I144" s="670"/>
      <c r="J144" s="719" t="s">
        <v>680</v>
      </c>
      <c r="K144" s="720"/>
      <c r="L144" s="720"/>
      <c r="M144" s="720"/>
      <c r="N144" s="721"/>
      <c r="Q144" s="502" t="s">
        <v>668</v>
      </c>
      <c r="R144" s="566"/>
      <c r="S144" s="566"/>
      <c r="T144" s="626"/>
      <c r="U144" s="227" t="s">
        <v>669</v>
      </c>
      <c r="V144" s="228" t="s">
        <v>670</v>
      </c>
      <c r="W144" s="228" t="s">
        <v>671</v>
      </c>
      <c r="X144" s="674"/>
      <c r="Y144" s="502" t="s">
        <v>672</v>
      </c>
      <c r="Z144" s="626"/>
    </row>
    <row r="145" spans="2:40" ht="19" customHeight="1" x14ac:dyDescent="0.25">
      <c r="B145" s="869" t="s">
        <v>716</v>
      </c>
      <c r="C145" s="680"/>
      <c r="D145" s="683" t="s">
        <v>694</v>
      </c>
      <c r="E145" s="722"/>
      <c r="F145" s="689" t="s">
        <v>693</v>
      </c>
      <c r="G145" s="690"/>
      <c r="H145" s="690"/>
      <c r="I145" s="691"/>
      <c r="J145" s="792"/>
      <c r="K145" s="793"/>
      <c r="L145" s="793"/>
      <c r="M145" s="793"/>
      <c r="N145" s="794"/>
      <c r="Q145" s="696"/>
      <c r="R145" s="697"/>
      <c r="S145" s="697"/>
      <c r="T145" s="698"/>
      <c r="U145" s="229" t="s">
        <v>110</v>
      </c>
      <c r="V145" s="230" t="str">
        <f>IF(F146="","",F146)</f>
        <v/>
      </c>
      <c r="W145" s="230" t="str">
        <f>IF(H146="","",H146)</f>
        <v/>
      </c>
      <c r="X145" s="675"/>
      <c r="Y145" s="705">
        <f>IFERROR(SUM(V147:W147),0)</f>
        <v>0</v>
      </c>
      <c r="Z145" s="706"/>
      <c r="AN145" s="13" t="b">
        <f>C145="Ja"</f>
        <v>0</v>
      </c>
    </row>
    <row r="146" spans="2:40" ht="16.5" customHeight="1" x14ac:dyDescent="0.25">
      <c r="B146" s="870"/>
      <c r="C146" s="681"/>
      <c r="D146" s="685"/>
      <c r="E146" s="686"/>
      <c r="F146" s="803"/>
      <c r="G146" s="811"/>
      <c r="H146" s="807"/>
      <c r="I146" s="808"/>
      <c r="J146" s="795"/>
      <c r="K146" s="796"/>
      <c r="L146" s="796"/>
      <c r="M146" s="796"/>
      <c r="N146" s="797"/>
      <c r="Q146" s="699"/>
      <c r="R146" s="700"/>
      <c r="S146" s="700"/>
      <c r="T146" s="701"/>
      <c r="U146" s="229" t="s">
        <v>676</v>
      </c>
      <c r="V146" s="174"/>
      <c r="W146" s="175"/>
      <c r="X146" s="675"/>
      <c r="Y146" s="707"/>
      <c r="Z146" s="708"/>
      <c r="AN146" s="13" t="b">
        <f>AN145</f>
        <v>0</v>
      </c>
    </row>
    <row r="147" spans="2:40" ht="23.15" customHeight="1" x14ac:dyDescent="0.25">
      <c r="B147" s="871"/>
      <c r="C147" s="872"/>
      <c r="D147" s="687"/>
      <c r="E147" s="688"/>
      <c r="F147" s="805"/>
      <c r="G147" s="812"/>
      <c r="H147" s="809"/>
      <c r="I147" s="810"/>
      <c r="J147" s="798"/>
      <c r="K147" s="799"/>
      <c r="L147" s="799"/>
      <c r="M147" s="799"/>
      <c r="N147" s="800"/>
      <c r="Q147" s="702"/>
      <c r="R147" s="703"/>
      <c r="S147" s="703"/>
      <c r="T147" s="704"/>
      <c r="U147" s="233" t="s">
        <v>678</v>
      </c>
      <c r="V147" s="234">
        <f>IFERROR(IF(V146*V145=0,0,V146*V145),0)</f>
        <v>0</v>
      </c>
      <c r="W147" s="234">
        <f>IFERROR(IF(W146*W145=0,0,W146*W145),0)</f>
        <v>0</v>
      </c>
      <c r="X147" s="676"/>
      <c r="Y147" s="801"/>
      <c r="Z147" s="802"/>
      <c r="AN147" s="13" t="b">
        <f>AN146</f>
        <v>0</v>
      </c>
    </row>
    <row r="148" spans="2:40" ht="12.75" customHeight="1" x14ac:dyDescent="0.25">
      <c r="C148" s="1"/>
      <c r="H148" s="192"/>
      <c r="Q148" s="205"/>
      <c r="R148" s="205"/>
      <c r="S148" s="205"/>
      <c r="AA148" s="221"/>
      <c r="AB148" s="221"/>
    </row>
    <row r="149" spans="2:40" ht="86.15" customHeight="1" x14ac:dyDescent="0.25">
      <c r="B149" s="226" t="s">
        <v>690</v>
      </c>
      <c r="C149" s="226" t="s">
        <v>663</v>
      </c>
      <c r="D149" s="665" t="s">
        <v>664</v>
      </c>
      <c r="E149" s="666"/>
      <c r="F149" s="667" t="s">
        <v>665</v>
      </c>
      <c r="G149" s="668"/>
      <c r="H149" s="669" t="s">
        <v>666</v>
      </c>
      <c r="I149" s="670"/>
      <c r="J149" s="719" t="s">
        <v>680</v>
      </c>
      <c r="K149" s="720"/>
      <c r="L149" s="720"/>
      <c r="M149" s="720"/>
      <c r="N149" s="721"/>
      <c r="Q149" s="502" t="s">
        <v>668</v>
      </c>
      <c r="R149" s="566"/>
      <c r="S149" s="566"/>
      <c r="T149" s="626"/>
      <c r="U149" s="227" t="s">
        <v>669</v>
      </c>
      <c r="V149" s="228" t="s">
        <v>670</v>
      </c>
      <c r="W149" s="228" t="s">
        <v>671</v>
      </c>
      <c r="X149" s="674"/>
      <c r="Y149" s="502" t="s">
        <v>672</v>
      </c>
      <c r="Z149" s="626"/>
    </row>
    <row r="150" spans="2:40" ht="19.5" customHeight="1" x14ac:dyDescent="0.25">
      <c r="B150" s="869" t="s">
        <v>717</v>
      </c>
      <c r="C150" s="680"/>
      <c r="D150" s="683" t="s">
        <v>694</v>
      </c>
      <c r="E150" s="722"/>
      <c r="F150" s="689" t="s">
        <v>693</v>
      </c>
      <c r="G150" s="690"/>
      <c r="H150" s="690"/>
      <c r="I150" s="691"/>
      <c r="J150" s="792"/>
      <c r="K150" s="793"/>
      <c r="L150" s="793"/>
      <c r="M150" s="793"/>
      <c r="N150" s="794"/>
      <c r="Q150" s="696"/>
      <c r="R150" s="697"/>
      <c r="S150" s="697"/>
      <c r="T150" s="698"/>
      <c r="U150" s="229" t="s">
        <v>110</v>
      </c>
      <c r="V150" s="230" t="str">
        <f>IF(F151="","",F151)</f>
        <v/>
      </c>
      <c r="W150" s="230" t="str">
        <f>IF(H151="","",H151)</f>
        <v/>
      </c>
      <c r="X150" s="675"/>
      <c r="Y150" s="705">
        <f>IFERROR(SUM(V152:W152),0)</f>
        <v>0</v>
      </c>
      <c r="Z150" s="706"/>
      <c r="AN150" s="13" t="b">
        <f>C150="Ja"</f>
        <v>0</v>
      </c>
    </row>
    <row r="151" spans="2:40" ht="15" customHeight="1" x14ac:dyDescent="0.25">
      <c r="B151" s="870"/>
      <c r="C151" s="681"/>
      <c r="D151" s="685"/>
      <c r="E151" s="686"/>
      <c r="F151" s="803"/>
      <c r="G151" s="811"/>
      <c r="H151" s="807"/>
      <c r="I151" s="808"/>
      <c r="J151" s="795"/>
      <c r="K151" s="796"/>
      <c r="L151" s="796"/>
      <c r="M151" s="796"/>
      <c r="N151" s="797"/>
      <c r="Q151" s="699"/>
      <c r="R151" s="700"/>
      <c r="S151" s="700"/>
      <c r="T151" s="701"/>
      <c r="U151" s="229" t="s">
        <v>676</v>
      </c>
      <c r="V151" s="174"/>
      <c r="W151" s="175"/>
      <c r="X151" s="675"/>
      <c r="Y151" s="707"/>
      <c r="Z151" s="708"/>
      <c r="AN151" s="13" t="b">
        <f>AN150</f>
        <v>0</v>
      </c>
    </row>
    <row r="152" spans="2:40" ht="23.5" customHeight="1" x14ac:dyDescent="0.25">
      <c r="B152" s="871"/>
      <c r="C152" s="872"/>
      <c r="D152" s="687"/>
      <c r="E152" s="688"/>
      <c r="F152" s="805"/>
      <c r="G152" s="812"/>
      <c r="H152" s="809"/>
      <c r="I152" s="810"/>
      <c r="J152" s="798"/>
      <c r="K152" s="799"/>
      <c r="L152" s="799"/>
      <c r="M152" s="799"/>
      <c r="N152" s="800"/>
      <c r="Q152" s="702"/>
      <c r="R152" s="703"/>
      <c r="S152" s="703"/>
      <c r="T152" s="704"/>
      <c r="U152" s="233" t="s">
        <v>678</v>
      </c>
      <c r="V152" s="234">
        <f>IFERROR(IF(V151*V150=0,0,V151*V150),0)</f>
        <v>0</v>
      </c>
      <c r="W152" s="234">
        <f>IFERROR(IF(W151*W150=0,0,W151*W150),0)</f>
        <v>0</v>
      </c>
      <c r="X152" s="676"/>
      <c r="Y152" s="801"/>
      <c r="Z152" s="802"/>
      <c r="AN152" s="13" t="b">
        <f>AN151</f>
        <v>0</v>
      </c>
    </row>
    <row r="153" spans="2:40" ht="12.75" customHeight="1" x14ac:dyDescent="0.25">
      <c r="C153" s="1"/>
      <c r="H153" s="192"/>
      <c r="Q153" s="205"/>
      <c r="R153" s="205"/>
      <c r="S153" s="205"/>
      <c r="AA153" s="221"/>
      <c r="AB153" s="221"/>
    </row>
    <row r="154" spans="2:40" ht="83.5" customHeight="1" x14ac:dyDescent="0.25">
      <c r="B154" s="226" t="s">
        <v>690</v>
      </c>
      <c r="C154" s="226" t="s">
        <v>663</v>
      </c>
      <c r="D154" s="665" t="s">
        <v>664</v>
      </c>
      <c r="E154" s="666"/>
      <c r="F154" s="667" t="s">
        <v>665</v>
      </c>
      <c r="G154" s="668"/>
      <c r="H154" s="669" t="s">
        <v>666</v>
      </c>
      <c r="I154" s="670"/>
      <c r="J154" s="719" t="s">
        <v>680</v>
      </c>
      <c r="K154" s="720"/>
      <c r="L154" s="720"/>
      <c r="M154" s="720"/>
      <c r="N154" s="721"/>
      <c r="Q154" s="502" t="s">
        <v>668</v>
      </c>
      <c r="R154" s="566"/>
      <c r="S154" s="566"/>
      <c r="T154" s="626"/>
      <c r="U154" s="227" t="s">
        <v>669</v>
      </c>
      <c r="V154" s="228" t="s">
        <v>670</v>
      </c>
      <c r="W154" s="228" t="s">
        <v>671</v>
      </c>
      <c r="X154" s="674"/>
      <c r="Y154" s="502" t="s">
        <v>672</v>
      </c>
      <c r="Z154" s="626"/>
    </row>
    <row r="155" spans="2:40" ht="18.649999999999999" customHeight="1" x14ac:dyDescent="0.25">
      <c r="B155" s="869" t="s">
        <v>718</v>
      </c>
      <c r="C155" s="680"/>
      <c r="D155" s="683" t="s">
        <v>694</v>
      </c>
      <c r="E155" s="722"/>
      <c r="F155" s="689" t="s">
        <v>693</v>
      </c>
      <c r="G155" s="690"/>
      <c r="H155" s="690"/>
      <c r="I155" s="691"/>
      <c r="J155" s="792"/>
      <c r="K155" s="793"/>
      <c r="L155" s="793"/>
      <c r="M155" s="793"/>
      <c r="N155" s="794"/>
      <c r="Q155" s="696"/>
      <c r="R155" s="697"/>
      <c r="S155" s="697"/>
      <c r="T155" s="698"/>
      <c r="U155" s="229" t="s">
        <v>110</v>
      </c>
      <c r="V155" s="230" t="str">
        <f>IF(F156="","",F156)</f>
        <v/>
      </c>
      <c r="W155" s="230" t="str">
        <f>IF(H156="","",H156)</f>
        <v/>
      </c>
      <c r="X155" s="675"/>
      <c r="Y155" s="705">
        <f>IFERROR(SUM(V157:W157),0)</f>
        <v>0</v>
      </c>
      <c r="Z155" s="706"/>
      <c r="AN155" s="13" t="b">
        <f>C155="Ja"</f>
        <v>0</v>
      </c>
    </row>
    <row r="156" spans="2:40" ht="15.65" customHeight="1" x14ac:dyDescent="0.25">
      <c r="B156" s="870"/>
      <c r="C156" s="681"/>
      <c r="D156" s="685"/>
      <c r="E156" s="686"/>
      <c r="F156" s="803"/>
      <c r="G156" s="811"/>
      <c r="H156" s="807"/>
      <c r="I156" s="808"/>
      <c r="J156" s="795"/>
      <c r="K156" s="796"/>
      <c r="L156" s="796"/>
      <c r="M156" s="796"/>
      <c r="N156" s="797"/>
      <c r="Q156" s="699"/>
      <c r="R156" s="700"/>
      <c r="S156" s="700"/>
      <c r="T156" s="701"/>
      <c r="U156" s="229" t="s">
        <v>676</v>
      </c>
      <c r="V156" s="174"/>
      <c r="W156" s="175"/>
      <c r="X156" s="675"/>
      <c r="Y156" s="707"/>
      <c r="Z156" s="708"/>
      <c r="AN156" s="13" t="b">
        <f>AN155</f>
        <v>0</v>
      </c>
    </row>
    <row r="157" spans="2:40" ht="32.5" customHeight="1" x14ac:dyDescent="0.25">
      <c r="B157" s="871"/>
      <c r="C157" s="872"/>
      <c r="D157" s="687"/>
      <c r="E157" s="688"/>
      <c r="F157" s="805"/>
      <c r="G157" s="812"/>
      <c r="H157" s="809"/>
      <c r="I157" s="810"/>
      <c r="J157" s="798"/>
      <c r="K157" s="799"/>
      <c r="L157" s="799"/>
      <c r="M157" s="799"/>
      <c r="N157" s="800"/>
      <c r="Q157" s="702"/>
      <c r="R157" s="703"/>
      <c r="S157" s="703"/>
      <c r="T157" s="704"/>
      <c r="U157" s="233" t="s">
        <v>678</v>
      </c>
      <c r="V157" s="234">
        <f>IFERROR(IF(V156*V155=0,0,V156*V155),0)</f>
        <v>0</v>
      </c>
      <c r="W157" s="234">
        <f>IFERROR(IF(W156*W155=0,0,W156*W155),0)</f>
        <v>0</v>
      </c>
      <c r="X157" s="676"/>
      <c r="Y157" s="801"/>
      <c r="Z157" s="802"/>
      <c r="AN157" s="13" t="b">
        <f>AN156</f>
        <v>0</v>
      </c>
    </row>
    <row r="158" spans="2:40" ht="12.75" customHeight="1" x14ac:dyDescent="0.25">
      <c r="C158" s="1"/>
      <c r="H158" s="192"/>
      <c r="Q158" s="205"/>
      <c r="R158" s="205"/>
      <c r="S158" s="205"/>
      <c r="AA158" s="221"/>
      <c r="AB158" s="221"/>
    </row>
    <row r="159" spans="2:40" ht="84.65" customHeight="1" x14ac:dyDescent="0.25">
      <c r="B159" s="226" t="s">
        <v>690</v>
      </c>
      <c r="C159" s="226" t="s">
        <v>663</v>
      </c>
      <c r="D159" s="665" t="s">
        <v>664</v>
      </c>
      <c r="E159" s="666"/>
      <c r="F159" s="667" t="s">
        <v>665</v>
      </c>
      <c r="G159" s="668"/>
      <c r="H159" s="669" t="s">
        <v>666</v>
      </c>
      <c r="I159" s="670"/>
      <c r="J159" s="719" t="s">
        <v>680</v>
      </c>
      <c r="K159" s="720"/>
      <c r="L159" s="720"/>
      <c r="M159" s="720"/>
      <c r="N159" s="721"/>
      <c r="Q159" s="502" t="s">
        <v>668</v>
      </c>
      <c r="R159" s="566"/>
      <c r="S159" s="566"/>
      <c r="T159" s="626"/>
      <c r="U159" s="227" t="s">
        <v>669</v>
      </c>
      <c r="V159" s="228" t="s">
        <v>670</v>
      </c>
      <c r="W159" s="228" t="s">
        <v>671</v>
      </c>
      <c r="X159" s="674"/>
      <c r="Y159" s="502" t="s">
        <v>672</v>
      </c>
      <c r="Z159" s="626"/>
    </row>
    <row r="160" spans="2:40" ht="17.5" customHeight="1" x14ac:dyDescent="0.25">
      <c r="B160" s="869" t="s">
        <v>719</v>
      </c>
      <c r="C160" s="680"/>
      <c r="D160" s="683" t="s">
        <v>694</v>
      </c>
      <c r="E160" s="722"/>
      <c r="F160" s="689" t="s">
        <v>693</v>
      </c>
      <c r="G160" s="690"/>
      <c r="H160" s="690"/>
      <c r="I160" s="691"/>
      <c r="J160" s="792"/>
      <c r="K160" s="793"/>
      <c r="L160" s="793"/>
      <c r="M160" s="793"/>
      <c r="N160" s="794"/>
      <c r="Q160" s="696"/>
      <c r="R160" s="697"/>
      <c r="S160" s="697"/>
      <c r="T160" s="698"/>
      <c r="U160" s="229" t="s">
        <v>110</v>
      </c>
      <c r="V160" s="230" t="str">
        <f>IF(F161="","",F161)</f>
        <v/>
      </c>
      <c r="W160" s="230" t="str">
        <f>IF(H161="","",H161)</f>
        <v/>
      </c>
      <c r="X160" s="675"/>
      <c r="Y160" s="705">
        <f>IFERROR(SUM(V162:W162),0)</f>
        <v>0</v>
      </c>
      <c r="Z160" s="706"/>
      <c r="AN160" s="13" t="b">
        <f>C160="Ja"</f>
        <v>0</v>
      </c>
    </row>
    <row r="161" spans="2:40" ht="15" customHeight="1" x14ac:dyDescent="0.25">
      <c r="B161" s="870"/>
      <c r="C161" s="681"/>
      <c r="D161" s="685"/>
      <c r="E161" s="686"/>
      <c r="F161" s="803"/>
      <c r="G161" s="811"/>
      <c r="H161" s="807"/>
      <c r="I161" s="808"/>
      <c r="J161" s="795"/>
      <c r="K161" s="796"/>
      <c r="L161" s="796"/>
      <c r="M161" s="796"/>
      <c r="N161" s="797"/>
      <c r="Q161" s="699"/>
      <c r="R161" s="700"/>
      <c r="S161" s="700"/>
      <c r="T161" s="701"/>
      <c r="U161" s="229" t="s">
        <v>676</v>
      </c>
      <c r="V161" s="174"/>
      <c r="W161" s="175"/>
      <c r="X161" s="675"/>
      <c r="Y161" s="707"/>
      <c r="Z161" s="708"/>
      <c r="AN161" s="13" t="b">
        <f>AN160</f>
        <v>0</v>
      </c>
    </row>
    <row r="162" spans="2:40" ht="31" customHeight="1" x14ac:dyDescent="0.25">
      <c r="B162" s="871"/>
      <c r="C162" s="872"/>
      <c r="D162" s="687"/>
      <c r="E162" s="688"/>
      <c r="F162" s="805"/>
      <c r="G162" s="812"/>
      <c r="H162" s="809"/>
      <c r="I162" s="810"/>
      <c r="J162" s="798"/>
      <c r="K162" s="799"/>
      <c r="L162" s="799"/>
      <c r="M162" s="799"/>
      <c r="N162" s="800"/>
      <c r="Q162" s="702"/>
      <c r="R162" s="703"/>
      <c r="S162" s="703"/>
      <c r="T162" s="704"/>
      <c r="U162" s="233" t="s">
        <v>678</v>
      </c>
      <c r="V162" s="234">
        <f>IFERROR(IF(V161*V160=0,0,V161*V160),0)</f>
        <v>0</v>
      </c>
      <c r="W162" s="234">
        <f>IFERROR(IF(W161*W160=0,0,W161*W160),0)</f>
        <v>0</v>
      </c>
      <c r="X162" s="676"/>
      <c r="Y162" s="801"/>
      <c r="Z162" s="802"/>
      <c r="AN162" s="13" t="b">
        <f>AN161</f>
        <v>0</v>
      </c>
    </row>
    <row r="163" spans="2:40" ht="12.75" customHeight="1" x14ac:dyDescent="0.25">
      <c r="C163" s="1"/>
      <c r="H163" s="192"/>
      <c r="Q163" s="205"/>
      <c r="R163" s="205"/>
      <c r="S163" s="205"/>
      <c r="AA163" s="221"/>
      <c r="AB163" s="221"/>
    </row>
    <row r="164" spans="2:40" ht="88.5" customHeight="1" x14ac:dyDescent="0.25">
      <c r="B164" s="226" t="s">
        <v>690</v>
      </c>
      <c r="C164" s="226" t="s">
        <v>663</v>
      </c>
      <c r="D164" s="665" t="s">
        <v>664</v>
      </c>
      <c r="E164" s="666"/>
      <c r="F164" s="667" t="s">
        <v>665</v>
      </c>
      <c r="G164" s="668"/>
      <c r="H164" s="669" t="s">
        <v>666</v>
      </c>
      <c r="I164" s="670"/>
      <c r="J164" s="719" t="s">
        <v>680</v>
      </c>
      <c r="K164" s="720"/>
      <c r="L164" s="720"/>
      <c r="M164" s="720"/>
      <c r="N164" s="721"/>
      <c r="Q164" s="502" t="s">
        <v>668</v>
      </c>
      <c r="R164" s="566"/>
      <c r="S164" s="566"/>
      <c r="T164" s="626"/>
      <c r="U164" s="227" t="s">
        <v>669</v>
      </c>
      <c r="V164" s="228" t="s">
        <v>670</v>
      </c>
      <c r="W164" s="228" t="s">
        <v>671</v>
      </c>
      <c r="X164" s="674"/>
      <c r="Y164" s="502" t="s">
        <v>672</v>
      </c>
      <c r="Z164" s="626"/>
    </row>
    <row r="165" spans="2:40" ht="18" customHeight="1" x14ac:dyDescent="0.25">
      <c r="B165" s="869" t="s">
        <v>720</v>
      </c>
      <c r="C165" s="680"/>
      <c r="D165" s="683" t="s">
        <v>694</v>
      </c>
      <c r="E165" s="722"/>
      <c r="F165" s="689" t="s">
        <v>693</v>
      </c>
      <c r="G165" s="690"/>
      <c r="H165" s="690"/>
      <c r="I165" s="691"/>
      <c r="J165" s="792"/>
      <c r="K165" s="793"/>
      <c r="L165" s="793"/>
      <c r="M165" s="793"/>
      <c r="N165" s="794"/>
      <c r="Q165" s="696"/>
      <c r="R165" s="697"/>
      <c r="S165" s="697"/>
      <c r="T165" s="698"/>
      <c r="U165" s="229" t="s">
        <v>110</v>
      </c>
      <c r="V165" s="230" t="str">
        <f>IF(F166="","",F166)</f>
        <v/>
      </c>
      <c r="W165" s="230" t="str">
        <f>IF(H166="","",H166)</f>
        <v/>
      </c>
      <c r="X165" s="675"/>
      <c r="Y165" s="705">
        <f>IFERROR(SUM(V167:W167),0)</f>
        <v>0</v>
      </c>
      <c r="Z165" s="706"/>
      <c r="AN165" s="13" t="b">
        <f>C165="Ja"</f>
        <v>0</v>
      </c>
    </row>
    <row r="166" spans="2:40" ht="16" customHeight="1" x14ac:dyDescent="0.25">
      <c r="B166" s="870"/>
      <c r="C166" s="681"/>
      <c r="D166" s="685"/>
      <c r="E166" s="686"/>
      <c r="F166" s="803"/>
      <c r="G166" s="811"/>
      <c r="H166" s="807"/>
      <c r="I166" s="808"/>
      <c r="J166" s="795"/>
      <c r="K166" s="796"/>
      <c r="L166" s="796"/>
      <c r="M166" s="796"/>
      <c r="N166" s="797"/>
      <c r="Q166" s="699"/>
      <c r="R166" s="700"/>
      <c r="S166" s="700"/>
      <c r="T166" s="701"/>
      <c r="U166" s="229" t="s">
        <v>676</v>
      </c>
      <c r="V166" s="174"/>
      <c r="W166" s="175"/>
      <c r="X166" s="675"/>
      <c r="Y166" s="707"/>
      <c r="Z166" s="708"/>
      <c r="AN166" s="13" t="b">
        <f>AN165</f>
        <v>0</v>
      </c>
    </row>
    <row r="167" spans="2:40" ht="29.15" customHeight="1" x14ac:dyDescent="0.25">
      <c r="B167" s="871"/>
      <c r="C167" s="872"/>
      <c r="D167" s="687"/>
      <c r="E167" s="688"/>
      <c r="F167" s="805"/>
      <c r="G167" s="812"/>
      <c r="H167" s="809"/>
      <c r="I167" s="810"/>
      <c r="J167" s="798"/>
      <c r="K167" s="799"/>
      <c r="L167" s="799"/>
      <c r="M167" s="799"/>
      <c r="N167" s="800"/>
      <c r="Q167" s="702"/>
      <c r="R167" s="703"/>
      <c r="S167" s="703"/>
      <c r="T167" s="704"/>
      <c r="U167" s="233" t="s">
        <v>678</v>
      </c>
      <c r="V167" s="234">
        <f>IFERROR(IF(V166*V165=0,0,V166*V165),0)</f>
        <v>0</v>
      </c>
      <c r="W167" s="234">
        <f>IFERROR(IF(W166*W165=0,0,W166*W165),0)</f>
        <v>0</v>
      </c>
      <c r="X167" s="676"/>
      <c r="Y167" s="801"/>
      <c r="Z167" s="802"/>
      <c r="AN167" s="13" t="b">
        <f>AN166</f>
        <v>0</v>
      </c>
    </row>
    <row r="168" spans="2:40" ht="12.75" customHeight="1" x14ac:dyDescent="0.25">
      <c r="C168" s="1"/>
      <c r="H168" s="192"/>
      <c r="Q168" s="205"/>
      <c r="R168" s="205"/>
      <c r="S168" s="205"/>
      <c r="AA168" s="221"/>
      <c r="AB168" s="221"/>
    </row>
    <row r="169" spans="2:40" ht="87.65" customHeight="1" x14ac:dyDescent="0.25">
      <c r="B169" s="226" t="s">
        <v>690</v>
      </c>
      <c r="C169" s="226" t="s">
        <v>663</v>
      </c>
      <c r="D169" s="665" t="s">
        <v>664</v>
      </c>
      <c r="E169" s="666"/>
      <c r="F169" s="667" t="s">
        <v>665</v>
      </c>
      <c r="G169" s="668"/>
      <c r="H169" s="669" t="s">
        <v>666</v>
      </c>
      <c r="I169" s="670"/>
      <c r="J169" s="719" t="s">
        <v>680</v>
      </c>
      <c r="K169" s="720"/>
      <c r="L169" s="720"/>
      <c r="M169" s="720"/>
      <c r="N169" s="721"/>
      <c r="Q169" s="502" t="s">
        <v>668</v>
      </c>
      <c r="R169" s="566"/>
      <c r="S169" s="566"/>
      <c r="T169" s="626"/>
      <c r="U169" s="227" t="s">
        <v>669</v>
      </c>
      <c r="V169" s="228" t="s">
        <v>670</v>
      </c>
      <c r="W169" s="228" t="s">
        <v>671</v>
      </c>
      <c r="X169" s="674"/>
      <c r="Y169" s="502" t="s">
        <v>672</v>
      </c>
      <c r="Z169" s="626"/>
    </row>
    <row r="170" spans="2:40" ht="19" customHeight="1" x14ac:dyDescent="0.25">
      <c r="B170" s="869" t="s">
        <v>721</v>
      </c>
      <c r="C170" s="680"/>
      <c r="D170" s="683" t="s">
        <v>694</v>
      </c>
      <c r="E170" s="722"/>
      <c r="F170" s="689" t="s">
        <v>693</v>
      </c>
      <c r="G170" s="690"/>
      <c r="H170" s="690"/>
      <c r="I170" s="691"/>
      <c r="J170" s="792"/>
      <c r="K170" s="793"/>
      <c r="L170" s="793"/>
      <c r="M170" s="793"/>
      <c r="N170" s="794"/>
      <c r="Q170" s="696"/>
      <c r="R170" s="697"/>
      <c r="S170" s="697"/>
      <c r="T170" s="698"/>
      <c r="U170" s="229" t="s">
        <v>110</v>
      </c>
      <c r="V170" s="230" t="str">
        <f>IF(F171="","",F171)</f>
        <v/>
      </c>
      <c r="W170" s="230" t="str">
        <f>IF(H171="","",H171)</f>
        <v/>
      </c>
      <c r="X170" s="675"/>
      <c r="Y170" s="705">
        <f>IFERROR(SUM(V172:W172),0)</f>
        <v>0</v>
      </c>
      <c r="Z170" s="706"/>
      <c r="AN170" s="13" t="b">
        <f>C170="Ja"</f>
        <v>0</v>
      </c>
    </row>
    <row r="171" spans="2:40" ht="12" customHeight="1" x14ac:dyDescent="0.25">
      <c r="B171" s="870"/>
      <c r="C171" s="681"/>
      <c r="D171" s="685"/>
      <c r="E171" s="686"/>
      <c r="F171" s="803"/>
      <c r="G171" s="811"/>
      <c r="H171" s="807"/>
      <c r="I171" s="808"/>
      <c r="J171" s="795"/>
      <c r="K171" s="796"/>
      <c r="L171" s="796"/>
      <c r="M171" s="796"/>
      <c r="N171" s="797"/>
      <c r="Q171" s="699"/>
      <c r="R171" s="700"/>
      <c r="S171" s="700"/>
      <c r="T171" s="701"/>
      <c r="U171" s="229" t="s">
        <v>676</v>
      </c>
      <c r="V171" s="174"/>
      <c r="W171" s="175"/>
      <c r="X171" s="675"/>
      <c r="Y171" s="707"/>
      <c r="Z171" s="708"/>
      <c r="AN171" s="13" t="b">
        <f>AN170</f>
        <v>0</v>
      </c>
    </row>
    <row r="172" spans="2:40" ht="33.65" customHeight="1" x14ac:dyDescent="0.25">
      <c r="B172" s="871"/>
      <c r="C172" s="872"/>
      <c r="D172" s="687"/>
      <c r="E172" s="688"/>
      <c r="F172" s="805"/>
      <c r="G172" s="812"/>
      <c r="H172" s="809"/>
      <c r="I172" s="810"/>
      <c r="J172" s="798"/>
      <c r="K172" s="799"/>
      <c r="L172" s="799"/>
      <c r="M172" s="799"/>
      <c r="N172" s="800"/>
      <c r="Q172" s="702"/>
      <c r="R172" s="703"/>
      <c r="S172" s="703"/>
      <c r="T172" s="704"/>
      <c r="U172" s="233" t="s">
        <v>678</v>
      </c>
      <c r="V172" s="234">
        <f>IFERROR(IF(V171*V170=0,0,V171*V170),0)</f>
        <v>0</v>
      </c>
      <c r="W172" s="234">
        <f>IFERROR(IF(W171*W170=0,0,W171*W170),0)</f>
        <v>0</v>
      </c>
      <c r="X172" s="676"/>
      <c r="Y172" s="801"/>
      <c r="Z172" s="802"/>
      <c r="AN172" s="13" t="b">
        <f>AN171</f>
        <v>0</v>
      </c>
    </row>
    <row r="173" spans="2:40" ht="12.75" customHeight="1" x14ac:dyDescent="0.25">
      <c r="C173" s="1"/>
      <c r="H173" s="192"/>
      <c r="Q173" s="205"/>
      <c r="R173" s="205"/>
      <c r="S173" s="205"/>
      <c r="AA173" s="221"/>
      <c r="AB173" s="221"/>
    </row>
    <row r="174" spans="2:40" ht="85" customHeight="1" x14ac:dyDescent="0.25">
      <c r="B174" s="226" t="s">
        <v>690</v>
      </c>
      <c r="C174" s="226" t="s">
        <v>663</v>
      </c>
      <c r="D174" s="665" t="s">
        <v>664</v>
      </c>
      <c r="E174" s="666"/>
      <c r="F174" s="667" t="s">
        <v>665</v>
      </c>
      <c r="G174" s="668"/>
      <c r="H174" s="669" t="s">
        <v>666</v>
      </c>
      <c r="I174" s="670"/>
      <c r="J174" s="719" t="s">
        <v>680</v>
      </c>
      <c r="K174" s="720"/>
      <c r="L174" s="720"/>
      <c r="M174" s="720"/>
      <c r="N174" s="721"/>
      <c r="Q174" s="502" t="s">
        <v>668</v>
      </c>
      <c r="R174" s="566"/>
      <c r="S174" s="566"/>
      <c r="T174" s="626"/>
      <c r="U174" s="227" t="s">
        <v>669</v>
      </c>
      <c r="V174" s="228" t="s">
        <v>670</v>
      </c>
      <c r="W174" s="228" t="s">
        <v>671</v>
      </c>
      <c r="X174" s="674"/>
      <c r="Y174" s="502" t="s">
        <v>672</v>
      </c>
      <c r="Z174" s="626"/>
    </row>
    <row r="175" spans="2:40" ht="18" customHeight="1" x14ac:dyDescent="0.25">
      <c r="B175" s="869" t="s">
        <v>722</v>
      </c>
      <c r="C175" s="680"/>
      <c r="D175" s="683" t="s">
        <v>723</v>
      </c>
      <c r="E175" s="722"/>
      <c r="F175" s="689" t="s">
        <v>693</v>
      </c>
      <c r="G175" s="690"/>
      <c r="H175" s="690"/>
      <c r="I175" s="691"/>
      <c r="J175" s="792"/>
      <c r="K175" s="793"/>
      <c r="L175" s="793"/>
      <c r="M175" s="793"/>
      <c r="N175" s="794"/>
      <c r="Q175" s="696"/>
      <c r="R175" s="697"/>
      <c r="S175" s="697"/>
      <c r="T175" s="698"/>
      <c r="U175" s="229" t="s">
        <v>110</v>
      </c>
      <c r="V175" s="230" t="str">
        <f>IF(F176="","",F176)</f>
        <v/>
      </c>
      <c r="W175" s="230" t="str">
        <f>IF(H176="","",H176)</f>
        <v/>
      </c>
      <c r="X175" s="675"/>
      <c r="Y175" s="705">
        <f>IFERROR(SUM(V177:W177),0)</f>
        <v>0</v>
      </c>
      <c r="Z175" s="706"/>
      <c r="AN175" s="13" t="b">
        <f>C175="Ja"</f>
        <v>0</v>
      </c>
    </row>
    <row r="176" spans="2:40" ht="17.5" customHeight="1" x14ac:dyDescent="0.25">
      <c r="B176" s="870"/>
      <c r="C176" s="681"/>
      <c r="D176" s="685"/>
      <c r="E176" s="686"/>
      <c r="F176" s="803"/>
      <c r="G176" s="811"/>
      <c r="H176" s="807"/>
      <c r="I176" s="808"/>
      <c r="J176" s="795"/>
      <c r="K176" s="796"/>
      <c r="L176" s="796"/>
      <c r="M176" s="796"/>
      <c r="N176" s="797"/>
      <c r="Q176" s="699"/>
      <c r="R176" s="700"/>
      <c r="S176" s="700"/>
      <c r="T176" s="701"/>
      <c r="U176" s="229" t="s">
        <v>676</v>
      </c>
      <c r="V176" s="174"/>
      <c r="W176" s="175"/>
      <c r="X176" s="675"/>
      <c r="Y176" s="707"/>
      <c r="Z176" s="708"/>
      <c r="AN176" s="13" t="b">
        <f>AN175</f>
        <v>0</v>
      </c>
    </row>
    <row r="177" spans="1:40" ht="32.5" customHeight="1" x14ac:dyDescent="0.25">
      <c r="B177" s="871"/>
      <c r="C177" s="872"/>
      <c r="D177" s="687"/>
      <c r="E177" s="688"/>
      <c r="F177" s="805"/>
      <c r="G177" s="812"/>
      <c r="H177" s="809"/>
      <c r="I177" s="810"/>
      <c r="J177" s="798"/>
      <c r="K177" s="799"/>
      <c r="L177" s="799"/>
      <c r="M177" s="799"/>
      <c r="N177" s="800"/>
      <c r="Q177" s="702"/>
      <c r="R177" s="703"/>
      <c r="S177" s="703"/>
      <c r="T177" s="704"/>
      <c r="U177" s="233" t="s">
        <v>678</v>
      </c>
      <c r="V177" s="234">
        <f>IFERROR(IF(V176*V175=0,0,V176*V175),0)</f>
        <v>0</v>
      </c>
      <c r="W177" s="234">
        <f>IFERROR(IF(W176*W175=0,0,W176*W175),0)</f>
        <v>0</v>
      </c>
      <c r="X177" s="676"/>
      <c r="Y177" s="801"/>
      <c r="Z177" s="802"/>
      <c r="AN177" s="13" t="b">
        <f>AN176</f>
        <v>0</v>
      </c>
    </row>
    <row r="178" spans="1:40" ht="12.75" customHeight="1" x14ac:dyDescent="0.25">
      <c r="C178" s="1"/>
      <c r="H178" s="192"/>
      <c r="Q178" s="205"/>
      <c r="R178" s="205"/>
      <c r="S178" s="205"/>
      <c r="AA178" s="221"/>
      <c r="AB178" s="221"/>
    </row>
    <row r="179" spans="1:40" ht="24.65" customHeight="1" x14ac:dyDescent="0.25">
      <c r="A179" s="252"/>
      <c r="B179" s="471"/>
      <c r="C179" s="471"/>
      <c r="D179" s="471"/>
      <c r="E179" s="471"/>
      <c r="F179" s="471"/>
      <c r="J179" s="221"/>
      <c r="Q179" s="221"/>
      <c r="R179" s="221"/>
      <c r="S179" s="221"/>
      <c r="T179" s="221"/>
      <c r="U179" s="221"/>
      <c r="W179" s="253"/>
      <c r="X179" s="254" t="s">
        <v>102</v>
      </c>
      <c r="Y179" s="885">
        <f>SUM(Y76:Y177)</f>
        <v>0</v>
      </c>
      <c r="Z179" s="886"/>
      <c r="AA179" s="221"/>
      <c r="AB179" s="221"/>
    </row>
    <row r="180" spans="1:40" ht="7.5" customHeight="1" x14ac:dyDescent="0.25">
      <c r="C180" s="1"/>
      <c r="H180" s="192"/>
      <c r="P180" s="217"/>
      <c r="Q180" s="217"/>
      <c r="R180" s="217"/>
      <c r="Y180" s="255"/>
      <c r="Z180" s="221"/>
      <c r="AA180" s="221"/>
    </row>
    <row r="181" spans="1:40" ht="7.5" customHeight="1" x14ac:dyDescent="0.25">
      <c r="C181" s="1"/>
      <c r="H181" s="192"/>
      <c r="P181" s="205"/>
      <c r="Q181" s="205"/>
      <c r="R181" s="205"/>
      <c r="Z181" s="221"/>
      <c r="AA181" s="221"/>
    </row>
    <row r="182" spans="1:40" ht="27" customHeight="1" x14ac:dyDescent="0.25">
      <c r="A182" s="252"/>
      <c r="B182" s="471"/>
      <c r="C182" s="471"/>
      <c r="D182" s="471"/>
      <c r="E182" s="471"/>
      <c r="F182" s="471"/>
      <c r="J182" s="221"/>
      <c r="P182" s="221"/>
      <c r="Q182" s="221"/>
      <c r="R182" s="221"/>
      <c r="S182" s="221"/>
      <c r="T182" s="221"/>
      <c r="V182" s="253"/>
      <c r="Z182" s="221"/>
      <c r="AA182" s="221"/>
    </row>
    <row r="183" spans="1:40" ht="17.25" customHeight="1" x14ac:dyDescent="0.25">
      <c r="A183" s="252"/>
      <c r="B183" s="221"/>
      <c r="C183" s="221"/>
      <c r="D183" s="221"/>
      <c r="E183" s="221"/>
      <c r="F183" s="221"/>
      <c r="G183" s="221"/>
      <c r="H183" s="221"/>
      <c r="I183" s="221"/>
      <c r="J183" s="221"/>
      <c r="P183" s="221"/>
      <c r="Q183" s="221"/>
      <c r="R183" s="221"/>
      <c r="S183" s="221"/>
      <c r="T183" s="221"/>
      <c r="U183" s="516"/>
      <c r="V183" s="517"/>
      <c r="W183" s="517"/>
      <c r="X183" s="254"/>
      <c r="Y183" s="256"/>
      <c r="Z183" s="221"/>
      <c r="AA183" s="221"/>
    </row>
    <row r="184" spans="1:40" ht="19.5" customHeight="1" x14ac:dyDescent="0.25">
      <c r="B184" s="257" t="s">
        <v>150</v>
      </c>
      <c r="F184" s="190"/>
      <c r="K184" s="257"/>
      <c r="N184" s="190"/>
    </row>
    <row r="185" spans="1:40" ht="28.5" customHeight="1" x14ac:dyDescent="0.25">
      <c r="A185" s="252"/>
      <c r="B185" s="482" t="s">
        <v>351</v>
      </c>
      <c r="C185" s="482"/>
      <c r="D185" s="482"/>
      <c r="E185" s="482"/>
      <c r="F185" s="482"/>
      <c r="G185" s="482"/>
      <c r="H185" s="482"/>
      <c r="I185" s="482"/>
      <c r="J185" s="482"/>
      <c r="M185" s="258"/>
      <c r="N185" s="210"/>
      <c r="P185" s="221"/>
      <c r="Q185" s="221"/>
      <c r="R185" s="221"/>
      <c r="S185" s="221"/>
      <c r="T185" s="221"/>
      <c r="U185" s="221"/>
      <c r="V185" s="221"/>
      <c r="W185" s="221"/>
      <c r="X185" s="254"/>
      <c r="Y185" s="256"/>
      <c r="Z185" s="221"/>
      <c r="AA185" s="221"/>
    </row>
    <row r="186" spans="1:40" ht="24.75" hidden="1" customHeight="1" x14ac:dyDescent="0.25">
      <c r="A186" s="259"/>
      <c r="B186" s="490" t="s">
        <v>334</v>
      </c>
      <c r="C186" s="491"/>
      <c r="D186" s="491"/>
      <c r="E186" s="491"/>
      <c r="F186" s="491"/>
      <c r="G186" s="491"/>
      <c r="H186" s="491"/>
      <c r="I186" s="491"/>
      <c r="J186" s="492"/>
      <c r="K186" s="190" t="s">
        <v>343</v>
      </c>
      <c r="L186" s="210"/>
      <c r="M186" s="210"/>
      <c r="N186" s="210"/>
      <c r="P186" s="221"/>
      <c r="Q186" s="221"/>
      <c r="R186" s="221"/>
      <c r="S186" s="221"/>
      <c r="T186" s="221"/>
      <c r="U186" s="221"/>
      <c r="V186" s="221"/>
      <c r="W186" s="221"/>
      <c r="X186" s="254"/>
      <c r="Y186" s="256"/>
      <c r="Z186" s="221"/>
      <c r="AA186" s="221"/>
    </row>
    <row r="187" spans="1:40" ht="17.25" customHeight="1" x14ac:dyDescent="0.25">
      <c r="A187" s="252"/>
      <c r="B187" s="225"/>
      <c r="C187" s="225"/>
      <c r="D187" s="225"/>
      <c r="E187" s="225"/>
      <c r="F187" s="260"/>
      <c r="G187" s="225"/>
      <c r="H187" s="225"/>
      <c r="I187" s="225"/>
      <c r="J187" s="221"/>
      <c r="P187" s="221"/>
      <c r="Q187" s="221"/>
      <c r="R187" s="221"/>
      <c r="S187" s="221"/>
      <c r="T187" s="221"/>
      <c r="U187" s="221"/>
      <c r="V187" s="221"/>
      <c r="W187" s="221"/>
      <c r="X187" s="254"/>
      <c r="Y187" s="256"/>
      <c r="Z187" s="221"/>
      <c r="AA187" s="221"/>
    </row>
    <row r="188" spans="1:40" ht="17.25" customHeight="1" x14ac:dyDescent="0.25">
      <c r="A188" s="252"/>
      <c r="E188" s="493"/>
      <c r="F188" s="493"/>
      <c r="G188" s="493"/>
      <c r="H188" s="493"/>
      <c r="I188" s="493"/>
      <c r="J188" s="221"/>
      <c r="K188" s="190"/>
      <c r="P188" s="221"/>
      <c r="Q188" s="221"/>
      <c r="R188" s="221"/>
      <c r="S188" s="221"/>
      <c r="T188" s="221"/>
      <c r="U188" s="221"/>
      <c r="V188" s="221"/>
      <c r="W188" s="221"/>
      <c r="X188" s="254"/>
      <c r="Y188" s="256"/>
      <c r="AA188" s="221"/>
      <c r="AB188" s="221"/>
    </row>
    <row r="189" spans="1:40" ht="8.25" customHeight="1" x14ac:dyDescent="0.25">
      <c r="A189" s="252"/>
      <c r="J189" s="221"/>
      <c r="P189" s="221"/>
      <c r="Q189" s="221"/>
      <c r="R189" s="221"/>
      <c r="S189" s="221"/>
      <c r="T189" s="221"/>
      <c r="U189" s="221"/>
      <c r="V189" s="221"/>
      <c r="W189" s="221"/>
      <c r="X189" s="254"/>
      <c r="Y189" s="256"/>
      <c r="AA189" s="221"/>
      <c r="AB189" s="221"/>
    </row>
    <row r="190" spans="1:40" ht="41.25" customHeight="1" x14ac:dyDescent="0.25">
      <c r="A190" s="252"/>
      <c r="B190" s="261" t="s">
        <v>636</v>
      </c>
      <c r="C190" s="199"/>
      <c r="D190" s="199"/>
      <c r="L190" s="522" t="s">
        <v>327</v>
      </c>
      <c r="M190" s="523"/>
      <c r="N190" s="524"/>
      <c r="P190" s="221"/>
      <c r="Q190" s="221"/>
      <c r="R190" s="221"/>
      <c r="S190" s="221"/>
      <c r="T190" s="221"/>
      <c r="U190" s="221"/>
      <c r="V190" s="221"/>
      <c r="W190" s="221"/>
      <c r="X190" s="254"/>
      <c r="Y190" s="256"/>
      <c r="Z190" s="221"/>
      <c r="AA190" s="221"/>
    </row>
    <row r="191" spans="1:40" ht="41.25" customHeight="1" x14ac:dyDescent="0.25">
      <c r="A191" s="252"/>
      <c r="B191" s="968" t="s">
        <v>637</v>
      </c>
      <c r="C191" s="526"/>
      <c r="D191" s="526"/>
      <c r="E191" s="526"/>
      <c r="F191" s="526"/>
      <c r="G191" s="526"/>
      <c r="H191" s="526"/>
      <c r="I191" s="526"/>
      <c r="J191" s="526"/>
      <c r="L191" s="525"/>
      <c r="M191" s="526"/>
      <c r="N191" s="527"/>
      <c r="P191" s="221"/>
      <c r="Q191" s="221"/>
      <c r="R191" s="221"/>
      <c r="S191" s="221"/>
      <c r="T191" s="221"/>
      <c r="U191" s="221"/>
      <c r="V191" s="221"/>
      <c r="W191" s="221"/>
      <c r="X191" s="254"/>
      <c r="Y191" s="256"/>
      <c r="Z191" s="221"/>
      <c r="AA191" s="221"/>
    </row>
    <row r="192" spans="1:40" ht="17.25" customHeight="1" x14ac:dyDescent="0.25">
      <c r="A192" s="252"/>
      <c r="B192" s="482"/>
      <c r="C192" s="482"/>
      <c r="D192" s="482"/>
      <c r="F192" s="193"/>
      <c r="G192" s="193"/>
      <c r="H192" s="193"/>
      <c r="I192" s="193"/>
      <c r="J192" s="221"/>
      <c r="L192" s="528"/>
      <c r="M192" s="529"/>
      <c r="N192" s="530"/>
      <c r="P192" s="221"/>
      <c r="Q192" s="221"/>
      <c r="R192" s="221"/>
      <c r="S192" s="221"/>
      <c r="T192" s="221"/>
      <c r="U192" s="221"/>
      <c r="V192" s="221"/>
      <c r="W192" s="221"/>
      <c r="X192" s="254"/>
      <c r="Y192" s="256"/>
      <c r="Z192" s="221"/>
      <c r="AA192" s="221"/>
    </row>
    <row r="193" spans="1:34" ht="25.5" hidden="1" customHeight="1" x14ac:dyDescent="0.25">
      <c r="A193" s="252"/>
      <c r="B193" s="252"/>
      <c r="C193" s="252"/>
      <c r="D193" s="252"/>
      <c r="E193" s="252"/>
      <c r="F193" s="252"/>
      <c r="G193" s="252"/>
      <c r="H193" s="252"/>
      <c r="I193" s="252"/>
      <c r="J193" s="252"/>
      <c r="K193" s="252"/>
      <c r="L193" s="264"/>
      <c r="M193" s="264"/>
      <c r="N193" s="264"/>
      <c r="O193" s="265"/>
      <c r="P193" s="190"/>
      <c r="Q193" s="221"/>
      <c r="R193" s="221"/>
      <c r="S193" s="221"/>
      <c r="T193" s="221"/>
      <c r="U193" s="221"/>
      <c r="V193" s="221"/>
      <c r="W193" s="221"/>
      <c r="X193" s="254"/>
      <c r="Y193" s="256"/>
      <c r="Z193" s="221"/>
      <c r="AA193" s="221"/>
    </row>
    <row r="194" spans="1:34" ht="18.75" customHeight="1" x14ac:dyDescent="0.25">
      <c r="A194" s="252"/>
      <c r="B194" s="482" t="s">
        <v>342</v>
      </c>
      <c r="C194" s="536"/>
      <c r="D194" s="536"/>
      <c r="E194" s="536"/>
      <c r="F194" s="536"/>
      <c r="G194" s="536"/>
      <c r="H194" s="536"/>
      <c r="I194" s="536"/>
      <c r="J194" s="536"/>
      <c r="L194" s="264"/>
      <c r="M194" s="264"/>
      <c r="N194" s="264"/>
      <c r="O194" s="265"/>
      <c r="P194" s="265"/>
      <c r="Q194" s="221"/>
      <c r="R194" s="221"/>
      <c r="S194" s="221"/>
      <c r="T194" s="221"/>
      <c r="U194" s="221"/>
      <c r="V194" s="221"/>
      <c r="W194" s="221"/>
      <c r="X194" s="254"/>
      <c r="Y194" s="256"/>
      <c r="Z194" s="221"/>
      <c r="AA194" s="221"/>
    </row>
    <row r="195" spans="1:34" ht="25.5" customHeight="1" x14ac:dyDescent="0.25">
      <c r="A195" s="252"/>
      <c r="B195" s="641" t="s">
        <v>346</v>
      </c>
      <c r="C195" s="642"/>
      <c r="D195" s="642"/>
      <c r="E195" s="642"/>
      <c r="F195" s="642"/>
      <c r="G195" s="642"/>
      <c r="H195" s="642"/>
      <c r="I195" s="642"/>
      <c r="J195" s="643"/>
      <c r="L195" s="264"/>
      <c r="M195" s="264"/>
      <c r="N195" s="264"/>
      <c r="O195" s="265"/>
      <c r="P195" s="265"/>
      <c r="Q195" s="221"/>
      <c r="R195" s="221"/>
      <c r="S195" s="221"/>
      <c r="T195" s="221"/>
      <c r="U195" s="221"/>
      <c r="V195" s="221"/>
      <c r="W195" s="221"/>
      <c r="X195" s="254"/>
      <c r="Y195" s="256"/>
      <c r="Z195" s="221"/>
      <c r="AA195" s="221"/>
    </row>
    <row r="196" spans="1:34" ht="17.25" customHeight="1" x14ac:dyDescent="0.25">
      <c r="A196" s="252"/>
      <c r="B196" s="644"/>
      <c r="C196" s="645"/>
      <c r="D196" s="645"/>
      <c r="E196" s="645"/>
      <c r="F196" s="645"/>
      <c r="G196" s="645"/>
      <c r="H196" s="645"/>
      <c r="I196" s="645"/>
      <c r="J196" s="646"/>
      <c r="K196" s="488"/>
      <c r="L196" s="531"/>
      <c r="M196" s="532"/>
      <c r="N196" s="532"/>
      <c r="P196" s="221"/>
      <c r="Q196" s="221"/>
      <c r="R196" s="221"/>
      <c r="S196" s="221"/>
      <c r="T196" s="221"/>
      <c r="U196" s="221"/>
      <c r="V196" s="221"/>
      <c r="W196" s="221"/>
      <c r="X196" s="254"/>
      <c r="Y196" s="256"/>
      <c r="Z196" s="221"/>
      <c r="AA196" s="221"/>
    </row>
    <row r="197" spans="1:34" ht="17.25" customHeight="1" x14ac:dyDescent="0.25">
      <c r="A197" s="252"/>
      <c r="B197" s="225"/>
      <c r="K197" s="488"/>
      <c r="L197" s="531"/>
      <c r="M197" s="532"/>
      <c r="N197" s="532"/>
      <c r="P197" s="221"/>
      <c r="Q197" s="221"/>
      <c r="R197" s="221"/>
      <c r="S197" s="221"/>
      <c r="T197" s="221"/>
      <c r="U197" s="221"/>
      <c r="V197" s="221"/>
      <c r="W197" s="221"/>
      <c r="X197" s="254"/>
      <c r="Y197" s="256"/>
      <c r="Z197" s="221"/>
      <c r="AA197" s="221"/>
    </row>
    <row r="198" spans="1:34" ht="20.25" customHeight="1" x14ac:dyDescent="0.25">
      <c r="A198" s="252"/>
      <c r="B198" s="471" t="s">
        <v>151</v>
      </c>
      <c r="C198" s="471"/>
      <c r="D198" s="471"/>
      <c r="E198" s="471"/>
      <c r="F198" s="471"/>
      <c r="G198" s="190"/>
      <c r="J198" s="221"/>
      <c r="K198" s="488"/>
      <c r="L198" s="532"/>
      <c r="M198" s="532"/>
      <c r="N198" s="532"/>
      <c r="P198" s="257" t="s">
        <v>34</v>
      </c>
      <c r="X198" s="254"/>
      <c r="Y198" s="256"/>
      <c r="Z198" s="221"/>
      <c r="AA198" s="221"/>
    </row>
    <row r="199" spans="1:34" ht="15.75" customHeight="1" x14ac:dyDescent="0.3">
      <c r="A199" s="252"/>
      <c r="B199" s="477" t="s">
        <v>331</v>
      </c>
      <c r="C199" s="477"/>
      <c r="D199" s="477"/>
      <c r="E199" s="478"/>
      <c r="F199" s="266"/>
      <c r="G199" s="260"/>
      <c r="H199" s="260"/>
      <c r="I199" s="260"/>
      <c r="J199" s="221"/>
      <c r="K199" s="489"/>
      <c r="L199" s="267"/>
      <c r="M199" s="268"/>
      <c r="N199" s="269"/>
      <c r="P199" s="189"/>
      <c r="X199" s="254"/>
      <c r="Y199" s="256"/>
      <c r="Z199" s="221"/>
      <c r="AA199" s="221"/>
    </row>
    <row r="200" spans="1:34" ht="99" customHeight="1" x14ac:dyDescent="0.25">
      <c r="A200" s="252"/>
      <c r="B200" s="647" t="s">
        <v>621</v>
      </c>
      <c r="C200" s="648"/>
      <c r="D200" s="479" t="s">
        <v>620</v>
      </c>
      <c r="E200" s="649"/>
      <c r="F200" s="649"/>
      <c r="G200" s="650"/>
      <c r="H200" s="479" t="s">
        <v>333</v>
      </c>
      <c r="I200" s="480"/>
      <c r="J200" s="480"/>
      <c r="K200" s="480"/>
      <c r="L200" s="480"/>
      <c r="M200" s="480"/>
      <c r="N200" s="481"/>
      <c r="P200" s="270" t="s">
        <v>619</v>
      </c>
      <c r="Q200" s="638" t="s">
        <v>618</v>
      </c>
      <c r="R200" s="639"/>
      <c r="S200" s="639"/>
      <c r="T200" s="639"/>
      <c r="U200" s="639"/>
      <c r="V200" s="639"/>
      <c r="W200" s="639"/>
      <c r="X200" s="640"/>
      <c r="Y200" s="271"/>
      <c r="Z200" s="272"/>
      <c r="AA200" s="273"/>
      <c r="AB200" s="273"/>
    </row>
    <row r="201" spans="1:34" ht="34.5" customHeight="1" x14ac:dyDescent="0.3">
      <c r="A201" s="252"/>
      <c r="B201" s="486" t="s">
        <v>353</v>
      </c>
      <c r="C201" s="487"/>
      <c r="D201" s="934"/>
      <c r="E201" s="475"/>
      <c r="F201" s="475"/>
      <c r="G201" s="476"/>
      <c r="H201" s="474"/>
      <c r="I201" s="475"/>
      <c r="J201" s="475"/>
      <c r="K201" s="475"/>
      <c r="L201" s="475"/>
      <c r="M201" s="475"/>
      <c r="N201" s="476"/>
      <c r="O201" s="274"/>
      <c r="P201" s="301"/>
      <c r="Q201" s="472"/>
      <c r="R201" s="472"/>
      <c r="S201" s="472"/>
      <c r="T201" s="472"/>
      <c r="U201" s="472"/>
      <c r="V201" s="472"/>
      <c r="W201" s="472"/>
      <c r="X201" s="473"/>
      <c r="Y201" s="274"/>
      <c r="Z201" s="274"/>
      <c r="AA201" s="274" t="b">
        <f>IF(LEFT(B201,4)="Välj",FALSE,TRUE)</f>
        <v>0</v>
      </c>
      <c r="AB201" s="274" t="b">
        <f>IF(P201="Ja",TRUE,FALSE)</f>
        <v>0</v>
      </c>
      <c r="AH201" s="199" t="b">
        <f>AA201=AB201</f>
        <v>1</v>
      </c>
    </row>
    <row r="202" spans="1:34" ht="32.25" customHeight="1" x14ac:dyDescent="0.3">
      <c r="A202" s="252"/>
      <c r="B202" s="486" t="s">
        <v>353</v>
      </c>
      <c r="C202" s="487"/>
      <c r="D202" s="934"/>
      <c r="E202" s="475"/>
      <c r="F202" s="475"/>
      <c r="G202" s="476"/>
      <c r="H202" s="474"/>
      <c r="I202" s="475"/>
      <c r="J202" s="475"/>
      <c r="K202" s="475"/>
      <c r="L202" s="475"/>
      <c r="M202" s="475"/>
      <c r="N202" s="476"/>
      <c r="O202" s="274"/>
      <c r="P202" s="301"/>
      <c r="Q202" s="472"/>
      <c r="R202" s="472"/>
      <c r="S202" s="472"/>
      <c r="T202" s="472"/>
      <c r="U202" s="472"/>
      <c r="V202" s="472"/>
      <c r="W202" s="472"/>
      <c r="X202" s="473"/>
      <c r="Y202" s="274"/>
      <c r="Z202" s="274"/>
      <c r="AA202" s="274" t="b">
        <f t="shared" ref="AA202:AA220" si="0">IF(LEFT(B202,4)="Välj",FALSE,TRUE)</f>
        <v>0</v>
      </c>
      <c r="AB202" s="274" t="b">
        <f t="shared" ref="AB202:AB220" si="1">IF(P202="Ja",TRUE,FALSE)</f>
        <v>0</v>
      </c>
      <c r="AH202" s="199" t="b">
        <f t="shared" ref="AH202:AH220" si="2">AA202=AB202</f>
        <v>1</v>
      </c>
    </row>
    <row r="203" spans="1:34" ht="32.25" customHeight="1" x14ac:dyDescent="0.3">
      <c r="A203" s="252"/>
      <c r="B203" s="486" t="s">
        <v>353</v>
      </c>
      <c r="C203" s="487"/>
      <c r="D203" s="934"/>
      <c r="E203" s="475"/>
      <c r="F203" s="475"/>
      <c r="G203" s="476"/>
      <c r="H203" s="474"/>
      <c r="I203" s="475"/>
      <c r="J203" s="475"/>
      <c r="K203" s="475"/>
      <c r="L203" s="475"/>
      <c r="M203" s="475"/>
      <c r="N203" s="476"/>
      <c r="O203" s="274"/>
      <c r="P203" s="301"/>
      <c r="Q203" s="472"/>
      <c r="R203" s="472"/>
      <c r="S203" s="472"/>
      <c r="T203" s="472"/>
      <c r="U203" s="472"/>
      <c r="V203" s="472"/>
      <c r="W203" s="472"/>
      <c r="X203" s="473"/>
      <c r="Y203" s="274"/>
      <c r="Z203" s="274"/>
      <c r="AA203" s="274" t="b">
        <f t="shared" si="0"/>
        <v>0</v>
      </c>
      <c r="AB203" s="274" t="b">
        <f t="shared" si="1"/>
        <v>0</v>
      </c>
      <c r="AH203" s="199" t="b">
        <f t="shared" si="2"/>
        <v>1</v>
      </c>
    </row>
    <row r="204" spans="1:34" ht="32.25" customHeight="1" x14ac:dyDescent="0.3">
      <c r="A204" s="252"/>
      <c r="B204" s="486" t="s">
        <v>353</v>
      </c>
      <c r="C204" s="487"/>
      <c r="D204" s="934"/>
      <c r="E204" s="475"/>
      <c r="F204" s="475"/>
      <c r="G204" s="476"/>
      <c r="H204" s="474"/>
      <c r="I204" s="475"/>
      <c r="J204" s="475"/>
      <c r="K204" s="475"/>
      <c r="L204" s="475"/>
      <c r="M204" s="475"/>
      <c r="N204" s="476"/>
      <c r="O204" s="274"/>
      <c r="P204" s="301"/>
      <c r="Q204" s="472"/>
      <c r="R204" s="472"/>
      <c r="S204" s="472"/>
      <c r="T204" s="472"/>
      <c r="U204" s="472"/>
      <c r="V204" s="472"/>
      <c r="W204" s="472"/>
      <c r="X204" s="473"/>
      <c r="Y204" s="274"/>
      <c r="Z204" s="274"/>
      <c r="AA204" s="274" t="b">
        <f t="shared" si="0"/>
        <v>0</v>
      </c>
      <c r="AB204" s="274" t="b">
        <f t="shared" si="1"/>
        <v>0</v>
      </c>
      <c r="AH204" s="199" t="b">
        <f t="shared" si="2"/>
        <v>1</v>
      </c>
    </row>
    <row r="205" spans="1:34" ht="32.25" customHeight="1" x14ac:dyDescent="0.3">
      <c r="A205" s="252"/>
      <c r="B205" s="486" t="s">
        <v>353</v>
      </c>
      <c r="C205" s="487"/>
      <c r="D205" s="934"/>
      <c r="E205" s="475"/>
      <c r="F205" s="475"/>
      <c r="G205" s="476"/>
      <c r="H205" s="474"/>
      <c r="I205" s="475"/>
      <c r="J205" s="475"/>
      <c r="K205" s="475"/>
      <c r="L205" s="475"/>
      <c r="M205" s="475"/>
      <c r="N205" s="476"/>
      <c r="O205" s="274"/>
      <c r="P205" s="301"/>
      <c r="Q205" s="472"/>
      <c r="R205" s="472"/>
      <c r="S205" s="472"/>
      <c r="T205" s="472"/>
      <c r="U205" s="472"/>
      <c r="V205" s="472"/>
      <c r="W205" s="472"/>
      <c r="X205" s="473"/>
      <c r="Y205" s="274"/>
      <c r="Z205" s="274"/>
      <c r="AA205" s="274" t="b">
        <f t="shared" si="0"/>
        <v>0</v>
      </c>
      <c r="AB205" s="274" t="b">
        <f t="shared" si="1"/>
        <v>0</v>
      </c>
      <c r="AH205" s="199" t="b">
        <f t="shared" si="2"/>
        <v>1</v>
      </c>
    </row>
    <row r="206" spans="1:34" ht="32.25" customHeight="1" x14ac:dyDescent="0.3">
      <c r="A206" s="252"/>
      <c r="B206" s="486" t="s">
        <v>353</v>
      </c>
      <c r="C206" s="487"/>
      <c r="D206" s="934"/>
      <c r="E206" s="475"/>
      <c r="F206" s="475"/>
      <c r="G206" s="476"/>
      <c r="H206" s="474"/>
      <c r="I206" s="475"/>
      <c r="J206" s="475"/>
      <c r="K206" s="475"/>
      <c r="L206" s="475"/>
      <c r="M206" s="475"/>
      <c r="N206" s="476"/>
      <c r="O206" s="275"/>
      <c r="P206" s="301"/>
      <c r="Q206" s="472"/>
      <c r="R206" s="472"/>
      <c r="S206" s="472"/>
      <c r="T206" s="472"/>
      <c r="U206" s="472"/>
      <c r="V206" s="472"/>
      <c r="W206" s="472"/>
      <c r="X206" s="473"/>
      <c r="Y206" s="274"/>
      <c r="Z206" s="274"/>
      <c r="AA206" s="274" t="b">
        <f t="shared" si="0"/>
        <v>0</v>
      </c>
      <c r="AB206" s="274" t="b">
        <f t="shared" si="1"/>
        <v>0</v>
      </c>
      <c r="AH206" s="199" t="b">
        <f t="shared" si="2"/>
        <v>1</v>
      </c>
    </row>
    <row r="207" spans="1:34" ht="32.25" customHeight="1" x14ac:dyDescent="0.3">
      <c r="A207" s="252"/>
      <c r="B207" s="486" t="s">
        <v>353</v>
      </c>
      <c r="C207" s="487"/>
      <c r="D207" s="934"/>
      <c r="E207" s="475"/>
      <c r="F207" s="475"/>
      <c r="G207" s="476"/>
      <c r="H207" s="474"/>
      <c r="I207" s="475"/>
      <c r="J207" s="475"/>
      <c r="K207" s="475"/>
      <c r="L207" s="475"/>
      <c r="M207" s="475"/>
      <c r="N207" s="476"/>
      <c r="O207" s="274"/>
      <c r="P207" s="301"/>
      <c r="Q207" s="472"/>
      <c r="R207" s="472"/>
      <c r="S207" s="472"/>
      <c r="T207" s="472"/>
      <c r="U207" s="472"/>
      <c r="V207" s="472"/>
      <c r="W207" s="472"/>
      <c r="X207" s="473"/>
      <c r="Y207" s="274"/>
      <c r="Z207" s="274"/>
      <c r="AA207" s="274" t="b">
        <f t="shared" si="0"/>
        <v>0</v>
      </c>
      <c r="AB207" s="274" t="b">
        <f t="shared" si="1"/>
        <v>0</v>
      </c>
      <c r="AH207" s="199" t="b">
        <f t="shared" si="2"/>
        <v>1</v>
      </c>
    </row>
    <row r="208" spans="1:34" ht="32.25" customHeight="1" x14ac:dyDescent="0.3">
      <c r="A208" s="252"/>
      <c r="B208" s="486" t="s">
        <v>353</v>
      </c>
      <c r="C208" s="487"/>
      <c r="D208" s="934"/>
      <c r="E208" s="475"/>
      <c r="F208" s="475"/>
      <c r="G208" s="476"/>
      <c r="H208" s="474"/>
      <c r="I208" s="475"/>
      <c r="J208" s="475"/>
      <c r="K208" s="475"/>
      <c r="L208" s="475"/>
      <c r="M208" s="475"/>
      <c r="N208" s="476"/>
      <c r="O208" s="274"/>
      <c r="P208" s="301"/>
      <c r="Q208" s="472"/>
      <c r="R208" s="472"/>
      <c r="S208" s="472"/>
      <c r="T208" s="472"/>
      <c r="U208" s="472"/>
      <c r="V208" s="472"/>
      <c r="W208" s="472"/>
      <c r="X208" s="473"/>
      <c r="Y208" s="274"/>
      <c r="Z208" s="274"/>
      <c r="AA208" s="274" t="b">
        <f t="shared" si="0"/>
        <v>0</v>
      </c>
      <c r="AB208" s="274" t="b">
        <f t="shared" si="1"/>
        <v>0</v>
      </c>
      <c r="AH208" s="199" t="b">
        <f t="shared" si="2"/>
        <v>1</v>
      </c>
    </row>
    <row r="209" spans="1:34" ht="32.25" customHeight="1" x14ac:dyDescent="0.3">
      <c r="A209" s="252"/>
      <c r="B209" s="486" t="s">
        <v>353</v>
      </c>
      <c r="C209" s="487"/>
      <c r="D209" s="934"/>
      <c r="E209" s="475"/>
      <c r="F209" s="475"/>
      <c r="G209" s="476"/>
      <c r="H209" s="474"/>
      <c r="I209" s="475"/>
      <c r="J209" s="475"/>
      <c r="K209" s="475"/>
      <c r="L209" s="475"/>
      <c r="M209" s="475"/>
      <c r="N209" s="476"/>
      <c r="O209" s="274"/>
      <c r="P209" s="301"/>
      <c r="Q209" s="472"/>
      <c r="R209" s="472"/>
      <c r="S209" s="472"/>
      <c r="T209" s="472"/>
      <c r="U209" s="472"/>
      <c r="V209" s="472"/>
      <c r="W209" s="472"/>
      <c r="X209" s="473"/>
      <c r="Y209" s="274"/>
      <c r="Z209" s="274"/>
      <c r="AA209" s="274" t="b">
        <f t="shared" si="0"/>
        <v>0</v>
      </c>
      <c r="AB209" s="274" t="b">
        <f t="shared" si="1"/>
        <v>0</v>
      </c>
      <c r="AH209" s="199" t="b">
        <f t="shared" si="2"/>
        <v>1</v>
      </c>
    </row>
    <row r="210" spans="1:34" ht="32.25" customHeight="1" x14ac:dyDescent="0.3">
      <c r="A210" s="252"/>
      <c r="B210" s="486" t="s">
        <v>353</v>
      </c>
      <c r="C210" s="487"/>
      <c r="D210" s="934"/>
      <c r="E210" s="475"/>
      <c r="F210" s="475"/>
      <c r="G210" s="476"/>
      <c r="H210" s="474"/>
      <c r="I210" s="475"/>
      <c r="J210" s="475"/>
      <c r="K210" s="475"/>
      <c r="L210" s="475"/>
      <c r="M210" s="475"/>
      <c r="N210" s="476"/>
      <c r="O210" s="274"/>
      <c r="P210" s="301"/>
      <c r="Q210" s="472"/>
      <c r="R210" s="472"/>
      <c r="S210" s="472"/>
      <c r="T210" s="472"/>
      <c r="U210" s="472"/>
      <c r="V210" s="472"/>
      <c r="W210" s="472"/>
      <c r="X210" s="473"/>
      <c r="Y210" s="274"/>
      <c r="Z210" s="274"/>
      <c r="AA210" s="274" t="b">
        <f t="shared" si="0"/>
        <v>0</v>
      </c>
      <c r="AB210" s="274" t="b">
        <f t="shared" si="1"/>
        <v>0</v>
      </c>
      <c r="AH210" s="199" t="b">
        <f t="shared" si="2"/>
        <v>1</v>
      </c>
    </row>
    <row r="211" spans="1:34" ht="32.25" customHeight="1" x14ac:dyDescent="0.3">
      <c r="A211" s="252"/>
      <c r="B211" s="486" t="s">
        <v>353</v>
      </c>
      <c r="C211" s="487"/>
      <c r="D211" s="934"/>
      <c r="E211" s="475"/>
      <c r="F211" s="475"/>
      <c r="G211" s="476"/>
      <c r="H211" s="474"/>
      <c r="I211" s="475"/>
      <c r="J211" s="475"/>
      <c r="K211" s="475"/>
      <c r="L211" s="475"/>
      <c r="M211" s="475"/>
      <c r="N211" s="476"/>
      <c r="O211" s="274"/>
      <c r="P211" s="301"/>
      <c r="Q211" s="472"/>
      <c r="R211" s="472"/>
      <c r="S211" s="472"/>
      <c r="T211" s="472"/>
      <c r="U211" s="472"/>
      <c r="V211" s="472"/>
      <c r="W211" s="472"/>
      <c r="X211" s="473"/>
      <c r="Y211" s="274"/>
      <c r="Z211" s="274"/>
      <c r="AA211" s="274" t="b">
        <f t="shared" si="0"/>
        <v>0</v>
      </c>
      <c r="AB211" s="274" t="b">
        <f t="shared" si="1"/>
        <v>0</v>
      </c>
      <c r="AH211" s="199" t="b">
        <f t="shared" si="2"/>
        <v>1</v>
      </c>
    </row>
    <row r="212" spans="1:34" ht="32.25" customHeight="1" x14ac:dyDescent="0.3">
      <c r="A212" s="252"/>
      <c r="B212" s="486" t="s">
        <v>353</v>
      </c>
      <c r="C212" s="487"/>
      <c r="D212" s="934"/>
      <c r="E212" s="475"/>
      <c r="F212" s="475"/>
      <c r="G212" s="476"/>
      <c r="H212" s="474"/>
      <c r="I212" s="475"/>
      <c r="J212" s="475"/>
      <c r="K212" s="475"/>
      <c r="L212" s="475"/>
      <c r="M212" s="475"/>
      <c r="N212" s="476"/>
      <c r="O212" s="274"/>
      <c r="P212" s="301"/>
      <c r="Q212" s="472"/>
      <c r="R212" s="472"/>
      <c r="S212" s="472"/>
      <c r="T212" s="472"/>
      <c r="U212" s="472"/>
      <c r="V212" s="472"/>
      <c r="W212" s="472"/>
      <c r="X212" s="473"/>
      <c r="Y212" s="274"/>
      <c r="Z212" s="274"/>
      <c r="AA212" s="274" t="b">
        <f t="shared" si="0"/>
        <v>0</v>
      </c>
      <c r="AB212" s="274" t="b">
        <f t="shared" si="1"/>
        <v>0</v>
      </c>
      <c r="AH212" s="199" t="b">
        <f t="shared" si="2"/>
        <v>1</v>
      </c>
    </row>
    <row r="213" spans="1:34" ht="32.25" customHeight="1" x14ac:dyDescent="0.3">
      <c r="A213" s="252"/>
      <c r="B213" s="486" t="s">
        <v>353</v>
      </c>
      <c r="C213" s="487"/>
      <c r="D213" s="934"/>
      <c r="E213" s="475"/>
      <c r="F213" s="475"/>
      <c r="G213" s="476"/>
      <c r="H213" s="474"/>
      <c r="I213" s="475"/>
      <c r="J213" s="475"/>
      <c r="K213" s="475"/>
      <c r="L213" s="475"/>
      <c r="M213" s="475"/>
      <c r="N213" s="476"/>
      <c r="O213" s="274"/>
      <c r="P213" s="301"/>
      <c r="Q213" s="472"/>
      <c r="R213" s="472"/>
      <c r="S213" s="472"/>
      <c r="T213" s="472"/>
      <c r="U213" s="472"/>
      <c r="V213" s="472"/>
      <c r="W213" s="472"/>
      <c r="X213" s="473"/>
      <c r="Y213" s="274"/>
      <c r="Z213" s="274"/>
      <c r="AA213" s="274" t="b">
        <f t="shared" si="0"/>
        <v>0</v>
      </c>
      <c r="AB213" s="274" t="b">
        <f t="shared" si="1"/>
        <v>0</v>
      </c>
      <c r="AH213" s="199" t="b">
        <f t="shared" si="2"/>
        <v>1</v>
      </c>
    </row>
    <row r="214" spans="1:34" ht="32.25" customHeight="1" x14ac:dyDescent="0.3">
      <c r="A214" s="252"/>
      <c r="B214" s="486" t="s">
        <v>353</v>
      </c>
      <c r="C214" s="487"/>
      <c r="D214" s="934"/>
      <c r="E214" s="475"/>
      <c r="F214" s="475"/>
      <c r="G214" s="476"/>
      <c r="H214" s="474"/>
      <c r="I214" s="475"/>
      <c r="J214" s="475"/>
      <c r="K214" s="475"/>
      <c r="L214" s="475"/>
      <c r="M214" s="475"/>
      <c r="N214" s="476"/>
      <c r="O214" s="274"/>
      <c r="P214" s="301"/>
      <c r="Q214" s="472"/>
      <c r="R214" s="472"/>
      <c r="S214" s="472"/>
      <c r="T214" s="472"/>
      <c r="U214" s="472"/>
      <c r="V214" s="472"/>
      <c r="W214" s="472"/>
      <c r="X214" s="473"/>
      <c r="Y214" s="274"/>
      <c r="Z214" s="274"/>
      <c r="AA214" s="274" t="b">
        <f t="shared" si="0"/>
        <v>0</v>
      </c>
      <c r="AB214" s="274" t="b">
        <f t="shared" si="1"/>
        <v>0</v>
      </c>
      <c r="AH214" s="199" t="b">
        <f t="shared" si="2"/>
        <v>1</v>
      </c>
    </row>
    <row r="215" spans="1:34" ht="32.25" customHeight="1" x14ac:dyDescent="0.3">
      <c r="A215" s="252"/>
      <c r="B215" s="486" t="s">
        <v>353</v>
      </c>
      <c r="C215" s="487"/>
      <c r="D215" s="934"/>
      <c r="E215" s="475"/>
      <c r="F215" s="475"/>
      <c r="G215" s="476"/>
      <c r="H215" s="474"/>
      <c r="I215" s="475"/>
      <c r="J215" s="475"/>
      <c r="K215" s="475"/>
      <c r="L215" s="475"/>
      <c r="M215" s="475"/>
      <c r="N215" s="476"/>
      <c r="O215" s="275"/>
      <c r="P215" s="301"/>
      <c r="Q215" s="472"/>
      <c r="R215" s="472"/>
      <c r="S215" s="472"/>
      <c r="T215" s="472"/>
      <c r="U215" s="472"/>
      <c r="V215" s="472"/>
      <c r="W215" s="472"/>
      <c r="X215" s="473"/>
      <c r="Y215" s="274"/>
      <c r="Z215" s="274"/>
      <c r="AA215" s="274" t="b">
        <f t="shared" si="0"/>
        <v>0</v>
      </c>
      <c r="AB215" s="274" t="b">
        <f t="shared" si="1"/>
        <v>0</v>
      </c>
      <c r="AH215" s="199" t="b">
        <f t="shared" si="2"/>
        <v>1</v>
      </c>
    </row>
    <row r="216" spans="1:34" ht="32.25" customHeight="1" x14ac:dyDescent="0.3">
      <c r="A216" s="252"/>
      <c r="B216" s="486" t="s">
        <v>353</v>
      </c>
      <c r="C216" s="487"/>
      <c r="D216" s="934"/>
      <c r="E216" s="475"/>
      <c r="F216" s="475"/>
      <c r="G216" s="476"/>
      <c r="H216" s="474"/>
      <c r="I216" s="475"/>
      <c r="J216" s="475"/>
      <c r="K216" s="475"/>
      <c r="L216" s="475"/>
      <c r="M216" s="475"/>
      <c r="N216" s="476"/>
      <c r="O216" s="274"/>
      <c r="P216" s="301"/>
      <c r="Q216" s="472"/>
      <c r="R216" s="472"/>
      <c r="S216" s="472"/>
      <c r="T216" s="472"/>
      <c r="U216" s="472"/>
      <c r="V216" s="472"/>
      <c r="W216" s="472"/>
      <c r="X216" s="473"/>
      <c r="Y216" s="274"/>
      <c r="Z216" s="274"/>
      <c r="AA216" s="274" t="b">
        <f t="shared" si="0"/>
        <v>0</v>
      </c>
      <c r="AB216" s="274" t="b">
        <f t="shared" si="1"/>
        <v>0</v>
      </c>
      <c r="AH216" s="199" t="b">
        <f t="shared" si="2"/>
        <v>1</v>
      </c>
    </row>
    <row r="217" spans="1:34" ht="32.25" customHeight="1" x14ac:dyDescent="0.3">
      <c r="A217" s="252"/>
      <c r="B217" s="486" t="s">
        <v>353</v>
      </c>
      <c r="C217" s="487"/>
      <c r="D217" s="934"/>
      <c r="E217" s="475"/>
      <c r="F217" s="475"/>
      <c r="G217" s="476"/>
      <c r="H217" s="474"/>
      <c r="I217" s="475"/>
      <c r="J217" s="475"/>
      <c r="K217" s="475"/>
      <c r="L217" s="475"/>
      <c r="M217" s="475"/>
      <c r="N217" s="476"/>
      <c r="O217" s="274"/>
      <c r="P217" s="301"/>
      <c r="Q217" s="472"/>
      <c r="R217" s="472"/>
      <c r="S217" s="472"/>
      <c r="T217" s="472"/>
      <c r="U217" s="472"/>
      <c r="V217" s="472"/>
      <c r="W217" s="472"/>
      <c r="X217" s="473"/>
      <c r="Y217" s="274"/>
      <c r="Z217" s="274"/>
      <c r="AA217" s="274" t="b">
        <f t="shared" si="0"/>
        <v>0</v>
      </c>
      <c r="AB217" s="274" t="b">
        <f t="shared" si="1"/>
        <v>0</v>
      </c>
      <c r="AH217" s="199" t="b">
        <f t="shared" si="2"/>
        <v>1</v>
      </c>
    </row>
    <row r="218" spans="1:34" ht="32.25" customHeight="1" x14ac:dyDescent="0.3">
      <c r="A218" s="252"/>
      <c r="B218" s="486" t="s">
        <v>353</v>
      </c>
      <c r="C218" s="487"/>
      <c r="D218" s="934"/>
      <c r="E218" s="475"/>
      <c r="F218" s="475"/>
      <c r="G218" s="476"/>
      <c r="H218" s="474"/>
      <c r="I218" s="475"/>
      <c r="J218" s="475"/>
      <c r="K218" s="475"/>
      <c r="L218" s="475"/>
      <c r="M218" s="475"/>
      <c r="N218" s="476"/>
      <c r="O218" s="274"/>
      <c r="P218" s="301"/>
      <c r="Q218" s="472"/>
      <c r="R218" s="472"/>
      <c r="S218" s="472"/>
      <c r="T218" s="472"/>
      <c r="U218" s="472"/>
      <c r="V218" s="472"/>
      <c r="W218" s="472"/>
      <c r="X218" s="473"/>
      <c r="Y218" s="274"/>
      <c r="Z218" s="274"/>
      <c r="AA218" s="274" t="b">
        <f t="shared" si="0"/>
        <v>0</v>
      </c>
      <c r="AB218" s="274" t="b">
        <f t="shared" si="1"/>
        <v>0</v>
      </c>
      <c r="AH218" s="199" t="b">
        <f t="shared" si="2"/>
        <v>1</v>
      </c>
    </row>
    <row r="219" spans="1:34" ht="32.25" customHeight="1" x14ac:dyDescent="0.3">
      <c r="A219" s="252"/>
      <c r="B219" s="486" t="s">
        <v>353</v>
      </c>
      <c r="C219" s="487"/>
      <c r="D219" s="934"/>
      <c r="E219" s="475"/>
      <c r="F219" s="475"/>
      <c r="G219" s="476"/>
      <c r="H219" s="474"/>
      <c r="I219" s="475"/>
      <c r="J219" s="475"/>
      <c r="K219" s="475"/>
      <c r="L219" s="475"/>
      <c r="M219" s="475"/>
      <c r="N219" s="476"/>
      <c r="O219" s="274"/>
      <c r="P219" s="301"/>
      <c r="Q219" s="472"/>
      <c r="R219" s="472"/>
      <c r="S219" s="472"/>
      <c r="T219" s="472"/>
      <c r="U219" s="472"/>
      <c r="V219" s="472"/>
      <c r="W219" s="472"/>
      <c r="X219" s="473"/>
      <c r="Y219" s="274"/>
      <c r="Z219" s="274"/>
      <c r="AA219" s="274" t="b">
        <f t="shared" si="0"/>
        <v>0</v>
      </c>
      <c r="AB219" s="274" t="b">
        <f t="shared" si="1"/>
        <v>0</v>
      </c>
      <c r="AH219" s="199" t="b">
        <f t="shared" si="2"/>
        <v>1</v>
      </c>
    </row>
    <row r="220" spans="1:34" ht="32.25" customHeight="1" x14ac:dyDescent="0.3">
      <c r="A220" s="252"/>
      <c r="B220" s="486" t="s">
        <v>353</v>
      </c>
      <c r="C220" s="487"/>
      <c r="D220" s="934"/>
      <c r="E220" s="475"/>
      <c r="F220" s="475"/>
      <c r="G220" s="476"/>
      <c r="H220" s="474"/>
      <c r="I220" s="475"/>
      <c r="J220" s="475"/>
      <c r="K220" s="475"/>
      <c r="L220" s="475"/>
      <c r="M220" s="475"/>
      <c r="N220" s="476"/>
      <c r="O220" s="274"/>
      <c r="P220" s="301"/>
      <c r="Q220" s="472"/>
      <c r="R220" s="472"/>
      <c r="S220" s="472"/>
      <c r="T220" s="472"/>
      <c r="U220" s="472"/>
      <c r="V220" s="472"/>
      <c r="W220" s="472"/>
      <c r="X220" s="473"/>
      <c r="Y220" s="274"/>
      <c r="Z220" s="274"/>
      <c r="AA220" s="274" t="b">
        <f t="shared" si="0"/>
        <v>0</v>
      </c>
      <c r="AB220" s="274" t="b">
        <f t="shared" si="1"/>
        <v>0</v>
      </c>
      <c r="AH220" s="199" t="b">
        <f t="shared" si="2"/>
        <v>1</v>
      </c>
    </row>
    <row r="221" spans="1:34" ht="13" x14ac:dyDescent="0.3">
      <c r="A221" s="252"/>
      <c r="B221" s="266"/>
      <c r="C221" s="266"/>
      <c r="D221" s="276"/>
      <c r="E221" s="266"/>
      <c r="F221" s="266"/>
      <c r="G221" s="260"/>
      <c r="H221" s="260"/>
      <c r="I221" s="260"/>
      <c r="J221" s="221"/>
      <c r="K221" s="231"/>
      <c r="L221" s="277"/>
      <c r="M221" s="268"/>
      <c r="N221" s="278"/>
      <c r="P221" s="189"/>
      <c r="X221" s="254"/>
      <c r="Y221" s="256"/>
      <c r="Z221" s="221"/>
      <c r="AA221" s="221"/>
    </row>
    <row r="222" spans="1:34" ht="29.25" customHeight="1" x14ac:dyDescent="0.25">
      <c r="A222" s="252"/>
      <c r="B222" s="266"/>
      <c r="C222" s="266"/>
      <c r="D222" s="276"/>
      <c r="E222" s="266"/>
      <c r="F222" s="266"/>
      <c r="G222" s="260"/>
      <c r="H222" s="889"/>
      <c r="I222" s="712"/>
      <c r="J222" s="712"/>
      <c r="K222" s="231"/>
      <c r="L222" s="964"/>
      <c r="M222" s="965"/>
      <c r="N222" s="965"/>
      <c r="P222" s="190"/>
      <c r="X222" s="254"/>
      <c r="Y222" s="256"/>
      <c r="Z222" s="221"/>
      <c r="AA222" s="221"/>
    </row>
    <row r="223" spans="1:34" ht="13" x14ac:dyDescent="0.25">
      <c r="A223" s="252"/>
      <c r="B223" s="266"/>
      <c r="C223" s="266"/>
      <c r="D223" s="276"/>
      <c r="E223" s="266"/>
      <c r="F223" s="266"/>
      <c r="G223" s="260"/>
      <c r="H223" s="260"/>
      <c r="I223" s="260"/>
      <c r="J223" s="221"/>
      <c r="K223" s="231"/>
      <c r="L223" s="965"/>
      <c r="M223" s="965"/>
      <c r="N223" s="965"/>
      <c r="P223" s="189"/>
      <c r="X223" s="254"/>
      <c r="Y223" s="256"/>
      <c r="Z223" s="221"/>
      <c r="AA223" s="221"/>
    </row>
    <row r="224" spans="1:34" ht="15.75" customHeight="1" x14ac:dyDescent="0.3">
      <c r="A224" s="303"/>
      <c r="B224" s="966" t="s">
        <v>332</v>
      </c>
      <c r="C224" s="966"/>
      <c r="D224" s="966"/>
      <c r="E224" s="967"/>
      <c r="F224" s="266"/>
      <c r="G224" s="260"/>
      <c r="H224" s="260"/>
      <c r="I224" s="260"/>
      <c r="J224" s="221"/>
      <c r="K224" s="231"/>
      <c r="L224" s="277"/>
      <c r="M224" s="268"/>
      <c r="N224" s="269"/>
      <c r="P224" s="189"/>
      <c r="X224" s="254"/>
      <c r="Y224" s="256"/>
      <c r="Z224" s="221"/>
      <c r="AA224" s="221"/>
    </row>
    <row r="225" spans="1:34" ht="99" customHeight="1" x14ac:dyDescent="0.25">
      <c r="A225" s="252"/>
      <c r="B225" s="951" t="s">
        <v>622</v>
      </c>
      <c r="C225" s="648"/>
      <c r="D225" s="951" t="s">
        <v>623</v>
      </c>
      <c r="E225" s="952"/>
      <c r="F225" s="953"/>
      <c r="G225" s="954"/>
      <c r="H225" s="479" t="s">
        <v>119</v>
      </c>
      <c r="I225" s="955"/>
      <c r="J225" s="955"/>
      <c r="K225" s="481"/>
      <c r="L225" s="304" t="str">
        <f>IF(TillDelVal=1,"","Ange poäng-värde
")</f>
        <v xml:space="preserve">Ange poäng-värde
</v>
      </c>
      <c r="M225" s="956" t="str">
        <f>IF(TillDelVal=1,"","Ange prisavdrag från totalpriset (kr)
")</f>
        <v xml:space="preserve">Ange prisavdrag från totalpriset (kr)
</v>
      </c>
      <c r="N225" s="957"/>
      <c r="P225" s="305" t="s">
        <v>153</v>
      </c>
      <c r="Q225" s="962" t="s">
        <v>73</v>
      </c>
      <c r="R225" s="649"/>
      <c r="S225" s="649"/>
      <c r="T225" s="649"/>
      <c r="U225" s="649"/>
      <c r="V225" s="649"/>
      <c r="W225" s="649"/>
      <c r="X225" s="963"/>
      <c r="Y225" s="271"/>
      <c r="Z225" s="272"/>
      <c r="AA225" s="273"/>
      <c r="AB225" s="273"/>
    </row>
    <row r="226" spans="1:34" ht="34.5" customHeight="1" x14ac:dyDescent="0.3">
      <c r="A226" s="252"/>
      <c r="B226" s="486" t="s">
        <v>353</v>
      </c>
      <c r="C226" s="487"/>
      <c r="D226" s="934"/>
      <c r="E226" s="935"/>
      <c r="F226" s="475"/>
      <c r="G226" s="476"/>
      <c r="H226" s="936"/>
      <c r="I226" s="937"/>
      <c r="J226" s="937"/>
      <c r="K226" s="961"/>
      <c r="L226" s="57"/>
      <c r="M226" s="939"/>
      <c r="N226" s="940"/>
      <c r="O226" s="274"/>
      <c r="P226" s="362"/>
      <c r="Q226" s="948"/>
      <c r="R226" s="949"/>
      <c r="S226" s="949"/>
      <c r="T226" s="949"/>
      <c r="U226" s="949"/>
      <c r="V226" s="949"/>
      <c r="W226" s="949"/>
      <c r="X226" s="950"/>
      <c r="Y226" s="274"/>
      <c r="Z226" s="274"/>
      <c r="AA226" s="274" t="b">
        <f>IF(AND(K226="Bör-krav",L226&lt;=0),TRUE,FALSE)</f>
        <v>0</v>
      </c>
      <c r="AB226" s="274" t="b">
        <f>IF(K226="Ska-krav",TRUE,FALSE)</f>
        <v>0</v>
      </c>
      <c r="AH226" s="199" t="b">
        <f>IF(AND(K226="Ska-krav",P226&lt;&gt;"Ja"),TRUE,FALSE)</f>
        <v>0</v>
      </c>
    </row>
    <row r="227" spans="1:34" ht="32.25" customHeight="1" x14ac:dyDescent="0.3">
      <c r="A227" s="252"/>
      <c r="B227" s="486" t="s">
        <v>353</v>
      </c>
      <c r="C227" s="487"/>
      <c r="D227" s="934"/>
      <c r="E227" s="935"/>
      <c r="F227" s="475"/>
      <c r="G227" s="476"/>
      <c r="H227" s="936"/>
      <c r="I227" s="937"/>
      <c r="J227" s="937"/>
      <c r="K227" s="961"/>
      <c r="L227" s="57"/>
      <c r="M227" s="939"/>
      <c r="N227" s="940"/>
      <c r="O227" s="274"/>
      <c r="P227" s="362"/>
      <c r="Q227" s="948"/>
      <c r="R227" s="949"/>
      <c r="S227" s="949"/>
      <c r="T227" s="949"/>
      <c r="U227" s="949"/>
      <c r="V227" s="949"/>
      <c r="W227" s="949"/>
      <c r="X227" s="950"/>
      <c r="Y227" s="274"/>
      <c r="Z227" s="274"/>
      <c r="AA227" s="274" t="b">
        <f t="shared" ref="AA227:AA246" si="3">IF(AND(K227="Bör-krav",L227&lt;=0),TRUE,FALSE)</f>
        <v>0</v>
      </c>
      <c r="AB227" s="274" t="b">
        <f t="shared" ref="AB227:AB246" si="4">IF(K227="Ska-krav",TRUE,FALSE)</f>
        <v>0</v>
      </c>
      <c r="AH227" s="199" t="b">
        <f t="shared" ref="AH227:AH246" si="5">IF(AND(K227="Ska-krav",P227&lt;&gt;"Ja"),TRUE,FALSE)</f>
        <v>0</v>
      </c>
    </row>
    <row r="228" spans="1:34" ht="32.25" customHeight="1" x14ac:dyDescent="0.3">
      <c r="A228" s="252"/>
      <c r="B228" s="486" t="s">
        <v>353</v>
      </c>
      <c r="C228" s="487"/>
      <c r="D228" s="934"/>
      <c r="E228" s="935"/>
      <c r="F228" s="475"/>
      <c r="G228" s="476"/>
      <c r="H228" s="936"/>
      <c r="I228" s="937"/>
      <c r="J228" s="937"/>
      <c r="K228" s="961"/>
      <c r="L228" s="57"/>
      <c r="M228" s="939"/>
      <c r="N228" s="940"/>
      <c r="O228" s="274"/>
      <c r="P228" s="362"/>
      <c r="Q228" s="948"/>
      <c r="R228" s="949"/>
      <c r="S228" s="949"/>
      <c r="T228" s="949"/>
      <c r="U228" s="949"/>
      <c r="V228" s="949"/>
      <c r="W228" s="949"/>
      <c r="X228" s="950"/>
      <c r="Y228" s="274"/>
      <c r="Z228" s="274"/>
      <c r="AA228" s="274" t="b">
        <f t="shared" si="3"/>
        <v>0</v>
      </c>
      <c r="AB228" s="274" t="b">
        <f t="shared" si="4"/>
        <v>0</v>
      </c>
      <c r="AH228" s="199" t="b">
        <f t="shared" si="5"/>
        <v>0</v>
      </c>
    </row>
    <row r="229" spans="1:34" ht="32.25" customHeight="1" x14ac:dyDescent="0.3">
      <c r="A229" s="252"/>
      <c r="B229" s="486" t="s">
        <v>353</v>
      </c>
      <c r="C229" s="487"/>
      <c r="D229" s="934"/>
      <c r="E229" s="935"/>
      <c r="F229" s="475"/>
      <c r="G229" s="476"/>
      <c r="H229" s="936"/>
      <c r="I229" s="937"/>
      <c r="J229" s="937"/>
      <c r="K229" s="961"/>
      <c r="L229" s="57"/>
      <c r="M229" s="939"/>
      <c r="N229" s="940"/>
      <c r="O229" s="274"/>
      <c r="P229" s="362"/>
      <c r="Q229" s="948"/>
      <c r="R229" s="949"/>
      <c r="S229" s="949"/>
      <c r="T229" s="949"/>
      <c r="U229" s="949"/>
      <c r="V229" s="949"/>
      <c r="W229" s="949"/>
      <c r="X229" s="950"/>
      <c r="Y229" s="274"/>
      <c r="Z229" s="274"/>
      <c r="AA229" s="274" t="b">
        <f t="shared" si="3"/>
        <v>0</v>
      </c>
      <c r="AB229" s="274" t="b">
        <f t="shared" si="4"/>
        <v>0</v>
      </c>
      <c r="AH229" s="199" t="b">
        <f t="shared" si="5"/>
        <v>0</v>
      </c>
    </row>
    <row r="230" spans="1:34" ht="32.25" customHeight="1" x14ac:dyDescent="0.3">
      <c r="A230" s="252"/>
      <c r="B230" s="486" t="s">
        <v>353</v>
      </c>
      <c r="C230" s="487"/>
      <c r="D230" s="934"/>
      <c r="E230" s="935"/>
      <c r="F230" s="475"/>
      <c r="G230" s="476"/>
      <c r="H230" s="936"/>
      <c r="I230" s="937"/>
      <c r="J230" s="937"/>
      <c r="K230" s="961"/>
      <c r="L230" s="57"/>
      <c r="M230" s="939"/>
      <c r="N230" s="940"/>
      <c r="O230" s="274"/>
      <c r="P230" s="362"/>
      <c r="Q230" s="948"/>
      <c r="R230" s="949"/>
      <c r="S230" s="949"/>
      <c r="T230" s="949"/>
      <c r="U230" s="949"/>
      <c r="V230" s="949"/>
      <c r="W230" s="949"/>
      <c r="X230" s="950"/>
      <c r="Y230" s="274"/>
      <c r="Z230" s="274"/>
      <c r="AA230" s="274" t="b">
        <f t="shared" si="3"/>
        <v>0</v>
      </c>
      <c r="AB230" s="274" t="b">
        <f t="shared" si="4"/>
        <v>0</v>
      </c>
      <c r="AH230" s="199" t="b">
        <f t="shared" si="5"/>
        <v>0</v>
      </c>
    </row>
    <row r="231" spans="1:34" ht="32.25" customHeight="1" x14ac:dyDescent="0.3">
      <c r="A231" s="252"/>
      <c r="B231" s="486" t="s">
        <v>353</v>
      </c>
      <c r="C231" s="487"/>
      <c r="D231" s="934"/>
      <c r="E231" s="935"/>
      <c r="F231" s="475"/>
      <c r="G231" s="476"/>
      <c r="H231" s="936"/>
      <c r="I231" s="937"/>
      <c r="J231" s="937"/>
      <c r="K231" s="961"/>
      <c r="L231" s="57"/>
      <c r="M231" s="939"/>
      <c r="N231" s="940"/>
      <c r="O231" s="274"/>
      <c r="P231" s="362"/>
      <c r="Q231" s="948"/>
      <c r="R231" s="949"/>
      <c r="S231" s="949"/>
      <c r="T231" s="949"/>
      <c r="U231" s="949"/>
      <c r="V231" s="949"/>
      <c r="W231" s="949"/>
      <c r="X231" s="950"/>
      <c r="Y231" s="274"/>
      <c r="Z231" s="274"/>
      <c r="AA231" s="274" t="b">
        <f t="shared" si="3"/>
        <v>0</v>
      </c>
      <c r="AB231" s="274" t="b">
        <f t="shared" si="4"/>
        <v>0</v>
      </c>
      <c r="AH231" s="199" t="b">
        <f t="shared" si="5"/>
        <v>0</v>
      </c>
    </row>
    <row r="232" spans="1:34" ht="32.25" customHeight="1" x14ac:dyDescent="0.3">
      <c r="A232" s="252"/>
      <c r="B232" s="486" t="s">
        <v>353</v>
      </c>
      <c r="C232" s="487"/>
      <c r="D232" s="934"/>
      <c r="E232" s="935"/>
      <c r="F232" s="475"/>
      <c r="G232" s="476"/>
      <c r="H232" s="936"/>
      <c r="I232" s="937"/>
      <c r="J232" s="937"/>
      <c r="K232" s="961"/>
      <c r="L232" s="57"/>
      <c r="M232" s="939"/>
      <c r="N232" s="940"/>
      <c r="O232" s="275"/>
      <c r="P232" s="362"/>
      <c r="Q232" s="948"/>
      <c r="R232" s="949"/>
      <c r="S232" s="949"/>
      <c r="T232" s="949"/>
      <c r="U232" s="949"/>
      <c r="V232" s="949"/>
      <c r="W232" s="949"/>
      <c r="X232" s="950"/>
      <c r="Y232" s="274"/>
      <c r="Z232" s="274"/>
      <c r="AA232" s="274" t="b">
        <f t="shared" si="3"/>
        <v>0</v>
      </c>
      <c r="AB232" s="274" t="b">
        <f t="shared" si="4"/>
        <v>0</v>
      </c>
      <c r="AH232" s="199" t="b">
        <f t="shared" si="5"/>
        <v>0</v>
      </c>
    </row>
    <row r="233" spans="1:34" ht="32.25" customHeight="1" x14ac:dyDescent="0.3">
      <c r="A233" s="252"/>
      <c r="B233" s="486" t="s">
        <v>353</v>
      </c>
      <c r="C233" s="487"/>
      <c r="D233" s="934"/>
      <c r="E233" s="935"/>
      <c r="F233" s="475"/>
      <c r="G233" s="476"/>
      <c r="H233" s="936"/>
      <c r="I233" s="937"/>
      <c r="J233" s="937"/>
      <c r="K233" s="961"/>
      <c r="L233" s="57"/>
      <c r="M233" s="939"/>
      <c r="N233" s="940"/>
      <c r="O233" s="274"/>
      <c r="P233" s="362"/>
      <c r="Q233" s="948"/>
      <c r="R233" s="949"/>
      <c r="S233" s="949"/>
      <c r="T233" s="949"/>
      <c r="U233" s="949"/>
      <c r="V233" s="949"/>
      <c r="W233" s="949"/>
      <c r="X233" s="950"/>
      <c r="Y233" s="274"/>
      <c r="Z233" s="274"/>
      <c r="AA233" s="274" t="b">
        <f t="shared" si="3"/>
        <v>0</v>
      </c>
      <c r="AB233" s="274" t="b">
        <f t="shared" si="4"/>
        <v>0</v>
      </c>
      <c r="AH233" s="199" t="b">
        <f t="shared" si="5"/>
        <v>0</v>
      </c>
    </row>
    <row r="234" spans="1:34" ht="32.25" customHeight="1" x14ac:dyDescent="0.3">
      <c r="A234" s="252"/>
      <c r="B234" s="486" t="s">
        <v>353</v>
      </c>
      <c r="C234" s="487"/>
      <c r="D234" s="934"/>
      <c r="E234" s="935"/>
      <c r="F234" s="475"/>
      <c r="G234" s="476"/>
      <c r="H234" s="936"/>
      <c r="I234" s="937"/>
      <c r="J234" s="937"/>
      <c r="K234" s="961"/>
      <c r="L234" s="57"/>
      <c r="M234" s="939"/>
      <c r="N234" s="940"/>
      <c r="O234" s="274"/>
      <c r="P234" s="362"/>
      <c r="Q234" s="948"/>
      <c r="R234" s="949"/>
      <c r="S234" s="949"/>
      <c r="T234" s="949"/>
      <c r="U234" s="949"/>
      <c r="V234" s="949"/>
      <c r="W234" s="949"/>
      <c r="X234" s="950"/>
      <c r="Y234" s="274"/>
      <c r="Z234" s="274"/>
      <c r="AA234" s="274" t="b">
        <f t="shared" si="3"/>
        <v>0</v>
      </c>
      <c r="AB234" s="274" t="b">
        <f t="shared" si="4"/>
        <v>0</v>
      </c>
      <c r="AH234" s="199" t="b">
        <f t="shared" si="5"/>
        <v>0</v>
      </c>
    </row>
    <row r="235" spans="1:34" ht="32.25" customHeight="1" x14ac:dyDescent="0.3">
      <c r="A235" s="252"/>
      <c r="B235" s="486" t="s">
        <v>353</v>
      </c>
      <c r="C235" s="487"/>
      <c r="D235" s="934"/>
      <c r="E235" s="935"/>
      <c r="F235" s="475"/>
      <c r="G235" s="476"/>
      <c r="H235" s="936"/>
      <c r="I235" s="937"/>
      <c r="J235" s="937"/>
      <c r="K235" s="938"/>
      <c r="L235" s="57"/>
      <c r="M235" s="939"/>
      <c r="N235" s="940"/>
      <c r="O235" s="274"/>
      <c r="P235" s="362"/>
      <c r="Q235" s="948"/>
      <c r="R235" s="949"/>
      <c r="S235" s="949"/>
      <c r="T235" s="949"/>
      <c r="U235" s="949"/>
      <c r="V235" s="949"/>
      <c r="W235" s="949"/>
      <c r="X235" s="950"/>
      <c r="Y235" s="274"/>
      <c r="Z235" s="274"/>
      <c r="AA235" s="274" t="b">
        <f t="shared" si="3"/>
        <v>0</v>
      </c>
      <c r="AB235" s="274" t="b">
        <f t="shared" si="4"/>
        <v>0</v>
      </c>
      <c r="AH235" s="199" t="b">
        <f t="shared" si="5"/>
        <v>0</v>
      </c>
    </row>
    <row r="236" spans="1:34" ht="70.5" customHeight="1" x14ac:dyDescent="0.3">
      <c r="A236" s="252"/>
      <c r="B236" s="647" t="s">
        <v>626</v>
      </c>
      <c r="C236" s="648"/>
      <c r="D236" s="951" t="s">
        <v>627</v>
      </c>
      <c r="E236" s="952"/>
      <c r="F236" s="953"/>
      <c r="G236" s="954"/>
      <c r="H236" s="479" t="s">
        <v>628</v>
      </c>
      <c r="I236" s="955"/>
      <c r="J236" s="955"/>
      <c r="K236" s="650"/>
      <c r="L236" s="304" t="str">
        <f>IF(TillDelVal=1,"","Ange max poäng-värde
")</f>
        <v xml:space="preserve">Ange max poäng-värde
</v>
      </c>
      <c r="M236" s="956" t="str">
        <f>IF(TillDelVal=1,"","Ange max prisavdrag från totalpriset (kr)
")</f>
        <v xml:space="preserve">Ange max prisavdrag från totalpriset (kr)
</v>
      </c>
      <c r="N236" s="957"/>
      <c r="O236" s="274"/>
      <c r="P236" s="306" t="s">
        <v>629</v>
      </c>
      <c r="Q236" s="958" t="s">
        <v>630</v>
      </c>
      <c r="R236" s="959"/>
      <c r="S236" s="960"/>
      <c r="T236" s="945" t="s">
        <v>631</v>
      </c>
      <c r="U236" s="946"/>
      <c r="V236" s="946"/>
      <c r="W236" s="946"/>
      <c r="X236" s="947"/>
      <c r="Z236" s="274"/>
      <c r="AA236" s="274" t="b">
        <f t="shared" si="3"/>
        <v>0</v>
      </c>
      <c r="AB236" s="274" t="b">
        <f t="shared" si="4"/>
        <v>0</v>
      </c>
      <c r="AH236" s="199"/>
    </row>
    <row r="237" spans="1:34" ht="32.25" customHeight="1" x14ac:dyDescent="0.3">
      <c r="A237" s="252"/>
      <c r="B237" s="486" t="s">
        <v>353</v>
      </c>
      <c r="C237" s="487"/>
      <c r="D237" s="934"/>
      <c r="E237" s="935"/>
      <c r="F237" s="475"/>
      <c r="G237" s="476"/>
      <c r="H237" s="936"/>
      <c r="I237" s="937"/>
      <c r="J237" s="937"/>
      <c r="K237" s="938"/>
      <c r="L237" s="57"/>
      <c r="M237" s="939"/>
      <c r="N237" s="940"/>
      <c r="O237" s="274"/>
      <c r="P237" s="363"/>
      <c r="Q237" s="486"/>
      <c r="R237" s="941"/>
      <c r="S237" s="487"/>
      <c r="T237" s="942"/>
      <c r="U237" s="943"/>
      <c r="V237" s="943"/>
      <c r="W237" s="943"/>
      <c r="X237" s="944"/>
      <c r="Y237" s="274"/>
      <c r="Z237" s="274"/>
      <c r="AA237" s="274" t="b">
        <f t="shared" si="3"/>
        <v>0</v>
      </c>
      <c r="AB237" s="274" t="b">
        <f t="shared" si="4"/>
        <v>0</v>
      </c>
      <c r="AH237" s="199" t="b">
        <f t="shared" si="5"/>
        <v>0</v>
      </c>
    </row>
    <row r="238" spans="1:34" ht="32.25" customHeight="1" x14ac:dyDescent="0.3">
      <c r="A238" s="252"/>
      <c r="B238" s="486" t="s">
        <v>353</v>
      </c>
      <c r="C238" s="487"/>
      <c r="D238" s="934"/>
      <c r="E238" s="935"/>
      <c r="F238" s="475"/>
      <c r="G238" s="476"/>
      <c r="H238" s="936"/>
      <c r="I238" s="937"/>
      <c r="J238" s="937"/>
      <c r="K238" s="938"/>
      <c r="L238" s="57"/>
      <c r="M238" s="939"/>
      <c r="N238" s="940"/>
      <c r="O238" s="274"/>
      <c r="P238" s="363"/>
      <c r="Q238" s="486"/>
      <c r="R238" s="941"/>
      <c r="S238" s="487"/>
      <c r="T238" s="942"/>
      <c r="U238" s="943"/>
      <c r="V238" s="943"/>
      <c r="W238" s="943"/>
      <c r="X238" s="944"/>
      <c r="Y238" s="274"/>
      <c r="Z238" s="274"/>
      <c r="AA238" s="274" t="b">
        <f t="shared" si="3"/>
        <v>0</v>
      </c>
      <c r="AB238" s="274" t="b">
        <f t="shared" si="4"/>
        <v>0</v>
      </c>
      <c r="AH238" s="199" t="b">
        <f t="shared" si="5"/>
        <v>0</v>
      </c>
    </row>
    <row r="239" spans="1:34" ht="32.25" customHeight="1" x14ac:dyDescent="0.3">
      <c r="A239" s="252"/>
      <c r="B239" s="486" t="s">
        <v>353</v>
      </c>
      <c r="C239" s="487"/>
      <c r="D239" s="934"/>
      <c r="E239" s="935"/>
      <c r="F239" s="475"/>
      <c r="G239" s="476"/>
      <c r="H239" s="936"/>
      <c r="I239" s="937"/>
      <c r="J239" s="937"/>
      <c r="K239" s="938"/>
      <c r="L239" s="57"/>
      <c r="M239" s="939"/>
      <c r="N239" s="940"/>
      <c r="O239" s="274"/>
      <c r="P239" s="363"/>
      <c r="Q239" s="486"/>
      <c r="R239" s="941"/>
      <c r="S239" s="487"/>
      <c r="T239" s="942"/>
      <c r="U239" s="943"/>
      <c r="V239" s="943"/>
      <c r="W239" s="943"/>
      <c r="X239" s="944"/>
      <c r="Y239" s="274"/>
      <c r="Z239" s="274"/>
      <c r="AA239" s="274" t="b">
        <f t="shared" si="3"/>
        <v>0</v>
      </c>
      <c r="AB239" s="274" t="b">
        <f t="shared" si="4"/>
        <v>0</v>
      </c>
      <c r="AH239" s="199" t="b">
        <f t="shared" si="5"/>
        <v>0</v>
      </c>
    </row>
    <row r="240" spans="1:34" ht="32.25" customHeight="1" x14ac:dyDescent="0.3">
      <c r="A240" s="252"/>
      <c r="B240" s="486" t="s">
        <v>353</v>
      </c>
      <c r="C240" s="487"/>
      <c r="D240" s="934"/>
      <c r="E240" s="935"/>
      <c r="F240" s="475"/>
      <c r="G240" s="476"/>
      <c r="H240" s="936"/>
      <c r="I240" s="937"/>
      <c r="J240" s="937"/>
      <c r="K240" s="938"/>
      <c r="L240" s="57"/>
      <c r="M240" s="939"/>
      <c r="N240" s="940"/>
      <c r="O240" s="275"/>
      <c r="P240" s="363"/>
      <c r="Q240" s="486"/>
      <c r="R240" s="941"/>
      <c r="S240" s="487"/>
      <c r="T240" s="942"/>
      <c r="U240" s="943"/>
      <c r="V240" s="943"/>
      <c r="W240" s="943"/>
      <c r="X240" s="944"/>
      <c r="Y240" s="274"/>
      <c r="Z240" s="274"/>
      <c r="AA240" s="274" t="b">
        <f t="shared" si="3"/>
        <v>0</v>
      </c>
      <c r="AB240" s="274" t="b">
        <f t="shared" si="4"/>
        <v>0</v>
      </c>
      <c r="AH240" s="199" t="b">
        <f t="shared" si="5"/>
        <v>0</v>
      </c>
    </row>
    <row r="241" spans="1:34" ht="32.25" customHeight="1" x14ac:dyDescent="0.3">
      <c r="A241" s="252"/>
      <c r="B241" s="486" t="s">
        <v>353</v>
      </c>
      <c r="C241" s="487"/>
      <c r="D241" s="934"/>
      <c r="E241" s="935"/>
      <c r="F241" s="475"/>
      <c r="G241" s="476"/>
      <c r="H241" s="936"/>
      <c r="I241" s="937"/>
      <c r="J241" s="937"/>
      <c r="K241" s="938"/>
      <c r="L241" s="57"/>
      <c r="M241" s="939"/>
      <c r="N241" s="940"/>
      <c r="O241" s="274"/>
      <c r="P241" s="363"/>
      <c r="Q241" s="486"/>
      <c r="R241" s="941"/>
      <c r="S241" s="487"/>
      <c r="T241" s="942"/>
      <c r="U241" s="943"/>
      <c r="V241" s="943"/>
      <c r="W241" s="943"/>
      <c r="X241" s="944"/>
      <c r="Y241" s="274"/>
      <c r="Z241" s="274"/>
      <c r="AA241" s="274" t="b">
        <f t="shared" si="3"/>
        <v>0</v>
      </c>
      <c r="AB241" s="274" t="b">
        <f t="shared" si="4"/>
        <v>0</v>
      </c>
      <c r="AH241" s="199" t="b">
        <f t="shared" si="5"/>
        <v>0</v>
      </c>
    </row>
    <row r="242" spans="1:34" ht="32.25" customHeight="1" x14ac:dyDescent="0.3">
      <c r="A242" s="252"/>
      <c r="B242" s="486" t="s">
        <v>353</v>
      </c>
      <c r="C242" s="487"/>
      <c r="D242" s="934"/>
      <c r="E242" s="935"/>
      <c r="F242" s="475"/>
      <c r="G242" s="476"/>
      <c r="H242" s="936"/>
      <c r="I242" s="937"/>
      <c r="J242" s="937"/>
      <c r="K242" s="938"/>
      <c r="L242" s="57"/>
      <c r="M242" s="939"/>
      <c r="N242" s="940"/>
      <c r="O242" s="274"/>
      <c r="P242" s="363"/>
      <c r="Q242" s="486"/>
      <c r="R242" s="941"/>
      <c r="S242" s="487"/>
      <c r="T242" s="942"/>
      <c r="U242" s="943"/>
      <c r="V242" s="943"/>
      <c r="W242" s="943"/>
      <c r="X242" s="944"/>
      <c r="Y242" s="274"/>
      <c r="Z242" s="274"/>
      <c r="AA242" s="274" t="b">
        <f t="shared" si="3"/>
        <v>0</v>
      </c>
      <c r="AB242" s="274" t="b">
        <f t="shared" si="4"/>
        <v>0</v>
      </c>
      <c r="AH242" s="199" t="b">
        <f t="shared" si="5"/>
        <v>0</v>
      </c>
    </row>
    <row r="243" spans="1:34" ht="32.25" customHeight="1" x14ac:dyDescent="0.3">
      <c r="A243" s="252"/>
      <c r="B243" s="486" t="s">
        <v>353</v>
      </c>
      <c r="C243" s="487"/>
      <c r="D243" s="934"/>
      <c r="E243" s="935"/>
      <c r="F243" s="475"/>
      <c r="G243" s="476"/>
      <c r="H243" s="936"/>
      <c r="I243" s="937"/>
      <c r="J243" s="937"/>
      <c r="K243" s="938"/>
      <c r="L243" s="57"/>
      <c r="M243" s="939"/>
      <c r="N243" s="940"/>
      <c r="O243" s="274"/>
      <c r="P243" s="363"/>
      <c r="Q243" s="486"/>
      <c r="R243" s="941"/>
      <c r="S243" s="487"/>
      <c r="T243" s="942"/>
      <c r="U243" s="943"/>
      <c r="V243" s="943"/>
      <c r="W243" s="943"/>
      <c r="X243" s="944"/>
      <c r="Y243" s="274"/>
      <c r="Z243" s="274"/>
      <c r="AA243" s="274" t="b">
        <f t="shared" si="3"/>
        <v>0</v>
      </c>
      <c r="AB243" s="274" t="b">
        <f t="shared" si="4"/>
        <v>0</v>
      </c>
      <c r="AH243" s="199" t="b">
        <f t="shared" si="5"/>
        <v>0</v>
      </c>
    </row>
    <row r="244" spans="1:34" ht="32.25" customHeight="1" x14ac:dyDescent="0.3">
      <c r="A244" s="252"/>
      <c r="B244" s="486" t="s">
        <v>353</v>
      </c>
      <c r="C244" s="487"/>
      <c r="D244" s="934"/>
      <c r="E244" s="935"/>
      <c r="F244" s="475"/>
      <c r="G244" s="476"/>
      <c r="H244" s="936"/>
      <c r="I244" s="937"/>
      <c r="J244" s="937"/>
      <c r="K244" s="938"/>
      <c r="L244" s="57"/>
      <c r="M244" s="939"/>
      <c r="N244" s="940"/>
      <c r="O244" s="274"/>
      <c r="P244" s="363"/>
      <c r="Q244" s="486"/>
      <c r="R244" s="941"/>
      <c r="S244" s="487"/>
      <c r="T244" s="942"/>
      <c r="U244" s="943"/>
      <c r="V244" s="943"/>
      <c r="W244" s="943"/>
      <c r="X244" s="944"/>
      <c r="Y244" s="274"/>
      <c r="Z244" s="274"/>
      <c r="AA244" s="274" t="b">
        <f t="shared" si="3"/>
        <v>0</v>
      </c>
      <c r="AB244" s="274" t="b">
        <f t="shared" si="4"/>
        <v>0</v>
      </c>
      <c r="AH244" s="199" t="b">
        <f t="shared" si="5"/>
        <v>0</v>
      </c>
    </row>
    <row r="245" spans="1:34" ht="32.25" customHeight="1" x14ac:dyDescent="0.3">
      <c r="A245" s="252"/>
      <c r="B245" s="486" t="s">
        <v>353</v>
      </c>
      <c r="C245" s="487"/>
      <c r="D245" s="934"/>
      <c r="E245" s="935"/>
      <c r="F245" s="475"/>
      <c r="G245" s="476"/>
      <c r="H245" s="936"/>
      <c r="I245" s="937"/>
      <c r="J245" s="937"/>
      <c r="K245" s="938"/>
      <c r="L245" s="57"/>
      <c r="M245" s="939"/>
      <c r="N245" s="940"/>
      <c r="O245" s="274"/>
      <c r="P245" s="363"/>
      <c r="Q245" s="486"/>
      <c r="R245" s="941"/>
      <c r="S245" s="487"/>
      <c r="T245" s="942"/>
      <c r="U245" s="943"/>
      <c r="V245" s="943"/>
      <c r="W245" s="943"/>
      <c r="X245" s="944"/>
      <c r="Y245" s="274"/>
      <c r="Z245" s="274"/>
      <c r="AA245" s="274" t="b">
        <f t="shared" si="3"/>
        <v>0</v>
      </c>
      <c r="AB245" s="274" t="b">
        <f t="shared" si="4"/>
        <v>0</v>
      </c>
      <c r="AH245" s="199" t="b">
        <f t="shared" si="5"/>
        <v>0</v>
      </c>
    </row>
    <row r="246" spans="1:34" ht="32.25" customHeight="1" x14ac:dyDescent="0.3">
      <c r="A246" s="252"/>
      <c r="B246" s="486" t="s">
        <v>353</v>
      </c>
      <c r="C246" s="487"/>
      <c r="D246" s="934"/>
      <c r="E246" s="935"/>
      <c r="F246" s="475"/>
      <c r="G246" s="476"/>
      <c r="H246" s="936"/>
      <c r="I246" s="937"/>
      <c r="J246" s="937"/>
      <c r="K246" s="938"/>
      <c r="L246" s="57"/>
      <c r="M246" s="939"/>
      <c r="N246" s="940"/>
      <c r="O246" s="307"/>
      <c r="P246" s="363"/>
      <c r="Q246" s="486"/>
      <c r="R246" s="941"/>
      <c r="S246" s="487"/>
      <c r="T246" s="942"/>
      <c r="U246" s="943"/>
      <c r="V246" s="943"/>
      <c r="W246" s="943"/>
      <c r="X246" s="944"/>
      <c r="Y246" s="274"/>
      <c r="Z246" s="274"/>
      <c r="AA246" s="274" t="b">
        <f t="shared" si="3"/>
        <v>0</v>
      </c>
      <c r="AB246" s="274" t="b">
        <f t="shared" si="4"/>
        <v>0</v>
      </c>
      <c r="AH246" s="199" t="b">
        <f t="shared" si="5"/>
        <v>0</v>
      </c>
    </row>
    <row r="247" spans="1:34" ht="6.75" customHeight="1" x14ac:dyDescent="0.3">
      <c r="A247" s="188">
        <v>1</v>
      </c>
      <c r="AA247" s="274"/>
      <c r="AB247" s="274"/>
      <c r="AH247" s="199"/>
    </row>
    <row r="248" spans="1:34" ht="54.75" customHeight="1" x14ac:dyDescent="0.3">
      <c r="A248" s="252">
        <v>1</v>
      </c>
      <c r="B248" s="190"/>
      <c r="D248" s="221"/>
      <c r="E248" s="221"/>
      <c r="F248" s="221"/>
      <c r="G248" s="221"/>
      <c r="H248" s="221"/>
      <c r="I248" s="221"/>
      <c r="J248" s="221"/>
      <c r="L248" s="308" t="str">
        <f>IF(UtvarderingsVal="Alt3","","Max poäng för uppfyllda bör-krav")</f>
        <v>Max poäng för uppfyllda bör-krav</v>
      </c>
      <c r="P248" s="221"/>
      <c r="Q248" s="221"/>
      <c r="R248" s="221"/>
      <c r="S248" s="221"/>
      <c r="T248" s="221"/>
      <c r="U248" s="221"/>
      <c r="V248" s="221"/>
      <c r="W248" s="254"/>
      <c r="X248" s="256"/>
      <c r="Y248" s="221"/>
      <c r="Z248" s="221"/>
      <c r="AA248" s="274"/>
      <c r="AB248" s="274"/>
      <c r="AH248" s="199"/>
    </row>
    <row r="249" spans="1:34" ht="27" customHeight="1" x14ac:dyDescent="0.3">
      <c r="A249" s="252">
        <v>1</v>
      </c>
      <c r="B249" s="931"/>
      <c r="C249" s="932"/>
      <c r="F249" s="221"/>
      <c r="G249" s="309"/>
      <c r="H249" s="221"/>
      <c r="I249" s="221"/>
      <c r="J249" s="221"/>
      <c r="K249" s="310"/>
      <c r="L249" s="311">
        <f>SUM(L226:L246)</f>
        <v>0</v>
      </c>
      <c r="P249" s="312" t="str">
        <f>IF(UtvarderingsVal="Alt3","","Total erhållen poängsumma:")</f>
        <v>Total erhållen poängsumma:</v>
      </c>
      <c r="Q249" s="313">
        <f>SUMIF(P226:P235,"Ja",L226:L235)+SUM(P237:P246)</f>
        <v>0</v>
      </c>
      <c r="R249" s="933"/>
      <c r="S249" s="932"/>
      <c r="T249" s="221"/>
      <c r="U249" s="221"/>
      <c r="V249" s="221"/>
      <c r="W249" s="254"/>
      <c r="X249" s="232"/>
      <c r="Y249" s="256"/>
      <c r="Z249" s="274"/>
      <c r="AA249" s="274"/>
      <c r="AB249" s="274"/>
      <c r="AH249" s="199"/>
    </row>
    <row r="250" spans="1:34" ht="14" x14ac:dyDescent="0.3">
      <c r="A250" s="252"/>
      <c r="B250" s="221"/>
      <c r="C250" s="221"/>
      <c r="D250" s="221"/>
      <c r="E250" s="221"/>
      <c r="F250" s="221"/>
      <c r="G250" s="221"/>
      <c r="H250" s="221"/>
      <c r="I250" s="221"/>
      <c r="J250" s="221"/>
      <c r="P250" s="221"/>
      <c r="Q250" s="221"/>
      <c r="R250" s="221"/>
      <c r="S250" s="221"/>
      <c r="T250" s="221"/>
      <c r="U250" s="221"/>
      <c r="V250" s="221"/>
      <c r="W250" s="221"/>
      <c r="X250" s="254"/>
      <c r="Y250" s="256"/>
      <c r="Z250" s="221"/>
      <c r="AA250" s="274"/>
      <c r="AB250" s="274"/>
      <c r="AH250" s="199"/>
    </row>
    <row r="251" spans="1:34" ht="21" customHeight="1" x14ac:dyDescent="0.3">
      <c r="C251" s="314"/>
      <c r="D251" s="314"/>
      <c r="E251" s="315"/>
      <c r="F251" s="315"/>
      <c r="G251" s="315"/>
      <c r="H251" s="315"/>
      <c r="I251" s="316"/>
      <c r="J251" s="280"/>
      <c r="P251" s="257"/>
      <c r="R251" s="280"/>
      <c r="S251" s="280"/>
      <c r="T251" s="190"/>
      <c r="U251" s="280"/>
      <c r="V251" s="191"/>
      <c r="W251" s="317"/>
      <c r="X251" s="221"/>
      <c r="Y251" s="221"/>
      <c r="Z251" s="221"/>
      <c r="AA251" s="274"/>
      <c r="AB251" s="274"/>
      <c r="AH251" s="199"/>
    </row>
    <row r="252" spans="1:34" ht="7.5" customHeight="1" x14ac:dyDescent="0.3">
      <c r="B252" s="314"/>
      <c r="C252" s="314"/>
      <c r="D252" s="314"/>
      <c r="E252" s="264"/>
      <c r="F252" s="264"/>
      <c r="G252" s="264"/>
      <c r="H252" s="264"/>
      <c r="J252" s="280"/>
      <c r="P252" s="257"/>
      <c r="R252" s="280"/>
      <c r="S252" s="280"/>
      <c r="T252" s="190"/>
      <c r="U252" s="280"/>
      <c r="V252" s="191"/>
      <c r="W252" s="317"/>
      <c r="X252" s="221"/>
      <c r="Y252" s="221"/>
      <c r="Z252" s="221"/>
      <c r="AA252" s="274"/>
      <c r="AB252" s="274"/>
      <c r="AH252" s="199"/>
    </row>
    <row r="253" spans="1:34" ht="23.25" customHeight="1" x14ac:dyDescent="0.25">
      <c r="A253" s="188" t="s">
        <v>144</v>
      </c>
      <c r="B253" s="318" t="s">
        <v>347</v>
      </c>
      <c r="C253" s="319"/>
      <c r="D253" s="320"/>
      <c r="E253" s="321"/>
      <c r="F253" s="322"/>
      <c r="G253" s="322"/>
      <c r="H253" s="322"/>
      <c r="I253" s="321"/>
      <c r="J253" s="323"/>
      <c r="K253" s="321"/>
      <c r="L253" s="324"/>
      <c r="M253" s="321"/>
      <c r="N253" s="325"/>
      <c r="P253" s="910" t="s">
        <v>113</v>
      </c>
      <c r="Q253" s="911"/>
      <c r="R253" s="914" t="s">
        <v>103</v>
      </c>
      <c r="S253" s="916" t="s">
        <v>617</v>
      </c>
      <c r="T253" s="917"/>
      <c r="U253" s="917"/>
      <c r="V253" s="917"/>
      <c r="W253" s="917"/>
      <c r="X253" s="911"/>
      <c r="Y253" s="232"/>
      <c r="Z253" s="221"/>
      <c r="AA253" s="221"/>
      <c r="AB253" s="221"/>
    </row>
    <row r="254" spans="1:34" ht="27" customHeight="1" x14ac:dyDescent="0.25">
      <c r="A254" s="188" t="s">
        <v>144</v>
      </c>
      <c r="B254" s="326" t="s">
        <v>117</v>
      </c>
      <c r="J254" s="280"/>
      <c r="N254" s="327"/>
      <c r="P254" s="912"/>
      <c r="Q254" s="913"/>
      <c r="R254" s="915"/>
      <c r="S254" s="912"/>
      <c r="T254" s="712"/>
      <c r="U254" s="712"/>
      <c r="V254" s="712"/>
      <c r="W254" s="712"/>
      <c r="X254" s="913"/>
      <c r="Y254" s="232"/>
      <c r="Z254" s="221"/>
      <c r="AA254" s="221"/>
      <c r="AB254" s="221"/>
    </row>
    <row r="255" spans="1:34" ht="66" customHeight="1" x14ac:dyDescent="0.35">
      <c r="A255" s="188" t="s">
        <v>144</v>
      </c>
      <c r="B255" s="328" t="s">
        <v>74</v>
      </c>
      <c r="J255" s="280"/>
      <c r="N255" s="327"/>
      <c r="P255" s="912"/>
      <c r="Q255" s="913"/>
      <c r="R255" s="915"/>
      <c r="S255" s="912"/>
      <c r="T255" s="712"/>
      <c r="U255" s="712"/>
      <c r="V255" s="712"/>
      <c r="W255" s="712"/>
      <c r="X255" s="913"/>
      <c r="Y255" s="232"/>
      <c r="Z255" s="221"/>
      <c r="AA255" s="221"/>
      <c r="AB255" s="221"/>
    </row>
    <row r="256" spans="1:34" ht="20.25" customHeight="1" x14ac:dyDescent="0.3">
      <c r="A256" s="188" t="s">
        <v>144</v>
      </c>
      <c r="B256" s="326" t="s">
        <v>116</v>
      </c>
      <c r="J256" s="329" t="s">
        <v>97</v>
      </c>
      <c r="N256" s="330"/>
      <c r="P256" s="331"/>
      <c r="Q256" s="918" t="s">
        <v>101</v>
      </c>
      <c r="R256" s="920" t="s">
        <v>98</v>
      </c>
      <c r="S256" s="922" t="s">
        <v>99</v>
      </c>
      <c r="T256" s="923"/>
      <c r="U256" s="922" t="s">
        <v>100</v>
      </c>
      <c r="V256" s="923"/>
      <c r="W256" s="926" t="s">
        <v>142</v>
      </c>
      <c r="X256" s="927"/>
      <c r="Y256" s="195"/>
      <c r="Z256" s="195"/>
      <c r="AD256" s="260"/>
      <c r="AE256" s="332"/>
    </row>
    <row r="257" spans="1:34" ht="21.75" customHeight="1" x14ac:dyDescent="0.3">
      <c r="A257" s="188" t="s">
        <v>144</v>
      </c>
      <c r="B257" s="333" t="s">
        <v>104</v>
      </c>
      <c r="C257" s="334"/>
      <c r="D257" s="335"/>
      <c r="E257" s="336"/>
      <c r="F257" s="337"/>
      <c r="G257" s="337"/>
      <c r="H257" s="338"/>
      <c r="I257" s="339" t="s">
        <v>141</v>
      </c>
      <c r="J257" s="58"/>
      <c r="L257" s="930"/>
      <c r="M257" s="930"/>
      <c r="N257" s="330"/>
      <c r="P257" s="340" t="s">
        <v>112</v>
      </c>
      <c r="Q257" s="919"/>
      <c r="R257" s="921"/>
      <c r="S257" s="924"/>
      <c r="T257" s="925"/>
      <c r="U257" s="924"/>
      <c r="V257" s="925"/>
      <c r="W257" s="928"/>
      <c r="X257" s="929"/>
      <c r="Y257" s="195"/>
      <c r="Z257" s="195"/>
      <c r="AD257" s="260"/>
      <c r="AE257" s="221"/>
    </row>
    <row r="258" spans="1:34" ht="21.75" customHeight="1" x14ac:dyDescent="0.3">
      <c r="A258" s="188" t="s">
        <v>144</v>
      </c>
      <c r="B258" s="333" t="s">
        <v>108</v>
      </c>
      <c r="C258" s="336"/>
      <c r="D258" s="341"/>
      <c r="E258" s="336"/>
      <c r="F258" s="337"/>
      <c r="G258" s="337"/>
      <c r="H258" s="338"/>
      <c r="I258" s="339" t="s">
        <v>156</v>
      </c>
      <c r="J258" s="58"/>
      <c r="L258" s="890"/>
      <c r="M258" s="890"/>
      <c r="N258" s="330"/>
      <c r="P258" s="342">
        <f>Y179</f>
        <v>0</v>
      </c>
      <c r="Q258" s="343">
        <f>J257</f>
        <v>0</v>
      </c>
      <c r="R258" s="59"/>
      <c r="S258" s="891">
        <f>IFERROR(R258/P258*100,0)</f>
        <v>0</v>
      </c>
      <c r="T258" s="892"/>
      <c r="U258" s="893">
        <f>IFERROR(S258*Q258,"")</f>
        <v>0</v>
      </c>
      <c r="V258" s="894"/>
      <c r="W258" s="895" t="str">
        <f>IFERROR(SUM(U258+U260),"")</f>
        <v/>
      </c>
      <c r="X258" s="896"/>
      <c r="Y258" s="195"/>
      <c r="Z258" s="195"/>
      <c r="AD258" s="260"/>
      <c r="AE258" s="344"/>
    </row>
    <row r="259" spans="1:34" ht="29.25" customHeight="1" x14ac:dyDescent="0.25">
      <c r="A259" s="188" t="s">
        <v>144</v>
      </c>
      <c r="B259" s="901" t="s">
        <v>46</v>
      </c>
      <c r="C259" s="902"/>
      <c r="D259" s="903"/>
      <c r="E259" s="336"/>
      <c r="F259" s="345"/>
      <c r="G259" s="345"/>
      <c r="H259" s="346"/>
      <c r="I259" s="347" t="s">
        <v>47</v>
      </c>
      <c r="J259" s="348">
        <f>J258+J257</f>
        <v>0</v>
      </c>
      <c r="L259" s="349"/>
      <c r="M259" s="349"/>
      <c r="N259" s="350"/>
      <c r="P259" s="351" t="s">
        <v>105</v>
      </c>
      <c r="Q259" s="352"/>
      <c r="R259" s="353"/>
      <c r="S259" s="904"/>
      <c r="T259" s="905"/>
      <c r="U259" s="906"/>
      <c r="V259" s="907"/>
      <c r="W259" s="897"/>
      <c r="X259" s="898"/>
      <c r="Y259" s="195"/>
      <c r="Z259" s="195"/>
      <c r="AD259" s="260"/>
      <c r="AE259" s="221"/>
    </row>
    <row r="260" spans="1:34" ht="27.75" customHeight="1" x14ac:dyDescent="0.25">
      <c r="A260" s="188" t="s">
        <v>144</v>
      </c>
      <c r="B260" s="354"/>
      <c r="C260" s="355"/>
      <c r="D260" s="355"/>
      <c r="E260" s="355"/>
      <c r="F260" s="355"/>
      <c r="G260" s="355"/>
      <c r="H260" s="355"/>
      <c r="I260" s="355"/>
      <c r="J260" s="356"/>
      <c r="K260" s="357"/>
      <c r="L260" s="357"/>
      <c r="M260" s="357"/>
      <c r="N260" s="358"/>
      <c r="P260" s="359">
        <f>Q249</f>
        <v>0</v>
      </c>
      <c r="Q260" s="343">
        <f>J258</f>
        <v>0</v>
      </c>
      <c r="R260" s="360"/>
      <c r="S260" s="908"/>
      <c r="T260" s="909"/>
      <c r="U260" s="893" t="str">
        <f>IFERROR(((P260/L249)*100)*Q260,"")</f>
        <v/>
      </c>
      <c r="V260" s="894"/>
      <c r="W260" s="899"/>
      <c r="X260" s="900"/>
      <c r="Y260" s="195"/>
      <c r="Z260" s="195"/>
      <c r="AD260" s="260"/>
      <c r="AE260" s="344"/>
    </row>
    <row r="261" spans="1:34" ht="8.25" customHeight="1" x14ac:dyDescent="0.25">
      <c r="A261" s="188" t="s">
        <v>144</v>
      </c>
      <c r="J261" s="280"/>
      <c r="L261" s="211"/>
      <c r="M261" s="211"/>
      <c r="N261" s="211"/>
      <c r="P261" s="361"/>
      <c r="R261" s="361"/>
      <c r="S261" s="889"/>
      <c r="T261" s="889"/>
      <c r="U261" s="889"/>
      <c r="V261" s="889"/>
      <c r="W261" s="195"/>
      <c r="Y261" s="195"/>
      <c r="Z261" s="195"/>
      <c r="AD261" s="260"/>
      <c r="AE261" s="221"/>
    </row>
    <row r="262" spans="1:34" x14ac:dyDescent="0.25">
      <c r="B262" s="279"/>
      <c r="C262" s="279"/>
      <c r="D262" s="279"/>
      <c r="E262" s="279"/>
      <c r="F262" s="279"/>
      <c r="G262" s="279"/>
      <c r="H262" s="279"/>
      <c r="I262" s="279"/>
      <c r="J262" s="280"/>
      <c r="L262" s="281"/>
      <c r="M262" s="281"/>
      <c r="N262" s="281"/>
      <c r="P262" s="282"/>
      <c r="R262" s="260"/>
      <c r="U262" s="195"/>
      <c r="V262" s="195"/>
      <c r="W262" s="280"/>
      <c r="AD262" s="280"/>
    </row>
    <row r="263" spans="1:34" x14ac:dyDescent="0.25">
      <c r="B263" s="279"/>
      <c r="C263" s="279"/>
      <c r="D263" s="279"/>
      <c r="E263" s="279"/>
      <c r="F263" s="279"/>
      <c r="G263" s="279"/>
      <c r="H263" s="279"/>
      <c r="I263" s="279"/>
      <c r="J263" s="280"/>
      <c r="L263" s="281"/>
      <c r="M263" s="281"/>
      <c r="N263" s="281"/>
      <c r="P263" s="282"/>
      <c r="R263" s="260"/>
      <c r="U263" s="195"/>
      <c r="V263" s="195"/>
      <c r="W263" s="280"/>
      <c r="AD263" s="280"/>
    </row>
    <row r="264" spans="1:34" ht="18" x14ac:dyDescent="0.25">
      <c r="B264" s="471" t="s">
        <v>329</v>
      </c>
      <c r="C264" s="471"/>
      <c r="D264" s="471"/>
      <c r="E264" s="471"/>
      <c r="F264" s="471"/>
      <c r="H264" s="283"/>
      <c r="I264" s="283"/>
      <c r="J264" s="283"/>
      <c r="S264" s="221"/>
      <c r="T264" s="221"/>
      <c r="U264" s="221"/>
      <c r="W264" s="221"/>
    </row>
    <row r="265" spans="1:34" ht="26.25" customHeight="1" x14ac:dyDescent="0.25">
      <c r="B265" s="651" t="s">
        <v>328</v>
      </c>
      <c r="C265" s="652"/>
      <c r="D265" s="652"/>
      <c r="E265" s="652"/>
      <c r="F265" s="652"/>
      <c r="G265" s="652"/>
      <c r="H265" s="652"/>
      <c r="I265" s="652"/>
      <c r="J265" s="283"/>
      <c r="S265" s="221"/>
      <c r="T265" s="221"/>
      <c r="U265" s="221"/>
      <c r="W265" s="221"/>
    </row>
    <row r="266" spans="1:34" ht="13" x14ac:dyDescent="0.25">
      <c r="B266" s="189" t="s">
        <v>106</v>
      </c>
      <c r="H266" s="283"/>
      <c r="I266" s="283"/>
      <c r="J266" s="283"/>
      <c r="K266" s="190"/>
      <c r="P266" s="189"/>
      <c r="U266" s="221"/>
      <c r="V266" s="221"/>
      <c r="W266" s="221"/>
    </row>
    <row r="267" spans="1:34" ht="19.5" customHeight="1" x14ac:dyDescent="0.25">
      <c r="B267" s="502" t="s">
        <v>352</v>
      </c>
      <c r="C267" s="566"/>
      <c r="D267" s="566"/>
      <c r="E267" s="566"/>
      <c r="F267" s="566"/>
      <c r="G267" s="566"/>
      <c r="H267" s="566"/>
      <c r="I267" s="626"/>
      <c r="J267" s="283"/>
      <c r="K267" s="190"/>
      <c r="P267" s="631"/>
      <c r="Q267" s="631"/>
      <c r="R267" s="631"/>
      <c r="S267" s="631"/>
      <c r="T267" s="284"/>
      <c r="U267" s="221"/>
    </row>
    <row r="268" spans="1:34" ht="19.5" customHeight="1" x14ac:dyDescent="0.25">
      <c r="B268" s="498"/>
      <c r="C268" s="499"/>
      <c r="D268" s="499"/>
      <c r="E268" s="499"/>
      <c r="F268" s="499"/>
      <c r="G268" s="499"/>
      <c r="H268" s="499"/>
      <c r="I268" s="500"/>
      <c r="J268" s="283"/>
      <c r="K268" s="190"/>
      <c r="U268" s="221"/>
      <c r="AG268" s="221"/>
      <c r="AH268" s="221"/>
    </row>
    <row r="269" spans="1:34" ht="19.5" customHeight="1" x14ac:dyDescent="0.25">
      <c r="B269" s="498"/>
      <c r="C269" s="499"/>
      <c r="D269" s="499"/>
      <c r="E269" s="499"/>
      <c r="F269" s="499"/>
      <c r="G269" s="499"/>
      <c r="H269" s="499"/>
      <c r="I269" s="500"/>
      <c r="K269" s="190"/>
      <c r="U269" s="221"/>
      <c r="X269" s="637"/>
      <c r="Y269" s="637"/>
      <c r="Z269" s="637"/>
      <c r="AA269" s="637"/>
      <c r="AB269" s="637"/>
      <c r="AG269" s="221"/>
      <c r="AH269" s="221"/>
    </row>
    <row r="270" spans="1:34" ht="19.5" customHeight="1" x14ac:dyDescent="0.25">
      <c r="B270" s="501"/>
      <c r="C270" s="501"/>
      <c r="D270" s="501"/>
      <c r="E270" s="501"/>
      <c r="F270" s="501"/>
      <c r="G270" s="501"/>
      <c r="H270" s="501"/>
      <c r="I270" s="501"/>
      <c r="K270" s="190"/>
      <c r="U270" s="221"/>
      <c r="X270" s="637"/>
      <c r="Y270" s="637"/>
      <c r="Z270" s="637"/>
      <c r="AA270" s="637"/>
      <c r="AB270" s="637"/>
      <c r="AG270" s="221"/>
      <c r="AH270" s="221"/>
    </row>
    <row r="271" spans="1:34" ht="12.75" customHeight="1" x14ac:dyDescent="0.25">
      <c r="J271" s="280"/>
      <c r="P271" s="280"/>
      <c r="Q271" s="280"/>
      <c r="R271" s="280"/>
      <c r="S271" s="280"/>
      <c r="T271" s="280"/>
      <c r="U271" s="221"/>
      <c r="X271" s="637"/>
      <c r="Y271" s="637"/>
      <c r="Z271" s="637"/>
      <c r="AA271" s="637"/>
      <c r="AB271" s="637"/>
      <c r="AG271" s="221"/>
      <c r="AH271" s="221"/>
    </row>
    <row r="272" spans="1:34" ht="19.5" customHeight="1" x14ac:dyDescent="0.25">
      <c r="B272" s="189" t="s">
        <v>336</v>
      </c>
      <c r="P272" s="189"/>
      <c r="U272" s="221"/>
      <c r="X272" s="637"/>
      <c r="Y272" s="637"/>
      <c r="Z272" s="637"/>
      <c r="AA272" s="637"/>
      <c r="AB272" s="637"/>
      <c r="AG272" s="221"/>
      <c r="AH272" s="221"/>
    </row>
    <row r="273" spans="2:34" ht="19.5" customHeight="1" x14ac:dyDescent="0.25">
      <c r="B273" s="497" t="s">
        <v>155</v>
      </c>
      <c r="C273" s="497"/>
      <c r="D273" s="497"/>
      <c r="E273" s="497"/>
      <c r="F273" s="497"/>
      <c r="G273" s="497"/>
      <c r="H273" s="497"/>
      <c r="I273" s="497"/>
      <c r="P273" s="631"/>
      <c r="Q273" s="631"/>
      <c r="R273" s="631"/>
      <c r="S273" s="631"/>
      <c r="T273" s="284"/>
      <c r="U273" s="221"/>
      <c r="X273" s="637"/>
      <c r="Y273" s="637"/>
      <c r="Z273" s="637"/>
      <c r="AA273" s="637"/>
      <c r="AB273" s="637"/>
    </row>
    <row r="274" spans="2:34" ht="19.5" customHeight="1" x14ac:dyDescent="0.25">
      <c r="B274" s="501"/>
      <c r="C274" s="501"/>
      <c r="D274" s="501"/>
      <c r="E274" s="501"/>
      <c r="F274" s="501"/>
      <c r="G274" s="501"/>
      <c r="H274" s="501"/>
      <c r="I274" s="501"/>
      <c r="U274" s="221"/>
      <c r="X274" s="637"/>
      <c r="Y274" s="637"/>
      <c r="Z274" s="637"/>
      <c r="AA274" s="637"/>
      <c r="AB274" s="637"/>
      <c r="AG274" s="221"/>
      <c r="AH274" s="221"/>
    </row>
    <row r="275" spans="2:34" ht="19.5" customHeight="1" x14ac:dyDescent="0.25">
      <c r="B275" s="501"/>
      <c r="C275" s="501"/>
      <c r="D275" s="501"/>
      <c r="E275" s="501"/>
      <c r="F275" s="501"/>
      <c r="G275" s="501"/>
      <c r="H275" s="501"/>
      <c r="I275" s="501"/>
      <c r="U275" s="221"/>
      <c r="X275" s="637"/>
      <c r="Y275" s="637"/>
      <c r="Z275" s="637"/>
      <c r="AA275" s="637"/>
      <c r="AB275" s="637"/>
      <c r="AG275" s="221"/>
      <c r="AH275" s="221"/>
    </row>
    <row r="276" spans="2:34" ht="19.5" customHeight="1" x14ac:dyDescent="0.25">
      <c r="B276" s="501"/>
      <c r="C276" s="501"/>
      <c r="D276" s="501"/>
      <c r="E276" s="501"/>
      <c r="F276" s="501"/>
      <c r="G276" s="501"/>
      <c r="H276" s="501"/>
      <c r="I276" s="501"/>
      <c r="U276" s="221"/>
      <c r="X276" s="637"/>
      <c r="Y276" s="637"/>
      <c r="Z276" s="637"/>
      <c r="AA276" s="637"/>
      <c r="AB276" s="637"/>
      <c r="AG276" s="221"/>
      <c r="AH276" s="221"/>
    </row>
    <row r="277" spans="2:34" ht="19.5" customHeight="1" x14ac:dyDescent="0.25">
      <c r="U277" s="221"/>
      <c r="X277" s="637"/>
      <c r="Y277" s="637"/>
      <c r="Z277" s="637"/>
      <c r="AA277" s="637"/>
      <c r="AB277" s="637"/>
      <c r="AG277" s="221"/>
      <c r="AH277" s="221"/>
    </row>
    <row r="278" spans="2:34" ht="19.5" customHeight="1" x14ac:dyDescent="0.25">
      <c r="B278" s="189" t="s">
        <v>337</v>
      </c>
      <c r="P278" s="189"/>
      <c r="U278" s="221"/>
      <c r="X278" s="637"/>
      <c r="Y278" s="637"/>
      <c r="Z278" s="637"/>
      <c r="AA278" s="637"/>
      <c r="AB278" s="637"/>
      <c r="AG278" s="221"/>
      <c r="AH278" s="221"/>
    </row>
    <row r="279" spans="2:34" ht="19.5" customHeight="1" x14ac:dyDescent="0.25">
      <c r="B279" s="497" t="s">
        <v>338</v>
      </c>
      <c r="C279" s="497"/>
      <c r="D279" s="497"/>
      <c r="E279" s="497"/>
      <c r="F279" s="497"/>
      <c r="G279" s="497"/>
      <c r="H279" s="497"/>
      <c r="I279" s="497"/>
      <c r="P279" s="636"/>
      <c r="Q279" s="636"/>
      <c r="R279" s="636"/>
      <c r="S279" s="636"/>
      <c r="T279" s="284"/>
      <c r="U279" s="221"/>
      <c r="X279" s="637"/>
      <c r="Y279" s="637"/>
      <c r="Z279" s="637"/>
      <c r="AA279" s="637"/>
      <c r="AB279" s="637"/>
    </row>
    <row r="280" spans="2:34" ht="19.5" customHeight="1" x14ac:dyDescent="0.25">
      <c r="B280" s="887"/>
      <c r="C280" s="888"/>
      <c r="D280" s="888"/>
      <c r="E280" s="888"/>
      <c r="F280" s="888"/>
      <c r="G280" s="888"/>
      <c r="H280" s="888"/>
      <c r="I280" s="888"/>
      <c r="U280" s="221"/>
      <c r="X280" s="637"/>
      <c r="Y280" s="637"/>
      <c r="Z280" s="637"/>
      <c r="AA280" s="637"/>
      <c r="AB280" s="637"/>
      <c r="AG280" s="221"/>
      <c r="AH280" s="221"/>
    </row>
    <row r="281" spans="2:34" ht="19.5" customHeight="1" x14ac:dyDescent="0.25">
      <c r="B281" s="501"/>
      <c r="C281" s="501"/>
      <c r="D281" s="501"/>
      <c r="E281" s="501"/>
      <c r="F281" s="501"/>
      <c r="G281" s="501"/>
      <c r="H281" s="501"/>
      <c r="I281" s="501"/>
      <c r="U281" s="221"/>
      <c r="X281" s="637"/>
      <c r="Y281" s="637"/>
      <c r="Z281" s="637"/>
      <c r="AA281" s="637"/>
      <c r="AB281" s="637"/>
      <c r="AG281" s="221"/>
      <c r="AH281" s="221"/>
    </row>
    <row r="282" spans="2:34" ht="19.5" customHeight="1" x14ac:dyDescent="0.25">
      <c r="B282" s="501"/>
      <c r="C282" s="501"/>
      <c r="D282" s="501"/>
      <c r="E282" s="501"/>
      <c r="F282" s="501"/>
      <c r="G282" s="501"/>
      <c r="H282" s="501"/>
      <c r="I282" s="501"/>
      <c r="U282" s="221"/>
      <c r="X282" s="637"/>
      <c r="Y282" s="637"/>
      <c r="Z282" s="637"/>
      <c r="AA282" s="637"/>
      <c r="AB282" s="637"/>
      <c r="AG282" s="221"/>
      <c r="AH282" s="221"/>
    </row>
    <row r="283" spans="2:34" ht="19.5" customHeight="1" x14ac:dyDescent="0.25">
      <c r="B283" s="501"/>
      <c r="C283" s="501"/>
      <c r="D283" s="501"/>
      <c r="E283" s="501"/>
      <c r="F283" s="501"/>
      <c r="G283" s="501"/>
      <c r="H283" s="501"/>
      <c r="I283" s="501"/>
      <c r="U283" s="221"/>
      <c r="X283" s="637"/>
      <c r="Y283" s="637"/>
      <c r="Z283" s="637"/>
      <c r="AA283" s="637"/>
      <c r="AB283" s="637"/>
      <c r="AG283" s="221"/>
      <c r="AH283" s="221"/>
    </row>
    <row r="284" spans="2:34" ht="19.5" customHeight="1" x14ac:dyDescent="0.25">
      <c r="B284" s="501"/>
      <c r="C284" s="501"/>
      <c r="D284" s="501"/>
      <c r="E284" s="501"/>
      <c r="F284" s="501"/>
      <c r="G284" s="501"/>
      <c r="H284" s="501"/>
      <c r="I284" s="501"/>
      <c r="U284" s="221"/>
      <c r="X284" s="637"/>
      <c r="Y284" s="637"/>
      <c r="Z284" s="637"/>
      <c r="AA284" s="637"/>
      <c r="AB284" s="637"/>
      <c r="AG284" s="221"/>
      <c r="AH284" s="221"/>
    </row>
    <row r="285" spans="2:34" ht="17.25" customHeight="1" x14ac:dyDescent="0.25">
      <c r="B285" s="285"/>
      <c r="C285" s="285"/>
      <c r="D285" s="285"/>
      <c r="E285" s="285"/>
      <c r="F285" s="285"/>
      <c r="H285" s="286"/>
      <c r="I285" s="286"/>
      <c r="J285" s="286"/>
      <c r="P285" s="287"/>
      <c r="S285" s="221"/>
      <c r="T285" s="221"/>
      <c r="U285" s="221"/>
      <c r="X285" s="637"/>
      <c r="Y285" s="637"/>
      <c r="Z285" s="637"/>
      <c r="AA285" s="637"/>
      <c r="AB285" s="637"/>
      <c r="AG285" s="221"/>
      <c r="AH285" s="221"/>
    </row>
    <row r="286" spans="2:34" ht="19.5" customHeight="1" x14ac:dyDescent="0.25">
      <c r="B286" s="189" t="s">
        <v>149</v>
      </c>
      <c r="P286" s="189"/>
      <c r="U286" s="221"/>
      <c r="X286" s="637"/>
      <c r="Y286" s="637"/>
      <c r="Z286" s="637"/>
      <c r="AA286" s="637"/>
      <c r="AB286" s="637"/>
      <c r="AG286" s="221"/>
      <c r="AH286" s="221"/>
    </row>
    <row r="287" spans="2:34" ht="19.5" customHeight="1" x14ac:dyDescent="0.25">
      <c r="B287" s="497" t="s">
        <v>172</v>
      </c>
      <c r="C287" s="497"/>
      <c r="D287" s="497"/>
      <c r="E287" s="497"/>
      <c r="F287" s="497"/>
      <c r="G287" s="497"/>
      <c r="H287" s="497"/>
      <c r="I287" s="497"/>
      <c r="K287" s="190"/>
      <c r="P287" s="631"/>
      <c r="Q287" s="631"/>
      <c r="R287" s="631"/>
      <c r="S287" s="631"/>
      <c r="T287" s="284"/>
      <c r="U287" s="221"/>
      <c r="X287" s="637"/>
      <c r="Y287" s="637"/>
      <c r="Z287" s="637"/>
      <c r="AA287" s="637"/>
      <c r="AB287" s="637"/>
    </row>
    <row r="288" spans="2:34" ht="19.5" customHeight="1" x14ac:dyDescent="0.25">
      <c r="B288" s="501"/>
      <c r="C288" s="501"/>
      <c r="D288" s="501"/>
      <c r="E288" s="501"/>
      <c r="F288" s="501"/>
      <c r="G288" s="501"/>
      <c r="H288" s="501"/>
      <c r="I288" s="501"/>
      <c r="K288" s="190"/>
      <c r="U288" s="221"/>
      <c r="X288" s="637"/>
      <c r="Y288" s="637"/>
      <c r="Z288" s="637"/>
      <c r="AA288" s="637"/>
      <c r="AB288" s="637"/>
      <c r="AG288" s="221"/>
      <c r="AH288" s="221"/>
    </row>
    <row r="289" spans="2:34" ht="19.5" customHeight="1" x14ac:dyDescent="0.25">
      <c r="B289" s="501"/>
      <c r="C289" s="501"/>
      <c r="D289" s="501"/>
      <c r="E289" s="501"/>
      <c r="F289" s="501"/>
      <c r="G289" s="501"/>
      <c r="H289" s="501"/>
      <c r="I289" s="501"/>
      <c r="K289" s="190"/>
      <c r="U289" s="221"/>
      <c r="X289" s="637"/>
      <c r="Y289" s="637"/>
      <c r="Z289" s="637"/>
      <c r="AA289" s="637"/>
      <c r="AB289" s="637"/>
      <c r="AG289" s="221"/>
      <c r="AH289" s="221"/>
    </row>
    <row r="290" spans="2:34" ht="19.5" customHeight="1" x14ac:dyDescent="0.25">
      <c r="B290" s="501"/>
      <c r="C290" s="501"/>
      <c r="D290" s="501"/>
      <c r="E290" s="501"/>
      <c r="F290" s="501"/>
      <c r="G290" s="501"/>
      <c r="H290" s="501"/>
      <c r="I290" s="501"/>
      <c r="K290" s="190"/>
      <c r="U290" s="221"/>
      <c r="X290" s="637"/>
      <c r="Y290" s="637"/>
      <c r="Z290" s="637"/>
      <c r="AA290" s="637"/>
      <c r="AB290" s="637"/>
      <c r="AG290" s="221"/>
      <c r="AH290" s="221"/>
    </row>
    <row r="291" spans="2:34" ht="19.5" customHeight="1" x14ac:dyDescent="0.25">
      <c r="J291" s="280"/>
      <c r="P291" s="280"/>
      <c r="Q291" s="280"/>
      <c r="R291" s="280"/>
      <c r="S291" s="280"/>
      <c r="T291" s="280"/>
      <c r="U291" s="221"/>
      <c r="X291" s="637"/>
      <c r="Y291" s="637"/>
      <c r="Z291" s="637"/>
      <c r="AA291" s="637"/>
      <c r="AB291" s="637"/>
      <c r="AG291" s="221"/>
      <c r="AH291" s="221"/>
    </row>
    <row r="292" spans="2:34" ht="17.25" customHeight="1" x14ac:dyDescent="0.25">
      <c r="B292" s="189" t="s">
        <v>335</v>
      </c>
      <c r="C292" s="285"/>
      <c r="D292" s="285"/>
      <c r="E292" s="285"/>
      <c r="F292" s="285"/>
      <c r="H292" s="286"/>
      <c r="I292" s="286"/>
      <c r="J292" s="286"/>
      <c r="P292" s="287"/>
      <c r="S292" s="221"/>
      <c r="T292" s="221"/>
      <c r="U292" s="221"/>
      <c r="X292" s="637"/>
      <c r="Y292" s="637"/>
      <c r="Z292" s="637"/>
      <c r="AA292" s="637"/>
      <c r="AB292" s="637"/>
      <c r="AG292" s="221"/>
      <c r="AH292" s="221"/>
    </row>
    <row r="293" spans="2:34" s="1" customFormat="1" ht="43.9" customHeight="1" x14ac:dyDescent="0.25">
      <c r="B293" s="497" t="s">
        <v>608</v>
      </c>
      <c r="C293" s="497"/>
      <c r="D293" s="497"/>
      <c r="E293" s="497"/>
      <c r="F293" s="497"/>
      <c r="G293" s="497"/>
      <c r="H293" s="497"/>
      <c r="I293" s="497"/>
      <c r="X293" s="637"/>
      <c r="Y293" s="637"/>
      <c r="Z293" s="637"/>
      <c r="AA293" s="637"/>
      <c r="AB293" s="637"/>
    </row>
    <row r="294" spans="2:34" s="1" customFormat="1" ht="41.25" customHeight="1" x14ac:dyDescent="0.25">
      <c r="B294" s="653"/>
      <c r="C294" s="654"/>
      <c r="D294" s="654"/>
      <c r="E294" s="655"/>
      <c r="F294" s="655"/>
      <c r="G294" s="655"/>
      <c r="H294" s="655"/>
      <c r="I294" s="656"/>
      <c r="X294" s="637"/>
      <c r="Y294" s="637"/>
      <c r="Z294" s="637"/>
      <c r="AA294" s="637"/>
      <c r="AB294" s="637"/>
    </row>
    <row r="295" spans="2:34" s="1" customFormat="1" ht="41.25" customHeight="1" x14ac:dyDescent="0.25">
      <c r="B295" s="657"/>
      <c r="C295" s="658"/>
      <c r="D295" s="658"/>
      <c r="E295" s="659"/>
      <c r="F295" s="659"/>
      <c r="G295" s="659"/>
      <c r="H295" s="659"/>
      <c r="I295" s="660"/>
      <c r="X295" s="637"/>
      <c r="Y295" s="637"/>
      <c r="Z295" s="637"/>
      <c r="AA295" s="637"/>
      <c r="AB295" s="637"/>
    </row>
    <row r="296" spans="2:34" s="1" customFormat="1" ht="25.5" customHeight="1" x14ac:dyDescent="0.4">
      <c r="B296" s="661"/>
      <c r="C296" s="662"/>
      <c r="D296" s="662"/>
      <c r="E296" s="662"/>
      <c r="F296" s="662"/>
      <c r="G296" s="662"/>
      <c r="H296" s="662"/>
      <c r="I296" s="663"/>
      <c r="J296" s="288"/>
      <c r="K296" s="288"/>
      <c r="L296" s="288"/>
      <c r="M296" s="288"/>
      <c r="X296" s="637"/>
      <c r="Y296" s="637"/>
      <c r="Z296" s="637"/>
      <c r="AA296" s="637"/>
      <c r="AB296" s="637"/>
    </row>
    <row r="297" spans="2:34" ht="17.25" customHeight="1" x14ac:dyDescent="0.25">
      <c r="B297" s="285"/>
      <c r="C297" s="285"/>
      <c r="D297" s="285"/>
      <c r="E297" s="285"/>
      <c r="F297" s="285"/>
      <c r="H297" s="286"/>
      <c r="I297" s="286"/>
      <c r="J297" s="286"/>
      <c r="P297" s="287"/>
      <c r="S297" s="221"/>
      <c r="T297" s="221"/>
      <c r="U297" s="221"/>
      <c r="X297" s="637"/>
      <c r="Y297" s="637"/>
      <c r="Z297" s="637"/>
      <c r="AA297" s="637"/>
      <c r="AB297" s="637"/>
      <c r="AG297" s="221"/>
      <c r="AH297" s="221"/>
    </row>
    <row r="298" spans="2:34" ht="20.25" customHeight="1" x14ac:dyDescent="0.25">
      <c r="B298" s="471" t="s">
        <v>35</v>
      </c>
      <c r="C298" s="471"/>
      <c r="D298" s="471"/>
      <c r="E298" s="471"/>
      <c r="F298" s="471"/>
      <c r="P298" s="287"/>
      <c r="S298" s="221"/>
      <c r="T298" s="221"/>
      <c r="U298" s="221"/>
      <c r="X298" s="637"/>
      <c r="Y298" s="637"/>
      <c r="Z298" s="637"/>
      <c r="AA298" s="637"/>
      <c r="AB298" s="637"/>
      <c r="AG298" s="221"/>
      <c r="AH298" s="221"/>
    </row>
    <row r="299" spans="2:34" ht="33" customHeight="1" x14ac:dyDescent="0.25">
      <c r="B299" s="502" t="s">
        <v>36</v>
      </c>
      <c r="C299" s="503"/>
      <c r="D299" s="503"/>
      <c r="E299" s="503"/>
      <c r="F299" s="503"/>
      <c r="G299" s="503"/>
      <c r="H299" s="503"/>
      <c r="I299" s="503"/>
      <c r="J299" s="289"/>
      <c r="K299" s="279"/>
      <c r="L299" s="279"/>
      <c r="M299" s="279"/>
      <c r="N299" s="279"/>
      <c r="O299" s="221"/>
      <c r="P299" s="221"/>
      <c r="Q299" s="221"/>
      <c r="R299" s="221"/>
      <c r="S299" s="221"/>
      <c r="T299" s="221"/>
      <c r="U299" s="221"/>
      <c r="X299" s="637"/>
      <c r="Y299" s="637"/>
      <c r="Z299" s="637"/>
      <c r="AA299" s="637"/>
      <c r="AB299" s="637"/>
      <c r="AG299" s="221"/>
      <c r="AH299" s="221"/>
    </row>
    <row r="300" spans="2:34" ht="17.25" customHeight="1" x14ac:dyDescent="0.25">
      <c r="B300" s="504"/>
      <c r="C300" s="505"/>
      <c r="D300" s="505"/>
      <c r="E300" s="505"/>
      <c r="F300" s="505"/>
      <c r="G300" s="505"/>
      <c r="H300" s="505"/>
      <c r="I300" s="505"/>
      <c r="J300" s="290"/>
      <c r="K300" s="291"/>
      <c r="L300" s="291"/>
      <c r="M300" s="291"/>
      <c r="N300" s="291"/>
      <c r="O300" s="221"/>
      <c r="P300" s="221"/>
      <c r="Q300" s="221"/>
      <c r="R300" s="221"/>
      <c r="S300" s="221"/>
      <c r="T300" s="221"/>
      <c r="U300" s="221"/>
      <c r="X300" s="637"/>
      <c r="Y300" s="637"/>
      <c r="Z300" s="637"/>
      <c r="AA300" s="637"/>
      <c r="AB300" s="637"/>
      <c r="AG300" s="221"/>
      <c r="AH300" s="221"/>
    </row>
    <row r="301" spans="2:34" ht="12.75" customHeight="1" x14ac:dyDescent="0.25">
      <c r="B301" s="506"/>
      <c r="C301" s="507"/>
      <c r="D301" s="507"/>
      <c r="E301" s="507"/>
      <c r="F301" s="507"/>
      <c r="G301" s="507"/>
      <c r="H301" s="507"/>
      <c r="I301" s="507"/>
      <c r="J301" s="290"/>
      <c r="K301" s="291"/>
      <c r="L301" s="291"/>
      <c r="M301" s="291"/>
      <c r="N301" s="291"/>
      <c r="X301" s="637"/>
      <c r="Y301" s="637"/>
      <c r="Z301" s="637"/>
      <c r="AA301" s="637"/>
      <c r="AB301" s="637"/>
    </row>
    <row r="302" spans="2:34" ht="12.75" customHeight="1" x14ac:dyDescent="0.25">
      <c r="B302" s="506"/>
      <c r="C302" s="507"/>
      <c r="D302" s="507"/>
      <c r="E302" s="507"/>
      <c r="F302" s="507"/>
      <c r="G302" s="507"/>
      <c r="H302" s="507"/>
      <c r="I302" s="507"/>
      <c r="J302" s="290"/>
      <c r="K302" s="291"/>
      <c r="L302" s="291"/>
      <c r="M302" s="291"/>
      <c r="N302" s="291"/>
      <c r="X302" s="637"/>
      <c r="Y302" s="637"/>
      <c r="Z302" s="637"/>
      <c r="AA302" s="637"/>
      <c r="AB302" s="637"/>
    </row>
    <row r="303" spans="2:34" ht="12.75" customHeight="1" x14ac:dyDescent="0.25">
      <c r="B303" s="506"/>
      <c r="C303" s="507"/>
      <c r="D303" s="507"/>
      <c r="E303" s="507"/>
      <c r="F303" s="507"/>
      <c r="G303" s="507"/>
      <c r="H303" s="507"/>
      <c r="I303" s="507"/>
      <c r="J303" s="290"/>
      <c r="K303" s="291"/>
      <c r="L303" s="291"/>
      <c r="M303" s="291"/>
      <c r="N303" s="291"/>
      <c r="X303" s="637"/>
      <c r="Y303" s="637"/>
      <c r="Z303" s="637"/>
      <c r="AA303" s="637"/>
      <c r="AB303" s="637"/>
    </row>
    <row r="304" spans="2:34" ht="12.75" customHeight="1" x14ac:dyDescent="0.25">
      <c r="B304" s="506"/>
      <c r="C304" s="507"/>
      <c r="D304" s="507"/>
      <c r="E304" s="507"/>
      <c r="F304" s="507"/>
      <c r="G304" s="507"/>
      <c r="H304" s="507"/>
      <c r="I304" s="507"/>
      <c r="J304" s="290"/>
      <c r="K304" s="291"/>
      <c r="L304" s="291"/>
      <c r="M304" s="291"/>
      <c r="N304" s="291"/>
      <c r="X304" s="637"/>
      <c r="Y304" s="637"/>
      <c r="Z304" s="637"/>
      <c r="AA304" s="637"/>
      <c r="AB304" s="637"/>
    </row>
    <row r="305" spans="2:45" ht="12.75" customHeight="1" x14ac:dyDescent="0.25">
      <c r="B305" s="506"/>
      <c r="C305" s="507"/>
      <c r="D305" s="507"/>
      <c r="E305" s="507"/>
      <c r="F305" s="507"/>
      <c r="G305" s="507"/>
      <c r="H305" s="507"/>
      <c r="I305" s="507"/>
      <c r="J305" s="290"/>
      <c r="K305" s="291"/>
      <c r="L305" s="291"/>
      <c r="M305" s="291"/>
      <c r="N305" s="291"/>
      <c r="X305" s="637"/>
      <c r="Y305" s="637"/>
      <c r="Z305" s="637"/>
      <c r="AA305" s="637"/>
      <c r="AB305" s="637"/>
    </row>
    <row r="306" spans="2:45" ht="12.75" customHeight="1" x14ac:dyDescent="0.25">
      <c r="B306" s="506"/>
      <c r="C306" s="507"/>
      <c r="D306" s="507"/>
      <c r="E306" s="507"/>
      <c r="F306" s="507"/>
      <c r="G306" s="507"/>
      <c r="H306" s="507"/>
      <c r="I306" s="507"/>
      <c r="J306" s="292"/>
      <c r="K306" s="232"/>
      <c r="L306" s="232"/>
      <c r="M306" s="232"/>
      <c r="N306" s="232"/>
      <c r="X306" s="637"/>
      <c r="Y306" s="637"/>
      <c r="Z306" s="637"/>
      <c r="AA306" s="637"/>
      <c r="AB306" s="637"/>
    </row>
    <row r="307" spans="2:45" ht="12.75" customHeight="1" x14ac:dyDescent="0.25">
      <c r="B307" s="506"/>
      <c r="C307" s="507"/>
      <c r="D307" s="507"/>
      <c r="E307" s="507"/>
      <c r="F307" s="507"/>
      <c r="G307" s="507"/>
      <c r="H307" s="507"/>
      <c r="I307" s="507"/>
      <c r="J307" s="292"/>
      <c r="K307" s="232"/>
      <c r="L307" s="232"/>
      <c r="M307" s="232"/>
      <c r="N307" s="232"/>
      <c r="X307" s="637"/>
      <c r="Y307" s="637"/>
      <c r="Z307" s="637"/>
      <c r="AA307" s="637"/>
      <c r="AB307" s="637"/>
    </row>
    <row r="308" spans="2:45" ht="12.75" customHeight="1" x14ac:dyDescent="0.25">
      <c r="B308" s="506"/>
      <c r="C308" s="507"/>
      <c r="D308" s="507"/>
      <c r="E308" s="507"/>
      <c r="F308" s="507"/>
      <c r="G308" s="507"/>
      <c r="H308" s="507"/>
      <c r="I308" s="507"/>
      <c r="J308" s="292"/>
      <c r="K308" s="232"/>
      <c r="L308" s="232"/>
      <c r="M308" s="232"/>
      <c r="N308" s="232"/>
      <c r="X308" s="637"/>
      <c r="Y308" s="637"/>
      <c r="Z308" s="637"/>
      <c r="AA308" s="637"/>
      <c r="AB308" s="637"/>
    </row>
    <row r="309" spans="2:45" ht="15" customHeight="1" x14ac:dyDescent="0.25">
      <c r="B309" s="508"/>
      <c r="C309" s="509"/>
      <c r="D309" s="509"/>
      <c r="E309" s="509"/>
      <c r="F309" s="509"/>
      <c r="G309" s="509"/>
      <c r="H309" s="509"/>
      <c r="I309" s="509"/>
      <c r="J309" s="292"/>
      <c r="K309" s="232"/>
      <c r="L309" s="232"/>
      <c r="M309" s="232"/>
      <c r="N309" s="232"/>
      <c r="X309" s="637"/>
      <c r="Y309" s="637"/>
      <c r="Z309" s="637"/>
      <c r="AA309" s="637"/>
      <c r="AB309" s="637"/>
    </row>
    <row r="310" spans="2:45" x14ac:dyDescent="0.25">
      <c r="P310" s="190"/>
      <c r="X310" s="637"/>
      <c r="Y310" s="637"/>
      <c r="Z310" s="637"/>
      <c r="AA310" s="637"/>
      <c r="AB310" s="637"/>
    </row>
    <row r="311" spans="2:45" ht="15" customHeight="1" x14ac:dyDescent="0.25">
      <c r="B311" s="189" t="s">
        <v>653</v>
      </c>
      <c r="M311" s="189"/>
      <c r="P311" s="189" t="s">
        <v>121</v>
      </c>
      <c r="X311" s="637"/>
      <c r="Y311" s="637"/>
      <c r="Z311" s="637"/>
      <c r="AA311" s="637"/>
      <c r="AB311" s="637"/>
    </row>
    <row r="312" spans="2:45" ht="19.5" customHeight="1" x14ac:dyDescent="0.25">
      <c r="B312" s="497" t="s">
        <v>123</v>
      </c>
      <c r="C312" s="497"/>
      <c r="D312" s="497"/>
      <c r="E312" s="497"/>
      <c r="F312" s="497"/>
      <c r="G312" s="497"/>
      <c r="H312" s="497"/>
      <c r="I312" s="497"/>
      <c r="P312" s="502" t="s">
        <v>122</v>
      </c>
      <c r="Q312" s="566"/>
      <c r="R312" s="566"/>
      <c r="S312" s="566"/>
      <c r="T312" s="566"/>
      <c r="U312" s="566"/>
      <c r="V312" s="566"/>
      <c r="W312" s="664"/>
      <c r="X312" s="637"/>
      <c r="Y312" s="637"/>
      <c r="Z312" s="637"/>
      <c r="AA312" s="637"/>
      <c r="AB312" s="637"/>
    </row>
    <row r="313" spans="2:45" ht="19.5" customHeight="1" x14ac:dyDescent="0.25">
      <c r="B313" s="501"/>
      <c r="C313" s="501"/>
      <c r="D313" s="501"/>
      <c r="E313" s="501"/>
      <c r="F313" s="501"/>
      <c r="G313" s="501"/>
      <c r="H313" s="501"/>
      <c r="I313" s="501"/>
      <c r="O313" s="191"/>
      <c r="P313" s="623"/>
      <c r="Q313" s="624"/>
      <c r="R313" s="624"/>
      <c r="S313" s="624"/>
      <c r="T313" s="624"/>
      <c r="U313" s="624"/>
      <c r="V313" s="624"/>
      <c r="W313" s="625"/>
      <c r="X313" s="637"/>
      <c r="Y313" s="637"/>
      <c r="Z313" s="637"/>
      <c r="AA313" s="637"/>
      <c r="AB313" s="637"/>
    </row>
    <row r="314" spans="2:45" ht="19.5" customHeight="1" x14ac:dyDescent="0.25">
      <c r="B314" s="501"/>
      <c r="C314" s="501"/>
      <c r="D314" s="501"/>
      <c r="E314" s="501"/>
      <c r="F314" s="501"/>
      <c r="G314" s="501"/>
      <c r="H314" s="501"/>
      <c r="I314" s="501"/>
      <c r="P314" s="623"/>
      <c r="Q314" s="624"/>
      <c r="R314" s="624"/>
      <c r="S314" s="624"/>
      <c r="T314" s="624"/>
      <c r="U314" s="624"/>
      <c r="V314" s="624"/>
      <c r="W314" s="625"/>
      <c r="X314" s="637"/>
      <c r="Y314" s="637"/>
      <c r="Z314" s="637"/>
      <c r="AA314" s="637"/>
      <c r="AB314" s="637"/>
    </row>
    <row r="315" spans="2:45" ht="19.5" customHeight="1" x14ac:dyDescent="0.25">
      <c r="B315" s="498"/>
      <c r="C315" s="499"/>
      <c r="D315" s="499"/>
      <c r="E315" s="499"/>
      <c r="F315" s="499"/>
      <c r="G315" s="499"/>
      <c r="H315" s="499"/>
      <c r="I315" s="500"/>
      <c r="P315" s="623"/>
      <c r="Q315" s="624"/>
      <c r="R315" s="624"/>
      <c r="S315" s="624"/>
      <c r="T315" s="624"/>
      <c r="U315" s="624"/>
      <c r="V315" s="624"/>
      <c r="W315" s="625"/>
      <c r="X315" s="637"/>
      <c r="Y315" s="637"/>
      <c r="Z315" s="637"/>
      <c r="AA315" s="637"/>
      <c r="AB315" s="637"/>
    </row>
    <row r="316" spans="2:45" ht="19.5" customHeight="1" x14ac:dyDescent="0.25">
      <c r="B316" s="189"/>
      <c r="P316" s="293"/>
      <c r="Q316" s="293"/>
      <c r="R316" s="293"/>
      <c r="S316" s="293"/>
      <c r="T316" s="293"/>
      <c r="U316" s="293"/>
      <c r="X316" s="637"/>
      <c r="Y316" s="637"/>
      <c r="Z316" s="637"/>
      <c r="AA316" s="637"/>
      <c r="AB316" s="637"/>
    </row>
    <row r="317" spans="2:45" x14ac:dyDescent="0.25">
      <c r="P317" s="190"/>
      <c r="X317" s="637"/>
      <c r="Y317" s="637"/>
      <c r="Z317" s="637"/>
      <c r="AA317" s="637"/>
      <c r="AB317" s="637"/>
    </row>
    <row r="318" spans="2:45" ht="19.5" customHeight="1" x14ac:dyDescent="0.25">
      <c r="B318" s="300"/>
      <c r="H318" s="189"/>
      <c r="R318" s="225"/>
      <c r="U318" s="294"/>
      <c r="X318" s="637"/>
      <c r="Y318" s="637"/>
      <c r="Z318" s="637"/>
      <c r="AA318" s="637"/>
      <c r="AB318" s="637"/>
    </row>
    <row r="319" spans="2:45" ht="19.5" customHeight="1" x14ac:dyDescent="0.25">
      <c r="B319" s="189"/>
      <c r="H319" s="189"/>
      <c r="P319" s="519" t="s">
        <v>609</v>
      </c>
      <c r="Q319" s="520"/>
      <c r="R319" s="520"/>
      <c r="S319" s="520"/>
      <c r="T319" s="520"/>
      <c r="U319" s="520"/>
      <c r="V319" s="520"/>
      <c r="W319" s="632"/>
      <c r="X319" s="295"/>
      <c r="Y319" s="295"/>
      <c r="Z319" s="295"/>
      <c r="AA319" s="295"/>
      <c r="AB319" s="295"/>
    </row>
    <row r="320" spans="2:45" ht="21" customHeight="1" x14ac:dyDescent="0.25">
      <c r="M320" s="190"/>
      <c r="P320" s="633"/>
      <c r="Q320" s="634"/>
      <c r="R320" s="634"/>
      <c r="S320" s="634"/>
      <c r="T320" s="634"/>
      <c r="U320" s="634"/>
      <c r="V320" s="634"/>
      <c r="W320" s="635"/>
      <c r="X320" s="189"/>
      <c r="Y320" s="189"/>
      <c r="Z320" s="189"/>
      <c r="AA320" s="189"/>
      <c r="AB320" s="189"/>
      <c r="AC320" s="189"/>
      <c r="AD320" s="189"/>
      <c r="AE320" s="189"/>
      <c r="AF320" s="189"/>
      <c r="AG320" s="189"/>
      <c r="AH320" s="189"/>
      <c r="AI320" s="189"/>
      <c r="AJ320" s="189"/>
      <c r="AK320" s="189"/>
      <c r="AL320" s="189"/>
      <c r="AM320" s="189"/>
      <c r="AN320" s="189"/>
      <c r="AO320" s="189"/>
      <c r="AP320" s="189"/>
      <c r="AQ320" s="189"/>
      <c r="AR320" s="189"/>
      <c r="AS320" s="189"/>
    </row>
    <row r="321" spans="2:45" ht="51" customHeight="1" x14ac:dyDescent="0.25">
      <c r="B321" s="494" t="s">
        <v>750</v>
      </c>
      <c r="C321" s="495"/>
      <c r="D321" s="495"/>
      <c r="E321" s="495"/>
      <c r="F321" s="495"/>
      <c r="G321" s="495"/>
      <c r="H321" s="495"/>
      <c r="I321" s="496"/>
      <c r="P321" s="630" t="str">
        <f>"Leverantören intygar att avropssvaret är giltigt minst den tid som avropande organisation angett ovan. "&amp;CHAR(10)&amp;"("&amp;TEXT(D34,"ÅÅÅÅ-MM-DD")&amp;")"</f>
        <v>Leverantören intygar att avropssvaret är giltigt minst den tid som avropande organisation angett ovan. 
(1900-01-00)</v>
      </c>
      <c r="Q321" s="630"/>
      <c r="R321" s="630"/>
      <c r="S321" s="630"/>
      <c r="T321" s="630"/>
      <c r="U321" s="630"/>
      <c r="V321" s="630"/>
      <c r="W321" s="630"/>
      <c r="X321" s="189"/>
      <c r="Y321" s="189"/>
      <c r="Z321" s="189"/>
      <c r="AA321" s="189"/>
      <c r="AB321" s="189"/>
      <c r="AC321" s="189"/>
      <c r="AD321" s="189"/>
      <c r="AE321" s="189"/>
      <c r="AF321" s="189"/>
      <c r="AG321" s="189"/>
      <c r="AH321" s="189"/>
      <c r="AI321" s="189"/>
      <c r="AJ321" s="189"/>
      <c r="AK321" s="189"/>
      <c r="AL321" s="189"/>
      <c r="AM321" s="189"/>
      <c r="AN321" s="189"/>
      <c r="AO321" s="189"/>
      <c r="AP321" s="189"/>
      <c r="AQ321" s="189"/>
      <c r="AR321" s="189"/>
      <c r="AS321" s="189"/>
    </row>
    <row r="322" spans="2:45" ht="21" customHeight="1" x14ac:dyDescent="0.25">
      <c r="B322" s="296"/>
      <c r="P322" s="502" t="s">
        <v>38</v>
      </c>
      <c r="Q322" s="566"/>
      <c r="R322" s="566"/>
      <c r="S322" s="566"/>
      <c r="T322" s="566"/>
      <c r="U322" s="566"/>
      <c r="V322" s="566"/>
      <c r="W322" s="626"/>
      <c r="X322" s="189"/>
      <c r="Y322" s="189"/>
      <c r="Z322" s="189"/>
      <c r="AA322" s="189"/>
      <c r="AB322" s="189"/>
      <c r="AC322" s="189"/>
      <c r="AD322" s="189"/>
      <c r="AE322" s="189"/>
      <c r="AF322" s="189"/>
      <c r="AG322" s="189"/>
      <c r="AH322" s="189"/>
      <c r="AI322" s="189"/>
      <c r="AJ322" s="189"/>
      <c r="AK322" s="189"/>
      <c r="AL322" s="189"/>
      <c r="AM322" s="189"/>
      <c r="AN322" s="189"/>
      <c r="AO322" s="189"/>
      <c r="AP322" s="189"/>
      <c r="AQ322" s="189"/>
      <c r="AR322" s="189"/>
      <c r="AS322" s="189"/>
    </row>
    <row r="323" spans="2:45" ht="21.75" customHeight="1" x14ac:dyDescent="0.25">
      <c r="B323" s="195"/>
      <c r="C323" s="195"/>
      <c r="D323" s="195"/>
      <c r="E323" s="195"/>
      <c r="F323" s="195"/>
      <c r="G323" s="195"/>
      <c r="H323" s="195"/>
      <c r="I323" s="195"/>
      <c r="J323" s="195"/>
      <c r="K323" s="195"/>
      <c r="L323" s="195"/>
      <c r="M323" s="195"/>
      <c r="P323" s="623"/>
      <c r="Q323" s="624"/>
      <c r="R323" s="624"/>
      <c r="S323" s="624"/>
      <c r="T323" s="624"/>
      <c r="U323" s="624"/>
      <c r="V323" s="624"/>
      <c r="W323" s="625"/>
      <c r="X323" s="210"/>
      <c r="Y323" s="210"/>
      <c r="Z323" s="210"/>
      <c r="AA323" s="210"/>
      <c r="AB323" s="210"/>
      <c r="AC323" s="210"/>
      <c r="AD323" s="210"/>
      <c r="AE323" s="210"/>
      <c r="AF323" s="210"/>
      <c r="AG323" s="210"/>
      <c r="AH323" s="13" t="b">
        <f>IF(P323=0,TRUE,FALSE)</f>
        <v>1</v>
      </c>
      <c r="AI323" s="210"/>
      <c r="AJ323" s="297"/>
    </row>
    <row r="324" spans="2:45" ht="7.5" customHeight="1" x14ac:dyDescent="0.25">
      <c r="B324" s="195"/>
      <c r="C324" s="195"/>
      <c r="D324" s="195"/>
      <c r="E324" s="195"/>
      <c r="F324" s="195"/>
      <c r="G324" s="195"/>
      <c r="H324" s="195"/>
      <c r="I324" s="195"/>
      <c r="J324" s="195"/>
      <c r="K324" s="195"/>
      <c r="L324" s="195"/>
      <c r="M324" s="195"/>
      <c r="P324" s="297"/>
      <c r="Q324" s="297"/>
      <c r="R324" s="297"/>
      <c r="S324" s="297"/>
      <c r="T324" s="297"/>
      <c r="X324" s="298"/>
      <c r="Y324" s="298"/>
      <c r="Z324" s="298"/>
      <c r="AA324" s="298"/>
      <c r="AB324" s="298"/>
      <c r="AC324" s="298"/>
      <c r="AD324" s="298"/>
      <c r="AE324" s="298"/>
      <c r="AF324" s="298"/>
      <c r="AG324" s="298"/>
      <c r="AH324" s="298"/>
      <c r="AI324" s="298"/>
      <c r="AJ324" s="297"/>
    </row>
    <row r="325" spans="2:45" ht="18" customHeight="1" x14ac:dyDescent="0.25">
      <c r="B325" s="195"/>
      <c r="C325" s="195"/>
      <c r="D325" s="195"/>
      <c r="E325" s="195"/>
      <c r="F325" s="195"/>
      <c r="G325" s="195"/>
      <c r="H325" s="195"/>
      <c r="I325" s="195"/>
      <c r="J325" s="195"/>
      <c r="K325" s="195"/>
      <c r="L325" s="195"/>
      <c r="M325" s="195"/>
      <c r="P325" s="627" t="s">
        <v>39</v>
      </c>
      <c r="Q325" s="628"/>
      <c r="R325" s="628"/>
      <c r="S325" s="628"/>
      <c r="T325" s="628"/>
      <c r="U325" s="628"/>
      <c r="V325" s="628"/>
      <c r="W325" s="629"/>
      <c r="X325" s="297"/>
      <c r="Y325" s="297"/>
      <c r="Z325" s="297"/>
      <c r="AA325" s="297"/>
      <c r="AB325" s="297"/>
      <c r="AC325" s="297"/>
      <c r="AD325" s="297"/>
      <c r="AE325" s="297"/>
      <c r="AF325" s="297"/>
      <c r="AG325" s="297"/>
      <c r="AH325" s="297"/>
      <c r="AI325" s="297"/>
      <c r="AJ325" s="297"/>
    </row>
    <row r="326" spans="2:45" ht="14.25" customHeight="1" x14ac:dyDescent="0.25">
      <c r="B326" s="299"/>
      <c r="C326" s="299"/>
      <c r="D326" s="299"/>
      <c r="P326" s="617"/>
      <c r="Q326" s="618"/>
      <c r="R326" s="618"/>
      <c r="S326" s="618"/>
      <c r="T326" s="618"/>
      <c r="U326" s="618"/>
      <c r="V326" s="618"/>
      <c r="W326" s="619"/>
      <c r="X326" s="210"/>
      <c r="Y326" s="210"/>
      <c r="Z326" s="210"/>
      <c r="AA326" s="210"/>
      <c r="AB326" s="210"/>
      <c r="AC326" s="210"/>
      <c r="AD326" s="210"/>
      <c r="AE326" s="210"/>
      <c r="AF326" s="210"/>
      <c r="AG326" s="210"/>
      <c r="AH326" s="210"/>
      <c r="AI326" s="210"/>
      <c r="AJ326" s="297"/>
    </row>
    <row r="327" spans="2:45" ht="26.25" customHeight="1" x14ac:dyDescent="0.25">
      <c r="B327" s="299"/>
      <c r="C327" s="299"/>
      <c r="D327" s="299"/>
      <c r="F327" s="190"/>
      <c r="P327" s="620"/>
      <c r="Q327" s="621"/>
      <c r="R327" s="621"/>
      <c r="S327" s="621"/>
      <c r="T327" s="621"/>
      <c r="U327" s="621"/>
      <c r="V327" s="621"/>
      <c r="W327" s="622"/>
      <c r="X327" s="298"/>
      <c r="Y327" s="298"/>
      <c r="Z327" s="298"/>
      <c r="AA327" s="298"/>
      <c r="AB327" s="298"/>
      <c r="AC327" s="298"/>
      <c r="AD327" s="298"/>
      <c r="AE327" s="298"/>
      <c r="AF327" s="298"/>
      <c r="AG327" s="298"/>
      <c r="AH327" s="13" t="b">
        <f>IF(P326=0,TRUE,FALSE)</f>
        <v>1</v>
      </c>
      <c r="AI327" s="298"/>
      <c r="AJ327" s="297"/>
    </row>
    <row r="328" spans="2:45" ht="42.75" customHeight="1" x14ac:dyDescent="0.25">
      <c r="F328" s="190"/>
      <c r="R328" s="298"/>
      <c r="X328" s="298"/>
      <c r="Y328" s="298"/>
      <c r="Z328" s="298"/>
      <c r="AA328" s="298"/>
      <c r="AB328" s="298"/>
      <c r="AC328" s="298"/>
      <c r="AD328" s="298"/>
      <c r="AE328" s="298"/>
      <c r="AF328" s="298"/>
      <c r="AG328" s="298"/>
      <c r="AH328" s="298"/>
      <c r="AI328" s="298"/>
      <c r="AJ328" s="297"/>
    </row>
    <row r="329" spans="2:45" ht="31.5" customHeight="1" x14ac:dyDescent="0.25">
      <c r="T329" s="594"/>
      <c r="U329" s="594"/>
      <c r="V329" s="594"/>
      <c r="W329" s="594"/>
      <c r="X329" s="190"/>
    </row>
    <row r="330" spans="2:45" ht="7.5" customHeight="1" x14ac:dyDescent="0.25"/>
    <row r="331" spans="2:45" ht="7.5" customHeight="1" x14ac:dyDescent="0.25"/>
    <row r="332" spans="2:45" ht="20.25" customHeight="1" x14ac:dyDescent="0.25"/>
    <row r="333" spans="2:45" ht="17.25" customHeight="1" x14ac:dyDescent="0.25"/>
    <row r="334" spans="2:45" ht="17.25" customHeight="1" x14ac:dyDescent="0.25"/>
    <row r="335" spans="2:45" ht="17.25" customHeight="1" x14ac:dyDescent="0.25"/>
    <row r="336" spans="2:45" ht="17.25" customHeight="1" x14ac:dyDescent="0.25"/>
    <row r="337" ht="17.25" customHeight="1" x14ac:dyDescent="0.25"/>
    <row r="338" ht="17.25" customHeight="1" x14ac:dyDescent="0.25"/>
    <row r="339" ht="17.25" customHeight="1" x14ac:dyDescent="0.25"/>
  </sheetData>
  <sheetProtection algorithmName="SHA-512" hashValue="A2f1MfsM5Z53I202DmF10tmCDaTXY7aJAx4TPRchvZihaMdfCMsd5UmYhLDWYYJKFz1K0f968cZIODqxKZX0CA==" saltValue="7xxQDzSb5l42ujDkNGTCdg==" spinCount="100000" sheet="1" objects="1" scenarios="1"/>
  <dataConsolidate/>
  <mergeCells count="723">
    <mergeCell ref="B179:F179"/>
    <mergeCell ref="Y179:Z179"/>
    <mergeCell ref="W126:X126"/>
    <mergeCell ref="W127:X127"/>
    <mergeCell ref="B170:B172"/>
    <mergeCell ref="C170:C172"/>
    <mergeCell ref="D170:E172"/>
    <mergeCell ref="F170:I170"/>
    <mergeCell ref="J170:N172"/>
    <mergeCell ref="Q170:T172"/>
    <mergeCell ref="Y170:Z172"/>
    <mergeCell ref="F171:G172"/>
    <mergeCell ref="H171:I172"/>
    <mergeCell ref="D164:E164"/>
    <mergeCell ref="F164:G164"/>
    <mergeCell ref="H164:I164"/>
    <mergeCell ref="J164:N164"/>
    <mergeCell ref="Q164:T164"/>
    <mergeCell ref="D169:E169"/>
    <mergeCell ref="F169:G169"/>
    <mergeCell ref="H169:I169"/>
    <mergeCell ref="J169:N169"/>
    <mergeCell ref="Q169:T169"/>
    <mergeCell ref="X169:X172"/>
    <mergeCell ref="Y169:Z169"/>
    <mergeCell ref="C51:D51"/>
    <mergeCell ref="C52:D52"/>
    <mergeCell ref="C53:D53"/>
    <mergeCell ref="C54:D54"/>
    <mergeCell ref="C55:D55"/>
    <mergeCell ref="C56:D56"/>
    <mergeCell ref="C57:D57"/>
    <mergeCell ref="C58:D58"/>
    <mergeCell ref="C59:D59"/>
    <mergeCell ref="C61:D61"/>
    <mergeCell ref="C62:D62"/>
    <mergeCell ref="C63:D63"/>
    <mergeCell ref="C64:D64"/>
    <mergeCell ref="C66:K67"/>
    <mergeCell ref="X164:X167"/>
    <mergeCell ref="Y164:Z164"/>
    <mergeCell ref="D159:E159"/>
    <mergeCell ref="F159:G159"/>
    <mergeCell ref="H159:I159"/>
    <mergeCell ref="J159:N159"/>
    <mergeCell ref="Q159:T159"/>
    <mergeCell ref="X159:X162"/>
    <mergeCell ref="Y159:Z159"/>
    <mergeCell ref="D174:E174"/>
    <mergeCell ref="F174:G174"/>
    <mergeCell ref="H174:I174"/>
    <mergeCell ref="J174:N174"/>
    <mergeCell ref="Q174:T174"/>
    <mergeCell ref="X174:X177"/>
    <mergeCell ref="Y174:Z174"/>
    <mergeCell ref="B175:B177"/>
    <mergeCell ref="C175:C177"/>
    <mergeCell ref="D175:E177"/>
    <mergeCell ref="F175:I175"/>
    <mergeCell ref="J175:N177"/>
    <mergeCell ref="Q175:T177"/>
    <mergeCell ref="Y175:Z177"/>
    <mergeCell ref="F176:G177"/>
    <mergeCell ref="H176:I177"/>
    <mergeCell ref="B165:B167"/>
    <mergeCell ref="C165:C167"/>
    <mergeCell ref="D165:E167"/>
    <mergeCell ref="F165:I165"/>
    <mergeCell ref="J165:N167"/>
    <mergeCell ref="Q165:T167"/>
    <mergeCell ref="Y165:Z167"/>
    <mergeCell ref="F166:G167"/>
    <mergeCell ref="H166:I167"/>
    <mergeCell ref="B160:B162"/>
    <mergeCell ref="C160:C162"/>
    <mergeCell ref="D160:E162"/>
    <mergeCell ref="F160:I160"/>
    <mergeCell ref="J160:N162"/>
    <mergeCell ref="Q160:T162"/>
    <mergeCell ref="Y160:Z162"/>
    <mergeCell ref="F161:G162"/>
    <mergeCell ref="H161:I162"/>
    <mergeCell ref="D154:E154"/>
    <mergeCell ref="F154:G154"/>
    <mergeCell ref="H154:I154"/>
    <mergeCell ref="J154:N154"/>
    <mergeCell ref="Q154:T154"/>
    <mergeCell ref="X154:X157"/>
    <mergeCell ref="Y154:Z154"/>
    <mergeCell ref="B155:B157"/>
    <mergeCell ref="C155:C157"/>
    <mergeCell ref="D155:E157"/>
    <mergeCell ref="F155:I155"/>
    <mergeCell ref="J155:N157"/>
    <mergeCell ref="Q155:T157"/>
    <mergeCell ref="Y155:Z157"/>
    <mergeCell ref="F156:G157"/>
    <mergeCell ref="H156:I157"/>
    <mergeCell ref="D149:E149"/>
    <mergeCell ref="F149:G149"/>
    <mergeCell ref="H149:I149"/>
    <mergeCell ref="J149:N149"/>
    <mergeCell ref="Q149:T149"/>
    <mergeCell ref="X149:X152"/>
    <mergeCell ref="Y149:Z149"/>
    <mergeCell ref="B150:B152"/>
    <mergeCell ref="C150:C152"/>
    <mergeCell ref="D150:E152"/>
    <mergeCell ref="F150:I150"/>
    <mergeCell ref="J150:N152"/>
    <mergeCell ref="Q150:T152"/>
    <mergeCell ref="Y150:Z152"/>
    <mergeCell ref="F151:G152"/>
    <mergeCell ref="H151:I152"/>
    <mergeCell ref="D144:E144"/>
    <mergeCell ref="F144:G144"/>
    <mergeCell ref="H144:I144"/>
    <mergeCell ref="J144:N144"/>
    <mergeCell ref="Q144:T144"/>
    <mergeCell ref="X144:X147"/>
    <mergeCell ref="Y144:Z144"/>
    <mergeCell ref="B145:B147"/>
    <mergeCell ref="C145:C147"/>
    <mergeCell ref="D145:E147"/>
    <mergeCell ref="F145:I145"/>
    <mergeCell ref="J145:N147"/>
    <mergeCell ref="Q145:T147"/>
    <mergeCell ref="Y145:Z147"/>
    <mergeCell ref="F146:G147"/>
    <mergeCell ref="H146:I147"/>
    <mergeCell ref="D139:E139"/>
    <mergeCell ref="F139:G139"/>
    <mergeCell ref="H139:I139"/>
    <mergeCell ref="J139:N139"/>
    <mergeCell ref="Q139:T139"/>
    <mergeCell ref="X139:X142"/>
    <mergeCell ref="Y139:Z139"/>
    <mergeCell ref="B140:B142"/>
    <mergeCell ref="C140:C142"/>
    <mergeCell ref="D140:E142"/>
    <mergeCell ref="F140:I140"/>
    <mergeCell ref="J140:N142"/>
    <mergeCell ref="Q140:T142"/>
    <mergeCell ref="Y140:Z142"/>
    <mergeCell ref="F141:G142"/>
    <mergeCell ref="H141:I142"/>
    <mergeCell ref="D135:E135"/>
    <mergeCell ref="F135:N135"/>
    <mergeCell ref="Q135:V135"/>
    <mergeCell ref="W135:X135"/>
    <mergeCell ref="Y135:Z135"/>
    <mergeCell ref="B136:B137"/>
    <mergeCell ref="C136:C137"/>
    <mergeCell ref="D136:E137"/>
    <mergeCell ref="F136:N137"/>
    <mergeCell ref="Q136:V137"/>
    <mergeCell ref="W136:X136"/>
    <mergeCell ref="Y136:Z137"/>
    <mergeCell ref="W137:X137"/>
    <mergeCell ref="D131:E131"/>
    <mergeCell ref="F131:N131"/>
    <mergeCell ref="Q131:V131"/>
    <mergeCell ref="W131:X131"/>
    <mergeCell ref="Y131:Z131"/>
    <mergeCell ref="B132:B133"/>
    <mergeCell ref="C132:C133"/>
    <mergeCell ref="D132:E133"/>
    <mergeCell ref="F132:N133"/>
    <mergeCell ref="Q132:V133"/>
    <mergeCell ref="W132:X132"/>
    <mergeCell ref="Y132:Z133"/>
    <mergeCell ref="W133:X133"/>
    <mergeCell ref="D126:E126"/>
    <mergeCell ref="F126:N126"/>
    <mergeCell ref="Q126:V126"/>
    <mergeCell ref="Y126:Z126"/>
    <mergeCell ref="B127:B129"/>
    <mergeCell ref="C127:C129"/>
    <mergeCell ref="D127:E129"/>
    <mergeCell ref="F127:N129"/>
    <mergeCell ref="Q127:V129"/>
    <mergeCell ref="Y127:Z129"/>
    <mergeCell ref="F122:G122"/>
    <mergeCell ref="H122:N122"/>
    <mergeCell ref="Q122:T122"/>
    <mergeCell ref="W122:X122"/>
    <mergeCell ref="Y122:Z122"/>
    <mergeCell ref="B123:B124"/>
    <mergeCell ref="C123:C124"/>
    <mergeCell ref="D123:D124"/>
    <mergeCell ref="E123:E124"/>
    <mergeCell ref="F123:G124"/>
    <mergeCell ref="H123:N124"/>
    <mergeCell ref="Q123:T124"/>
    <mergeCell ref="U123:V123"/>
    <mergeCell ref="W123:X123"/>
    <mergeCell ref="Y123:Z124"/>
    <mergeCell ref="U124:V124"/>
    <mergeCell ref="W124:X124"/>
    <mergeCell ref="D118:E118"/>
    <mergeCell ref="F118:N118"/>
    <mergeCell ref="Q118:T118"/>
    <mergeCell ref="Y118:Z118"/>
    <mergeCell ref="B119:B120"/>
    <mergeCell ref="C119:C120"/>
    <mergeCell ref="D119:E120"/>
    <mergeCell ref="F119:N120"/>
    <mergeCell ref="Q119:T120"/>
    <mergeCell ref="Y119:Z120"/>
    <mergeCell ref="U120:X120"/>
    <mergeCell ref="D113:E113"/>
    <mergeCell ref="F113:G113"/>
    <mergeCell ref="H113:I113"/>
    <mergeCell ref="J113:N113"/>
    <mergeCell ref="Q113:T113"/>
    <mergeCell ref="X113:X116"/>
    <mergeCell ref="Y113:Z113"/>
    <mergeCell ref="B114:B116"/>
    <mergeCell ref="C114:C116"/>
    <mergeCell ref="D114:E116"/>
    <mergeCell ref="F114:I114"/>
    <mergeCell ref="J114:N116"/>
    <mergeCell ref="Q114:T116"/>
    <mergeCell ref="Y114:Z116"/>
    <mergeCell ref="F115:G116"/>
    <mergeCell ref="H115:I116"/>
    <mergeCell ref="D108:E108"/>
    <mergeCell ref="F108:G108"/>
    <mergeCell ref="H108:I108"/>
    <mergeCell ref="J108:N108"/>
    <mergeCell ref="Q108:T108"/>
    <mergeCell ref="X108:X111"/>
    <mergeCell ref="Y108:Z108"/>
    <mergeCell ref="B109:B111"/>
    <mergeCell ref="C109:C111"/>
    <mergeCell ref="D109:E111"/>
    <mergeCell ref="F109:I109"/>
    <mergeCell ref="J109:N111"/>
    <mergeCell ref="Q109:T111"/>
    <mergeCell ref="Y109:Z111"/>
    <mergeCell ref="F110:G111"/>
    <mergeCell ref="H110:I111"/>
    <mergeCell ref="D103:E103"/>
    <mergeCell ref="F103:G103"/>
    <mergeCell ref="H103:I103"/>
    <mergeCell ref="J103:N103"/>
    <mergeCell ref="Q103:T103"/>
    <mergeCell ref="X103:X106"/>
    <mergeCell ref="Y103:Z103"/>
    <mergeCell ref="B104:B106"/>
    <mergeCell ref="C104:C106"/>
    <mergeCell ref="D104:E106"/>
    <mergeCell ref="F104:I104"/>
    <mergeCell ref="J104:N106"/>
    <mergeCell ref="Q104:T106"/>
    <mergeCell ref="Y104:Z106"/>
    <mergeCell ref="F105:G106"/>
    <mergeCell ref="H105:I106"/>
    <mergeCell ref="Y98:Z98"/>
    <mergeCell ref="B99:B101"/>
    <mergeCell ref="C99:C101"/>
    <mergeCell ref="D99:E101"/>
    <mergeCell ref="F99:I99"/>
    <mergeCell ref="J99:N101"/>
    <mergeCell ref="Q99:T101"/>
    <mergeCell ref="Y99:Z101"/>
    <mergeCell ref="F100:G101"/>
    <mergeCell ref="H100:I101"/>
    <mergeCell ref="B97:D97"/>
    <mergeCell ref="F97:G97"/>
    <mergeCell ref="H97:I97"/>
    <mergeCell ref="D98:E98"/>
    <mergeCell ref="F98:G98"/>
    <mergeCell ref="H98:I98"/>
    <mergeCell ref="J98:N98"/>
    <mergeCell ref="Q98:T98"/>
    <mergeCell ref="X98:X101"/>
    <mergeCell ref="D87:E87"/>
    <mergeCell ref="F87:G87"/>
    <mergeCell ref="H87:I87"/>
    <mergeCell ref="J87:N87"/>
    <mergeCell ref="Q87:V87"/>
    <mergeCell ref="Y87:Z87"/>
    <mergeCell ref="B88:B90"/>
    <mergeCell ref="C88:C90"/>
    <mergeCell ref="D88:E90"/>
    <mergeCell ref="F88:G90"/>
    <mergeCell ref="H88:I90"/>
    <mergeCell ref="J88:N90"/>
    <mergeCell ref="Q88:V90"/>
    <mergeCell ref="Y88:Z90"/>
    <mergeCell ref="W89:X90"/>
    <mergeCell ref="U79:V79"/>
    <mergeCell ref="D81:E81"/>
    <mergeCell ref="F81:G81"/>
    <mergeCell ref="H81:I81"/>
    <mergeCell ref="J81:N81"/>
    <mergeCell ref="Q81:T81"/>
    <mergeCell ref="X81:X85"/>
    <mergeCell ref="Y81:Z81"/>
    <mergeCell ref="D82:E85"/>
    <mergeCell ref="F82:I82"/>
    <mergeCell ref="J82:N85"/>
    <mergeCell ref="Q82:T85"/>
    <mergeCell ref="Y82:Z85"/>
    <mergeCell ref="F83:G85"/>
    <mergeCell ref="H83:I85"/>
    <mergeCell ref="X75:X79"/>
    <mergeCell ref="Y75:Z75"/>
    <mergeCell ref="Y76:Z79"/>
    <mergeCell ref="T11:W11"/>
    <mergeCell ref="B12:D12"/>
    <mergeCell ref="E12:G12"/>
    <mergeCell ref="H12:I12"/>
    <mergeCell ref="P12:S12"/>
    <mergeCell ref="T12:U12"/>
    <mergeCell ref="B14:D14"/>
    <mergeCell ref="C60:D60"/>
    <mergeCell ref="B42:D42"/>
    <mergeCell ref="C43:D43"/>
    <mergeCell ref="C44:D44"/>
    <mergeCell ref="C45:D45"/>
    <mergeCell ref="C46:D46"/>
    <mergeCell ref="E14:I14"/>
    <mergeCell ref="T14:W14"/>
    <mergeCell ref="T15:W15"/>
    <mergeCell ref="V12:W12"/>
    <mergeCell ref="T13:U13"/>
    <mergeCell ref="V13:W13"/>
    <mergeCell ref="G30:I30"/>
    <mergeCell ref="B16:D16"/>
    <mergeCell ref="E16:I16"/>
    <mergeCell ref="P16:R16"/>
    <mergeCell ref="S16:W16"/>
    <mergeCell ref="H8:I8"/>
    <mergeCell ref="J8:O8"/>
    <mergeCell ref="B11:D11"/>
    <mergeCell ref="E11:G11"/>
    <mergeCell ref="H11:I11"/>
    <mergeCell ref="F77:G77"/>
    <mergeCell ref="H77:I77"/>
    <mergeCell ref="F78:I78"/>
    <mergeCell ref="P11:S11"/>
    <mergeCell ref="P14:S14"/>
    <mergeCell ref="B15:D15"/>
    <mergeCell ref="E15:I15"/>
    <mergeCell ref="P15:S15"/>
    <mergeCell ref="B13:D13"/>
    <mergeCell ref="E13:G13"/>
    <mergeCell ref="H13:I13"/>
    <mergeCell ref="P13:S13"/>
    <mergeCell ref="B20:I25"/>
    <mergeCell ref="P20:W24"/>
    <mergeCell ref="P27:W27"/>
    <mergeCell ref="B28:I28"/>
    <mergeCell ref="P28:W28"/>
    <mergeCell ref="B30:C30"/>
    <mergeCell ref="D30:E30"/>
    <mergeCell ref="B3:E3"/>
    <mergeCell ref="P3:R3"/>
    <mergeCell ref="T3:W3"/>
    <mergeCell ref="B4:I5"/>
    <mergeCell ref="J4:O4"/>
    <mergeCell ref="P4:W5"/>
    <mergeCell ref="J5:O5"/>
    <mergeCell ref="B10:D10"/>
    <mergeCell ref="E10:G10"/>
    <mergeCell ref="H10:I10"/>
    <mergeCell ref="J10:O10"/>
    <mergeCell ref="P10:S10"/>
    <mergeCell ref="T10:W10"/>
    <mergeCell ref="P8:U8"/>
    <mergeCell ref="V8:W8"/>
    <mergeCell ref="B9:G9"/>
    <mergeCell ref="H9:I9"/>
    <mergeCell ref="J9:O9"/>
    <mergeCell ref="P9:U9"/>
    <mergeCell ref="V9:W9"/>
    <mergeCell ref="B6:I6"/>
    <mergeCell ref="J6:O7"/>
    <mergeCell ref="B7:I7"/>
    <mergeCell ref="B8:G8"/>
    <mergeCell ref="B17:D17"/>
    <mergeCell ref="E17:I17"/>
    <mergeCell ref="P17:R17"/>
    <mergeCell ref="S17:W17"/>
    <mergeCell ref="B34:C34"/>
    <mergeCell ref="D34:E34"/>
    <mergeCell ref="G34:H35"/>
    <mergeCell ref="I34:I35"/>
    <mergeCell ref="B36:C36"/>
    <mergeCell ref="D36:E36"/>
    <mergeCell ref="G36:H36"/>
    <mergeCell ref="B31:C31"/>
    <mergeCell ref="D31:E31"/>
    <mergeCell ref="G31:I31"/>
    <mergeCell ref="B33:C33"/>
    <mergeCell ref="D33:E33"/>
    <mergeCell ref="G33:I33"/>
    <mergeCell ref="B70:K70"/>
    <mergeCell ref="B72:F72"/>
    <mergeCell ref="P72:Q72"/>
    <mergeCell ref="B73:F73"/>
    <mergeCell ref="P73:T73"/>
    <mergeCell ref="B37:C37"/>
    <mergeCell ref="D37:E37"/>
    <mergeCell ref="G37:H37"/>
    <mergeCell ref="B39:K39"/>
    <mergeCell ref="B40:K40"/>
    <mergeCell ref="B69:K69"/>
    <mergeCell ref="C47:D47"/>
    <mergeCell ref="C48:D48"/>
    <mergeCell ref="C49:D49"/>
    <mergeCell ref="C50:D50"/>
    <mergeCell ref="B66:B67"/>
    <mergeCell ref="F74:G74"/>
    <mergeCell ref="H74:I74"/>
    <mergeCell ref="Q74:R74"/>
    <mergeCell ref="D75:E75"/>
    <mergeCell ref="F75:G75"/>
    <mergeCell ref="H75:I75"/>
    <mergeCell ref="J75:N75"/>
    <mergeCell ref="Q75:T75"/>
    <mergeCell ref="B82:B85"/>
    <mergeCell ref="C82:C85"/>
    <mergeCell ref="B76:B79"/>
    <mergeCell ref="C76:C79"/>
    <mergeCell ref="D76:E79"/>
    <mergeCell ref="F76:I76"/>
    <mergeCell ref="J76:N79"/>
    <mergeCell ref="Q76:T79"/>
    <mergeCell ref="F79:G79"/>
    <mergeCell ref="H79:I79"/>
    <mergeCell ref="L190:N192"/>
    <mergeCell ref="B191:J191"/>
    <mergeCell ref="B192:D192"/>
    <mergeCell ref="B194:J194"/>
    <mergeCell ref="B203:C203"/>
    <mergeCell ref="D203:G203"/>
    <mergeCell ref="H203:N203"/>
    <mergeCell ref="B182:F182"/>
    <mergeCell ref="U183:W183"/>
    <mergeCell ref="B185:J185"/>
    <mergeCell ref="B186:J186"/>
    <mergeCell ref="E188:I188"/>
    <mergeCell ref="B195:J196"/>
    <mergeCell ref="K196:K199"/>
    <mergeCell ref="L196:N198"/>
    <mergeCell ref="B198:F198"/>
    <mergeCell ref="B199:E199"/>
    <mergeCell ref="Q203:X203"/>
    <mergeCell ref="B204:C204"/>
    <mergeCell ref="D204:G204"/>
    <mergeCell ref="H204:N204"/>
    <mergeCell ref="Q204:X204"/>
    <mergeCell ref="Q200:X200"/>
    <mergeCell ref="B201:C201"/>
    <mergeCell ref="D201:G201"/>
    <mergeCell ref="H201:N201"/>
    <mergeCell ref="Q201:X201"/>
    <mergeCell ref="B202:C202"/>
    <mergeCell ref="D202:G202"/>
    <mergeCell ref="H202:N202"/>
    <mergeCell ref="Q202:X202"/>
    <mergeCell ref="B200:C200"/>
    <mergeCell ref="D200:G200"/>
    <mergeCell ref="H200:N200"/>
    <mergeCell ref="B207:C207"/>
    <mergeCell ref="D207:G207"/>
    <mergeCell ref="H207:N207"/>
    <mergeCell ref="Q207:X207"/>
    <mergeCell ref="B208:C208"/>
    <mergeCell ref="D208:G208"/>
    <mergeCell ref="H208:N208"/>
    <mergeCell ref="Q208:X208"/>
    <mergeCell ref="B205:C205"/>
    <mergeCell ref="D205:G205"/>
    <mergeCell ref="H205:N205"/>
    <mergeCell ref="Q205:X205"/>
    <mergeCell ref="B206:C206"/>
    <mergeCell ref="D206:G206"/>
    <mergeCell ref="H206:N206"/>
    <mergeCell ref="Q206:X206"/>
    <mergeCell ref="B211:C211"/>
    <mergeCell ref="D211:G211"/>
    <mergeCell ref="H211:N211"/>
    <mergeCell ref="Q211:X211"/>
    <mergeCell ref="B212:C212"/>
    <mergeCell ref="D212:G212"/>
    <mergeCell ref="H212:N212"/>
    <mergeCell ref="Q212:X212"/>
    <mergeCell ref="B209:C209"/>
    <mergeCell ref="D209:G209"/>
    <mergeCell ref="H209:N209"/>
    <mergeCell ref="Q209:X209"/>
    <mergeCell ref="B210:C210"/>
    <mergeCell ref="D210:G210"/>
    <mergeCell ref="H210:N210"/>
    <mergeCell ref="Q210:X210"/>
    <mergeCell ref="B215:C215"/>
    <mergeCell ref="D215:G215"/>
    <mergeCell ref="H215:N215"/>
    <mergeCell ref="Q215:X215"/>
    <mergeCell ref="B216:C216"/>
    <mergeCell ref="D216:G216"/>
    <mergeCell ref="H216:N216"/>
    <mergeCell ref="Q216:X216"/>
    <mergeCell ref="B213:C213"/>
    <mergeCell ref="D213:G213"/>
    <mergeCell ref="H213:N213"/>
    <mergeCell ref="Q213:X213"/>
    <mergeCell ref="B214:C214"/>
    <mergeCell ref="D214:G214"/>
    <mergeCell ref="H214:N214"/>
    <mergeCell ref="Q214:X214"/>
    <mergeCell ref="B219:C219"/>
    <mergeCell ref="D219:G219"/>
    <mergeCell ref="H219:N219"/>
    <mergeCell ref="Q219:X219"/>
    <mergeCell ref="B220:C220"/>
    <mergeCell ref="D220:G220"/>
    <mergeCell ref="H220:N220"/>
    <mergeCell ref="Q220:X220"/>
    <mergeCell ref="B217:C217"/>
    <mergeCell ref="D217:G217"/>
    <mergeCell ref="H217:N217"/>
    <mergeCell ref="Q217:X217"/>
    <mergeCell ref="B218:C218"/>
    <mergeCell ref="D218:G218"/>
    <mergeCell ref="H218:N218"/>
    <mergeCell ref="Q218:X218"/>
    <mergeCell ref="Q225:X225"/>
    <mergeCell ref="B226:C226"/>
    <mergeCell ref="D226:G226"/>
    <mergeCell ref="H226:K226"/>
    <mergeCell ref="M226:N226"/>
    <mergeCell ref="Q226:X226"/>
    <mergeCell ref="H222:J222"/>
    <mergeCell ref="L222:N223"/>
    <mergeCell ref="B224:E224"/>
    <mergeCell ref="B225:C225"/>
    <mergeCell ref="D225:G225"/>
    <mergeCell ref="H225:K225"/>
    <mergeCell ref="M225:N225"/>
    <mergeCell ref="B227:C227"/>
    <mergeCell ref="D227:G227"/>
    <mergeCell ref="H227:K227"/>
    <mergeCell ref="M227:N227"/>
    <mergeCell ref="Q227:X227"/>
    <mergeCell ref="B228:C228"/>
    <mergeCell ref="D228:G228"/>
    <mergeCell ref="H228:K228"/>
    <mergeCell ref="M228:N228"/>
    <mergeCell ref="Q228:X228"/>
    <mergeCell ref="B229:C229"/>
    <mergeCell ref="D229:G229"/>
    <mergeCell ref="H229:K229"/>
    <mergeCell ref="M229:N229"/>
    <mergeCell ref="Q229:X229"/>
    <mergeCell ref="B230:C230"/>
    <mergeCell ref="D230:G230"/>
    <mergeCell ref="H230:K230"/>
    <mergeCell ref="M230:N230"/>
    <mergeCell ref="Q230:X230"/>
    <mergeCell ref="B231:C231"/>
    <mergeCell ref="D231:G231"/>
    <mergeCell ref="H231:K231"/>
    <mergeCell ref="M231:N231"/>
    <mergeCell ref="Q231:X231"/>
    <mergeCell ref="B232:C232"/>
    <mergeCell ref="D232:G232"/>
    <mergeCell ref="H232:K232"/>
    <mergeCell ref="M232:N232"/>
    <mergeCell ref="Q232:X232"/>
    <mergeCell ref="B233:C233"/>
    <mergeCell ref="D233:G233"/>
    <mergeCell ref="H233:K233"/>
    <mergeCell ref="M233:N233"/>
    <mergeCell ref="Q233:X233"/>
    <mergeCell ref="B234:C234"/>
    <mergeCell ref="D234:G234"/>
    <mergeCell ref="H234:K234"/>
    <mergeCell ref="M234:N234"/>
    <mergeCell ref="Q234:X234"/>
    <mergeCell ref="B235:C235"/>
    <mergeCell ref="D235:G235"/>
    <mergeCell ref="H235:K235"/>
    <mergeCell ref="M235:N235"/>
    <mergeCell ref="Q235:X235"/>
    <mergeCell ref="B236:C236"/>
    <mergeCell ref="D236:G236"/>
    <mergeCell ref="H236:K236"/>
    <mergeCell ref="M236:N236"/>
    <mergeCell ref="Q236:S236"/>
    <mergeCell ref="B238:C238"/>
    <mergeCell ref="D238:G238"/>
    <mergeCell ref="H238:K238"/>
    <mergeCell ref="M238:N238"/>
    <mergeCell ref="Q238:S238"/>
    <mergeCell ref="T238:X238"/>
    <mergeCell ref="T236:X236"/>
    <mergeCell ref="B237:C237"/>
    <mergeCell ref="D237:G237"/>
    <mergeCell ref="H237:K237"/>
    <mergeCell ref="M237:N237"/>
    <mergeCell ref="Q237:S237"/>
    <mergeCell ref="T237:X237"/>
    <mergeCell ref="B240:C240"/>
    <mergeCell ref="D240:G240"/>
    <mergeCell ref="H240:K240"/>
    <mergeCell ref="M240:N240"/>
    <mergeCell ref="Q240:S240"/>
    <mergeCell ref="T240:X240"/>
    <mergeCell ref="B239:C239"/>
    <mergeCell ref="D239:G239"/>
    <mergeCell ref="H239:K239"/>
    <mergeCell ref="M239:N239"/>
    <mergeCell ref="Q239:S239"/>
    <mergeCell ref="T239:X239"/>
    <mergeCell ref="B242:C242"/>
    <mergeCell ref="D242:G242"/>
    <mergeCell ref="H242:K242"/>
    <mergeCell ref="M242:N242"/>
    <mergeCell ref="Q242:S242"/>
    <mergeCell ref="T242:X242"/>
    <mergeCell ref="B241:C241"/>
    <mergeCell ref="D241:G241"/>
    <mergeCell ref="H241:K241"/>
    <mergeCell ref="M241:N241"/>
    <mergeCell ref="Q241:S241"/>
    <mergeCell ref="T241:X241"/>
    <mergeCell ref="B244:C244"/>
    <mergeCell ref="D244:G244"/>
    <mergeCell ref="H244:K244"/>
    <mergeCell ref="M244:N244"/>
    <mergeCell ref="Q244:S244"/>
    <mergeCell ref="T244:X244"/>
    <mergeCell ref="B243:C243"/>
    <mergeCell ref="D243:G243"/>
    <mergeCell ref="H243:K243"/>
    <mergeCell ref="M243:N243"/>
    <mergeCell ref="Q243:S243"/>
    <mergeCell ref="T243:X243"/>
    <mergeCell ref="B249:C249"/>
    <mergeCell ref="R249:S249"/>
    <mergeCell ref="B246:C246"/>
    <mergeCell ref="D246:G246"/>
    <mergeCell ref="H246:K246"/>
    <mergeCell ref="M246:N246"/>
    <mergeCell ref="Q246:S246"/>
    <mergeCell ref="T246:X246"/>
    <mergeCell ref="B245:C245"/>
    <mergeCell ref="D245:G245"/>
    <mergeCell ref="H245:K245"/>
    <mergeCell ref="M245:N245"/>
    <mergeCell ref="Q245:S245"/>
    <mergeCell ref="T245:X245"/>
    <mergeCell ref="P253:Q255"/>
    <mergeCell ref="R253:R255"/>
    <mergeCell ref="S253:X255"/>
    <mergeCell ref="Q256:Q257"/>
    <mergeCell ref="R256:R257"/>
    <mergeCell ref="S256:T257"/>
    <mergeCell ref="U256:V257"/>
    <mergeCell ref="W256:X257"/>
    <mergeCell ref="L257:M257"/>
    <mergeCell ref="B264:F264"/>
    <mergeCell ref="B265:I265"/>
    <mergeCell ref="S261:T261"/>
    <mergeCell ref="U261:V261"/>
    <mergeCell ref="L258:M258"/>
    <mergeCell ref="S258:T258"/>
    <mergeCell ref="U258:V258"/>
    <mergeCell ref="W258:X260"/>
    <mergeCell ref="B259:D259"/>
    <mergeCell ref="S259:T259"/>
    <mergeCell ref="U259:V259"/>
    <mergeCell ref="S260:T260"/>
    <mergeCell ref="U260:V260"/>
    <mergeCell ref="B267:I267"/>
    <mergeCell ref="P267:S267"/>
    <mergeCell ref="B268:I268"/>
    <mergeCell ref="B269:I269"/>
    <mergeCell ref="X269:AB318"/>
    <mergeCell ref="B270:I270"/>
    <mergeCell ref="B273:I273"/>
    <mergeCell ref="P273:S273"/>
    <mergeCell ref="B274:I274"/>
    <mergeCell ref="B275:I275"/>
    <mergeCell ref="B283:I283"/>
    <mergeCell ref="B284:I284"/>
    <mergeCell ref="B287:I287"/>
    <mergeCell ref="P287:S287"/>
    <mergeCell ref="B288:I288"/>
    <mergeCell ref="B289:I289"/>
    <mergeCell ref="B276:I276"/>
    <mergeCell ref="B279:I279"/>
    <mergeCell ref="P279:S279"/>
    <mergeCell ref="B280:I280"/>
    <mergeCell ref="B281:I281"/>
    <mergeCell ref="B282:I282"/>
    <mergeCell ref="B312:I312"/>
    <mergeCell ref="P312:W312"/>
    <mergeCell ref="B313:I313"/>
    <mergeCell ref="P313:W313"/>
    <mergeCell ref="B314:I314"/>
    <mergeCell ref="P314:W314"/>
    <mergeCell ref="B290:I290"/>
    <mergeCell ref="B293:I293"/>
    <mergeCell ref="B294:I296"/>
    <mergeCell ref="B298:F298"/>
    <mergeCell ref="B299:I299"/>
    <mergeCell ref="B300:I309"/>
    <mergeCell ref="P323:W323"/>
    <mergeCell ref="P325:W325"/>
    <mergeCell ref="P326:W327"/>
    <mergeCell ref="T329:W329"/>
    <mergeCell ref="B315:I315"/>
    <mergeCell ref="P315:W315"/>
    <mergeCell ref="P319:W320"/>
    <mergeCell ref="B321:I321"/>
    <mergeCell ref="P321:W321"/>
    <mergeCell ref="P322:W322"/>
  </mergeCells>
  <conditionalFormatting sqref="B201:D220">
    <cfRule type="expression" dxfId="93" priority="91">
      <formula>$B201=""</formula>
    </cfRule>
  </conditionalFormatting>
  <conditionalFormatting sqref="D227:J234">
    <cfRule type="expression" dxfId="91" priority="94">
      <formula>$B227=""</formula>
    </cfRule>
  </conditionalFormatting>
  <conditionalFormatting sqref="E98:X177">
    <cfRule type="expression" dxfId="90" priority="2">
      <formula>$AN98&lt;&gt;TRUE</formula>
    </cfRule>
  </conditionalFormatting>
  <conditionalFormatting sqref="F88:N90">
    <cfRule type="expression" dxfId="89" priority="1">
      <formula>$C$88&lt;&gt;"Ja"</formula>
    </cfRule>
  </conditionalFormatting>
  <conditionalFormatting sqref="J259">
    <cfRule type="cellIs" dxfId="88" priority="114" stopIfTrue="1" operator="lessThan">
      <formula>1</formula>
    </cfRule>
    <cfRule type="cellIs" dxfId="87" priority="113" stopIfTrue="1" operator="greaterThan">
      <formula>1</formula>
    </cfRule>
  </conditionalFormatting>
  <conditionalFormatting sqref="L225:L246">
    <cfRule type="expression" dxfId="86" priority="104" stopIfTrue="1">
      <formula>OR(UtvarderingsVal="UtFalskt",UtvarderingsVal="Ut2")</formula>
    </cfRule>
    <cfRule type="expression" dxfId="85" priority="103">
      <formula>$L$225=""</formula>
    </cfRule>
    <cfRule type="expression" dxfId="84" priority="86">
      <formula>UtvarderingsVal="Alt3"</formula>
    </cfRule>
  </conditionalFormatting>
  <conditionalFormatting sqref="L248:L249 P249">
    <cfRule type="expression" dxfId="82" priority="106">
      <formula>#REF!="Ut2"</formula>
    </cfRule>
  </conditionalFormatting>
  <conditionalFormatting sqref="L249">
    <cfRule type="expression" dxfId="81" priority="89">
      <formula>UtvarderingsVal="Alt3"</formula>
    </cfRule>
  </conditionalFormatting>
  <conditionalFormatting sqref="L225:N246">
    <cfRule type="expression" dxfId="80" priority="87">
      <formula>$K225="Ska-Krav"</formula>
    </cfRule>
    <cfRule type="expression" dxfId="79" priority="84">
      <formula>UtvarderingsVal="Alt4"</formula>
    </cfRule>
  </conditionalFormatting>
  <conditionalFormatting sqref="L226:N235 L237:N246 B226:J226 B227:C235 D235:H235 B237:H246">
    <cfRule type="expression" dxfId="78" priority="105">
      <formula>$B226=""</formula>
    </cfRule>
  </conditionalFormatting>
  <conditionalFormatting sqref="M225:N246">
    <cfRule type="expression" dxfId="77" priority="85">
      <formula>UtvarderingsVal="Alt2"</formula>
    </cfRule>
    <cfRule type="expression" dxfId="76" priority="102">
      <formula>OR(UtvarderingsVal="UtFalskt",UtvarderingsVal="Ut1")</formula>
    </cfRule>
  </conditionalFormatting>
  <conditionalFormatting sqref="M226:N246">
    <cfRule type="expression" dxfId="75" priority="90">
      <formula>$M$225=""</formula>
    </cfRule>
  </conditionalFormatting>
  <conditionalFormatting sqref="P237:P246">
    <cfRule type="expression" dxfId="74" priority="72">
      <formula>$B$251="Alt. 3. Mervärdesmodell - prisavdrag för uppfyllda bör-krav"</formula>
    </cfRule>
  </conditionalFormatting>
  <conditionalFormatting sqref="P237:Q246">
    <cfRule type="expression" dxfId="73" priority="82" stopIfTrue="1">
      <formula>IF(AND(J237="Ska-krav",P237="Nej"),TRUE,FALSE)</formula>
    </cfRule>
  </conditionalFormatting>
  <conditionalFormatting sqref="P226:X235">
    <cfRule type="expression" dxfId="72" priority="116" stopIfTrue="1">
      <formula>IF(AND(K226="Ska-krav",P226="Nej"),TRUE,FALSE)</formula>
    </cfRule>
  </conditionalFormatting>
  <conditionalFormatting sqref="Q249">
    <cfRule type="expression" dxfId="71" priority="70">
      <formula>UtvarderingsVal="Alt3"</formula>
    </cfRule>
    <cfRule type="expression" dxfId="70" priority="71">
      <formula>$C$251="Ut2"</formula>
    </cfRule>
  </conditionalFormatting>
  <conditionalFormatting sqref="Q75:X79 F76:N79">
    <cfRule type="expression" dxfId="69" priority="58">
      <formula>$C$76&lt;&gt;"Ja"</formula>
    </cfRule>
  </conditionalFormatting>
  <conditionalFormatting sqref="Q81:X85 F82:N85">
    <cfRule type="expression" dxfId="68" priority="63">
      <formula>$C$82&lt;&gt;"Ja"</formula>
    </cfRule>
  </conditionalFormatting>
  <conditionalFormatting sqref="Q88:X90">
    <cfRule type="expression" dxfId="67" priority="60">
      <formula>$C$88&lt;&gt;"Ja"</formula>
    </cfRule>
  </conditionalFormatting>
  <conditionalFormatting sqref="S17:W17">
    <cfRule type="expression" dxfId="66" priority="115" stopIfTrue="1">
      <formula>$P$17="Nej"</formula>
    </cfRule>
  </conditionalFormatting>
  <conditionalFormatting sqref="T3 T329">
    <cfRule type="expression" dxfId="65" priority="67">
      <formula>T3&lt;&gt;""</formula>
    </cfRule>
  </conditionalFormatting>
  <conditionalFormatting sqref="T237:T246">
    <cfRule type="expression" dxfId="64" priority="73" stopIfTrue="1">
      <formula>IF(AND(N237="Ska-krav",T237="Nej"),TRUE,FALSE)</formula>
    </cfRule>
  </conditionalFormatting>
  <conditionalFormatting sqref="T267 T273 T279">
    <cfRule type="expression" dxfId="63" priority="112" stopIfTrue="1">
      <formula>AG267</formula>
    </cfRule>
  </conditionalFormatting>
  <conditionalFormatting sqref="T267">
    <cfRule type="cellIs" dxfId="62" priority="111" stopIfTrue="1" operator="equal">
      <formula>"Nej"</formula>
    </cfRule>
  </conditionalFormatting>
  <conditionalFormatting sqref="T273">
    <cfRule type="cellIs" dxfId="61" priority="110" stopIfTrue="1" operator="equal">
      <formula>"Nej"</formula>
    </cfRule>
  </conditionalFormatting>
  <conditionalFormatting sqref="T279">
    <cfRule type="cellIs" dxfId="60" priority="109" stopIfTrue="1" operator="equal">
      <formula>"Nej"</formula>
    </cfRule>
  </conditionalFormatting>
  <conditionalFormatting sqref="T287">
    <cfRule type="cellIs" dxfId="59" priority="92" stopIfTrue="1" operator="equal">
      <formula>"Nej"</formula>
    </cfRule>
    <cfRule type="expression" dxfId="58" priority="93" stopIfTrue="1">
      <formula>AG287</formula>
    </cfRule>
  </conditionalFormatting>
  <conditionalFormatting sqref="W123:X123">
    <cfRule type="expression" dxfId="57" priority="9">
      <formula>$F$123&lt;&gt;"Inbrottslarm"</formula>
    </cfRule>
  </conditionalFormatting>
  <conditionalFormatting sqref="W124:X124">
    <cfRule type="expression" dxfId="56" priority="10">
      <formula>$F$123&lt;&gt;"Personlarm"</formula>
    </cfRule>
  </conditionalFormatting>
  <dataValidations count="19">
    <dataValidation type="list" allowBlank="1" showInputMessage="1" showErrorMessage="1" sqref="I34:I35" xr:uid="{3673EDD7-84D9-4297-88CB-DC0AC9E47304}">
      <formula1>",Ja,Nej"</formula1>
    </dataValidation>
    <dataValidation type="list" allowBlank="1" showInputMessage="1" showErrorMessage="1" sqref="B186:J186" xr:uid="{65557F2D-3301-46F0-88DB-347D7541B9A0}">
      <formula1>TblGrundTilldeln</formula1>
    </dataValidation>
    <dataValidation type="list" allowBlank="1" showInputMessage="1" showErrorMessage="1" sqref="B40" xr:uid="{BB02FE31-9A83-4E48-9C3A-69A92AE9F768}">
      <formula1>TblDelområde</formula1>
    </dataValidation>
    <dataValidation type="list" allowBlank="1" showInputMessage="1" showErrorMessage="1" sqref="B247:C247 B70" xr:uid="{A3815878-B477-4963-8BCD-5CE945662E11}">
      <formula1>ResVarTja</formula1>
    </dataValidation>
    <dataValidation type="list" allowBlank="1" showInputMessage="1" showErrorMessage="1" sqref="K247" xr:uid="{76E6C646-78D6-4DE4-9DCF-79598FA797F2}">
      <formula1>"Välj typ av krav,Bör-krav,Ska-krav"</formula1>
    </dataValidation>
    <dataValidation type="date" errorStyle="information" allowBlank="1" showInputMessage="1" showErrorMessage="1" errorTitle="Fel" error="Ange datum i datumformatet ÅÅÅÅ-MM-DD" promptTitle="Datum" prompt="Datum i datumformatet ÅÅÅÅ-MM-DD" sqref="D38" xr:uid="{642F3EAC-9318-4A3A-A12C-D0C9256F94A7}">
      <formula1>40817</formula1>
      <formula2>42308</formula2>
    </dataValidation>
    <dataValidation type="date" errorStyle="information" allowBlank="1" showInputMessage="1" showErrorMessage="1" errorTitle="Fel" error="Fel datumformat._x000a_Ange datum i datumformatet ÅÅÅÅ-MM-DD Alternativt texten &quot;Ej tillämpligt&quot;_x000a_" promptTitle="Datum" prompt="Datum i datumformatet ÅÅÅÅ-MM-DD_x000a_Som tumregel vid komplexa avrop kan det anses rimligt med minst 14 arbetsdagars svarstid och vid mindre komplexa avrop är motsvarande svarstid sju arbetsdagar." sqref="B38" xr:uid="{960577AC-E2B4-47E0-BC0B-26A84592E601}">
      <formula1>40817</formula1>
      <formula2>42308</formula2>
    </dataValidation>
    <dataValidation type="date" errorStyle="information" allowBlank="1" showInputMessage="1" showErrorMessage="1" errorTitle="Fel" error="Ogiltigt datum._x000a_Datum anges i datumformatet ÅÅÅÅ-MM-DD och får inte vara senare än datumet &quot;Sista dag för avropssvar&quot;" promptTitle="Datum" prompt="Datum i datumformatet ÅÅÅÅ-MM-DD" sqref="B31" xr:uid="{7F27AB61-428E-44AD-9040-804F77DE666A}">
      <formula1>40909</formula1>
      <formula2>B34</formula2>
    </dataValidation>
    <dataValidation type="date" errorStyle="information" allowBlank="1" showInputMessage="1" showErrorMessage="1" errorTitle="Fel" error="Ogiltigt datum._x000a_Datum anges i datumformatet ÅÅÅÅ-MM-DD och får inte vara senare än datumet &quot;Sista dag för avropssvar&quot;" promptTitle="Datum" prompt="Datum i datumformatet ÅÅÅÅ-MM-DD" sqref="D31" xr:uid="{6443EAA3-1248-4D9B-B754-C2B3CE2EA81B}">
      <formula1>40817</formula1>
      <formula2>D34</formula2>
    </dataValidation>
    <dataValidation type="date" errorStyle="information" allowBlank="1" showInputMessage="1" showErrorMessage="1" errorTitle="Fel" error="Ange datum i datumformatet ÅÅÅÅ-MM-DD och får inte vara tidigare än 2012-01-01 eller senare än 2016-01-01_x000a_Alternativt texten &quot;Ej tillämpligt&quot;_x000a_" promptTitle="Datum" prompt="Datum i datumformatet ÅÅÅÅ-MM-DD alternativt texten &quot;Ej tillämpligt&quot;_x000a_" sqref="B71:C71" xr:uid="{061C52F4-47F6-42CF-8CF7-C13E2D7458DD}">
      <formula1>40544</formula1>
      <formula2>72686</formula2>
    </dataValidation>
    <dataValidation type="list" allowBlank="1" showInputMessage="1" showErrorMessage="1" sqref="F71" xr:uid="{4B004A82-D0AA-46FB-AB50-4A1CAD0FC65C}">
      <formula1>"Mån,År"</formula1>
    </dataValidation>
    <dataValidation type="decimal" allowBlank="1" showInputMessage="1" showErrorMessage="1" error="Talet måste vara mellan 0 och 100" sqref="D71:E71" xr:uid="{7D174B32-1F4F-454E-8C83-D22C640D208E}">
      <formula1>0</formula1>
      <formula2>100</formula2>
    </dataValidation>
    <dataValidation allowBlank="1" showErrorMessage="1" sqref="B41:I41 C66 B42:B66" xr:uid="{573ECEFB-0DF5-4AB5-B722-EF91A1C9F2E2}"/>
    <dataValidation type="date" errorStyle="information" allowBlank="1" showInputMessage="1" showErrorMessage="1" errorTitle="Fel" error="Fel datumformat._x000a_Ange datum i datumformatet ÅÅÅÅ-MM-DD Alternativt texten &quot;Ej tillämpligt&quot;_x000a_" promptTitle="Datum" prompt="Datum i datumformatet ÅÅÅÅ-MM-DD_x000a_" sqref="B34:C34 B37:E37" xr:uid="{0A8D4570-DC56-4A37-A480-BAC349E13507}">
      <formula1>40817</formula1>
      <formula2>43585</formula2>
    </dataValidation>
    <dataValidation type="date" errorStyle="information" allowBlank="1" showInputMessage="1" showErrorMessage="1" errorTitle="Fel" error="Ange datum i datumformatet ÅÅÅÅ-MM-DD" promptTitle="Datum" prompt="Datum i datumformatet ÅÅÅÅ-MM-DD" sqref="D34:E34" xr:uid="{477E487A-0163-4C64-B56D-3D691B9EE2C5}">
      <formula1>40817</formula1>
      <formula2>43585</formula2>
    </dataValidation>
    <dataValidation type="list" allowBlank="1" showInputMessage="1" showErrorMessage="1" sqref="T267 P17:P18 Q318 T273 T279 T287 P201:P220 P226:P235 P247 C76:C79 C82:C85 C88:C90 C99:C101 C104:C106 C109:C111 C114:C116 C119:C120 C123:C124 C127:C129 C132:C133 C136:C137 C140:C142 C145:C147 C150:C152 C155:C157 C160:C162 C165:C167 C170:C172 C175:C177" xr:uid="{7D4A977A-AAD5-4A65-A0AE-2A7ACFA3A790}">
      <formula1>"Ja,Nej"</formula1>
    </dataValidation>
    <dataValidation type="list" allowBlank="1" showInputMessage="1" showErrorMessage="1" sqref="F123:G124" xr:uid="{7DBBD0EC-4758-4512-90DD-04A2992DCA65}">
      <formula1>TblLarmTyp</formula1>
    </dataValidation>
    <dataValidation type="textLength" errorStyle="information" allowBlank="1" showInputMessage="1" showErrorMessage="1" errorTitle="Felaktig angivelse" error="Ange om en region ska avropas enbart med ett &quot;X&quot;." sqref="C43:D64" xr:uid="{3F6DDAE1-D3FE-45B5-82A2-78021A491F04}">
      <formula1>1</formula1>
      <formula2>1</formula2>
    </dataValidation>
    <dataValidation type="list" allowBlank="1" showInputMessage="1" showErrorMessage="1" sqref="H88:I90" xr:uid="{9302D6AA-CE1F-4BC9-A7E4-2C4ED348FAB8}">
      <formula1>"1,2"</formula1>
    </dataValidation>
  </dataValidations>
  <pageMargins left="0.31496062992125984" right="0.31496062992125984" top="0.39370078740157483" bottom="0.39370078740157483" header="0.51181102362204722" footer="0.19685039370078741"/>
  <pageSetup paperSize="9" scale="80" fitToWidth="0" fitToHeight="0" pageOrder="overThenDown" orientation="landscape" r:id="rId1"/>
  <headerFooter alignWithMargins="0">
    <oddFooter>&amp;R&amp;P (&amp;N)</oddFooter>
  </headerFooter>
  <colBreaks count="1" manualBreakCount="1">
    <brk id="15" max="1048575" man="1"/>
  </colBreaks>
  <extLst>
    <ext xmlns:x14="http://schemas.microsoft.com/office/spreadsheetml/2009/9/main" uri="{78C0D931-6437-407d-A8EE-F0AAD7539E65}">
      <x14:conditionalFormattings>
        <x14:conditionalFormatting xmlns:xm="http://schemas.microsoft.com/office/excel/2006/main">
          <x14:cfRule type="expression" priority="65" id="{85AD3603-E8FF-47D8-AC42-3A19CD8CA13D}">
            <xm:f>Information!$D$12&lt;&gt;"Ja"</xm:f>
            <x14:dxf>
              <font>
                <color theme="0"/>
              </font>
              <fill>
                <patternFill patternType="none">
                  <bgColor auto="1"/>
                </patternFill>
              </fill>
              <border>
                <left/>
                <right/>
                <top/>
                <bottom/>
                <vertical/>
                <horizontal/>
              </border>
            </x14:dxf>
          </x14:cfRule>
          <xm:sqref>B311</xm:sqref>
        </x14:conditionalFormatting>
        <x14:conditionalFormatting xmlns:xm="http://schemas.microsoft.com/office/excel/2006/main">
          <x14:cfRule type="expression" priority="66" id="{A7C30921-953D-4984-A2DB-EECED639F95A}">
            <xm:f>Information!$D$13&lt;&gt;"Ja"</xm:f>
            <x14:dxf>
              <font>
                <color theme="0"/>
              </font>
              <fill>
                <patternFill patternType="none">
                  <bgColor auto="1"/>
                </patternFill>
              </fill>
              <border>
                <left/>
                <right/>
                <top/>
                <bottom/>
                <vertical/>
                <horizontal/>
              </border>
            </x14:dxf>
          </x14:cfRule>
          <xm:sqref>B2:AQ41 B69:AQ73 B180:AQ310 C311:AQ311 B312:AQ342</xm:sqref>
        </x14:conditionalFormatting>
        <x14:conditionalFormatting xmlns:xm="http://schemas.microsoft.com/office/excel/2006/main">
          <x14:cfRule type="expression" priority="119" id="{CE192057-712B-48C9-9AAF-02D078FD94E8}">
            <xm:f>ISNUMBER(SEARCH("Ut2",Admin!$D$69))=TRUE</xm:f>
            <x14:dxf>
              <font>
                <color theme="0"/>
              </font>
              <fill>
                <patternFill>
                  <bgColor theme="0"/>
                </patternFill>
              </fill>
            </x14:dxf>
          </x14:cfRule>
          <xm:sqref>L248</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281ACB5C-8C4B-4F40-94A2-1AA792CC995C}">
          <x14:formula1>
            <xm:f>Admin!$F$57:$F$64</xm:f>
          </x14:formula1>
          <xm:sqref>D247:E247</xm:sqref>
        </x14:dataValidation>
        <x14:dataValidation type="list" showInputMessage="1" showErrorMessage="1" xr:uid="{DAC08C17-18DD-42AD-9990-5B1644CDCFF1}">
          <x14:formula1>
            <xm:f>Admin!$F$132:$F$152</xm:f>
          </x14:formula1>
          <xm:sqref>B201:C220 B226:C235 B237:C246</xm:sqref>
        </x14:dataValidation>
        <x14:dataValidation type="list" allowBlank="1" showInputMessage="1" showErrorMessage="1" xr:uid="{2D8E8B4A-43B2-422D-9B47-FFE69DA2CA3D}">
          <x14:formula1>
            <xm:f>Admin!$L$132:$L$147</xm:f>
          </x14:formula1>
          <xm:sqref>D201:G220 D226:G226 D227:G227 D228:G228 D229:G229 D230:G230 D231:G231 D232:G232 D233:G233 D234:G234 D235:G235 D237:G237 D238:G238 D239:G239 D240:G240 D241:G241 D242:G242 D243:G243 D244:G244 D245:G245 D246:G246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16494-9A3A-492F-B265-F33F3073C092}">
  <sheetPr codeName="Sheet7"/>
  <dimension ref="A1:AS336"/>
  <sheetViews>
    <sheetView showGridLines="0" zoomScale="70" zoomScaleNormal="70" workbookViewId="0">
      <selection activeCell="B9" sqref="B9:G9"/>
    </sheetView>
  </sheetViews>
  <sheetFormatPr defaultColWidth="9.1796875" defaultRowHeight="12.5" x14ac:dyDescent="0.25"/>
  <cols>
    <col min="1" max="1" width="4.1796875" style="188" customWidth="1"/>
    <col min="2" max="2" width="21.1796875" style="13" customWidth="1"/>
    <col min="3" max="3" width="11.81640625" style="13" customWidth="1"/>
    <col min="4" max="10" width="10.26953125" style="13" customWidth="1"/>
    <col min="11" max="11" width="10.54296875" style="13" customWidth="1"/>
    <col min="12" max="12" width="16" style="13" customWidth="1"/>
    <col min="13" max="13" width="9.54296875" style="13" customWidth="1"/>
    <col min="14" max="14" width="10.7265625" style="13" customWidth="1"/>
    <col min="15" max="15" width="3.26953125" style="13" customWidth="1"/>
    <col min="16" max="18" width="19.1796875" style="13" customWidth="1"/>
    <col min="19" max="19" width="10.26953125" style="13" customWidth="1"/>
    <col min="20" max="22" width="9.54296875" style="13" customWidth="1"/>
    <col min="23" max="23" width="10.54296875" style="13" customWidth="1"/>
    <col min="24" max="25" width="8.7265625" style="13" customWidth="1"/>
    <col min="26" max="26" width="8.54296875" style="13" customWidth="1"/>
    <col min="27" max="28" width="9.1796875" style="13" hidden="1" customWidth="1"/>
    <col min="29" max="29" width="12.54296875" style="13" hidden="1" customWidth="1"/>
    <col min="30" max="32" width="8.453125" style="13" hidden="1" customWidth="1"/>
    <col min="33" max="34" width="9.7265625" style="13" hidden="1" customWidth="1"/>
    <col min="35" max="35" width="8.453125" style="13" hidden="1" customWidth="1"/>
    <col min="36" max="37" width="7.7265625" style="13" hidden="1" customWidth="1"/>
    <col min="38" max="39" width="8.7265625" style="13" customWidth="1"/>
    <col min="40" max="40" width="7.7265625" style="13" hidden="1" customWidth="1"/>
    <col min="41" max="43" width="9.1796875" style="13" customWidth="1"/>
    <col min="44" max="44" width="10.453125" style="13" customWidth="1"/>
    <col min="45" max="50" width="9.1796875" style="13" customWidth="1"/>
    <col min="51" max="16384" width="9.1796875" style="13"/>
  </cols>
  <sheetData>
    <row r="1" spans="1:34" ht="22.5" x14ac:dyDescent="0.25">
      <c r="B1" s="1007" t="str">
        <f>IF(Information!D14="","Om ingen text finns - välj utvärderingsmodell i fliken ""Information""","")</f>
        <v>Om ingen text finns - välj utvärderingsmodell i fliken "Information"</v>
      </c>
    </row>
    <row r="2" spans="1:34" ht="13" x14ac:dyDescent="0.25">
      <c r="G2" s="189"/>
      <c r="J2" s="190"/>
      <c r="M2" s="191"/>
      <c r="O2" s="192" t="str">
        <f>"Avrop nr: "&amp;B15</f>
        <v xml:space="preserve">Avrop nr: </v>
      </c>
      <c r="W2" s="192" t="str">
        <f>"Avrop nr: "&amp;B15</f>
        <v xml:space="preserve">Avrop nr: </v>
      </c>
      <c r="AC2" s="192"/>
    </row>
    <row r="3" spans="1:34" ht="25" x14ac:dyDescent="0.25">
      <c r="B3" s="591" t="s">
        <v>71</v>
      </c>
      <c r="C3" s="591"/>
      <c r="D3" s="592"/>
      <c r="E3" s="592"/>
      <c r="P3" s="591" t="s">
        <v>72</v>
      </c>
      <c r="Q3" s="593"/>
      <c r="R3" s="592"/>
      <c r="T3" s="594"/>
      <c r="U3" s="594"/>
      <c r="V3" s="594"/>
      <c r="W3" s="594"/>
      <c r="X3" s="189"/>
      <c r="Y3" s="189"/>
      <c r="Z3" s="189"/>
      <c r="AB3" s="189"/>
      <c r="AD3" s="193"/>
      <c r="AH3" s="189" t="b">
        <f>OR(AH4:AH971)</f>
        <v>1</v>
      </c>
    </row>
    <row r="4" spans="1:34" ht="32.25" customHeight="1" x14ac:dyDescent="0.45">
      <c r="B4" s="595" t="s">
        <v>107</v>
      </c>
      <c r="C4" s="596"/>
      <c r="D4" s="596"/>
      <c r="E4" s="596"/>
      <c r="F4" s="596"/>
      <c r="G4" s="596"/>
      <c r="H4" s="596"/>
      <c r="I4" s="596"/>
      <c r="J4" s="608" t="s">
        <v>350</v>
      </c>
      <c r="K4" s="609"/>
      <c r="L4" s="609"/>
      <c r="M4" s="609"/>
      <c r="N4" s="609"/>
      <c r="O4" s="610"/>
      <c r="P4" s="599" t="s">
        <v>634</v>
      </c>
      <c r="Q4" s="599"/>
      <c r="R4" s="599"/>
      <c r="S4" s="599"/>
      <c r="T4" s="599"/>
      <c r="U4" s="599"/>
      <c r="V4" s="599"/>
      <c r="W4" s="600"/>
      <c r="Z4" s="194"/>
    </row>
    <row r="5" spans="1:34" ht="63" customHeight="1" x14ac:dyDescent="0.25">
      <c r="B5" s="597"/>
      <c r="C5" s="598"/>
      <c r="D5" s="598"/>
      <c r="E5" s="598"/>
      <c r="F5" s="598"/>
      <c r="G5" s="598"/>
      <c r="H5" s="598"/>
      <c r="I5" s="598"/>
      <c r="J5" s="611" t="str">
        <f>'1 Spec. - 1. Lägsta pris'!J5</f>
        <v>Bevakningstjänster och larmcentraltjänster</v>
      </c>
      <c r="K5" s="612"/>
      <c r="L5" s="612"/>
      <c r="M5" s="612"/>
      <c r="N5" s="612"/>
      <c r="O5" s="613"/>
      <c r="P5" s="601"/>
      <c r="Q5" s="601"/>
      <c r="R5" s="601"/>
      <c r="S5" s="601"/>
      <c r="T5" s="601"/>
      <c r="U5" s="601"/>
      <c r="V5" s="601"/>
      <c r="W5" s="602"/>
      <c r="AB5" s="1"/>
      <c r="AC5" s="195"/>
      <c r="AD5" s="195"/>
      <c r="AE5" s="195"/>
      <c r="AF5" s="195"/>
    </row>
    <row r="6" spans="1:34" ht="26.25" customHeight="1" x14ac:dyDescent="0.25">
      <c r="B6" s="603" t="s">
        <v>147</v>
      </c>
      <c r="C6" s="603"/>
      <c r="D6" s="603"/>
      <c r="E6" s="603"/>
      <c r="F6" s="603"/>
      <c r="G6" s="603"/>
      <c r="H6" s="603"/>
      <c r="I6" s="603"/>
      <c r="J6" s="605" t="s">
        <v>613</v>
      </c>
      <c r="K6" s="606"/>
      <c r="L6" s="606"/>
      <c r="M6" s="606"/>
      <c r="N6" s="606"/>
      <c r="O6" s="607"/>
      <c r="P6" s="189"/>
      <c r="Q6" s="196"/>
      <c r="R6" s="196"/>
      <c r="S6" s="196"/>
      <c r="T6" s="196"/>
      <c r="U6" s="196"/>
      <c r="V6" s="196"/>
      <c r="W6" s="196"/>
      <c r="AB6" s="1"/>
      <c r="AC6" s="195"/>
      <c r="AD6" s="195"/>
      <c r="AE6" s="195"/>
      <c r="AF6" s="195"/>
    </row>
    <row r="7" spans="1:34" ht="18" customHeight="1" x14ac:dyDescent="0.25">
      <c r="B7" s="604" t="s">
        <v>70</v>
      </c>
      <c r="C7" s="604"/>
      <c r="D7" s="604"/>
      <c r="E7" s="604"/>
      <c r="F7" s="604"/>
      <c r="G7" s="604"/>
      <c r="H7" s="604"/>
      <c r="I7" s="604"/>
      <c r="J7" s="605"/>
      <c r="K7" s="606"/>
      <c r="L7" s="606"/>
      <c r="M7" s="606"/>
      <c r="N7" s="606"/>
      <c r="O7" s="607"/>
      <c r="P7" s="197" t="s">
        <v>29</v>
      </c>
      <c r="Q7" s="196"/>
      <c r="R7" s="196"/>
      <c r="S7" s="196"/>
      <c r="T7" s="196"/>
      <c r="U7" s="196"/>
      <c r="V7" s="196"/>
      <c r="W7" s="196"/>
      <c r="AB7" s="1"/>
      <c r="AC7" s="195"/>
      <c r="AD7" s="195"/>
      <c r="AE7" s="195"/>
      <c r="AF7" s="195"/>
    </row>
    <row r="8" spans="1:34" ht="27.75" customHeight="1" x14ac:dyDescent="0.25">
      <c r="B8" s="543" t="s">
        <v>6</v>
      </c>
      <c r="C8" s="518"/>
      <c r="D8" s="518"/>
      <c r="E8" s="518"/>
      <c r="F8" s="518"/>
      <c r="G8" s="518"/>
      <c r="H8" s="543" t="s">
        <v>31</v>
      </c>
      <c r="I8" s="544"/>
      <c r="J8" s="614" t="str">
        <f>'1 Spec. - 1. Lägsta pris'!J8</f>
        <v>23.3-2611-2022</v>
      </c>
      <c r="K8" s="615"/>
      <c r="L8" s="615"/>
      <c r="M8" s="615"/>
      <c r="N8" s="615"/>
      <c r="O8" s="616"/>
      <c r="P8" s="565" t="s">
        <v>30</v>
      </c>
      <c r="Q8" s="565"/>
      <c r="R8" s="565"/>
      <c r="S8" s="565"/>
      <c r="T8" s="565"/>
      <c r="U8" s="565"/>
      <c r="V8" s="565" t="s">
        <v>31</v>
      </c>
      <c r="W8" s="565"/>
      <c r="AB8" s="1"/>
      <c r="AC8" s="195"/>
      <c r="AD8" s="195"/>
      <c r="AE8" s="195"/>
      <c r="AF8" s="195"/>
    </row>
    <row r="9" spans="1:34" ht="19.5" customHeight="1" x14ac:dyDescent="0.25">
      <c r="B9" s="545"/>
      <c r="C9" s="546"/>
      <c r="D9" s="546"/>
      <c r="E9" s="546"/>
      <c r="F9" s="546"/>
      <c r="G9" s="546"/>
      <c r="H9" s="545"/>
      <c r="I9" s="547"/>
      <c r="J9" s="510" t="s">
        <v>616</v>
      </c>
      <c r="K9" s="511"/>
      <c r="L9" s="511"/>
      <c r="M9" s="511"/>
      <c r="N9" s="511"/>
      <c r="O9" s="512"/>
      <c r="P9" s="583"/>
      <c r="Q9" s="583"/>
      <c r="R9" s="583"/>
      <c r="S9" s="583"/>
      <c r="T9" s="583"/>
      <c r="U9" s="583"/>
      <c r="V9" s="584"/>
      <c r="W9" s="584"/>
      <c r="AB9" s="1"/>
      <c r="AC9" s="195"/>
      <c r="AD9" s="195"/>
      <c r="AE9" s="195"/>
      <c r="AF9" s="195"/>
    </row>
    <row r="10" spans="1:34" s="195" customFormat="1" ht="27.75" customHeight="1" x14ac:dyDescent="0.25">
      <c r="A10" s="198"/>
      <c r="B10" s="542" t="s">
        <v>7</v>
      </c>
      <c r="C10" s="542"/>
      <c r="D10" s="542"/>
      <c r="E10" s="542" t="s">
        <v>5</v>
      </c>
      <c r="F10" s="542"/>
      <c r="G10" s="542"/>
      <c r="H10" s="542" t="s">
        <v>54</v>
      </c>
      <c r="I10" s="542"/>
      <c r="J10" s="513" t="str">
        <f>'1 Spec. - 1. Lägsta pris'!J10</f>
        <v>Version 3,15</v>
      </c>
      <c r="K10" s="514"/>
      <c r="L10" s="514"/>
      <c r="M10" s="514"/>
      <c r="N10" s="514"/>
      <c r="O10" s="515"/>
      <c r="P10" s="565" t="s">
        <v>1</v>
      </c>
      <c r="Q10" s="565"/>
      <c r="R10" s="565"/>
      <c r="S10" s="565"/>
      <c r="T10" s="565" t="s">
        <v>3</v>
      </c>
      <c r="U10" s="565"/>
      <c r="V10" s="565"/>
      <c r="W10" s="565"/>
      <c r="AB10" s="1"/>
    </row>
    <row r="11" spans="1:34" ht="19.5" customHeight="1" x14ac:dyDescent="0.25">
      <c r="B11" s="541"/>
      <c r="C11" s="541"/>
      <c r="D11" s="541"/>
      <c r="E11" s="541"/>
      <c r="F11" s="541"/>
      <c r="G11" s="541"/>
      <c r="H11" s="541"/>
      <c r="I11" s="541"/>
      <c r="P11" s="584"/>
      <c r="Q11" s="584"/>
      <c r="R11" s="584"/>
      <c r="S11" s="584"/>
      <c r="T11" s="584"/>
      <c r="U11" s="584"/>
      <c r="V11" s="584"/>
      <c r="W11" s="584"/>
      <c r="AB11" s="1"/>
      <c r="AC11" s="195"/>
      <c r="AD11" s="195"/>
      <c r="AE11" s="195"/>
      <c r="AF11" s="195"/>
    </row>
    <row r="12" spans="1:34" ht="27.75" customHeight="1" x14ac:dyDescent="0.25">
      <c r="B12" s="542" t="s">
        <v>53</v>
      </c>
      <c r="C12" s="542"/>
      <c r="D12" s="542"/>
      <c r="E12" s="542" t="s">
        <v>1</v>
      </c>
      <c r="F12" s="542"/>
      <c r="G12" s="542"/>
      <c r="H12" s="542" t="s">
        <v>2</v>
      </c>
      <c r="I12" s="542"/>
      <c r="P12" s="565" t="s">
        <v>7</v>
      </c>
      <c r="Q12" s="565"/>
      <c r="R12" s="565"/>
      <c r="S12" s="519"/>
      <c r="T12" s="565" t="s">
        <v>5</v>
      </c>
      <c r="U12" s="565"/>
      <c r="V12" s="565" t="s">
        <v>54</v>
      </c>
      <c r="W12" s="565"/>
      <c r="AB12" s="1"/>
      <c r="AC12" s="195"/>
      <c r="AD12" s="195"/>
      <c r="AE12" s="195"/>
      <c r="AF12" s="195"/>
    </row>
    <row r="13" spans="1:34" ht="19.5" customHeight="1" x14ac:dyDescent="0.25">
      <c r="B13" s="541"/>
      <c r="C13" s="541"/>
      <c r="D13" s="541"/>
      <c r="E13" s="541"/>
      <c r="F13" s="541"/>
      <c r="G13" s="541"/>
      <c r="H13" s="541"/>
      <c r="I13" s="541"/>
      <c r="P13" s="584"/>
      <c r="Q13" s="584"/>
      <c r="R13" s="584"/>
      <c r="S13" s="588"/>
      <c r="T13" s="584"/>
      <c r="U13" s="584"/>
      <c r="V13" s="584"/>
      <c r="W13" s="584"/>
      <c r="AB13" s="1"/>
      <c r="AC13" s="195"/>
      <c r="AD13" s="195"/>
      <c r="AE13" s="195"/>
      <c r="AF13" s="195"/>
    </row>
    <row r="14" spans="1:34" ht="27.75" customHeight="1" x14ac:dyDescent="0.25">
      <c r="B14" s="542" t="s">
        <v>120</v>
      </c>
      <c r="C14" s="542"/>
      <c r="D14" s="542"/>
      <c r="E14" s="543" t="s">
        <v>3</v>
      </c>
      <c r="F14" s="518"/>
      <c r="G14" s="518"/>
      <c r="H14" s="518"/>
      <c r="I14" s="544"/>
      <c r="P14" s="519" t="s">
        <v>2</v>
      </c>
      <c r="Q14" s="520"/>
      <c r="R14" s="520"/>
      <c r="S14" s="520"/>
      <c r="T14" s="519" t="s">
        <v>32</v>
      </c>
      <c r="U14" s="520"/>
      <c r="V14" s="520"/>
      <c r="W14" s="521"/>
      <c r="AB14" s="1"/>
      <c r="AC14" s="195"/>
      <c r="AD14" s="195"/>
      <c r="AE14" s="195"/>
      <c r="AF14" s="195"/>
    </row>
    <row r="15" spans="1:34" ht="19.5" customHeight="1" x14ac:dyDescent="0.25">
      <c r="B15" s="541"/>
      <c r="C15" s="541"/>
      <c r="D15" s="541"/>
      <c r="E15" s="545" t="s">
        <v>0</v>
      </c>
      <c r="F15" s="546"/>
      <c r="G15" s="546"/>
      <c r="H15" s="546"/>
      <c r="I15" s="547"/>
      <c r="P15" s="570"/>
      <c r="Q15" s="571"/>
      <c r="R15" s="571"/>
      <c r="S15" s="571"/>
      <c r="T15" s="570"/>
      <c r="U15" s="571"/>
      <c r="V15" s="571"/>
      <c r="W15" s="572"/>
      <c r="AB15" s="1"/>
      <c r="AC15" s="195"/>
      <c r="AD15" s="195"/>
      <c r="AE15" s="195"/>
      <c r="AF15" s="195"/>
    </row>
    <row r="16" spans="1:34" ht="27.75" customHeight="1" x14ac:dyDescent="0.25">
      <c r="B16" s="518"/>
      <c r="C16" s="518"/>
      <c r="D16" s="518"/>
      <c r="E16" s="518"/>
      <c r="F16" s="518"/>
      <c r="G16" s="518"/>
      <c r="H16" s="518"/>
      <c r="I16" s="518"/>
      <c r="J16" s="190"/>
      <c r="P16" s="519" t="s">
        <v>33</v>
      </c>
      <c r="Q16" s="520"/>
      <c r="R16" s="521"/>
      <c r="S16" s="519" t="s">
        <v>612</v>
      </c>
      <c r="T16" s="520"/>
      <c r="U16" s="520"/>
      <c r="V16" s="520"/>
      <c r="W16" s="521"/>
      <c r="AB16" s="1"/>
      <c r="AC16" s="195"/>
      <c r="AD16" s="195"/>
      <c r="AE16" s="195"/>
      <c r="AF16" s="195"/>
    </row>
    <row r="17" spans="2:34" ht="19.5" customHeight="1" x14ac:dyDescent="0.25">
      <c r="B17" s="564"/>
      <c r="C17" s="564"/>
      <c r="D17" s="564"/>
      <c r="E17" s="564" t="s">
        <v>0</v>
      </c>
      <c r="F17" s="564"/>
      <c r="G17" s="564"/>
      <c r="H17" s="564"/>
      <c r="I17" s="564"/>
      <c r="P17" s="588"/>
      <c r="Q17" s="589"/>
      <c r="R17" s="590"/>
      <c r="S17" s="585"/>
      <c r="T17" s="586"/>
      <c r="U17" s="586"/>
      <c r="V17" s="586"/>
      <c r="W17" s="587"/>
      <c r="AB17" s="1"/>
      <c r="AC17" s="195"/>
      <c r="AD17" s="195"/>
      <c r="AE17" s="195"/>
      <c r="AF17" s="195"/>
      <c r="AH17" s="199" t="b">
        <f>IF(AND(P17=0,P17&lt;&gt;"Ja"),TRUE,FALSE)</f>
        <v>1</v>
      </c>
    </row>
    <row r="18" spans="2:34" ht="19.5" customHeight="1" x14ac:dyDescent="0.25">
      <c r="B18" s="200"/>
      <c r="C18" s="200"/>
      <c r="D18" s="200"/>
      <c r="E18" s="200"/>
      <c r="F18" s="200"/>
      <c r="G18" s="200"/>
      <c r="H18" s="200"/>
      <c r="I18" s="200"/>
      <c r="P18" s="201"/>
      <c r="Q18" s="201"/>
      <c r="R18" s="201"/>
      <c r="S18" s="202"/>
      <c r="T18" s="202"/>
      <c r="U18" s="202"/>
      <c r="V18" s="202"/>
      <c r="W18" s="202"/>
      <c r="AB18" s="1"/>
      <c r="AC18" s="195"/>
      <c r="AD18" s="195"/>
      <c r="AE18" s="195"/>
      <c r="AF18" s="195"/>
      <c r="AH18" s="199"/>
    </row>
    <row r="19" spans="2:34" ht="17.25" customHeight="1" x14ac:dyDescent="0.25">
      <c r="B19" s="189" t="s">
        <v>344</v>
      </c>
      <c r="P19" s="189" t="s">
        <v>345</v>
      </c>
      <c r="AB19" s="1"/>
      <c r="AC19" s="195"/>
      <c r="AD19" s="195"/>
      <c r="AE19" s="195"/>
      <c r="AF19" s="195"/>
    </row>
    <row r="20" spans="2:34" ht="12.75" customHeight="1" x14ac:dyDescent="0.25">
      <c r="B20" s="552" t="s">
        <v>632</v>
      </c>
      <c r="C20" s="553"/>
      <c r="D20" s="553"/>
      <c r="E20" s="553"/>
      <c r="F20" s="553"/>
      <c r="G20" s="553"/>
      <c r="H20" s="553"/>
      <c r="I20" s="554"/>
      <c r="P20" s="552" t="s">
        <v>633</v>
      </c>
      <c r="Q20" s="553"/>
      <c r="R20" s="553"/>
      <c r="S20" s="553"/>
      <c r="T20" s="553"/>
      <c r="U20" s="553"/>
      <c r="V20" s="553"/>
      <c r="W20" s="554"/>
      <c r="AB20" s="1"/>
      <c r="AC20" s="195"/>
      <c r="AD20" s="195"/>
      <c r="AE20" s="195"/>
      <c r="AF20" s="195"/>
    </row>
    <row r="21" spans="2:34" ht="12.75" customHeight="1" x14ac:dyDescent="0.25">
      <c r="B21" s="555"/>
      <c r="C21" s="532"/>
      <c r="D21" s="532"/>
      <c r="E21" s="532"/>
      <c r="F21" s="532"/>
      <c r="G21" s="532"/>
      <c r="H21" s="532"/>
      <c r="I21" s="556"/>
      <c r="P21" s="555"/>
      <c r="Q21" s="532"/>
      <c r="R21" s="532"/>
      <c r="S21" s="532"/>
      <c r="T21" s="532"/>
      <c r="U21" s="532"/>
      <c r="V21" s="532"/>
      <c r="W21" s="556"/>
      <c r="AB21" s="1"/>
      <c r="AC21" s="195"/>
      <c r="AD21" s="195"/>
      <c r="AE21" s="195"/>
      <c r="AF21" s="195"/>
    </row>
    <row r="22" spans="2:34" ht="12.75" customHeight="1" x14ac:dyDescent="0.25">
      <c r="B22" s="555"/>
      <c r="C22" s="532"/>
      <c r="D22" s="532"/>
      <c r="E22" s="532"/>
      <c r="F22" s="532"/>
      <c r="G22" s="532"/>
      <c r="H22" s="532"/>
      <c r="I22" s="556"/>
      <c r="P22" s="555"/>
      <c r="Q22" s="532"/>
      <c r="R22" s="532"/>
      <c r="S22" s="532"/>
      <c r="T22" s="532"/>
      <c r="U22" s="532"/>
      <c r="V22" s="532"/>
      <c r="W22" s="556"/>
      <c r="AB22" s="1"/>
      <c r="AC22" s="195"/>
      <c r="AD22" s="195"/>
      <c r="AE22" s="195"/>
      <c r="AF22" s="195"/>
    </row>
    <row r="23" spans="2:34" ht="12.75" customHeight="1" x14ac:dyDescent="0.25">
      <c r="B23" s="555"/>
      <c r="C23" s="532"/>
      <c r="D23" s="532"/>
      <c r="E23" s="532"/>
      <c r="F23" s="532"/>
      <c r="G23" s="532"/>
      <c r="H23" s="532"/>
      <c r="I23" s="556"/>
      <c r="P23" s="555"/>
      <c r="Q23" s="532"/>
      <c r="R23" s="532"/>
      <c r="S23" s="532"/>
      <c r="T23" s="532"/>
      <c r="U23" s="532"/>
      <c r="V23" s="532"/>
      <c r="W23" s="556"/>
      <c r="AB23" s="1"/>
      <c r="AC23" s="195"/>
      <c r="AD23" s="195"/>
      <c r="AE23" s="195"/>
      <c r="AF23" s="195"/>
    </row>
    <row r="24" spans="2:34" ht="54.4" customHeight="1" x14ac:dyDescent="0.25">
      <c r="B24" s="555"/>
      <c r="C24" s="532"/>
      <c r="D24" s="532"/>
      <c r="E24" s="532"/>
      <c r="F24" s="532"/>
      <c r="G24" s="532"/>
      <c r="H24" s="532"/>
      <c r="I24" s="556"/>
      <c r="P24" s="557"/>
      <c r="Q24" s="558"/>
      <c r="R24" s="558"/>
      <c r="S24" s="558"/>
      <c r="T24" s="558"/>
      <c r="U24" s="558"/>
      <c r="V24" s="558"/>
      <c r="W24" s="559"/>
      <c r="AB24" s="1"/>
      <c r="AC24" s="195"/>
      <c r="AD24" s="195"/>
      <c r="AE24" s="195"/>
      <c r="AF24" s="195"/>
    </row>
    <row r="25" spans="2:34" ht="43.15" customHeight="1" x14ac:dyDescent="0.25">
      <c r="B25" s="557"/>
      <c r="C25" s="558"/>
      <c r="D25" s="558"/>
      <c r="E25" s="558"/>
      <c r="F25" s="558"/>
      <c r="G25" s="558"/>
      <c r="H25" s="558"/>
      <c r="I25" s="559"/>
      <c r="AB25" s="1"/>
      <c r="AC25" s="195"/>
      <c r="AD25" s="195"/>
      <c r="AE25" s="195"/>
      <c r="AF25" s="195"/>
    </row>
    <row r="26" spans="2:34" ht="17.25" customHeight="1" x14ac:dyDescent="0.25">
      <c r="B26" s="203"/>
      <c r="C26" s="204"/>
      <c r="D26" s="204"/>
      <c r="E26" s="204"/>
      <c r="F26" s="204"/>
      <c r="G26" s="204"/>
      <c r="H26" s="204"/>
      <c r="P26" s="189" t="s">
        <v>614</v>
      </c>
    </row>
    <row r="27" spans="2:34" ht="55.5" customHeight="1" x14ac:dyDescent="0.3">
      <c r="B27" s="15" t="s">
        <v>341</v>
      </c>
      <c r="P27" s="573" t="s">
        <v>615</v>
      </c>
      <c r="Q27" s="574"/>
      <c r="R27" s="574"/>
      <c r="S27" s="574"/>
      <c r="T27" s="574"/>
      <c r="U27" s="574"/>
      <c r="V27" s="574"/>
      <c r="W27" s="575"/>
      <c r="AB27" s="1"/>
      <c r="AC27" s="195"/>
      <c r="AD27" s="195"/>
      <c r="AE27" s="195"/>
      <c r="AF27" s="195"/>
    </row>
    <row r="28" spans="2:34" ht="115.5" customHeight="1" x14ac:dyDescent="0.25">
      <c r="B28" s="562"/>
      <c r="C28" s="563"/>
      <c r="D28" s="563"/>
      <c r="E28" s="563"/>
      <c r="F28" s="563"/>
      <c r="G28" s="563"/>
      <c r="H28" s="563"/>
      <c r="I28" s="563"/>
      <c r="P28" s="567"/>
      <c r="Q28" s="568"/>
      <c r="R28" s="568"/>
      <c r="S28" s="568"/>
      <c r="T28" s="568"/>
      <c r="U28" s="568"/>
      <c r="V28" s="568"/>
      <c r="W28" s="569"/>
      <c r="AB28" s="1"/>
      <c r="AC28" s="195"/>
      <c r="AD28" s="195"/>
      <c r="AE28" s="195"/>
      <c r="AF28" s="195"/>
    </row>
    <row r="29" spans="2:34" ht="17.25" customHeight="1" x14ac:dyDescent="0.25">
      <c r="B29" s="203"/>
      <c r="C29" s="204"/>
      <c r="D29" s="204"/>
      <c r="E29" s="204"/>
      <c r="F29" s="204"/>
      <c r="G29" s="204"/>
      <c r="H29" s="204"/>
    </row>
    <row r="30" spans="2:34" ht="27.75" customHeight="1" x14ac:dyDescent="0.25">
      <c r="B30" s="548" t="s">
        <v>604</v>
      </c>
      <c r="C30" s="548"/>
      <c r="D30" s="548" t="s">
        <v>605</v>
      </c>
      <c r="E30" s="548"/>
      <c r="G30" s="497" t="s">
        <v>96</v>
      </c>
      <c r="H30" s="497"/>
      <c r="I30" s="497"/>
    </row>
    <row r="31" spans="2:34" ht="19.5" customHeight="1" x14ac:dyDescent="0.25">
      <c r="B31" s="550"/>
      <c r="C31" s="551"/>
      <c r="D31" s="549"/>
      <c r="E31" s="549"/>
      <c r="G31" s="562"/>
      <c r="H31" s="562"/>
      <c r="I31" s="562"/>
    </row>
    <row r="32" spans="2:34" ht="12.75" customHeight="1" x14ac:dyDescent="0.25"/>
    <row r="33" spans="2:18" ht="27.75" customHeight="1" x14ac:dyDescent="0.25">
      <c r="B33" s="548" t="s">
        <v>48</v>
      </c>
      <c r="C33" s="548"/>
      <c r="D33" s="548" t="s">
        <v>49</v>
      </c>
      <c r="E33" s="548"/>
      <c r="G33" s="497" t="s">
        <v>624</v>
      </c>
      <c r="H33" s="497"/>
      <c r="I33" s="497"/>
    </row>
    <row r="34" spans="2:18" ht="19.5" customHeight="1" x14ac:dyDescent="0.25">
      <c r="B34" s="550"/>
      <c r="C34" s="551"/>
      <c r="D34" s="582"/>
      <c r="E34" s="582"/>
      <c r="G34" s="576" t="s">
        <v>625</v>
      </c>
      <c r="H34" s="577"/>
      <c r="I34" s="580"/>
      <c r="P34" s="205"/>
      <c r="Q34" s="205"/>
      <c r="R34" s="205"/>
    </row>
    <row r="35" spans="2:18" ht="12.75" customHeight="1" x14ac:dyDescent="0.25">
      <c r="F35" s="190"/>
      <c r="G35" s="578"/>
      <c r="H35" s="579"/>
      <c r="I35" s="581"/>
    </row>
    <row r="36" spans="2:18" ht="27.75" customHeight="1" x14ac:dyDescent="0.25">
      <c r="B36" s="548" t="s">
        <v>606</v>
      </c>
      <c r="C36" s="548"/>
      <c r="D36" s="548" t="s">
        <v>607</v>
      </c>
      <c r="E36" s="548"/>
      <c r="G36" s="561"/>
      <c r="H36" s="561"/>
    </row>
    <row r="37" spans="2:18" ht="19.5" customHeight="1" x14ac:dyDescent="0.25">
      <c r="B37" s="550"/>
      <c r="C37" s="551"/>
      <c r="D37" s="550"/>
      <c r="E37" s="551"/>
      <c r="G37" s="560"/>
      <c r="H37" s="560"/>
      <c r="P37" s="205"/>
      <c r="Q37" s="205"/>
      <c r="R37" s="205"/>
    </row>
    <row r="38" spans="2:18" ht="12.75" hidden="1" customHeight="1" x14ac:dyDescent="0.25"/>
    <row r="39" spans="2:18" ht="26.25" hidden="1" customHeight="1" x14ac:dyDescent="0.25">
      <c r="B39" s="502" t="s">
        <v>339</v>
      </c>
      <c r="C39" s="566"/>
      <c r="D39" s="566"/>
      <c r="E39" s="566"/>
      <c r="F39" s="566"/>
      <c r="G39" s="566"/>
      <c r="H39" s="566"/>
      <c r="I39" s="566"/>
      <c r="J39" s="566"/>
      <c r="K39" s="566"/>
      <c r="L39" s="206"/>
      <c r="M39" s="207"/>
      <c r="N39" s="207"/>
    </row>
    <row r="40" spans="2:18" ht="26.25" hidden="1" customHeight="1" x14ac:dyDescent="0.25">
      <c r="B40" s="537" t="s">
        <v>174</v>
      </c>
      <c r="C40" s="538"/>
      <c r="D40" s="538"/>
      <c r="E40" s="538"/>
      <c r="F40" s="538"/>
      <c r="G40" s="538"/>
      <c r="H40" s="538"/>
      <c r="I40" s="538"/>
      <c r="J40" s="538"/>
      <c r="K40" s="538"/>
      <c r="L40" s="208"/>
      <c r="M40" s="209"/>
      <c r="N40" s="209"/>
    </row>
    <row r="41" spans="2:18" ht="12.75" customHeight="1" x14ac:dyDescent="0.25">
      <c r="B41" s="210"/>
      <c r="C41" s="210"/>
      <c r="D41" s="210"/>
      <c r="E41" s="210"/>
      <c r="F41" s="210"/>
      <c r="G41" s="210"/>
      <c r="H41" s="210"/>
      <c r="I41" s="210"/>
      <c r="J41" s="210"/>
      <c r="K41" s="211"/>
    </row>
    <row r="42" spans="2:18" ht="30" customHeight="1" x14ac:dyDescent="0.25">
      <c r="B42" s="874" t="s">
        <v>731</v>
      </c>
      <c r="C42" s="875"/>
      <c r="D42" s="876"/>
      <c r="E42" s="190"/>
      <c r="M42" s="207"/>
      <c r="N42" s="207"/>
    </row>
    <row r="43" spans="2:18" ht="12.75" customHeight="1" x14ac:dyDescent="0.25">
      <c r="B43" s="212" t="str">
        <f>Admin!J56</f>
        <v>Flerregionalt</v>
      </c>
      <c r="C43" s="873"/>
      <c r="D43" s="873"/>
      <c r="M43" s="209"/>
      <c r="N43" s="209"/>
    </row>
    <row r="44" spans="2:18" ht="12.75" customHeight="1" x14ac:dyDescent="0.25">
      <c r="B44" s="212" t="str">
        <f>Admin!J57</f>
        <v>Blekinge län</v>
      </c>
      <c r="C44" s="873"/>
      <c r="D44" s="873"/>
    </row>
    <row r="45" spans="2:18" ht="12.75" customHeight="1" x14ac:dyDescent="0.25">
      <c r="B45" s="212" t="str">
        <f>Admin!J58</f>
        <v>Dalarnas län</v>
      </c>
      <c r="C45" s="873"/>
      <c r="D45" s="873"/>
      <c r="E45" s="207"/>
      <c r="F45" s="207"/>
      <c r="G45" s="207"/>
      <c r="H45" s="207"/>
      <c r="I45" s="207"/>
      <c r="J45" s="207"/>
      <c r="K45" s="207"/>
      <c r="L45" s="207"/>
      <c r="M45" s="207"/>
      <c r="N45" s="207"/>
    </row>
    <row r="46" spans="2:18" ht="12.75" customHeight="1" x14ac:dyDescent="0.25">
      <c r="B46" s="212" t="str">
        <f>Admin!J59</f>
        <v>Gotlands län</v>
      </c>
      <c r="C46" s="873"/>
      <c r="D46" s="873"/>
      <c r="M46" s="209"/>
      <c r="N46" s="209"/>
    </row>
    <row r="47" spans="2:18" ht="12.75" customHeight="1" x14ac:dyDescent="0.25">
      <c r="B47" s="212" t="str">
        <f>Admin!J60</f>
        <v>Gävleborgs län</v>
      </c>
      <c r="C47" s="873"/>
      <c r="D47" s="873"/>
    </row>
    <row r="48" spans="2:18" ht="12.75" customHeight="1" x14ac:dyDescent="0.25">
      <c r="B48" s="212" t="str">
        <f>Admin!J61</f>
        <v>Hallands län</v>
      </c>
      <c r="C48" s="873"/>
      <c r="D48" s="873"/>
      <c r="M48" s="209"/>
      <c r="N48" s="209"/>
    </row>
    <row r="49" spans="2:14" ht="12.75" customHeight="1" x14ac:dyDescent="0.25">
      <c r="B49" s="212" t="str">
        <f>Admin!J62</f>
        <v>Jämtlands län</v>
      </c>
      <c r="C49" s="873"/>
      <c r="D49" s="873"/>
    </row>
    <row r="50" spans="2:14" ht="12.75" customHeight="1" x14ac:dyDescent="0.25">
      <c r="B50" s="212" t="str">
        <f>Admin!J63</f>
        <v>Jönköpings län</v>
      </c>
      <c r="C50" s="873"/>
      <c r="D50" s="873"/>
      <c r="E50" s="207"/>
      <c r="F50" s="207"/>
      <c r="G50" s="207"/>
      <c r="H50" s="207"/>
      <c r="I50" s="207"/>
      <c r="J50" s="207"/>
      <c r="K50" s="207"/>
      <c r="L50" s="207"/>
      <c r="M50" s="207"/>
      <c r="N50" s="207"/>
    </row>
    <row r="51" spans="2:14" ht="12.75" customHeight="1" x14ac:dyDescent="0.25">
      <c r="B51" s="212" t="str">
        <f>Admin!J64</f>
        <v>Kalmar län</v>
      </c>
      <c r="C51" s="873"/>
      <c r="D51" s="873"/>
      <c r="M51" s="209"/>
      <c r="N51" s="209"/>
    </row>
    <row r="52" spans="2:14" ht="12.75" customHeight="1" x14ac:dyDescent="0.25">
      <c r="B52" s="212" t="str">
        <f>Admin!J65</f>
        <v>Kronobergs län</v>
      </c>
      <c r="C52" s="873"/>
      <c r="D52" s="873"/>
    </row>
    <row r="53" spans="2:14" ht="12.75" customHeight="1" x14ac:dyDescent="0.25">
      <c r="B53" s="212" t="str">
        <f>Admin!J66</f>
        <v>Norrbottens län</v>
      </c>
      <c r="C53" s="873"/>
      <c r="D53" s="873"/>
      <c r="M53" s="209"/>
      <c r="N53" s="209"/>
    </row>
    <row r="54" spans="2:14" ht="12.75" customHeight="1" x14ac:dyDescent="0.25">
      <c r="B54" s="212" t="str">
        <f>Admin!J67</f>
        <v>Skånes län</v>
      </c>
      <c r="C54" s="873"/>
      <c r="D54" s="873"/>
    </row>
    <row r="55" spans="2:14" ht="12.75" customHeight="1" x14ac:dyDescent="0.25">
      <c r="B55" s="212" t="str">
        <f>Admin!J68</f>
        <v>Stockholms län</v>
      </c>
      <c r="C55" s="873"/>
      <c r="D55" s="873"/>
      <c r="E55" s="207"/>
      <c r="F55" s="207"/>
      <c r="G55" s="207"/>
      <c r="H55" s="207"/>
      <c r="I55" s="207"/>
      <c r="J55" s="207"/>
      <c r="K55" s="207"/>
      <c r="L55" s="207"/>
      <c r="M55" s="207"/>
      <c r="N55" s="207"/>
    </row>
    <row r="56" spans="2:14" ht="12.75" customHeight="1" x14ac:dyDescent="0.25">
      <c r="B56" s="212" t="str">
        <f>Admin!J69</f>
        <v>Södermanlands län</v>
      </c>
      <c r="C56" s="873"/>
      <c r="D56" s="873"/>
      <c r="M56" s="209"/>
      <c r="N56" s="209"/>
    </row>
    <row r="57" spans="2:14" ht="12.75" customHeight="1" x14ac:dyDescent="0.25">
      <c r="B57" s="212" t="str">
        <f>Admin!J70</f>
        <v>Uppsala län</v>
      </c>
      <c r="C57" s="873"/>
      <c r="D57" s="873"/>
    </row>
    <row r="58" spans="2:14" ht="12.75" customHeight="1" x14ac:dyDescent="0.25">
      <c r="B58" s="212" t="str">
        <f>Admin!J71</f>
        <v>Värmlands län</v>
      </c>
      <c r="C58" s="873"/>
      <c r="D58" s="873"/>
      <c r="M58" s="209"/>
      <c r="N58" s="209"/>
    </row>
    <row r="59" spans="2:14" ht="12.75" customHeight="1" x14ac:dyDescent="0.25">
      <c r="B59" s="212" t="str">
        <f>Admin!J72</f>
        <v>Västerbottens län</v>
      </c>
      <c r="C59" s="873"/>
      <c r="D59" s="873"/>
    </row>
    <row r="60" spans="2:14" ht="12.75" customHeight="1" x14ac:dyDescent="0.25">
      <c r="B60" s="212" t="str">
        <f>Admin!J73</f>
        <v>Västernorrlands län</v>
      </c>
      <c r="C60" s="873"/>
      <c r="D60" s="873"/>
      <c r="E60" s="207"/>
      <c r="F60" s="207"/>
      <c r="G60" s="207"/>
      <c r="H60" s="207"/>
      <c r="I60" s="207"/>
      <c r="J60" s="207"/>
      <c r="K60" s="207"/>
      <c r="L60" s="207"/>
      <c r="M60" s="207"/>
      <c r="N60" s="207"/>
    </row>
    <row r="61" spans="2:14" ht="12.75" customHeight="1" x14ac:dyDescent="0.25">
      <c r="B61" s="212" t="str">
        <f>Admin!J74</f>
        <v>Västmanlands län</v>
      </c>
      <c r="C61" s="873"/>
      <c r="D61" s="873"/>
      <c r="M61" s="209"/>
      <c r="N61" s="209"/>
    </row>
    <row r="62" spans="2:14" ht="12.75" customHeight="1" x14ac:dyDescent="0.25">
      <c r="B62" s="212" t="str">
        <f>Admin!J75</f>
        <v>Västra Götalands län</v>
      </c>
      <c r="C62" s="873"/>
      <c r="D62" s="873"/>
    </row>
    <row r="63" spans="2:14" ht="12.75" customHeight="1" x14ac:dyDescent="0.25">
      <c r="B63" s="212" t="str">
        <f>Admin!J76</f>
        <v>Örebro län</v>
      </c>
      <c r="C63" s="873"/>
      <c r="D63" s="873"/>
      <c r="E63" s="207"/>
      <c r="F63" s="207"/>
      <c r="G63" s="207"/>
      <c r="H63" s="207"/>
      <c r="I63" s="207"/>
      <c r="J63" s="207"/>
      <c r="K63" s="207"/>
      <c r="L63" s="207"/>
      <c r="M63" s="207"/>
      <c r="N63" s="207"/>
    </row>
    <row r="64" spans="2:14" ht="12.75" customHeight="1" x14ac:dyDescent="0.25">
      <c r="B64" s="212" t="str">
        <f>Admin!J77</f>
        <v>Östergötlands lön</v>
      </c>
      <c r="C64" s="873"/>
      <c r="D64" s="873"/>
      <c r="M64" s="209"/>
      <c r="N64" s="209"/>
    </row>
    <row r="65" spans="2:44" ht="12.75" customHeight="1" x14ac:dyDescent="0.25">
      <c r="B65" s="210"/>
      <c r="C65" s="209"/>
      <c r="D65" s="209"/>
      <c r="E65" s="209"/>
      <c r="F65" s="209"/>
      <c r="G65" s="209"/>
      <c r="H65" s="209"/>
      <c r="I65" s="209"/>
      <c r="J65" s="209"/>
      <c r="K65" s="209"/>
      <c r="M65" s="209"/>
      <c r="N65" s="209"/>
      <c r="Q65" s="205"/>
      <c r="R65" s="205"/>
      <c r="S65" s="205"/>
      <c r="W65" s="190"/>
    </row>
    <row r="66" spans="2:44" ht="12.75" customHeight="1" x14ac:dyDescent="0.25">
      <c r="B66" s="877" t="s">
        <v>732</v>
      </c>
      <c r="C66" s="879" t="str">
        <f>Admin!$X$26</f>
        <v/>
      </c>
      <c r="D66" s="880"/>
      <c r="E66" s="880"/>
      <c r="F66" s="880"/>
      <c r="G66" s="880"/>
      <c r="H66" s="880"/>
      <c r="I66" s="880"/>
      <c r="J66" s="880"/>
      <c r="K66" s="881"/>
      <c r="M66" s="188"/>
      <c r="N66" s="209"/>
      <c r="Q66" s="205"/>
      <c r="R66" s="205"/>
      <c r="S66" s="205"/>
      <c r="W66" s="190"/>
    </row>
    <row r="67" spans="2:44" ht="12.75" customHeight="1" x14ac:dyDescent="0.25">
      <c r="B67" s="878"/>
      <c r="C67" s="882"/>
      <c r="D67" s="883"/>
      <c r="E67" s="883"/>
      <c r="F67" s="883"/>
      <c r="G67" s="883"/>
      <c r="H67" s="883"/>
      <c r="I67" s="883"/>
      <c r="J67" s="883"/>
      <c r="K67" s="884"/>
      <c r="M67" s="188"/>
      <c r="N67" s="209"/>
      <c r="Q67" s="205"/>
      <c r="R67" s="205"/>
      <c r="S67" s="205"/>
      <c r="W67" s="190"/>
    </row>
    <row r="68" spans="2:44" ht="12.75" customHeight="1" x14ac:dyDescent="0.25">
      <c r="B68" s="188"/>
      <c r="C68" s="188"/>
      <c r="D68" s="188"/>
      <c r="E68" s="188"/>
      <c r="F68" s="188"/>
      <c r="G68" s="188"/>
      <c r="H68" s="188"/>
      <c r="I68" s="188"/>
      <c r="J68" s="188"/>
      <c r="K68" s="188"/>
      <c r="M68" s="188"/>
      <c r="N68" s="209"/>
      <c r="Q68" s="205"/>
      <c r="R68" s="205"/>
      <c r="S68" s="205"/>
      <c r="W68" s="190"/>
    </row>
    <row r="69" spans="2:44" ht="27.75" hidden="1" customHeight="1" x14ac:dyDescent="0.25">
      <c r="B69" s="539" t="s">
        <v>340</v>
      </c>
      <c r="C69" s="540"/>
      <c r="D69" s="540"/>
      <c r="E69" s="540"/>
      <c r="F69" s="540"/>
      <c r="G69" s="540"/>
      <c r="H69" s="540"/>
      <c r="I69" s="540"/>
      <c r="J69" s="540"/>
      <c r="K69" s="540"/>
      <c r="L69" s="213"/>
      <c r="M69" s="214"/>
      <c r="N69" s="214"/>
    </row>
    <row r="70" spans="2:44" ht="25.5" hidden="1" customHeight="1" x14ac:dyDescent="0.25">
      <c r="B70" s="537" t="s">
        <v>180</v>
      </c>
      <c r="C70" s="538"/>
      <c r="D70" s="538"/>
      <c r="E70" s="538"/>
      <c r="F70" s="538"/>
      <c r="G70" s="538"/>
      <c r="H70" s="538"/>
      <c r="I70" s="538"/>
      <c r="J70" s="538"/>
      <c r="K70" s="538"/>
      <c r="L70" s="215"/>
      <c r="M70" s="216"/>
      <c r="N70" s="216"/>
      <c r="P70" s="217"/>
      <c r="Q70" s="217"/>
      <c r="R70" s="217"/>
      <c r="V70" s="190"/>
    </row>
    <row r="71" spans="2:44" ht="12.75" customHeight="1" x14ac:dyDescent="0.25">
      <c r="B71" s="218"/>
      <c r="C71" s="218"/>
      <c r="D71" s="219"/>
      <c r="E71" s="219"/>
      <c r="F71" s="219"/>
      <c r="L71" s="195"/>
      <c r="M71" s="195"/>
      <c r="N71" s="195"/>
    </row>
    <row r="72" spans="2:44" ht="21" customHeight="1" x14ac:dyDescent="0.25">
      <c r="B72" s="471" t="s">
        <v>326</v>
      </c>
      <c r="C72" s="471"/>
      <c r="D72" s="471"/>
      <c r="E72" s="471"/>
      <c r="F72" s="471"/>
      <c r="I72" s="190"/>
      <c r="L72" s="195"/>
      <c r="M72" s="195"/>
      <c r="N72" s="195"/>
      <c r="P72" s="533"/>
      <c r="Q72" s="533"/>
      <c r="X72" s="220"/>
      <c r="Y72" s="221"/>
      <c r="Z72" s="221"/>
      <c r="AA72" s="221"/>
    </row>
    <row r="73" spans="2:44" ht="2.25" customHeight="1" x14ac:dyDescent="0.25">
      <c r="B73" s="482"/>
      <c r="C73" s="482"/>
      <c r="D73" s="482"/>
      <c r="E73" s="482"/>
      <c r="F73" s="482"/>
      <c r="G73" s="193"/>
      <c r="I73" s="222" t="s">
        <v>154</v>
      </c>
      <c r="P73" s="482"/>
      <c r="Q73" s="482"/>
      <c r="R73" s="482"/>
      <c r="S73" s="482"/>
      <c r="T73" s="482"/>
    </row>
    <row r="74" spans="2:44" ht="34.5" customHeight="1" x14ac:dyDescent="0.3">
      <c r="B74" s="223" t="s">
        <v>659</v>
      </c>
      <c r="C74" s="224"/>
      <c r="D74" s="224"/>
      <c r="E74" s="224"/>
      <c r="F74" s="534" t="s">
        <v>660</v>
      </c>
      <c r="G74" s="535"/>
      <c r="H74" s="534" t="s">
        <v>661</v>
      </c>
      <c r="I74" s="534"/>
      <c r="Q74" s="533" t="s">
        <v>50</v>
      </c>
      <c r="R74" s="533"/>
      <c r="S74" s="225"/>
      <c r="T74" s="225"/>
      <c r="U74" s="225"/>
    </row>
    <row r="75" spans="2:44" ht="87.65" customHeight="1" x14ac:dyDescent="0.25">
      <c r="B75" s="226" t="s">
        <v>662</v>
      </c>
      <c r="C75" s="226" t="s">
        <v>663</v>
      </c>
      <c r="D75" s="665" t="s">
        <v>664</v>
      </c>
      <c r="E75" s="666"/>
      <c r="F75" s="667" t="s">
        <v>665</v>
      </c>
      <c r="G75" s="668"/>
      <c r="H75" s="669" t="s">
        <v>666</v>
      </c>
      <c r="I75" s="670"/>
      <c r="J75" s="671" t="s">
        <v>667</v>
      </c>
      <c r="K75" s="672"/>
      <c r="L75" s="672"/>
      <c r="M75" s="672"/>
      <c r="N75" s="673"/>
      <c r="Q75" s="502" t="s">
        <v>668</v>
      </c>
      <c r="R75" s="566"/>
      <c r="S75" s="566"/>
      <c r="T75" s="626"/>
      <c r="U75" s="227" t="s">
        <v>669</v>
      </c>
      <c r="V75" s="228" t="s">
        <v>670</v>
      </c>
      <c r="W75" s="228" t="s">
        <v>671</v>
      </c>
      <c r="X75" s="364"/>
      <c r="Y75" s="502" t="s">
        <v>672</v>
      </c>
      <c r="Z75" s="626"/>
      <c r="AA75" s="302"/>
      <c r="AB75" s="232"/>
      <c r="AC75" s="232"/>
      <c r="AD75" s="232"/>
      <c r="AE75" s="232"/>
      <c r="AF75" s="232"/>
      <c r="AG75" s="232"/>
      <c r="AH75" s="232"/>
      <c r="AI75" s="232"/>
      <c r="AJ75" s="232"/>
      <c r="AK75" s="232"/>
      <c r="AL75" s="232"/>
      <c r="AM75" s="232"/>
      <c r="AN75" s="232"/>
      <c r="AO75" s="232"/>
      <c r="AP75" s="232"/>
      <c r="AQ75" s="232"/>
      <c r="AR75" s="232"/>
    </row>
    <row r="76" spans="2:44" ht="17.149999999999999" customHeight="1" x14ac:dyDescent="0.25">
      <c r="B76" s="677" t="s">
        <v>673</v>
      </c>
      <c r="C76" s="680"/>
      <c r="D76" s="683" t="s">
        <v>674</v>
      </c>
      <c r="E76" s="684"/>
      <c r="F76" s="689" t="s">
        <v>675</v>
      </c>
      <c r="G76" s="690"/>
      <c r="H76" s="690"/>
      <c r="I76" s="691"/>
      <c r="J76" s="692"/>
      <c r="K76" s="505"/>
      <c r="L76" s="505"/>
      <c r="M76" s="505"/>
      <c r="N76" s="693"/>
      <c r="Q76" s="696"/>
      <c r="R76" s="697"/>
      <c r="S76" s="697"/>
      <c r="T76" s="698"/>
      <c r="U76" s="229" t="s">
        <v>110</v>
      </c>
      <c r="V76" s="230" t="str">
        <f>IF(F77="","",F77)</f>
        <v/>
      </c>
      <c r="W76" s="230" t="str">
        <f>IF(H77="","",H77)</f>
        <v/>
      </c>
      <c r="X76" s="365"/>
      <c r="Y76" s="705">
        <f>IFERROR((V78+W78)+(W79*F79)+(W79*H79),0)</f>
        <v>0</v>
      </c>
      <c r="Z76" s="706"/>
      <c r="AN76" s="13" t="b">
        <f>C76="Ja"</f>
        <v>0</v>
      </c>
    </row>
    <row r="77" spans="2:44" ht="19.5" customHeight="1" x14ac:dyDescent="0.25">
      <c r="B77" s="678"/>
      <c r="C77" s="681"/>
      <c r="D77" s="685"/>
      <c r="E77" s="686"/>
      <c r="F77" s="713"/>
      <c r="G77" s="714"/>
      <c r="H77" s="715"/>
      <c r="I77" s="716"/>
      <c r="J77" s="506"/>
      <c r="K77" s="507"/>
      <c r="L77" s="507"/>
      <c r="M77" s="507"/>
      <c r="N77" s="694"/>
      <c r="Q77" s="699"/>
      <c r="R77" s="700"/>
      <c r="S77" s="700"/>
      <c r="T77" s="701"/>
      <c r="U77" s="229" t="s">
        <v>676</v>
      </c>
      <c r="V77" s="174"/>
      <c r="W77" s="174"/>
      <c r="X77" s="365"/>
      <c r="Y77" s="707"/>
      <c r="Z77" s="708"/>
      <c r="AA77" s="231"/>
      <c r="AB77" s="232"/>
      <c r="AC77" s="232"/>
      <c r="AD77" s="232"/>
      <c r="AE77" s="232"/>
      <c r="AF77" s="232"/>
      <c r="AG77" s="232"/>
      <c r="AH77" s="232"/>
      <c r="AI77" s="232"/>
      <c r="AJ77" s="232"/>
      <c r="AK77" s="232"/>
      <c r="AL77" s="232"/>
      <c r="AM77" s="232"/>
      <c r="AN77" s="13" t="b">
        <f>AN76</f>
        <v>0</v>
      </c>
      <c r="AO77" s="232"/>
      <c r="AP77" s="232"/>
      <c r="AQ77" s="232"/>
      <c r="AR77" s="232"/>
    </row>
    <row r="78" spans="2:44" ht="37.5" customHeight="1" x14ac:dyDescent="0.25">
      <c r="B78" s="678"/>
      <c r="C78" s="681"/>
      <c r="D78" s="685"/>
      <c r="E78" s="686"/>
      <c r="F78" s="689" t="s">
        <v>677</v>
      </c>
      <c r="G78" s="690"/>
      <c r="H78" s="690"/>
      <c r="I78" s="691"/>
      <c r="J78" s="506"/>
      <c r="K78" s="507"/>
      <c r="L78" s="507"/>
      <c r="M78" s="507"/>
      <c r="N78" s="694"/>
      <c r="Q78" s="699"/>
      <c r="R78" s="700"/>
      <c r="S78" s="700"/>
      <c r="T78" s="701"/>
      <c r="U78" s="233" t="s">
        <v>678</v>
      </c>
      <c r="V78" s="234">
        <f>IFERROR(IF(V77*V76=0,0,V77*V76),0)</f>
        <v>0</v>
      </c>
      <c r="W78" s="234">
        <f>IFERROR(IF(W77*W76=0,0,W77*W76),0)</f>
        <v>0</v>
      </c>
      <c r="X78" s="365"/>
      <c r="Y78" s="707"/>
      <c r="Z78" s="708"/>
      <c r="AA78" s="231"/>
      <c r="AB78" s="232"/>
      <c r="AC78" s="232"/>
      <c r="AD78" s="232"/>
      <c r="AE78" s="232"/>
      <c r="AF78" s="232"/>
      <c r="AG78" s="232"/>
      <c r="AH78" s="232"/>
      <c r="AI78" s="232"/>
      <c r="AJ78" s="232"/>
      <c r="AK78" s="232"/>
      <c r="AL78" s="232"/>
      <c r="AM78" s="232"/>
      <c r="AN78" s="13" t="b">
        <f>AN77</f>
        <v>0</v>
      </c>
      <c r="AO78" s="232"/>
      <c r="AP78" s="232"/>
      <c r="AQ78" s="232"/>
      <c r="AR78" s="232"/>
    </row>
    <row r="79" spans="2:44" ht="26.5" customHeight="1" x14ac:dyDescent="0.25">
      <c r="B79" s="679"/>
      <c r="C79" s="682"/>
      <c r="D79" s="687"/>
      <c r="E79" s="688"/>
      <c r="F79" s="713">
        <v>30.44</v>
      </c>
      <c r="G79" s="714"/>
      <c r="H79" s="715"/>
      <c r="I79" s="716"/>
      <c r="J79" s="508"/>
      <c r="K79" s="509"/>
      <c r="L79" s="509"/>
      <c r="M79" s="509"/>
      <c r="N79" s="695"/>
      <c r="Q79" s="702"/>
      <c r="R79" s="703"/>
      <c r="S79" s="703"/>
      <c r="T79" s="704"/>
      <c r="U79" s="717" t="s">
        <v>679</v>
      </c>
      <c r="V79" s="718"/>
      <c r="W79" s="175"/>
      <c r="X79" s="366"/>
      <c r="Y79" s="709"/>
      <c r="Z79" s="710"/>
      <c r="AA79" s="231"/>
      <c r="AB79" s="232"/>
      <c r="AC79" s="232"/>
      <c r="AD79" s="232"/>
      <c r="AE79" s="232"/>
      <c r="AF79" s="232"/>
      <c r="AG79" s="232"/>
      <c r="AH79" s="232"/>
      <c r="AI79" s="232"/>
      <c r="AJ79" s="232"/>
      <c r="AK79" s="232"/>
      <c r="AL79" s="232"/>
      <c r="AM79" s="232"/>
      <c r="AN79" s="13" t="b">
        <f>AN78</f>
        <v>0</v>
      </c>
      <c r="AO79" s="232"/>
      <c r="AP79" s="232"/>
      <c r="AQ79" s="232"/>
      <c r="AR79" s="232"/>
    </row>
    <row r="80" spans="2:44" ht="12.75" customHeight="1" x14ac:dyDescent="0.25">
      <c r="B80" s="188"/>
      <c r="C80" s="188"/>
      <c r="D80" s="188"/>
      <c r="E80" s="188"/>
      <c r="F80" s="188"/>
      <c r="G80" s="188"/>
      <c r="H80" s="188"/>
      <c r="I80" s="188"/>
      <c r="J80" s="188"/>
      <c r="K80" s="188"/>
      <c r="L80" s="188"/>
      <c r="M80" s="188"/>
      <c r="N80" s="188"/>
      <c r="O80" s="188"/>
      <c r="P80" s="188"/>
      <c r="Q80" s="188"/>
      <c r="R80" s="188"/>
      <c r="S80" s="188"/>
      <c r="T80" s="188"/>
      <c r="U80" s="188"/>
      <c r="V80" s="188"/>
      <c r="W80" s="188"/>
      <c r="X80" s="188"/>
      <c r="Y80" s="188"/>
      <c r="Z80" s="188"/>
      <c r="AA80" s="188"/>
      <c r="AB80" s="232"/>
      <c r="AC80" s="232"/>
      <c r="AD80" s="232"/>
      <c r="AE80" s="232"/>
      <c r="AF80" s="232"/>
      <c r="AG80" s="232"/>
      <c r="AH80" s="232"/>
      <c r="AI80" s="232"/>
      <c r="AJ80" s="232"/>
      <c r="AK80" s="232"/>
      <c r="AL80" s="232"/>
      <c r="AM80" s="232"/>
      <c r="AN80" s="232"/>
      <c r="AO80" s="232"/>
      <c r="AP80" s="232"/>
      <c r="AQ80" s="232"/>
      <c r="AR80" s="232"/>
    </row>
    <row r="81" spans="2:44" ht="89.5" customHeight="1" x14ac:dyDescent="0.25">
      <c r="B81" s="226" t="s">
        <v>662</v>
      </c>
      <c r="C81" s="226" t="s">
        <v>663</v>
      </c>
      <c r="D81" s="665" t="s">
        <v>664</v>
      </c>
      <c r="E81" s="666"/>
      <c r="F81" s="667" t="s">
        <v>665</v>
      </c>
      <c r="G81" s="668"/>
      <c r="H81" s="669" t="s">
        <v>666</v>
      </c>
      <c r="I81" s="670"/>
      <c r="J81" s="719" t="s">
        <v>680</v>
      </c>
      <c r="K81" s="720"/>
      <c r="L81" s="720"/>
      <c r="M81" s="720"/>
      <c r="N81" s="721"/>
      <c r="Q81" s="502" t="s">
        <v>668</v>
      </c>
      <c r="R81" s="566"/>
      <c r="S81" s="566"/>
      <c r="T81" s="626"/>
      <c r="U81" s="227" t="s">
        <v>669</v>
      </c>
      <c r="V81" s="228" t="s">
        <v>670</v>
      </c>
      <c r="W81" s="235" t="s">
        <v>671</v>
      </c>
      <c r="X81" s="674"/>
      <c r="Y81" s="566" t="s">
        <v>672</v>
      </c>
      <c r="Z81" s="626"/>
      <c r="AA81" s="188"/>
      <c r="AB81" s="188"/>
      <c r="AC81" s="188"/>
      <c r="AD81" s="188"/>
      <c r="AE81" s="188"/>
      <c r="AF81" s="188"/>
      <c r="AG81" s="188"/>
      <c r="AH81" s="188"/>
      <c r="AI81" s="188"/>
      <c r="AJ81" s="188"/>
      <c r="AK81" s="188"/>
    </row>
    <row r="82" spans="2:44" ht="17.149999999999999" customHeight="1" x14ac:dyDescent="0.25">
      <c r="B82" s="677" t="s">
        <v>681</v>
      </c>
      <c r="C82" s="680"/>
      <c r="D82" s="683" t="s">
        <v>682</v>
      </c>
      <c r="E82" s="722"/>
      <c r="F82" s="689" t="s">
        <v>675</v>
      </c>
      <c r="G82" s="690"/>
      <c r="H82" s="690"/>
      <c r="I82" s="691"/>
      <c r="J82" s="725"/>
      <c r="K82" s="726"/>
      <c r="L82" s="726"/>
      <c r="M82" s="726"/>
      <c r="N82" s="727"/>
      <c r="Q82" s="696"/>
      <c r="R82" s="697"/>
      <c r="S82" s="697"/>
      <c r="T82" s="698"/>
      <c r="U82" s="229" t="s">
        <v>110</v>
      </c>
      <c r="V82" s="230" t="str">
        <f>IF(F83="","",F83)</f>
        <v/>
      </c>
      <c r="W82" s="236" t="str">
        <f>IF(H83="","",H83)</f>
        <v/>
      </c>
      <c r="X82" s="675"/>
      <c r="Y82" s="734">
        <f>IFERROR((V84+W84),0)</f>
        <v>0</v>
      </c>
      <c r="Z82" s="706"/>
      <c r="AN82" s="13" t="b">
        <f>C82="Ja"</f>
        <v>0</v>
      </c>
    </row>
    <row r="83" spans="2:44" ht="14.15" customHeight="1" x14ac:dyDescent="0.25">
      <c r="B83" s="678"/>
      <c r="C83" s="681"/>
      <c r="D83" s="685"/>
      <c r="E83" s="723"/>
      <c r="F83" s="736"/>
      <c r="G83" s="737"/>
      <c r="H83" s="742"/>
      <c r="I83" s="743"/>
      <c r="J83" s="728"/>
      <c r="K83" s="729"/>
      <c r="L83" s="729"/>
      <c r="M83" s="729"/>
      <c r="N83" s="730"/>
      <c r="Q83" s="699"/>
      <c r="R83" s="700"/>
      <c r="S83" s="700"/>
      <c r="T83" s="701"/>
      <c r="U83" s="229" t="s">
        <v>676</v>
      </c>
      <c r="V83" s="174"/>
      <c r="W83" s="176"/>
      <c r="X83" s="675"/>
      <c r="Y83" s="735"/>
      <c r="Z83" s="708"/>
      <c r="AN83" s="13" t="b">
        <f>AN82</f>
        <v>0</v>
      </c>
    </row>
    <row r="84" spans="2:44" ht="12.75" customHeight="1" x14ac:dyDescent="0.25">
      <c r="B84" s="678"/>
      <c r="C84" s="681"/>
      <c r="D84" s="685"/>
      <c r="E84" s="723"/>
      <c r="F84" s="738"/>
      <c r="G84" s="739"/>
      <c r="H84" s="744"/>
      <c r="I84" s="745"/>
      <c r="J84" s="728"/>
      <c r="K84" s="729"/>
      <c r="L84" s="729"/>
      <c r="M84" s="729"/>
      <c r="N84" s="730"/>
      <c r="Q84" s="699"/>
      <c r="R84" s="700"/>
      <c r="S84" s="700"/>
      <c r="T84" s="701"/>
      <c r="U84" s="233" t="s">
        <v>678</v>
      </c>
      <c r="V84" s="234">
        <f>IFERROR(IF(V83*V82=0,0,V83*V82),0)</f>
        <v>0</v>
      </c>
      <c r="W84" s="237">
        <f>IFERROR(IF(W83*W82=0,0,W83*W82),0)</f>
        <v>0</v>
      </c>
      <c r="X84" s="675"/>
      <c r="Y84" s="735"/>
      <c r="Z84" s="708"/>
      <c r="AN84" s="13" t="b">
        <f>AN83</f>
        <v>0</v>
      </c>
    </row>
    <row r="85" spans="2:44" ht="12.75" hidden="1" customHeight="1" x14ac:dyDescent="0.25">
      <c r="B85" s="679"/>
      <c r="C85" s="682"/>
      <c r="D85" s="687"/>
      <c r="E85" s="724"/>
      <c r="F85" s="740"/>
      <c r="G85" s="741"/>
      <c r="H85" s="746"/>
      <c r="I85" s="747"/>
      <c r="J85" s="731"/>
      <c r="K85" s="732"/>
      <c r="L85" s="732"/>
      <c r="M85" s="732"/>
      <c r="N85" s="733"/>
      <c r="Q85" s="699"/>
      <c r="R85" s="700"/>
      <c r="S85" s="700"/>
      <c r="T85" s="701"/>
      <c r="U85" s="238"/>
      <c r="V85" s="239"/>
      <c r="W85" s="239"/>
      <c r="X85" s="675"/>
      <c r="Y85" s="735"/>
      <c r="Z85" s="708"/>
    </row>
    <row r="86" spans="2:44" ht="12.75" customHeight="1" x14ac:dyDescent="0.25">
      <c r="B86" s="240"/>
      <c r="C86" s="240"/>
      <c r="D86" s="240"/>
      <c r="E86" s="240"/>
      <c r="F86" s="240"/>
      <c r="G86" s="240"/>
      <c r="H86" s="240"/>
      <c r="I86" s="240"/>
      <c r="J86" s="240"/>
      <c r="K86" s="240"/>
      <c r="L86" s="240"/>
      <c r="M86" s="240"/>
      <c r="N86" s="240"/>
      <c r="O86" s="188"/>
      <c r="P86" s="188"/>
      <c r="Q86" s="240"/>
      <c r="R86" s="240"/>
      <c r="S86" s="240"/>
      <c r="T86" s="240"/>
      <c r="U86" s="240"/>
      <c r="V86" s="240"/>
      <c r="W86" s="240"/>
      <c r="X86" s="240"/>
      <c r="Y86" s="240"/>
      <c r="Z86" s="240"/>
      <c r="AA86" s="188"/>
      <c r="AB86" s="232"/>
      <c r="AC86" s="232"/>
      <c r="AD86" s="232"/>
      <c r="AE86" s="232"/>
      <c r="AF86" s="232"/>
      <c r="AG86" s="232"/>
      <c r="AH86" s="232"/>
      <c r="AI86" s="232"/>
      <c r="AJ86" s="232"/>
      <c r="AK86" s="232"/>
      <c r="AL86" s="232"/>
      <c r="AM86" s="232"/>
      <c r="AN86" s="232"/>
      <c r="AO86" s="232"/>
      <c r="AP86" s="232"/>
      <c r="AQ86" s="232"/>
      <c r="AR86" s="232"/>
    </row>
    <row r="87" spans="2:44" ht="73.5" customHeight="1" x14ac:dyDescent="0.25">
      <c r="B87" s="226" t="s">
        <v>662</v>
      </c>
      <c r="C87" s="226" t="s">
        <v>663</v>
      </c>
      <c r="D87" s="665" t="s">
        <v>664</v>
      </c>
      <c r="E87" s="666"/>
      <c r="F87" s="748" t="s">
        <v>683</v>
      </c>
      <c r="G87" s="749"/>
      <c r="H87" s="750" t="s">
        <v>684</v>
      </c>
      <c r="I87" s="751"/>
      <c r="J87" s="752" t="s">
        <v>680</v>
      </c>
      <c r="K87" s="753"/>
      <c r="L87" s="753"/>
      <c r="M87" s="753"/>
      <c r="N87" s="754"/>
      <c r="Q87" s="502" t="s">
        <v>668</v>
      </c>
      <c r="R87" s="566"/>
      <c r="S87" s="566"/>
      <c r="T87" s="566"/>
      <c r="U87" s="566"/>
      <c r="V87" s="626"/>
      <c r="W87" s="241" t="s">
        <v>685</v>
      </c>
      <c r="X87" s="241" t="s">
        <v>686</v>
      </c>
      <c r="Y87" s="502" t="s">
        <v>672</v>
      </c>
      <c r="Z87" s="626"/>
      <c r="AA87" s="188"/>
    </row>
    <row r="88" spans="2:44" ht="17.5" customHeight="1" x14ac:dyDescent="0.25">
      <c r="B88" s="677" t="s">
        <v>687</v>
      </c>
      <c r="C88" s="755"/>
      <c r="D88" s="683" t="s">
        <v>688</v>
      </c>
      <c r="E88" s="722"/>
      <c r="F88" s="758"/>
      <c r="G88" s="758"/>
      <c r="H88" s="761"/>
      <c r="I88" s="761"/>
      <c r="J88" s="764"/>
      <c r="K88" s="505"/>
      <c r="L88" s="505"/>
      <c r="M88" s="505"/>
      <c r="N88" s="693"/>
      <c r="Q88" s="696"/>
      <c r="R88" s="697"/>
      <c r="S88" s="697"/>
      <c r="T88" s="697"/>
      <c r="U88" s="697"/>
      <c r="V88" s="698"/>
      <c r="W88" s="177"/>
      <c r="X88" s="178"/>
      <c r="Y88" s="765">
        <f>IFERROR(IF($H$88=1,W88*F88,X88*F88),0)</f>
        <v>0</v>
      </c>
      <c r="Z88" s="766"/>
      <c r="AN88" s="13" t="b">
        <f>C88="Ja"</f>
        <v>0</v>
      </c>
    </row>
    <row r="89" spans="2:44" ht="12.75" customHeight="1" x14ac:dyDescent="0.25">
      <c r="B89" s="678"/>
      <c r="C89" s="756"/>
      <c r="D89" s="685"/>
      <c r="E89" s="723"/>
      <c r="F89" s="759"/>
      <c r="G89" s="759"/>
      <c r="H89" s="762"/>
      <c r="I89" s="762"/>
      <c r="J89" s="506"/>
      <c r="K89" s="507"/>
      <c r="L89" s="507"/>
      <c r="M89" s="507"/>
      <c r="N89" s="694"/>
      <c r="Q89" s="699"/>
      <c r="R89" s="700"/>
      <c r="S89" s="700"/>
      <c r="T89" s="700"/>
      <c r="U89" s="700"/>
      <c r="V89" s="701"/>
      <c r="W89" s="771"/>
      <c r="X89" s="772"/>
      <c r="Y89" s="767"/>
      <c r="Z89" s="768"/>
      <c r="AN89" s="13" t="b">
        <f>AN88</f>
        <v>0</v>
      </c>
    </row>
    <row r="90" spans="2:44" ht="48.65" customHeight="1" x14ac:dyDescent="0.25">
      <c r="B90" s="679"/>
      <c r="C90" s="757"/>
      <c r="D90" s="687"/>
      <c r="E90" s="724"/>
      <c r="F90" s="760"/>
      <c r="G90" s="760"/>
      <c r="H90" s="763"/>
      <c r="I90" s="763"/>
      <c r="J90" s="508"/>
      <c r="K90" s="509"/>
      <c r="L90" s="509"/>
      <c r="M90" s="509"/>
      <c r="N90" s="695"/>
      <c r="Q90" s="702"/>
      <c r="R90" s="703"/>
      <c r="S90" s="703"/>
      <c r="T90" s="703"/>
      <c r="U90" s="703"/>
      <c r="V90" s="704"/>
      <c r="W90" s="773"/>
      <c r="X90" s="774"/>
      <c r="Y90" s="769"/>
      <c r="Z90" s="770"/>
      <c r="AN90" s="13" t="b">
        <f>AN89</f>
        <v>0</v>
      </c>
    </row>
    <row r="91" spans="2:44" ht="12.75" customHeight="1" x14ac:dyDescent="0.25">
      <c r="B91" s="188"/>
      <c r="C91" s="188"/>
      <c r="D91" s="188"/>
      <c r="E91" s="188"/>
      <c r="F91" s="188"/>
      <c r="G91" s="188"/>
      <c r="H91" s="188"/>
      <c r="I91" s="188"/>
      <c r="J91" s="188"/>
      <c r="K91" s="188"/>
      <c r="L91" s="188"/>
      <c r="M91" s="188"/>
      <c r="N91" s="188"/>
      <c r="O91" s="188"/>
      <c r="P91" s="188"/>
      <c r="Q91" s="188"/>
      <c r="R91" s="188"/>
      <c r="S91" s="188"/>
      <c r="T91" s="188"/>
      <c r="U91" s="188"/>
      <c r="V91" s="188"/>
      <c r="W91" s="188"/>
      <c r="X91" s="188"/>
      <c r="Y91" s="188"/>
      <c r="Z91" s="188"/>
      <c r="AA91" s="188"/>
      <c r="AB91" s="232"/>
      <c r="AC91" s="232"/>
      <c r="AD91" s="232"/>
      <c r="AE91" s="232"/>
      <c r="AF91" s="232"/>
      <c r="AG91" s="232"/>
      <c r="AH91" s="232"/>
      <c r="AI91" s="232"/>
      <c r="AJ91" s="232"/>
      <c r="AK91" s="232"/>
      <c r="AL91" s="232"/>
      <c r="AM91" s="232"/>
      <c r="AN91" s="232"/>
      <c r="AO91" s="232"/>
      <c r="AP91" s="232"/>
      <c r="AQ91" s="232"/>
      <c r="AR91" s="232"/>
    </row>
    <row r="92" spans="2:44" ht="12.75" customHeight="1" x14ac:dyDescent="0.25"/>
    <row r="93" spans="2:44" ht="12.75" customHeight="1" x14ac:dyDescent="0.25"/>
    <row r="94" spans="2:44" ht="12.75" customHeight="1" x14ac:dyDescent="0.25"/>
    <row r="95" spans="2:44" ht="12.75" customHeight="1" x14ac:dyDescent="0.25"/>
    <row r="96" spans="2:44" ht="12.75" customHeight="1" x14ac:dyDescent="0.25"/>
    <row r="97" spans="2:44" ht="14.5" customHeight="1" x14ac:dyDescent="0.25">
      <c r="B97" s="775" t="s">
        <v>689</v>
      </c>
      <c r="C97" s="775"/>
      <c r="D97" s="775"/>
      <c r="E97" s="188"/>
      <c r="F97" s="776" t="s">
        <v>660</v>
      </c>
      <c r="G97" s="777"/>
      <c r="H97" s="776" t="s">
        <v>661</v>
      </c>
      <c r="I97" s="776"/>
      <c r="J97" s="188"/>
      <c r="K97" s="188"/>
      <c r="L97" s="188"/>
      <c r="M97" s="188"/>
      <c r="N97" s="188"/>
      <c r="O97" s="188"/>
      <c r="P97" s="188"/>
      <c r="Q97" s="188"/>
      <c r="R97" s="188"/>
      <c r="S97" s="188"/>
      <c r="T97" s="188"/>
      <c r="U97" s="188"/>
      <c r="V97" s="188"/>
      <c r="W97" s="188"/>
      <c r="X97" s="188"/>
      <c r="Y97" s="188"/>
      <c r="Z97" s="188"/>
      <c r="AA97" s="188"/>
      <c r="AB97" s="188"/>
      <c r="AC97" s="188"/>
      <c r="AD97" s="188"/>
      <c r="AE97" s="188"/>
      <c r="AF97" s="188"/>
      <c r="AG97" s="188"/>
      <c r="AH97" s="188"/>
      <c r="AI97" s="188"/>
      <c r="AJ97" s="188"/>
      <c r="AK97" s="188"/>
      <c r="AL97" s="188"/>
      <c r="AM97" s="188"/>
    </row>
    <row r="98" spans="2:44" ht="90" customHeight="1" x14ac:dyDescent="0.25">
      <c r="B98" s="226" t="s">
        <v>690</v>
      </c>
      <c r="C98" s="226" t="s">
        <v>663</v>
      </c>
      <c r="D98" s="665" t="s">
        <v>664</v>
      </c>
      <c r="E98" s="666"/>
      <c r="F98" s="667" t="s">
        <v>665</v>
      </c>
      <c r="G98" s="668"/>
      <c r="H98" s="669" t="s">
        <v>666</v>
      </c>
      <c r="I98" s="670"/>
      <c r="J98" s="719" t="s">
        <v>680</v>
      </c>
      <c r="K98" s="720"/>
      <c r="L98" s="720"/>
      <c r="M98" s="778"/>
      <c r="N98" s="718"/>
      <c r="Q98" s="502" t="s">
        <v>668</v>
      </c>
      <c r="R98" s="566"/>
      <c r="S98" s="566"/>
      <c r="T98" s="626"/>
      <c r="U98" s="227" t="s">
        <v>669</v>
      </c>
      <c r="V98" s="228" t="s">
        <v>670</v>
      </c>
      <c r="W98" s="228" t="s">
        <v>671</v>
      </c>
      <c r="X98" s="674"/>
      <c r="Y98" s="502" t="s">
        <v>672</v>
      </c>
      <c r="Z98" s="626"/>
      <c r="AA98" s="188"/>
    </row>
    <row r="99" spans="2:44" ht="23.15" customHeight="1" x14ac:dyDescent="0.25">
      <c r="B99" s="677" t="s">
        <v>691</v>
      </c>
      <c r="C99" s="755"/>
      <c r="D99" s="683" t="s">
        <v>692</v>
      </c>
      <c r="E99" s="722"/>
      <c r="F99" s="689" t="s">
        <v>693</v>
      </c>
      <c r="G99" s="690"/>
      <c r="H99" s="690"/>
      <c r="I99" s="691"/>
      <c r="J99" s="725"/>
      <c r="K99" s="726"/>
      <c r="L99" s="726"/>
      <c r="M99" s="779"/>
      <c r="N99" s="780"/>
      <c r="Q99" s="696"/>
      <c r="R99" s="697"/>
      <c r="S99" s="697"/>
      <c r="T99" s="698"/>
      <c r="U99" s="229" t="s">
        <v>110</v>
      </c>
      <c r="V99" s="230" t="str">
        <f>IF(F100="","",F100)</f>
        <v/>
      </c>
      <c r="W99" s="230" t="str">
        <f>IF(H100="","",H100)</f>
        <v/>
      </c>
      <c r="X99" s="675"/>
      <c r="Y99" s="705">
        <f>IFERROR((V101+W101),0)</f>
        <v>0</v>
      </c>
      <c r="Z99" s="706"/>
      <c r="AN99" s="13" t="b">
        <f>C99="Ja"</f>
        <v>0</v>
      </c>
    </row>
    <row r="100" spans="2:44" ht="14.15" customHeight="1" x14ac:dyDescent="0.25">
      <c r="B100" s="678"/>
      <c r="C100" s="756"/>
      <c r="D100" s="685"/>
      <c r="E100" s="723"/>
      <c r="F100" s="785"/>
      <c r="G100" s="785"/>
      <c r="H100" s="787"/>
      <c r="I100" s="787"/>
      <c r="J100" s="728"/>
      <c r="K100" s="729"/>
      <c r="L100" s="729"/>
      <c r="M100" s="781"/>
      <c r="N100" s="782"/>
      <c r="Q100" s="699"/>
      <c r="R100" s="700"/>
      <c r="S100" s="700"/>
      <c r="T100" s="701"/>
      <c r="U100" s="229" t="s">
        <v>676</v>
      </c>
      <c r="V100" s="174"/>
      <c r="W100" s="179"/>
      <c r="X100" s="675"/>
      <c r="Y100" s="707"/>
      <c r="Z100" s="708"/>
      <c r="AN100" s="13" t="b">
        <f>AN99</f>
        <v>0</v>
      </c>
    </row>
    <row r="101" spans="2:44" ht="19" customHeight="1" x14ac:dyDescent="0.25">
      <c r="B101" s="679"/>
      <c r="C101" s="757"/>
      <c r="D101" s="687"/>
      <c r="E101" s="724"/>
      <c r="F101" s="786"/>
      <c r="G101" s="786"/>
      <c r="H101" s="788"/>
      <c r="I101" s="788"/>
      <c r="J101" s="731"/>
      <c r="K101" s="732"/>
      <c r="L101" s="732"/>
      <c r="M101" s="783"/>
      <c r="N101" s="784"/>
      <c r="Q101" s="702"/>
      <c r="R101" s="703"/>
      <c r="S101" s="703"/>
      <c r="T101" s="704"/>
      <c r="U101" s="233" t="s">
        <v>678</v>
      </c>
      <c r="V101" s="234">
        <f>IFERROR(IF(V100*V99=0,0,V100*V99),0)</f>
        <v>0</v>
      </c>
      <c r="W101" s="234">
        <f>IFERROR(IF(W100*W99=0,0,W100*W99),0)</f>
        <v>0</v>
      </c>
      <c r="X101" s="676"/>
      <c r="Y101" s="709"/>
      <c r="Z101" s="710"/>
      <c r="AN101" s="13" t="b">
        <f>AN100</f>
        <v>0</v>
      </c>
    </row>
    <row r="102" spans="2:44" ht="12.75" customHeight="1" x14ac:dyDescent="0.25">
      <c r="B102" s="188"/>
      <c r="C102" s="188"/>
      <c r="D102" s="188"/>
      <c r="E102" s="188"/>
      <c r="F102" s="188"/>
      <c r="G102" s="188"/>
      <c r="H102" s="188"/>
      <c r="I102" s="188"/>
      <c r="J102" s="188"/>
      <c r="K102" s="188"/>
      <c r="L102" s="188"/>
      <c r="M102" s="188"/>
      <c r="N102" s="188"/>
      <c r="O102" s="188"/>
      <c r="P102" s="188"/>
      <c r="Q102" s="188"/>
      <c r="R102" s="188"/>
      <c r="S102" s="188"/>
      <c r="T102" s="188"/>
      <c r="U102" s="188"/>
      <c r="V102" s="188"/>
      <c r="W102" s="188"/>
      <c r="X102" s="188"/>
      <c r="Y102" s="188"/>
      <c r="Z102" s="188"/>
      <c r="AA102" s="188"/>
      <c r="AB102" s="232"/>
      <c r="AC102" s="232"/>
      <c r="AD102" s="232"/>
      <c r="AE102" s="232"/>
      <c r="AF102" s="232"/>
      <c r="AG102" s="232"/>
      <c r="AH102" s="232"/>
      <c r="AI102" s="232"/>
      <c r="AJ102" s="232"/>
      <c r="AK102" s="232"/>
      <c r="AL102" s="232"/>
      <c r="AM102" s="232"/>
      <c r="AN102" s="232"/>
      <c r="AO102" s="232"/>
      <c r="AP102" s="232"/>
      <c r="AQ102" s="232"/>
      <c r="AR102" s="232"/>
    </row>
    <row r="103" spans="2:44" ht="88" customHeight="1" x14ac:dyDescent="0.25">
      <c r="B103" s="226" t="s">
        <v>690</v>
      </c>
      <c r="C103" s="226" t="s">
        <v>663</v>
      </c>
      <c r="D103" s="665" t="s">
        <v>664</v>
      </c>
      <c r="E103" s="666"/>
      <c r="F103" s="667" t="s">
        <v>665</v>
      </c>
      <c r="G103" s="668"/>
      <c r="H103" s="669" t="s">
        <v>666</v>
      </c>
      <c r="I103" s="670"/>
      <c r="J103" s="719" t="s">
        <v>680</v>
      </c>
      <c r="K103" s="720"/>
      <c r="L103" s="720"/>
      <c r="M103" s="720"/>
      <c r="N103" s="721"/>
      <c r="Q103" s="502" t="s">
        <v>668</v>
      </c>
      <c r="R103" s="566"/>
      <c r="S103" s="566"/>
      <c r="T103" s="626"/>
      <c r="U103" s="227" t="s">
        <v>669</v>
      </c>
      <c r="V103" s="228" t="s">
        <v>670</v>
      </c>
      <c r="W103" s="228" t="s">
        <v>671</v>
      </c>
      <c r="X103" s="674"/>
      <c r="Y103" s="502" t="s">
        <v>672</v>
      </c>
      <c r="Z103" s="626"/>
    </row>
    <row r="104" spans="2:44" ht="19.5" customHeight="1" x14ac:dyDescent="0.25">
      <c r="B104" s="789" t="s">
        <v>733</v>
      </c>
      <c r="C104" s="755"/>
      <c r="D104" s="684" t="s">
        <v>694</v>
      </c>
      <c r="E104" s="722"/>
      <c r="F104" s="689" t="s">
        <v>693</v>
      </c>
      <c r="G104" s="690"/>
      <c r="H104" s="690"/>
      <c r="I104" s="691"/>
      <c r="J104" s="792"/>
      <c r="K104" s="793"/>
      <c r="L104" s="793"/>
      <c r="M104" s="793"/>
      <c r="N104" s="794"/>
      <c r="Q104" s="696"/>
      <c r="R104" s="697"/>
      <c r="S104" s="697"/>
      <c r="T104" s="698"/>
      <c r="U104" s="229" t="s">
        <v>110</v>
      </c>
      <c r="V104" s="230" t="str">
        <f>IF(F105="","",F105)</f>
        <v/>
      </c>
      <c r="W104" s="230" t="str">
        <f>IF(H105="","",H105)</f>
        <v/>
      </c>
      <c r="X104" s="675"/>
      <c r="Y104" s="705">
        <f>IFERROR(SUM(V106:W106),0)</f>
        <v>0</v>
      </c>
      <c r="Z104" s="706"/>
      <c r="AN104" s="13" t="b">
        <f>C104="Ja"</f>
        <v>0</v>
      </c>
    </row>
    <row r="105" spans="2:44" ht="14.5" customHeight="1" x14ac:dyDescent="0.25">
      <c r="B105" s="790"/>
      <c r="C105" s="756"/>
      <c r="D105" s="686"/>
      <c r="E105" s="723"/>
      <c r="F105" s="803"/>
      <c r="G105" s="804"/>
      <c r="H105" s="807"/>
      <c r="I105" s="808"/>
      <c r="J105" s="795"/>
      <c r="K105" s="796"/>
      <c r="L105" s="796"/>
      <c r="M105" s="796"/>
      <c r="N105" s="797"/>
      <c r="Q105" s="699"/>
      <c r="R105" s="700"/>
      <c r="S105" s="700"/>
      <c r="T105" s="701"/>
      <c r="U105" s="229" t="s">
        <v>676</v>
      </c>
      <c r="V105" s="174"/>
      <c r="W105" s="175"/>
      <c r="X105" s="675"/>
      <c r="Y105" s="707"/>
      <c r="Z105" s="708"/>
      <c r="AN105" s="13" t="b">
        <f>AN104</f>
        <v>0</v>
      </c>
    </row>
    <row r="106" spans="2:44" ht="15.65" customHeight="1" x14ac:dyDescent="0.25">
      <c r="B106" s="791"/>
      <c r="C106" s="757"/>
      <c r="D106" s="688"/>
      <c r="E106" s="724"/>
      <c r="F106" s="805"/>
      <c r="G106" s="806"/>
      <c r="H106" s="809"/>
      <c r="I106" s="810"/>
      <c r="J106" s="798"/>
      <c r="K106" s="799"/>
      <c r="L106" s="799"/>
      <c r="M106" s="799"/>
      <c r="N106" s="800"/>
      <c r="Q106" s="702"/>
      <c r="R106" s="703"/>
      <c r="S106" s="703"/>
      <c r="T106" s="704"/>
      <c r="U106" s="233" t="s">
        <v>678</v>
      </c>
      <c r="V106" s="234">
        <f>IFERROR(IF(V105*V104=0,0,V105*V104),0)</f>
        <v>0</v>
      </c>
      <c r="W106" s="234">
        <f>IFERROR(IF(W105*W104=0,0,W105*W104),0)</f>
        <v>0</v>
      </c>
      <c r="X106" s="676"/>
      <c r="Y106" s="801"/>
      <c r="Z106" s="802"/>
      <c r="AN106" s="13" t="b">
        <f>AN105</f>
        <v>0</v>
      </c>
    </row>
    <row r="107" spans="2:44" ht="12.75" customHeight="1" x14ac:dyDescent="0.25">
      <c r="B107" s="188"/>
      <c r="C107" s="188"/>
      <c r="D107" s="188"/>
      <c r="E107" s="188"/>
      <c r="F107" s="188"/>
      <c r="G107" s="188"/>
      <c r="H107" s="188"/>
      <c r="I107" s="188"/>
      <c r="J107" s="188"/>
      <c r="K107" s="188"/>
      <c r="L107" s="188"/>
      <c r="M107" s="188"/>
      <c r="N107" s="188"/>
      <c r="O107" s="188"/>
      <c r="P107" s="188"/>
      <c r="Q107" s="188"/>
      <c r="R107" s="188"/>
      <c r="S107" s="188"/>
      <c r="T107" s="188"/>
      <c r="U107" s="188"/>
      <c r="V107" s="188"/>
      <c r="W107" s="188"/>
      <c r="X107" s="188"/>
      <c r="Y107" s="188"/>
      <c r="Z107" s="188"/>
      <c r="AA107" s="188"/>
      <c r="AB107" s="232"/>
      <c r="AC107" s="232"/>
      <c r="AD107" s="232"/>
      <c r="AE107" s="232"/>
      <c r="AF107" s="232"/>
      <c r="AG107" s="232"/>
      <c r="AH107" s="232"/>
      <c r="AI107" s="232"/>
      <c r="AJ107" s="232"/>
      <c r="AK107" s="232"/>
      <c r="AL107" s="232"/>
      <c r="AM107" s="232"/>
      <c r="AN107" s="232"/>
      <c r="AO107" s="232"/>
      <c r="AP107" s="232"/>
      <c r="AQ107" s="232"/>
      <c r="AR107" s="232"/>
    </row>
    <row r="108" spans="2:44" ht="86.5" customHeight="1" x14ac:dyDescent="0.25">
      <c r="B108" s="226" t="s">
        <v>690</v>
      </c>
      <c r="C108" s="226" t="s">
        <v>663</v>
      </c>
      <c r="D108" s="665" t="s">
        <v>664</v>
      </c>
      <c r="E108" s="666"/>
      <c r="F108" s="667" t="s">
        <v>665</v>
      </c>
      <c r="G108" s="668"/>
      <c r="H108" s="669" t="s">
        <v>666</v>
      </c>
      <c r="I108" s="670"/>
      <c r="J108" s="719" t="s">
        <v>680</v>
      </c>
      <c r="K108" s="720"/>
      <c r="L108" s="720"/>
      <c r="M108" s="720"/>
      <c r="N108" s="721"/>
      <c r="Q108" s="502" t="s">
        <v>668</v>
      </c>
      <c r="R108" s="566"/>
      <c r="S108" s="566"/>
      <c r="T108" s="626"/>
      <c r="U108" s="227" t="s">
        <v>669</v>
      </c>
      <c r="V108" s="228" t="s">
        <v>670</v>
      </c>
      <c r="W108" s="228" t="s">
        <v>671</v>
      </c>
      <c r="X108" s="674"/>
      <c r="Y108" s="502" t="s">
        <v>672</v>
      </c>
      <c r="Z108" s="626"/>
    </row>
    <row r="109" spans="2:44" ht="22.5" customHeight="1" x14ac:dyDescent="0.25">
      <c r="B109" s="677" t="s">
        <v>695</v>
      </c>
      <c r="C109" s="755"/>
      <c r="D109" s="683" t="s">
        <v>694</v>
      </c>
      <c r="E109" s="722"/>
      <c r="F109" s="689" t="s">
        <v>693</v>
      </c>
      <c r="G109" s="690"/>
      <c r="H109" s="690"/>
      <c r="I109" s="691"/>
      <c r="J109" s="792"/>
      <c r="K109" s="793"/>
      <c r="L109" s="793"/>
      <c r="M109" s="793"/>
      <c r="N109" s="794"/>
      <c r="Q109" s="696"/>
      <c r="R109" s="697"/>
      <c r="S109" s="697"/>
      <c r="T109" s="698"/>
      <c r="U109" s="229" t="s">
        <v>110</v>
      </c>
      <c r="V109" s="230" t="str">
        <f>IF(F110="","",F110)</f>
        <v/>
      </c>
      <c r="W109" s="230" t="str">
        <f>IF(H110="","",H110)</f>
        <v/>
      </c>
      <c r="X109" s="675"/>
      <c r="Y109" s="705">
        <f>IFERROR(SUM(V111:W111),0)</f>
        <v>0</v>
      </c>
      <c r="Z109" s="706"/>
      <c r="AN109" s="13" t="b">
        <f>C109="Ja"</f>
        <v>0</v>
      </c>
    </row>
    <row r="110" spans="2:44" ht="14.15" customHeight="1" x14ac:dyDescent="0.25">
      <c r="B110" s="678"/>
      <c r="C110" s="756"/>
      <c r="D110" s="685"/>
      <c r="E110" s="686"/>
      <c r="F110" s="803"/>
      <c r="G110" s="811"/>
      <c r="H110" s="807"/>
      <c r="I110" s="808"/>
      <c r="J110" s="795"/>
      <c r="K110" s="796"/>
      <c r="L110" s="796"/>
      <c r="M110" s="796"/>
      <c r="N110" s="797"/>
      <c r="Q110" s="699"/>
      <c r="R110" s="700"/>
      <c r="S110" s="700"/>
      <c r="T110" s="701"/>
      <c r="U110" s="229" t="s">
        <v>676</v>
      </c>
      <c r="V110" s="174"/>
      <c r="W110" s="175"/>
      <c r="X110" s="675"/>
      <c r="Y110" s="707"/>
      <c r="Z110" s="708"/>
      <c r="AN110" s="13" t="b">
        <f>AN109</f>
        <v>0</v>
      </c>
    </row>
    <row r="111" spans="2:44" ht="15.65" customHeight="1" x14ac:dyDescent="0.25">
      <c r="B111" s="679"/>
      <c r="C111" s="757"/>
      <c r="D111" s="687"/>
      <c r="E111" s="688"/>
      <c r="F111" s="805"/>
      <c r="G111" s="812"/>
      <c r="H111" s="809"/>
      <c r="I111" s="810"/>
      <c r="J111" s="798"/>
      <c r="K111" s="799"/>
      <c r="L111" s="799"/>
      <c r="M111" s="799"/>
      <c r="N111" s="800"/>
      <c r="Q111" s="702"/>
      <c r="R111" s="703"/>
      <c r="S111" s="703"/>
      <c r="T111" s="704"/>
      <c r="U111" s="233" t="s">
        <v>678</v>
      </c>
      <c r="V111" s="234">
        <f>IFERROR(IF(V110*V109=0,0,V110*V109),0)</f>
        <v>0</v>
      </c>
      <c r="W111" s="234">
        <f>IFERROR(IF(W110*W109=0,0,W110*W109),0)</f>
        <v>0</v>
      </c>
      <c r="X111" s="676"/>
      <c r="Y111" s="801"/>
      <c r="Z111" s="802"/>
      <c r="AN111" s="13" t="b">
        <f>AN110</f>
        <v>0</v>
      </c>
    </row>
    <row r="112" spans="2:44" ht="12.75" customHeight="1" x14ac:dyDescent="0.25">
      <c r="B112" s="188"/>
      <c r="C112" s="188"/>
      <c r="D112" s="188"/>
      <c r="E112" s="188"/>
      <c r="F112" s="188"/>
      <c r="G112" s="188"/>
      <c r="H112" s="188"/>
      <c r="I112" s="188"/>
      <c r="J112" s="188"/>
      <c r="K112" s="188"/>
      <c r="L112" s="188"/>
      <c r="M112" s="188"/>
      <c r="N112" s="188"/>
      <c r="O112" s="188"/>
      <c r="P112" s="188"/>
      <c r="Q112" s="188"/>
      <c r="R112" s="188"/>
      <c r="S112" s="188"/>
      <c r="T112" s="188"/>
      <c r="U112" s="188"/>
      <c r="V112" s="188"/>
      <c r="W112" s="188"/>
      <c r="X112" s="188"/>
      <c r="Y112" s="188"/>
      <c r="Z112" s="188"/>
      <c r="AA112" s="188"/>
      <c r="AB112" s="232"/>
      <c r="AC112" s="232"/>
      <c r="AD112" s="232"/>
      <c r="AE112" s="232"/>
      <c r="AF112" s="232"/>
      <c r="AG112" s="232"/>
      <c r="AH112" s="232"/>
      <c r="AI112" s="232"/>
      <c r="AJ112" s="232"/>
      <c r="AK112" s="232"/>
      <c r="AL112" s="232"/>
      <c r="AM112" s="232"/>
      <c r="AN112" s="232"/>
      <c r="AO112" s="232"/>
      <c r="AP112" s="232"/>
      <c r="AQ112" s="232"/>
      <c r="AR112" s="232"/>
    </row>
    <row r="113" spans="2:44" ht="87.65" customHeight="1" x14ac:dyDescent="0.25">
      <c r="B113" s="226" t="s">
        <v>690</v>
      </c>
      <c r="C113" s="226" t="s">
        <v>663</v>
      </c>
      <c r="D113" s="665" t="s">
        <v>664</v>
      </c>
      <c r="E113" s="666"/>
      <c r="F113" s="667" t="s">
        <v>665</v>
      </c>
      <c r="G113" s="668"/>
      <c r="H113" s="669" t="s">
        <v>666</v>
      </c>
      <c r="I113" s="670"/>
      <c r="J113" s="719" t="s">
        <v>680</v>
      </c>
      <c r="K113" s="720"/>
      <c r="L113" s="720"/>
      <c r="M113" s="720"/>
      <c r="N113" s="721"/>
      <c r="Q113" s="502" t="s">
        <v>668</v>
      </c>
      <c r="R113" s="566"/>
      <c r="S113" s="566"/>
      <c r="T113" s="626"/>
      <c r="U113" s="227" t="s">
        <v>669</v>
      </c>
      <c r="V113" s="228" t="s">
        <v>670</v>
      </c>
      <c r="W113" s="228" t="s">
        <v>671</v>
      </c>
      <c r="X113" s="674"/>
      <c r="Y113" s="502" t="s">
        <v>696</v>
      </c>
      <c r="Z113" s="626"/>
    </row>
    <row r="114" spans="2:44" ht="22.5" customHeight="1" x14ac:dyDescent="0.25">
      <c r="B114" s="677" t="s">
        <v>697</v>
      </c>
      <c r="C114" s="755"/>
      <c r="D114" s="683" t="s">
        <v>694</v>
      </c>
      <c r="E114" s="722"/>
      <c r="F114" s="689" t="s">
        <v>693</v>
      </c>
      <c r="G114" s="690"/>
      <c r="H114" s="690"/>
      <c r="I114" s="691"/>
      <c r="J114" s="792"/>
      <c r="K114" s="793"/>
      <c r="L114" s="793"/>
      <c r="M114" s="793"/>
      <c r="N114" s="794"/>
      <c r="Q114" s="696"/>
      <c r="R114" s="697"/>
      <c r="S114" s="697"/>
      <c r="T114" s="698"/>
      <c r="U114" s="229" t="s">
        <v>110</v>
      </c>
      <c r="V114" s="230" t="str">
        <f>IF(F115="","",F115)</f>
        <v/>
      </c>
      <c r="W114" s="230" t="str">
        <f>IF(H115="","",H115)</f>
        <v/>
      </c>
      <c r="X114" s="675"/>
      <c r="Y114" s="705">
        <f>IFERROR(SUM(V116:W116),0)</f>
        <v>0</v>
      </c>
      <c r="Z114" s="706"/>
      <c r="AN114" s="13" t="b">
        <f>C114="Ja"</f>
        <v>0</v>
      </c>
    </row>
    <row r="115" spans="2:44" ht="14.5" customHeight="1" x14ac:dyDescent="0.25">
      <c r="B115" s="678"/>
      <c r="C115" s="756"/>
      <c r="D115" s="685"/>
      <c r="E115" s="723"/>
      <c r="F115" s="803"/>
      <c r="G115" s="811"/>
      <c r="H115" s="807"/>
      <c r="I115" s="808"/>
      <c r="J115" s="795"/>
      <c r="K115" s="796"/>
      <c r="L115" s="796"/>
      <c r="M115" s="796"/>
      <c r="N115" s="797"/>
      <c r="Q115" s="699"/>
      <c r="R115" s="700"/>
      <c r="S115" s="700"/>
      <c r="T115" s="701"/>
      <c r="U115" s="229" t="s">
        <v>676</v>
      </c>
      <c r="V115" s="174"/>
      <c r="W115" s="175"/>
      <c r="X115" s="675"/>
      <c r="Y115" s="707"/>
      <c r="Z115" s="708"/>
      <c r="AN115" s="13" t="b">
        <f>AN114</f>
        <v>0</v>
      </c>
    </row>
    <row r="116" spans="2:44" ht="16" customHeight="1" x14ac:dyDescent="0.25">
      <c r="B116" s="679"/>
      <c r="C116" s="757"/>
      <c r="D116" s="687"/>
      <c r="E116" s="724"/>
      <c r="F116" s="805"/>
      <c r="G116" s="812"/>
      <c r="H116" s="809"/>
      <c r="I116" s="810"/>
      <c r="J116" s="798"/>
      <c r="K116" s="799"/>
      <c r="L116" s="799"/>
      <c r="M116" s="799"/>
      <c r="N116" s="800"/>
      <c r="Q116" s="702"/>
      <c r="R116" s="703"/>
      <c r="S116" s="703"/>
      <c r="T116" s="704"/>
      <c r="U116" s="233" t="s">
        <v>678</v>
      </c>
      <c r="V116" s="234">
        <f>IFERROR(IF(V115*V114=0,0,V115*V114),0)</f>
        <v>0</v>
      </c>
      <c r="W116" s="234">
        <f>IFERROR(IF(W115*W114=0,0,W115*W114),0)</f>
        <v>0</v>
      </c>
      <c r="X116" s="676"/>
      <c r="Y116" s="801"/>
      <c r="Z116" s="802"/>
      <c r="AN116" s="13" t="b">
        <f>AN115</f>
        <v>0</v>
      </c>
    </row>
    <row r="117" spans="2:44" ht="12.65" customHeight="1" x14ac:dyDescent="0.25">
      <c r="B117" s="188"/>
      <c r="C117" s="188"/>
      <c r="D117" s="188"/>
      <c r="E117" s="188"/>
      <c r="F117" s="188"/>
      <c r="G117" s="188"/>
      <c r="H117" s="188"/>
      <c r="I117" s="188"/>
      <c r="J117" s="188"/>
      <c r="K117" s="188"/>
      <c r="L117" s="188"/>
      <c r="M117" s="188"/>
      <c r="N117" s="188"/>
      <c r="O117" s="188"/>
      <c r="P117" s="188"/>
      <c r="Q117" s="188"/>
      <c r="R117" s="188"/>
      <c r="S117" s="188"/>
      <c r="T117" s="188"/>
      <c r="U117" s="188"/>
      <c r="V117" s="188"/>
      <c r="W117" s="188"/>
      <c r="X117" s="188"/>
      <c r="Y117" s="188"/>
      <c r="Z117" s="188"/>
      <c r="AA117" s="188"/>
      <c r="AB117" s="232"/>
      <c r="AC117" s="232"/>
      <c r="AD117" s="232"/>
      <c r="AE117" s="232"/>
      <c r="AF117" s="232"/>
      <c r="AG117" s="232"/>
      <c r="AH117" s="232"/>
      <c r="AI117" s="232"/>
      <c r="AJ117" s="232"/>
      <c r="AK117" s="232"/>
      <c r="AL117" s="232"/>
      <c r="AM117" s="232"/>
      <c r="AN117" s="232"/>
      <c r="AO117" s="232"/>
      <c r="AP117" s="232"/>
      <c r="AQ117" s="232"/>
      <c r="AR117" s="232"/>
    </row>
    <row r="118" spans="2:44" ht="71.5" customHeight="1" x14ac:dyDescent="0.25">
      <c r="B118" s="226" t="s">
        <v>690</v>
      </c>
      <c r="C118" s="226" t="s">
        <v>663</v>
      </c>
      <c r="D118" s="665" t="s">
        <v>664</v>
      </c>
      <c r="E118" s="666"/>
      <c r="F118" s="748" t="s">
        <v>680</v>
      </c>
      <c r="G118" s="813"/>
      <c r="H118" s="813"/>
      <c r="I118" s="813"/>
      <c r="J118" s="813"/>
      <c r="K118" s="813"/>
      <c r="L118" s="813"/>
      <c r="M118" s="813"/>
      <c r="N118" s="749"/>
      <c r="Q118" s="502" t="s">
        <v>668</v>
      </c>
      <c r="R118" s="566"/>
      <c r="S118" s="566"/>
      <c r="T118" s="566"/>
      <c r="U118" s="228" t="s">
        <v>698</v>
      </c>
      <c r="V118" s="228" t="s">
        <v>698</v>
      </c>
      <c r="W118" s="228" t="s">
        <v>698</v>
      </c>
      <c r="X118" s="228"/>
      <c r="Y118" s="502" t="s">
        <v>696</v>
      </c>
      <c r="Z118" s="626"/>
    </row>
    <row r="119" spans="2:44" ht="17.5" customHeight="1" x14ac:dyDescent="0.25">
      <c r="B119" s="677" t="s">
        <v>699</v>
      </c>
      <c r="C119" s="814"/>
      <c r="D119" s="683" t="s">
        <v>700</v>
      </c>
      <c r="E119" s="722"/>
      <c r="F119" s="816"/>
      <c r="G119" s="817"/>
      <c r="H119" s="817"/>
      <c r="I119" s="817"/>
      <c r="J119" s="817"/>
      <c r="K119" s="817"/>
      <c r="L119" s="817"/>
      <c r="M119" s="817"/>
      <c r="N119" s="818"/>
      <c r="Q119" s="696"/>
      <c r="R119" s="697"/>
      <c r="S119" s="697"/>
      <c r="T119" s="698"/>
      <c r="U119" s="180"/>
      <c r="V119" s="180"/>
      <c r="W119" s="181"/>
      <c r="X119" s="242"/>
      <c r="Y119" s="822">
        <f>IFERROR(SUM(U119:W119),0)</f>
        <v>0</v>
      </c>
      <c r="Z119" s="823"/>
      <c r="AN119" s="13" t="b">
        <f>C119="Ja"</f>
        <v>0</v>
      </c>
    </row>
    <row r="120" spans="2:44" ht="25.5" customHeight="1" x14ac:dyDescent="0.25">
      <c r="B120" s="679"/>
      <c r="C120" s="815"/>
      <c r="D120" s="687"/>
      <c r="E120" s="724"/>
      <c r="F120" s="819"/>
      <c r="G120" s="820"/>
      <c r="H120" s="820"/>
      <c r="I120" s="820"/>
      <c r="J120" s="820"/>
      <c r="K120" s="820"/>
      <c r="L120" s="820"/>
      <c r="M120" s="820"/>
      <c r="N120" s="821"/>
      <c r="Q120" s="702"/>
      <c r="R120" s="703"/>
      <c r="S120" s="703"/>
      <c r="T120" s="704"/>
      <c r="U120" s="826"/>
      <c r="V120" s="827"/>
      <c r="W120" s="827"/>
      <c r="X120" s="828"/>
      <c r="Y120" s="824"/>
      <c r="Z120" s="825"/>
      <c r="AN120" s="13" t="b">
        <f>AN119</f>
        <v>0</v>
      </c>
    </row>
    <row r="121" spans="2:44" ht="12.75" customHeight="1" x14ac:dyDescent="0.25">
      <c r="B121" s="188"/>
      <c r="C121" s="188"/>
      <c r="D121" s="188"/>
      <c r="E121" s="188"/>
      <c r="F121" s="188"/>
      <c r="G121" s="188"/>
      <c r="H121" s="188"/>
      <c r="I121" s="188"/>
      <c r="J121" s="188"/>
      <c r="K121" s="188"/>
      <c r="L121" s="188"/>
      <c r="M121" s="188"/>
      <c r="N121" s="188"/>
      <c r="O121" s="188"/>
      <c r="P121" s="188"/>
      <c r="Q121" s="188"/>
      <c r="R121" s="188"/>
      <c r="S121" s="188"/>
      <c r="T121" s="188"/>
      <c r="U121" s="188"/>
      <c r="V121" s="188"/>
      <c r="W121" s="188"/>
      <c r="X121" s="188"/>
      <c r="Y121" s="188"/>
      <c r="Z121" s="188"/>
      <c r="AA121" s="188"/>
      <c r="AB121" s="232"/>
      <c r="AC121" s="232"/>
      <c r="AD121" s="232"/>
      <c r="AE121" s="232"/>
      <c r="AF121" s="232"/>
      <c r="AG121" s="232"/>
      <c r="AH121" s="232"/>
      <c r="AI121" s="232"/>
      <c r="AJ121" s="232"/>
      <c r="AK121" s="232"/>
      <c r="AL121" s="232"/>
      <c r="AM121" s="232"/>
      <c r="AN121" s="232"/>
      <c r="AO121" s="232"/>
      <c r="AP121" s="232"/>
      <c r="AQ121" s="232"/>
      <c r="AR121" s="232"/>
    </row>
    <row r="122" spans="2:44" ht="72.650000000000006" customHeight="1" x14ac:dyDescent="0.25">
      <c r="B122" s="226" t="s">
        <v>690</v>
      </c>
      <c r="C122" s="226" t="s">
        <v>663</v>
      </c>
      <c r="D122" s="243" t="s">
        <v>664</v>
      </c>
      <c r="E122" s="243" t="s">
        <v>701</v>
      </c>
      <c r="F122" s="829" t="s">
        <v>702</v>
      </c>
      <c r="G122" s="830"/>
      <c r="H122" s="829" t="s">
        <v>680</v>
      </c>
      <c r="I122" s="831"/>
      <c r="J122" s="831"/>
      <c r="K122" s="831"/>
      <c r="L122" s="831"/>
      <c r="M122" s="831"/>
      <c r="N122" s="830"/>
      <c r="Q122" s="502" t="s">
        <v>668</v>
      </c>
      <c r="R122" s="566"/>
      <c r="S122" s="566"/>
      <c r="T122" s="626"/>
      <c r="U122" s="244"/>
      <c r="V122" s="245"/>
      <c r="W122" s="717" t="s">
        <v>703</v>
      </c>
      <c r="X122" s="718"/>
      <c r="Y122" s="502" t="s">
        <v>696</v>
      </c>
      <c r="Z122" s="626"/>
      <c r="AL122" s="13" t="s">
        <v>664</v>
      </c>
    </row>
    <row r="123" spans="2:44" ht="38.5" customHeight="1" x14ac:dyDescent="0.25">
      <c r="B123" s="677" t="s">
        <v>704</v>
      </c>
      <c r="C123" s="814"/>
      <c r="D123" s="832" t="s">
        <v>705</v>
      </c>
      <c r="E123" s="834"/>
      <c r="F123" s="816"/>
      <c r="G123" s="818"/>
      <c r="H123" s="817"/>
      <c r="I123" s="817"/>
      <c r="J123" s="817"/>
      <c r="K123" s="817"/>
      <c r="L123" s="817"/>
      <c r="M123" s="817"/>
      <c r="N123" s="818"/>
      <c r="Q123" s="696"/>
      <c r="R123" s="697"/>
      <c r="S123" s="697"/>
      <c r="T123" s="698"/>
      <c r="U123" s="539" t="s">
        <v>706</v>
      </c>
      <c r="V123" s="836"/>
      <c r="W123" s="837"/>
      <c r="X123" s="838"/>
      <c r="Y123" s="705">
        <f>IFERROR(IF(F123="Inbrottslarm",W123,W124),0)</f>
        <v>0</v>
      </c>
      <c r="Z123" s="706"/>
      <c r="AL123" s="13" t="s">
        <v>705</v>
      </c>
      <c r="AN123" s="13" t="b">
        <f>C123="Ja"</f>
        <v>0</v>
      </c>
    </row>
    <row r="124" spans="2:44" ht="39" customHeight="1" x14ac:dyDescent="0.25">
      <c r="B124" s="679"/>
      <c r="C124" s="815"/>
      <c r="D124" s="833"/>
      <c r="E124" s="835"/>
      <c r="F124" s="819"/>
      <c r="G124" s="821"/>
      <c r="H124" s="820"/>
      <c r="I124" s="820"/>
      <c r="J124" s="820"/>
      <c r="K124" s="820"/>
      <c r="L124" s="820"/>
      <c r="M124" s="820"/>
      <c r="N124" s="821"/>
      <c r="Q124" s="702"/>
      <c r="R124" s="703"/>
      <c r="S124" s="703"/>
      <c r="T124" s="704"/>
      <c r="U124" s="539" t="s">
        <v>707</v>
      </c>
      <c r="V124" s="836"/>
      <c r="W124" s="839"/>
      <c r="X124" s="840"/>
      <c r="Y124" s="801"/>
      <c r="Z124" s="802"/>
      <c r="AN124" s="13" t="b">
        <f>AN123</f>
        <v>0</v>
      </c>
    </row>
    <row r="125" spans="2:44" ht="12.75" customHeight="1" x14ac:dyDescent="0.25">
      <c r="B125" s="188"/>
      <c r="C125" s="188"/>
      <c r="D125" s="188"/>
      <c r="E125" s="188"/>
      <c r="F125" s="188"/>
      <c r="G125" s="188"/>
      <c r="H125" s="188"/>
      <c r="I125" s="188"/>
      <c r="J125" s="188"/>
      <c r="K125" s="188"/>
      <c r="L125" s="188"/>
      <c r="M125" s="188"/>
      <c r="N125" s="188"/>
      <c r="O125" s="188"/>
      <c r="P125" s="188"/>
      <c r="Q125" s="188"/>
      <c r="R125" s="188"/>
      <c r="S125" s="188"/>
      <c r="T125" s="188"/>
      <c r="U125" s="188"/>
      <c r="V125" s="188"/>
      <c r="W125" s="188"/>
      <c r="X125" s="188"/>
      <c r="Y125" s="188"/>
      <c r="Z125" s="188"/>
      <c r="AA125" s="188"/>
      <c r="AB125" s="232"/>
      <c r="AC125" s="232"/>
      <c r="AD125" s="232"/>
      <c r="AE125" s="232"/>
      <c r="AF125" s="232"/>
      <c r="AG125" s="232"/>
      <c r="AH125" s="232"/>
      <c r="AI125" s="232"/>
      <c r="AJ125" s="232"/>
      <c r="AK125" s="232"/>
      <c r="AL125" s="232"/>
      <c r="AM125" s="232"/>
      <c r="AN125" s="232"/>
      <c r="AO125" s="232"/>
      <c r="AP125" s="232"/>
      <c r="AQ125" s="232"/>
      <c r="AR125" s="232"/>
    </row>
    <row r="126" spans="2:44" ht="73" customHeight="1" x14ac:dyDescent="0.25">
      <c r="B126" s="246" t="s">
        <v>690</v>
      </c>
      <c r="C126" s="246" t="s">
        <v>663</v>
      </c>
      <c r="D126" s="841" t="s">
        <v>664</v>
      </c>
      <c r="E126" s="842"/>
      <c r="F126" s="843" t="s">
        <v>680</v>
      </c>
      <c r="G126" s="844"/>
      <c r="H126" s="844"/>
      <c r="I126" s="844"/>
      <c r="J126" s="844"/>
      <c r="K126" s="844"/>
      <c r="L126" s="844"/>
      <c r="M126" s="844"/>
      <c r="N126" s="845"/>
      <c r="Q126" s="502" t="s">
        <v>668</v>
      </c>
      <c r="R126" s="566"/>
      <c r="S126" s="566"/>
      <c r="T126" s="566"/>
      <c r="U126" s="566"/>
      <c r="V126" s="626"/>
      <c r="W126" s="717" t="s">
        <v>708</v>
      </c>
      <c r="X126" s="718"/>
      <c r="Y126" s="502" t="s">
        <v>672</v>
      </c>
      <c r="Z126" s="626"/>
      <c r="AA126" s="188"/>
      <c r="AB126" s="188"/>
      <c r="AC126" s="188"/>
      <c r="AD126" s="188"/>
      <c r="AE126" s="188"/>
      <c r="AF126" s="188"/>
      <c r="AG126" s="188"/>
      <c r="AH126" s="188"/>
      <c r="AI126" s="188"/>
      <c r="AJ126" s="188"/>
    </row>
    <row r="127" spans="2:44" ht="12.75" customHeight="1" x14ac:dyDescent="0.25">
      <c r="B127" s="846" t="s">
        <v>709</v>
      </c>
      <c r="C127" s="755"/>
      <c r="D127" s="849" t="s">
        <v>710</v>
      </c>
      <c r="E127" s="850"/>
      <c r="F127" s="855"/>
      <c r="G127" s="856"/>
      <c r="H127" s="856"/>
      <c r="I127" s="856"/>
      <c r="J127" s="856"/>
      <c r="K127" s="856"/>
      <c r="L127" s="856"/>
      <c r="M127" s="856"/>
      <c r="N127" s="857"/>
      <c r="Q127" s="696"/>
      <c r="R127" s="697"/>
      <c r="S127" s="697"/>
      <c r="T127" s="697"/>
      <c r="U127" s="697"/>
      <c r="V127" s="698"/>
      <c r="W127" s="837"/>
      <c r="X127" s="838"/>
      <c r="Y127" s="765">
        <f>IFERROR(W127,0)</f>
        <v>0</v>
      </c>
      <c r="Z127" s="766"/>
      <c r="AN127" s="13" t="b">
        <f>C127="Ja"</f>
        <v>0</v>
      </c>
    </row>
    <row r="128" spans="2:44" ht="12.75" customHeight="1" x14ac:dyDescent="0.25">
      <c r="B128" s="847"/>
      <c r="C128" s="756"/>
      <c r="D128" s="851"/>
      <c r="E128" s="852"/>
      <c r="F128" s="858"/>
      <c r="G128" s="859"/>
      <c r="H128" s="859"/>
      <c r="I128" s="859"/>
      <c r="J128" s="859"/>
      <c r="K128" s="859"/>
      <c r="L128" s="859"/>
      <c r="M128" s="859"/>
      <c r="N128" s="860"/>
      <c r="Q128" s="699"/>
      <c r="R128" s="700"/>
      <c r="S128" s="700"/>
      <c r="T128" s="700"/>
      <c r="U128" s="700"/>
      <c r="V128" s="701"/>
      <c r="W128" s="247"/>
      <c r="X128" s="248"/>
      <c r="Y128" s="767"/>
      <c r="Z128" s="768"/>
      <c r="AN128" s="13" t="b">
        <f>AN127</f>
        <v>0</v>
      </c>
    </row>
    <row r="129" spans="2:40" ht="12.75" customHeight="1" x14ac:dyDescent="0.25">
      <c r="B129" s="848"/>
      <c r="C129" s="757"/>
      <c r="D129" s="853"/>
      <c r="E129" s="854"/>
      <c r="F129" s="861"/>
      <c r="G129" s="862"/>
      <c r="H129" s="862"/>
      <c r="I129" s="862"/>
      <c r="J129" s="862"/>
      <c r="K129" s="862"/>
      <c r="L129" s="862"/>
      <c r="M129" s="862"/>
      <c r="N129" s="863"/>
      <c r="Q129" s="702"/>
      <c r="R129" s="703"/>
      <c r="S129" s="703"/>
      <c r="T129" s="703"/>
      <c r="U129" s="703"/>
      <c r="V129" s="704"/>
      <c r="W129" s="249"/>
      <c r="X129" s="250"/>
      <c r="Y129" s="769"/>
      <c r="Z129" s="770"/>
    </row>
    <row r="130" spans="2:40" ht="12.75" customHeight="1" x14ac:dyDescent="0.25">
      <c r="B130" s="188"/>
      <c r="C130" s="188"/>
      <c r="D130" s="188"/>
      <c r="E130" s="188"/>
      <c r="F130" s="188"/>
      <c r="G130" s="188"/>
      <c r="H130" s="188"/>
      <c r="I130" s="188"/>
      <c r="J130" s="188"/>
      <c r="K130" s="188"/>
      <c r="L130" s="188"/>
      <c r="M130" s="188"/>
      <c r="N130" s="188"/>
      <c r="O130" s="188"/>
      <c r="P130" s="188"/>
      <c r="Q130" s="188"/>
      <c r="R130" s="188"/>
      <c r="S130" s="188"/>
      <c r="T130" s="188"/>
      <c r="U130" s="188"/>
      <c r="V130" s="188"/>
      <c r="W130" s="188"/>
      <c r="X130" s="188"/>
      <c r="Y130" s="188"/>
      <c r="Z130" s="188"/>
      <c r="AA130" s="188"/>
      <c r="AB130" s="188"/>
      <c r="AC130" s="188"/>
      <c r="AD130" s="188"/>
      <c r="AE130" s="188"/>
      <c r="AF130" s="188"/>
      <c r="AG130" s="188"/>
      <c r="AH130" s="188"/>
      <c r="AI130" s="188"/>
      <c r="AJ130" s="188"/>
    </row>
    <row r="131" spans="2:40" ht="69" customHeight="1" x14ac:dyDescent="0.25">
      <c r="B131" s="226" t="s">
        <v>690</v>
      </c>
      <c r="C131" s="226" t="s">
        <v>663</v>
      </c>
      <c r="D131" s="665" t="s">
        <v>664</v>
      </c>
      <c r="E131" s="666"/>
      <c r="F131" s="748" t="s">
        <v>680</v>
      </c>
      <c r="G131" s="813"/>
      <c r="H131" s="813"/>
      <c r="I131" s="813"/>
      <c r="J131" s="813"/>
      <c r="K131" s="813"/>
      <c r="L131" s="813"/>
      <c r="M131" s="813"/>
      <c r="N131" s="749"/>
      <c r="Q131" s="502" t="s">
        <v>668</v>
      </c>
      <c r="R131" s="566"/>
      <c r="S131" s="566"/>
      <c r="T131" s="566"/>
      <c r="U131" s="566"/>
      <c r="V131" s="626"/>
      <c r="W131" s="717" t="s">
        <v>703</v>
      </c>
      <c r="X131" s="718"/>
      <c r="Y131" s="502" t="s">
        <v>672</v>
      </c>
      <c r="Z131" s="626"/>
    </row>
    <row r="132" spans="2:40" ht="12.75" customHeight="1" x14ac:dyDescent="0.25">
      <c r="B132" s="677" t="s">
        <v>711</v>
      </c>
      <c r="C132" s="814"/>
      <c r="D132" s="683" t="s">
        <v>712</v>
      </c>
      <c r="E132" s="864"/>
      <c r="F132" s="816"/>
      <c r="G132" s="817"/>
      <c r="H132" s="817"/>
      <c r="I132" s="817"/>
      <c r="J132" s="817"/>
      <c r="K132" s="817"/>
      <c r="L132" s="817"/>
      <c r="M132" s="817"/>
      <c r="N132" s="818"/>
      <c r="Q132" s="696"/>
      <c r="R132" s="697"/>
      <c r="S132" s="697"/>
      <c r="T132" s="697"/>
      <c r="U132" s="697"/>
      <c r="V132" s="698"/>
      <c r="W132" s="837"/>
      <c r="X132" s="838"/>
      <c r="Y132" s="705">
        <f>IFERROR(W132,0)</f>
        <v>0</v>
      </c>
      <c r="Z132" s="706"/>
      <c r="AN132" s="13" t="b">
        <f>C132="Ja"</f>
        <v>0</v>
      </c>
    </row>
    <row r="133" spans="2:40" ht="23.15" customHeight="1" x14ac:dyDescent="0.25">
      <c r="B133" s="679"/>
      <c r="C133" s="815"/>
      <c r="D133" s="865"/>
      <c r="E133" s="866"/>
      <c r="F133" s="819"/>
      <c r="G133" s="820"/>
      <c r="H133" s="820"/>
      <c r="I133" s="820"/>
      <c r="J133" s="820"/>
      <c r="K133" s="820"/>
      <c r="L133" s="820"/>
      <c r="M133" s="820"/>
      <c r="N133" s="821"/>
      <c r="Q133" s="702"/>
      <c r="R133" s="703"/>
      <c r="S133" s="703"/>
      <c r="T133" s="703"/>
      <c r="U133" s="703"/>
      <c r="V133" s="704"/>
      <c r="W133" s="867"/>
      <c r="X133" s="868"/>
      <c r="Y133" s="801"/>
      <c r="Z133" s="802"/>
      <c r="AN133" s="13" t="b">
        <f>AN132</f>
        <v>0</v>
      </c>
    </row>
    <row r="134" spans="2:40" ht="12.75" customHeight="1" x14ac:dyDescent="0.25">
      <c r="C134" s="1"/>
      <c r="H134" s="192"/>
      <c r="Q134" s="205"/>
      <c r="R134" s="205"/>
      <c r="S134" s="205"/>
      <c r="Y134" s="251"/>
      <c r="Z134" s="251"/>
      <c r="AA134" s="221"/>
      <c r="AB134" s="221"/>
    </row>
    <row r="135" spans="2:40" ht="69" customHeight="1" x14ac:dyDescent="0.25">
      <c r="B135" s="226" t="s">
        <v>690</v>
      </c>
      <c r="C135" s="226" t="s">
        <v>663</v>
      </c>
      <c r="D135" s="665" t="s">
        <v>664</v>
      </c>
      <c r="E135" s="666"/>
      <c r="F135" s="748" t="s">
        <v>680</v>
      </c>
      <c r="G135" s="813"/>
      <c r="H135" s="813"/>
      <c r="I135" s="813"/>
      <c r="J135" s="813"/>
      <c r="K135" s="813"/>
      <c r="L135" s="813"/>
      <c r="M135" s="813"/>
      <c r="N135" s="749"/>
      <c r="Q135" s="502" t="s">
        <v>668</v>
      </c>
      <c r="R135" s="566"/>
      <c r="S135" s="566"/>
      <c r="T135" s="566"/>
      <c r="U135" s="566"/>
      <c r="V135" s="626"/>
      <c r="W135" s="717" t="s">
        <v>703</v>
      </c>
      <c r="X135" s="718"/>
      <c r="Y135" s="502" t="s">
        <v>672</v>
      </c>
      <c r="Z135" s="626"/>
    </row>
    <row r="136" spans="2:40" ht="12.75" customHeight="1" x14ac:dyDescent="0.25">
      <c r="B136" s="677" t="s">
        <v>713</v>
      </c>
      <c r="C136" s="814"/>
      <c r="D136" s="683" t="s">
        <v>714</v>
      </c>
      <c r="E136" s="864"/>
      <c r="F136" s="816"/>
      <c r="G136" s="817"/>
      <c r="H136" s="817"/>
      <c r="I136" s="817"/>
      <c r="J136" s="817"/>
      <c r="K136" s="817"/>
      <c r="L136" s="817"/>
      <c r="M136" s="817"/>
      <c r="N136" s="818"/>
      <c r="Q136" s="696"/>
      <c r="R136" s="697"/>
      <c r="S136" s="697"/>
      <c r="T136" s="697"/>
      <c r="U136" s="697"/>
      <c r="V136" s="698"/>
      <c r="W136" s="837"/>
      <c r="X136" s="838"/>
      <c r="Y136" s="705">
        <f>IFERROR(W136,0)</f>
        <v>0</v>
      </c>
      <c r="Z136" s="706"/>
      <c r="AN136" s="13" t="b">
        <f>C136="Ja"</f>
        <v>0</v>
      </c>
    </row>
    <row r="137" spans="2:40" ht="30.65" customHeight="1" x14ac:dyDescent="0.25">
      <c r="B137" s="679"/>
      <c r="C137" s="815"/>
      <c r="D137" s="865"/>
      <c r="E137" s="866"/>
      <c r="F137" s="819"/>
      <c r="G137" s="820"/>
      <c r="H137" s="820"/>
      <c r="I137" s="820"/>
      <c r="J137" s="820"/>
      <c r="K137" s="820"/>
      <c r="L137" s="820"/>
      <c r="M137" s="820"/>
      <c r="N137" s="821"/>
      <c r="Q137" s="702"/>
      <c r="R137" s="703"/>
      <c r="S137" s="703"/>
      <c r="T137" s="703"/>
      <c r="U137" s="703"/>
      <c r="V137" s="704"/>
      <c r="W137" s="867"/>
      <c r="X137" s="868"/>
      <c r="Y137" s="801"/>
      <c r="Z137" s="802"/>
      <c r="AN137" s="13" t="b">
        <f>AN136</f>
        <v>0</v>
      </c>
    </row>
    <row r="138" spans="2:40" ht="12.75" customHeight="1" x14ac:dyDescent="0.25">
      <c r="C138" s="1"/>
      <c r="H138" s="192"/>
      <c r="Q138" s="205"/>
      <c r="R138" s="205"/>
      <c r="S138" s="205"/>
      <c r="Y138" s="251"/>
      <c r="Z138" s="251"/>
      <c r="AA138" s="221"/>
      <c r="AB138" s="221"/>
    </row>
    <row r="139" spans="2:40" ht="94" customHeight="1" x14ac:dyDescent="0.25">
      <c r="B139" s="226" t="s">
        <v>690</v>
      </c>
      <c r="C139" s="226" t="s">
        <v>663</v>
      </c>
      <c r="D139" s="665" t="s">
        <v>664</v>
      </c>
      <c r="E139" s="666"/>
      <c r="F139" s="667" t="s">
        <v>665</v>
      </c>
      <c r="G139" s="668"/>
      <c r="H139" s="669" t="s">
        <v>666</v>
      </c>
      <c r="I139" s="670"/>
      <c r="J139" s="719" t="s">
        <v>680</v>
      </c>
      <c r="K139" s="720"/>
      <c r="L139" s="720"/>
      <c r="M139" s="720"/>
      <c r="N139" s="721"/>
      <c r="Q139" s="502" t="s">
        <v>668</v>
      </c>
      <c r="R139" s="566"/>
      <c r="S139" s="566"/>
      <c r="T139" s="626"/>
      <c r="U139" s="227" t="s">
        <v>669</v>
      </c>
      <c r="V139" s="228" t="s">
        <v>670</v>
      </c>
      <c r="W139" s="228" t="s">
        <v>671</v>
      </c>
      <c r="X139" s="674"/>
      <c r="Y139" s="502" t="s">
        <v>672</v>
      </c>
      <c r="Z139" s="626"/>
    </row>
    <row r="140" spans="2:40" ht="19.5" customHeight="1" x14ac:dyDescent="0.25">
      <c r="B140" s="869" t="s">
        <v>715</v>
      </c>
      <c r="C140" s="680"/>
      <c r="D140" s="683" t="s">
        <v>694</v>
      </c>
      <c r="E140" s="722"/>
      <c r="F140" s="689" t="s">
        <v>693</v>
      </c>
      <c r="G140" s="690"/>
      <c r="H140" s="690"/>
      <c r="I140" s="691"/>
      <c r="J140" s="792"/>
      <c r="K140" s="793"/>
      <c r="L140" s="793"/>
      <c r="M140" s="793"/>
      <c r="N140" s="794"/>
      <c r="Q140" s="696"/>
      <c r="R140" s="697"/>
      <c r="S140" s="697"/>
      <c r="T140" s="698"/>
      <c r="U140" s="229" t="s">
        <v>110</v>
      </c>
      <c r="V140" s="230" t="str">
        <f>IF(F141="","",F141)</f>
        <v/>
      </c>
      <c r="W140" s="230" t="str">
        <f>IF(H141="","",H141)</f>
        <v/>
      </c>
      <c r="X140" s="675"/>
      <c r="Y140" s="705">
        <f>IFERROR(SUM(V142:W142),0)</f>
        <v>0</v>
      </c>
      <c r="Z140" s="706"/>
      <c r="AN140" s="13" t="b">
        <f>C140="Ja"</f>
        <v>0</v>
      </c>
    </row>
    <row r="141" spans="2:40" ht="16.5" customHeight="1" x14ac:dyDescent="0.25">
      <c r="B141" s="870"/>
      <c r="C141" s="681"/>
      <c r="D141" s="685"/>
      <c r="E141" s="686"/>
      <c r="F141" s="803"/>
      <c r="G141" s="811"/>
      <c r="H141" s="807"/>
      <c r="I141" s="808"/>
      <c r="J141" s="795"/>
      <c r="K141" s="796"/>
      <c r="L141" s="796"/>
      <c r="M141" s="796"/>
      <c r="N141" s="797"/>
      <c r="Q141" s="699"/>
      <c r="R141" s="700"/>
      <c r="S141" s="700"/>
      <c r="T141" s="701"/>
      <c r="U141" s="229" t="s">
        <v>676</v>
      </c>
      <c r="V141" s="174"/>
      <c r="W141" s="175"/>
      <c r="X141" s="675"/>
      <c r="Y141" s="707"/>
      <c r="Z141" s="708"/>
      <c r="AN141" s="13" t="b">
        <f>AN140</f>
        <v>0</v>
      </c>
    </row>
    <row r="142" spans="2:40" ht="29.15" customHeight="1" x14ac:dyDescent="0.25">
      <c r="B142" s="871"/>
      <c r="C142" s="872"/>
      <c r="D142" s="687"/>
      <c r="E142" s="688"/>
      <c r="F142" s="805"/>
      <c r="G142" s="812"/>
      <c r="H142" s="809"/>
      <c r="I142" s="810"/>
      <c r="J142" s="798"/>
      <c r="K142" s="799"/>
      <c r="L142" s="799"/>
      <c r="M142" s="799"/>
      <c r="N142" s="800"/>
      <c r="Q142" s="702"/>
      <c r="R142" s="703"/>
      <c r="S142" s="703"/>
      <c r="T142" s="704"/>
      <c r="U142" s="233" t="s">
        <v>678</v>
      </c>
      <c r="V142" s="234">
        <f>IFERROR(IF(V141*V140=0,0,V141*V140),0)</f>
        <v>0</v>
      </c>
      <c r="W142" s="234">
        <f>IFERROR(IF(W141*W140=0,0,W141*W140),0)</f>
        <v>0</v>
      </c>
      <c r="X142" s="676"/>
      <c r="Y142" s="801"/>
      <c r="Z142" s="802"/>
      <c r="AN142" s="13" t="b">
        <f>AN141</f>
        <v>0</v>
      </c>
    </row>
    <row r="143" spans="2:40" ht="12.75" customHeight="1" x14ac:dyDescent="0.25">
      <c r="C143" s="1"/>
      <c r="H143" s="192"/>
      <c r="Q143" s="205"/>
      <c r="R143" s="205"/>
      <c r="S143" s="205"/>
      <c r="AA143" s="221"/>
      <c r="AB143" s="221"/>
    </row>
    <row r="144" spans="2:40" ht="87.65" customHeight="1" x14ac:dyDescent="0.25">
      <c r="B144" s="226" t="s">
        <v>690</v>
      </c>
      <c r="C144" s="226" t="s">
        <v>663</v>
      </c>
      <c r="D144" s="665" t="s">
        <v>664</v>
      </c>
      <c r="E144" s="666"/>
      <c r="F144" s="667" t="s">
        <v>665</v>
      </c>
      <c r="G144" s="668"/>
      <c r="H144" s="669" t="s">
        <v>666</v>
      </c>
      <c r="I144" s="670"/>
      <c r="J144" s="719" t="s">
        <v>680</v>
      </c>
      <c r="K144" s="720"/>
      <c r="L144" s="720"/>
      <c r="M144" s="720"/>
      <c r="N144" s="721"/>
      <c r="Q144" s="502" t="s">
        <v>668</v>
      </c>
      <c r="R144" s="566"/>
      <c r="S144" s="566"/>
      <c r="T144" s="626"/>
      <c r="U144" s="227" t="s">
        <v>669</v>
      </c>
      <c r="V144" s="228" t="s">
        <v>670</v>
      </c>
      <c r="W144" s="228" t="s">
        <v>671</v>
      </c>
      <c r="X144" s="674"/>
      <c r="Y144" s="502" t="s">
        <v>672</v>
      </c>
      <c r="Z144" s="626"/>
    </row>
    <row r="145" spans="2:40" ht="19" customHeight="1" x14ac:dyDescent="0.25">
      <c r="B145" s="869" t="s">
        <v>716</v>
      </c>
      <c r="C145" s="680"/>
      <c r="D145" s="683" t="s">
        <v>694</v>
      </c>
      <c r="E145" s="722"/>
      <c r="F145" s="689" t="s">
        <v>693</v>
      </c>
      <c r="G145" s="690"/>
      <c r="H145" s="690"/>
      <c r="I145" s="691"/>
      <c r="J145" s="792"/>
      <c r="K145" s="793"/>
      <c r="L145" s="793"/>
      <c r="M145" s="793"/>
      <c r="N145" s="794"/>
      <c r="Q145" s="696"/>
      <c r="R145" s="697"/>
      <c r="S145" s="697"/>
      <c r="T145" s="698"/>
      <c r="U145" s="229" t="s">
        <v>110</v>
      </c>
      <c r="V145" s="230" t="str">
        <f>IF(F146="","",F146)</f>
        <v/>
      </c>
      <c r="W145" s="230" t="str">
        <f>IF(H146="","",H146)</f>
        <v/>
      </c>
      <c r="X145" s="675"/>
      <c r="Y145" s="705">
        <f>IFERROR(SUM(V147:W147),0)</f>
        <v>0</v>
      </c>
      <c r="Z145" s="706"/>
      <c r="AN145" s="13" t="b">
        <f>C145="Ja"</f>
        <v>0</v>
      </c>
    </row>
    <row r="146" spans="2:40" ht="16.5" customHeight="1" x14ac:dyDescent="0.25">
      <c r="B146" s="870"/>
      <c r="C146" s="681"/>
      <c r="D146" s="685"/>
      <c r="E146" s="686"/>
      <c r="F146" s="803"/>
      <c r="G146" s="811"/>
      <c r="H146" s="807"/>
      <c r="I146" s="808"/>
      <c r="J146" s="795"/>
      <c r="K146" s="796"/>
      <c r="L146" s="796"/>
      <c r="M146" s="796"/>
      <c r="N146" s="797"/>
      <c r="Q146" s="699"/>
      <c r="R146" s="700"/>
      <c r="S146" s="700"/>
      <c r="T146" s="701"/>
      <c r="U146" s="229" t="s">
        <v>676</v>
      </c>
      <c r="V146" s="174"/>
      <c r="W146" s="175"/>
      <c r="X146" s="675"/>
      <c r="Y146" s="707"/>
      <c r="Z146" s="708"/>
      <c r="AN146" s="13" t="b">
        <f>AN145</f>
        <v>0</v>
      </c>
    </row>
    <row r="147" spans="2:40" ht="23.15" customHeight="1" x14ac:dyDescent="0.25">
      <c r="B147" s="871"/>
      <c r="C147" s="872"/>
      <c r="D147" s="687"/>
      <c r="E147" s="688"/>
      <c r="F147" s="805"/>
      <c r="G147" s="812"/>
      <c r="H147" s="809"/>
      <c r="I147" s="810"/>
      <c r="J147" s="798"/>
      <c r="K147" s="799"/>
      <c r="L147" s="799"/>
      <c r="M147" s="799"/>
      <c r="N147" s="800"/>
      <c r="Q147" s="702"/>
      <c r="R147" s="703"/>
      <c r="S147" s="703"/>
      <c r="T147" s="704"/>
      <c r="U147" s="233" t="s">
        <v>678</v>
      </c>
      <c r="V147" s="234">
        <f>IFERROR(IF(V146*V145=0,0,V146*V145),0)</f>
        <v>0</v>
      </c>
      <c r="W147" s="234">
        <f>IFERROR(IF(W146*W145=0,0,W146*W145),0)</f>
        <v>0</v>
      </c>
      <c r="X147" s="676"/>
      <c r="Y147" s="801"/>
      <c r="Z147" s="802"/>
      <c r="AN147" s="13" t="b">
        <f>AN146</f>
        <v>0</v>
      </c>
    </row>
    <row r="148" spans="2:40" ht="12.75" customHeight="1" x14ac:dyDescent="0.25">
      <c r="C148" s="1"/>
      <c r="H148" s="192"/>
      <c r="Q148" s="205"/>
      <c r="R148" s="205"/>
      <c r="S148" s="205"/>
      <c r="AA148" s="221"/>
      <c r="AB148" s="221"/>
    </row>
    <row r="149" spans="2:40" ht="86.15" customHeight="1" x14ac:dyDescent="0.25">
      <c r="B149" s="226" t="s">
        <v>690</v>
      </c>
      <c r="C149" s="226" t="s">
        <v>663</v>
      </c>
      <c r="D149" s="665" t="s">
        <v>664</v>
      </c>
      <c r="E149" s="666"/>
      <c r="F149" s="667" t="s">
        <v>665</v>
      </c>
      <c r="G149" s="668"/>
      <c r="H149" s="669" t="s">
        <v>666</v>
      </c>
      <c r="I149" s="670"/>
      <c r="J149" s="719" t="s">
        <v>680</v>
      </c>
      <c r="K149" s="720"/>
      <c r="L149" s="720"/>
      <c r="M149" s="720"/>
      <c r="N149" s="721"/>
      <c r="Q149" s="502" t="s">
        <v>668</v>
      </c>
      <c r="R149" s="566"/>
      <c r="S149" s="566"/>
      <c r="T149" s="626"/>
      <c r="U149" s="227" t="s">
        <v>669</v>
      </c>
      <c r="V149" s="228" t="s">
        <v>670</v>
      </c>
      <c r="W149" s="228" t="s">
        <v>671</v>
      </c>
      <c r="X149" s="674"/>
      <c r="Y149" s="502" t="s">
        <v>672</v>
      </c>
      <c r="Z149" s="626"/>
    </row>
    <row r="150" spans="2:40" ht="19.5" customHeight="1" x14ac:dyDescent="0.25">
      <c r="B150" s="869" t="s">
        <v>717</v>
      </c>
      <c r="C150" s="680"/>
      <c r="D150" s="683" t="s">
        <v>694</v>
      </c>
      <c r="E150" s="722"/>
      <c r="F150" s="689" t="s">
        <v>693</v>
      </c>
      <c r="G150" s="690"/>
      <c r="H150" s="690"/>
      <c r="I150" s="691"/>
      <c r="J150" s="792"/>
      <c r="K150" s="793"/>
      <c r="L150" s="793"/>
      <c r="M150" s="793"/>
      <c r="N150" s="794"/>
      <c r="Q150" s="696"/>
      <c r="R150" s="697"/>
      <c r="S150" s="697"/>
      <c r="T150" s="698"/>
      <c r="U150" s="229" t="s">
        <v>110</v>
      </c>
      <c r="V150" s="230" t="str">
        <f>IF(F151="","",F151)</f>
        <v/>
      </c>
      <c r="W150" s="230" t="str">
        <f>IF(H151="","",H151)</f>
        <v/>
      </c>
      <c r="X150" s="675"/>
      <c r="Y150" s="705">
        <f>IFERROR(SUM(V152:W152),0)</f>
        <v>0</v>
      </c>
      <c r="Z150" s="706"/>
      <c r="AN150" s="13" t="b">
        <f>C150="Ja"</f>
        <v>0</v>
      </c>
    </row>
    <row r="151" spans="2:40" ht="15" customHeight="1" x14ac:dyDescent="0.25">
      <c r="B151" s="870"/>
      <c r="C151" s="681"/>
      <c r="D151" s="685"/>
      <c r="E151" s="686"/>
      <c r="F151" s="803"/>
      <c r="G151" s="811"/>
      <c r="H151" s="807"/>
      <c r="I151" s="808"/>
      <c r="J151" s="795"/>
      <c r="K151" s="796"/>
      <c r="L151" s="796"/>
      <c r="M151" s="796"/>
      <c r="N151" s="797"/>
      <c r="Q151" s="699"/>
      <c r="R151" s="700"/>
      <c r="S151" s="700"/>
      <c r="T151" s="701"/>
      <c r="U151" s="229" t="s">
        <v>676</v>
      </c>
      <c r="V151" s="174"/>
      <c r="W151" s="175"/>
      <c r="X151" s="675"/>
      <c r="Y151" s="707"/>
      <c r="Z151" s="708"/>
      <c r="AN151" s="13" t="b">
        <f>AN150</f>
        <v>0</v>
      </c>
    </row>
    <row r="152" spans="2:40" ht="23.5" customHeight="1" x14ac:dyDescent="0.25">
      <c r="B152" s="871"/>
      <c r="C152" s="872"/>
      <c r="D152" s="687"/>
      <c r="E152" s="688"/>
      <c r="F152" s="805"/>
      <c r="G152" s="812"/>
      <c r="H152" s="809"/>
      <c r="I152" s="810"/>
      <c r="J152" s="798"/>
      <c r="K152" s="799"/>
      <c r="L152" s="799"/>
      <c r="M152" s="799"/>
      <c r="N152" s="800"/>
      <c r="Q152" s="702"/>
      <c r="R152" s="703"/>
      <c r="S152" s="703"/>
      <c r="T152" s="704"/>
      <c r="U152" s="233" t="s">
        <v>678</v>
      </c>
      <c r="V152" s="234">
        <f>IFERROR(IF(V151*V150=0,0,V151*V150),0)</f>
        <v>0</v>
      </c>
      <c r="W152" s="234">
        <f>IFERROR(IF(W151*W150=0,0,W151*W150),0)</f>
        <v>0</v>
      </c>
      <c r="X152" s="676"/>
      <c r="Y152" s="801"/>
      <c r="Z152" s="802"/>
      <c r="AN152" s="13" t="b">
        <f>AN151</f>
        <v>0</v>
      </c>
    </row>
    <row r="153" spans="2:40" ht="12.75" customHeight="1" x14ac:dyDescent="0.25">
      <c r="C153" s="1"/>
      <c r="H153" s="192"/>
      <c r="Q153" s="205"/>
      <c r="R153" s="205"/>
      <c r="S153" s="205"/>
      <c r="AA153" s="221"/>
      <c r="AB153" s="221"/>
    </row>
    <row r="154" spans="2:40" ht="83.5" customHeight="1" x14ac:dyDescent="0.25">
      <c r="B154" s="226" t="s">
        <v>690</v>
      </c>
      <c r="C154" s="226" t="s">
        <v>663</v>
      </c>
      <c r="D154" s="665" t="s">
        <v>664</v>
      </c>
      <c r="E154" s="666"/>
      <c r="F154" s="667" t="s">
        <v>665</v>
      </c>
      <c r="G154" s="668"/>
      <c r="H154" s="669" t="s">
        <v>666</v>
      </c>
      <c r="I154" s="670"/>
      <c r="J154" s="719" t="s">
        <v>680</v>
      </c>
      <c r="K154" s="720"/>
      <c r="L154" s="720"/>
      <c r="M154" s="720"/>
      <c r="N154" s="721"/>
      <c r="Q154" s="502" t="s">
        <v>668</v>
      </c>
      <c r="R154" s="566"/>
      <c r="S154" s="566"/>
      <c r="T154" s="626"/>
      <c r="U154" s="227" t="s">
        <v>669</v>
      </c>
      <c r="V154" s="228" t="s">
        <v>670</v>
      </c>
      <c r="W154" s="228" t="s">
        <v>671</v>
      </c>
      <c r="X154" s="674"/>
      <c r="Y154" s="502" t="s">
        <v>672</v>
      </c>
      <c r="Z154" s="626"/>
    </row>
    <row r="155" spans="2:40" ht="18.649999999999999" customHeight="1" x14ac:dyDescent="0.25">
      <c r="B155" s="869" t="s">
        <v>718</v>
      </c>
      <c r="C155" s="680"/>
      <c r="D155" s="683" t="s">
        <v>694</v>
      </c>
      <c r="E155" s="722"/>
      <c r="F155" s="689" t="s">
        <v>693</v>
      </c>
      <c r="G155" s="690"/>
      <c r="H155" s="690"/>
      <c r="I155" s="691"/>
      <c r="J155" s="792"/>
      <c r="K155" s="793"/>
      <c r="L155" s="793"/>
      <c r="M155" s="793"/>
      <c r="N155" s="794"/>
      <c r="Q155" s="696"/>
      <c r="R155" s="697"/>
      <c r="S155" s="697"/>
      <c r="T155" s="698"/>
      <c r="U155" s="229" t="s">
        <v>110</v>
      </c>
      <c r="V155" s="230" t="str">
        <f>IF(F156="","",F156)</f>
        <v/>
      </c>
      <c r="W155" s="230" t="str">
        <f>IF(H156="","",H156)</f>
        <v/>
      </c>
      <c r="X155" s="675"/>
      <c r="Y155" s="705">
        <f>IFERROR(SUM(V157:W157),0)</f>
        <v>0</v>
      </c>
      <c r="Z155" s="706"/>
      <c r="AN155" s="13" t="b">
        <f>C155="Ja"</f>
        <v>0</v>
      </c>
    </row>
    <row r="156" spans="2:40" ht="15.65" customHeight="1" x14ac:dyDescent="0.25">
      <c r="B156" s="870"/>
      <c r="C156" s="681"/>
      <c r="D156" s="685"/>
      <c r="E156" s="686"/>
      <c r="F156" s="803"/>
      <c r="G156" s="811"/>
      <c r="H156" s="807"/>
      <c r="I156" s="808"/>
      <c r="J156" s="795"/>
      <c r="K156" s="796"/>
      <c r="L156" s="796"/>
      <c r="M156" s="796"/>
      <c r="N156" s="797"/>
      <c r="Q156" s="699"/>
      <c r="R156" s="700"/>
      <c r="S156" s="700"/>
      <c r="T156" s="701"/>
      <c r="U156" s="229" t="s">
        <v>676</v>
      </c>
      <c r="V156" s="174"/>
      <c r="W156" s="175"/>
      <c r="X156" s="675"/>
      <c r="Y156" s="707"/>
      <c r="Z156" s="708"/>
      <c r="AN156" s="13" t="b">
        <f>AN155</f>
        <v>0</v>
      </c>
    </row>
    <row r="157" spans="2:40" ht="32.5" customHeight="1" x14ac:dyDescent="0.25">
      <c r="B157" s="871"/>
      <c r="C157" s="872"/>
      <c r="D157" s="687"/>
      <c r="E157" s="688"/>
      <c r="F157" s="805"/>
      <c r="G157" s="812"/>
      <c r="H157" s="809"/>
      <c r="I157" s="810"/>
      <c r="J157" s="798"/>
      <c r="K157" s="799"/>
      <c r="L157" s="799"/>
      <c r="M157" s="799"/>
      <c r="N157" s="800"/>
      <c r="Q157" s="702"/>
      <c r="R157" s="703"/>
      <c r="S157" s="703"/>
      <c r="T157" s="704"/>
      <c r="U157" s="233" t="s">
        <v>678</v>
      </c>
      <c r="V157" s="234">
        <f>IFERROR(IF(V156*V155=0,0,V156*V155),0)</f>
        <v>0</v>
      </c>
      <c r="W157" s="234">
        <f>IFERROR(IF(W156*W155=0,0,W156*W155),0)</f>
        <v>0</v>
      </c>
      <c r="X157" s="676"/>
      <c r="Y157" s="801"/>
      <c r="Z157" s="802"/>
      <c r="AN157" s="13" t="b">
        <f>AN156</f>
        <v>0</v>
      </c>
    </row>
    <row r="158" spans="2:40" ht="12.75" customHeight="1" x14ac:dyDescent="0.25">
      <c r="C158" s="1"/>
      <c r="H158" s="192"/>
      <c r="Q158" s="205"/>
      <c r="R158" s="205"/>
      <c r="S158" s="205"/>
      <c r="AA158" s="221"/>
      <c r="AB158" s="221"/>
    </row>
    <row r="159" spans="2:40" ht="84.65" customHeight="1" x14ac:dyDescent="0.25">
      <c r="B159" s="226" t="s">
        <v>690</v>
      </c>
      <c r="C159" s="226" t="s">
        <v>663</v>
      </c>
      <c r="D159" s="665" t="s">
        <v>664</v>
      </c>
      <c r="E159" s="666"/>
      <c r="F159" s="667" t="s">
        <v>665</v>
      </c>
      <c r="G159" s="668"/>
      <c r="H159" s="669" t="s">
        <v>666</v>
      </c>
      <c r="I159" s="670"/>
      <c r="J159" s="719" t="s">
        <v>680</v>
      </c>
      <c r="K159" s="720"/>
      <c r="L159" s="720"/>
      <c r="M159" s="720"/>
      <c r="N159" s="721"/>
      <c r="Q159" s="502" t="s">
        <v>668</v>
      </c>
      <c r="R159" s="566"/>
      <c r="S159" s="566"/>
      <c r="T159" s="626"/>
      <c r="U159" s="227" t="s">
        <v>669</v>
      </c>
      <c r="V159" s="228" t="s">
        <v>670</v>
      </c>
      <c r="W159" s="228" t="s">
        <v>671</v>
      </c>
      <c r="X159" s="674"/>
      <c r="Y159" s="502" t="s">
        <v>672</v>
      </c>
      <c r="Z159" s="626"/>
    </row>
    <row r="160" spans="2:40" ht="17.5" customHeight="1" x14ac:dyDescent="0.25">
      <c r="B160" s="869" t="s">
        <v>719</v>
      </c>
      <c r="C160" s="680"/>
      <c r="D160" s="683" t="s">
        <v>694</v>
      </c>
      <c r="E160" s="722"/>
      <c r="F160" s="689" t="s">
        <v>693</v>
      </c>
      <c r="G160" s="690"/>
      <c r="H160" s="690"/>
      <c r="I160" s="691"/>
      <c r="J160" s="792"/>
      <c r="K160" s="793"/>
      <c r="L160" s="793"/>
      <c r="M160" s="793"/>
      <c r="N160" s="794"/>
      <c r="Q160" s="696"/>
      <c r="R160" s="697"/>
      <c r="S160" s="697"/>
      <c r="T160" s="698"/>
      <c r="U160" s="229" t="s">
        <v>110</v>
      </c>
      <c r="V160" s="230" t="str">
        <f>IF(F161="","",F161)</f>
        <v/>
      </c>
      <c r="W160" s="230" t="str">
        <f>IF(H161="","",H161)</f>
        <v/>
      </c>
      <c r="X160" s="675"/>
      <c r="Y160" s="705">
        <f>IFERROR(SUM(V162:W162),0)</f>
        <v>0</v>
      </c>
      <c r="Z160" s="706"/>
      <c r="AN160" s="13" t="b">
        <f>C160="Ja"</f>
        <v>0</v>
      </c>
    </row>
    <row r="161" spans="2:40" ht="15" customHeight="1" x14ac:dyDescent="0.25">
      <c r="B161" s="870"/>
      <c r="C161" s="681"/>
      <c r="D161" s="685"/>
      <c r="E161" s="686"/>
      <c r="F161" s="803"/>
      <c r="G161" s="811"/>
      <c r="H161" s="807"/>
      <c r="I161" s="808"/>
      <c r="J161" s="795"/>
      <c r="K161" s="796"/>
      <c r="L161" s="796"/>
      <c r="M161" s="796"/>
      <c r="N161" s="797"/>
      <c r="Q161" s="699"/>
      <c r="R161" s="700"/>
      <c r="S161" s="700"/>
      <c r="T161" s="701"/>
      <c r="U161" s="229" t="s">
        <v>676</v>
      </c>
      <c r="V161" s="174"/>
      <c r="W161" s="175"/>
      <c r="X161" s="675"/>
      <c r="Y161" s="707"/>
      <c r="Z161" s="708"/>
      <c r="AN161" s="13" t="b">
        <f>AN160</f>
        <v>0</v>
      </c>
    </row>
    <row r="162" spans="2:40" ht="31" customHeight="1" x14ac:dyDescent="0.25">
      <c r="B162" s="871"/>
      <c r="C162" s="872"/>
      <c r="D162" s="687"/>
      <c r="E162" s="688"/>
      <c r="F162" s="805"/>
      <c r="G162" s="812"/>
      <c r="H162" s="809"/>
      <c r="I162" s="810"/>
      <c r="J162" s="798"/>
      <c r="K162" s="799"/>
      <c r="L162" s="799"/>
      <c r="M162" s="799"/>
      <c r="N162" s="800"/>
      <c r="Q162" s="702"/>
      <c r="R162" s="703"/>
      <c r="S162" s="703"/>
      <c r="T162" s="704"/>
      <c r="U162" s="233" t="s">
        <v>678</v>
      </c>
      <c r="V162" s="234">
        <f>IFERROR(IF(V161*V160=0,0,V161*V160),0)</f>
        <v>0</v>
      </c>
      <c r="W162" s="234">
        <f>IFERROR(IF(W161*W160=0,0,W161*W160),0)</f>
        <v>0</v>
      </c>
      <c r="X162" s="676"/>
      <c r="Y162" s="801"/>
      <c r="Z162" s="802"/>
      <c r="AN162" s="13" t="b">
        <f>AN161</f>
        <v>0</v>
      </c>
    </row>
    <row r="163" spans="2:40" ht="12.75" customHeight="1" x14ac:dyDescent="0.25">
      <c r="C163" s="1"/>
      <c r="H163" s="192"/>
      <c r="Q163" s="205"/>
      <c r="R163" s="205"/>
      <c r="S163" s="205"/>
      <c r="AA163" s="221"/>
      <c r="AB163" s="221"/>
    </row>
    <row r="164" spans="2:40" ht="88.5" customHeight="1" x14ac:dyDescent="0.25">
      <c r="B164" s="226" t="s">
        <v>690</v>
      </c>
      <c r="C164" s="226" t="s">
        <v>663</v>
      </c>
      <c r="D164" s="665" t="s">
        <v>664</v>
      </c>
      <c r="E164" s="666"/>
      <c r="F164" s="667" t="s">
        <v>665</v>
      </c>
      <c r="G164" s="668"/>
      <c r="H164" s="669" t="s">
        <v>666</v>
      </c>
      <c r="I164" s="670"/>
      <c r="J164" s="719" t="s">
        <v>680</v>
      </c>
      <c r="K164" s="720"/>
      <c r="L164" s="720"/>
      <c r="M164" s="720"/>
      <c r="N164" s="721"/>
      <c r="Q164" s="502" t="s">
        <v>668</v>
      </c>
      <c r="R164" s="566"/>
      <c r="S164" s="566"/>
      <c r="T164" s="626"/>
      <c r="U164" s="227" t="s">
        <v>669</v>
      </c>
      <c r="V164" s="228" t="s">
        <v>670</v>
      </c>
      <c r="W164" s="228" t="s">
        <v>671</v>
      </c>
      <c r="X164" s="674"/>
      <c r="Y164" s="502" t="s">
        <v>672</v>
      </c>
      <c r="Z164" s="626"/>
    </row>
    <row r="165" spans="2:40" ht="18" customHeight="1" x14ac:dyDescent="0.25">
      <c r="B165" s="869" t="s">
        <v>720</v>
      </c>
      <c r="C165" s="680"/>
      <c r="D165" s="683" t="s">
        <v>694</v>
      </c>
      <c r="E165" s="722"/>
      <c r="F165" s="689" t="s">
        <v>693</v>
      </c>
      <c r="G165" s="690"/>
      <c r="H165" s="690"/>
      <c r="I165" s="691"/>
      <c r="J165" s="792"/>
      <c r="K165" s="793"/>
      <c r="L165" s="793"/>
      <c r="M165" s="793"/>
      <c r="N165" s="794"/>
      <c r="Q165" s="696"/>
      <c r="R165" s="697"/>
      <c r="S165" s="697"/>
      <c r="T165" s="698"/>
      <c r="U165" s="229" t="s">
        <v>110</v>
      </c>
      <c r="V165" s="230" t="str">
        <f>IF(F166="","",F166)</f>
        <v/>
      </c>
      <c r="W165" s="230" t="str">
        <f>IF(H166="","",H166)</f>
        <v/>
      </c>
      <c r="X165" s="675"/>
      <c r="Y165" s="705">
        <f>IFERROR(SUM(V167:W167),0)</f>
        <v>0</v>
      </c>
      <c r="Z165" s="706"/>
      <c r="AN165" s="13" t="b">
        <f>C165="Ja"</f>
        <v>0</v>
      </c>
    </row>
    <row r="166" spans="2:40" ht="16" customHeight="1" x14ac:dyDescent="0.25">
      <c r="B166" s="870"/>
      <c r="C166" s="681"/>
      <c r="D166" s="685"/>
      <c r="E166" s="686"/>
      <c r="F166" s="803"/>
      <c r="G166" s="811"/>
      <c r="H166" s="807"/>
      <c r="I166" s="808"/>
      <c r="J166" s="795"/>
      <c r="K166" s="796"/>
      <c r="L166" s="796"/>
      <c r="M166" s="796"/>
      <c r="N166" s="797"/>
      <c r="Q166" s="699"/>
      <c r="R166" s="700"/>
      <c r="S166" s="700"/>
      <c r="T166" s="701"/>
      <c r="U166" s="229" t="s">
        <v>676</v>
      </c>
      <c r="V166" s="174"/>
      <c r="W166" s="175"/>
      <c r="X166" s="675"/>
      <c r="Y166" s="707"/>
      <c r="Z166" s="708"/>
      <c r="AN166" s="13" t="b">
        <f>AN165</f>
        <v>0</v>
      </c>
    </row>
    <row r="167" spans="2:40" ht="29.15" customHeight="1" x14ac:dyDescent="0.25">
      <c r="B167" s="871"/>
      <c r="C167" s="872"/>
      <c r="D167" s="687"/>
      <c r="E167" s="688"/>
      <c r="F167" s="805"/>
      <c r="G167" s="812"/>
      <c r="H167" s="809"/>
      <c r="I167" s="810"/>
      <c r="J167" s="798"/>
      <c r="K167" s="799"/>
      <c r="L167" s="799"/>
      <c r="M167" s="799"/>
      <c r="N167" s="800"/>
      <c r="Q167" s="702"/>
      <c r="R167" s="703"/>
      <c r="S167" s="703"/>
      <c r="T167" s="704"/>
      <c r="U167" s="233" t="s">
        <v>678</v>
      </c>
      <c r="V167" s="234">
        <f>IFERROR(IF(V166*V165=0,0,V166*V165),0)</f>
        <v>0</v>
      </c>
      <c r="W167" s="234">
        <f>IFERROR(IF(W166*W165=0,0,W166*W165),0)</f>
        <v>0</v>
      </c>
      <c r="X167" s="676"/>
      <c r="Y167" s="801"/>
      <c r="Z167" s="802"/>
      <c r="AN167" s="13" t="b">
        <f>AN166</f>
        <v>0</v>
      </c>
    </row>
    <row r="168" spans="2:40" ht="12.75" customHeight="1" x14ac:dyDescent="0.25">
      <c r="C168" s="1"/>
      <c r="H168" s="192"/>
      <c r="Q168" s="205"/>
      <c r="R168" s="205"/>
      <c r="S168" s="205"/>
      <c r="AA168" s="221"/>
      <c r="AB168" s="221"/>
    </row>
    <row r="169" spans="2:40" ht="87.65" customHeight="1" x14ac:dyDescent="0.25">
      <c r="B169" s="226" t="s">
        <v>690</v>
      </c>
      <c r="C169" s="226" t="s">
        <v>663</v>
      </c>
      <c r="D169" s="665" t="s">
        <v>664</v>
      </c>
      <c r="E169" s="666"/>
      <c r="F169" s="667" t="s">
        <v>665</v>
      </c>
      <c r="G169" s="668"/>
      <c r="H169" s="669" t="s">
        <v>666</v>
      </c>
      <c r="I169" s="670"/>
      <c r="J169" s="719" t="s">
        <v>680</v>
      </c>
      <c r="K169" s="720"/>
      <c r="L169" s="720"/>
      <c r="M169" s="720"/>
      <c r="N169" s="721"/>
      <c r="Q169" s="502" t="s">
        <v>668</v>
      </c>
      <c r="R169" s="566"/>
      <c r="S169" s="566"/>
      <c r="T169" s="626"/>
      <c r="U169" s="227" t="s">
        <v>669</v>
      </c>
      <c r="V169" s="228" t="s">
        <v>670</v>
      </c>
      <c r="W169" s="228" t="s">
        <v>671</v>
      </c>
      <c r="X169" s="674"/>
      <c r="Y169" s="502" t="s">
        <v>672</v>
      </c>
      <c r="Z169" s="626"/>
    </row>
    <row r="170" spans="2:40" ht="19" customHeight="1" x14ac:dyDescent="0.25">
      <c r="B170" s="869" t="s">
        <v>721</v>
      </c>
      <c r="C170" s="680"/>
      <c r="D170" s="683" t="s">
        <v>694</v>
      </c>
      <c r="E170" s="722"/>
      <c r="F170" s="689" t="s">
        <v>693</v>
      </c>
      <c r="G170" s="690"/>
      <c r="H170" s="690"/>
      <c r="I170" s="691"/>
      <c r="J170" s="792"/>
      <c r="K170" s="793"/>
      <c r="L170" s="793"/>
      <c r="M170" s="793"/>
      <c r="N170" s="794"/>
      <c r="Q170" s="696"/>
      <c r="R170" s="697"/>
      <c r="S170" s="697"/>
      <c r="T170" s="698"/>
      <c r="U170" s="229" t="s">
        <v>110</v>
      </c>
      <c r="V170" s="230" t="str">
        <f>IF(F171="","",F171)</f>
        <v/>
      </c>
      <c r="W170" s="230" t="str">
        <f>IF(H171="","",H171)</f>
        <v/>
      </c>
      <c r="X170" s="675"/>
      <c r="Y170" s="705">
        <f>IFERROR(SUM(V172:W172),0)</f>
        <v>0</v>
      </c>
      <c r="Z170" s="706"/>
      <c r="AN170" s="13" t="b">
        <f>C170="Ja"</f>
        <v>0</v>
      </c>
    </row>
    <row r="171" spans="2:40" ht="12" customHeight="1" x14ac:dyDescent="0.25">
      <c r="B171" s="870"/>
      <c r="C171" s="681"/>
      <c r="D171" s="685"/>
      <c r="E171" s="686"/>
      <c r="F171" s="803"/>
      <c r="G171" s="811"/>
      <c r="H171" s="807"/>
      <c r="I171" s="808"/>
      <c r="J171" s="795"/>
      <c r="K171" s="796"/>
      <c r="L171" s="796"/>
      <c r="M171" s="796"/>
      <c r="N171" s="797"/>
      <c r="Q171" s="699"/>
      <c r="R171" s="700"/>
      <c r="S171" s="700"/>
      <c r="T171" s="701"/>
      <c r="U171" s="229" t="s">
        <v>676</v>
      </c>
      <c r="V171" s="174"/>
      <c r="W171" s="175"/>
      <c r="X171" s="675"/>
      <c r="Y171" s="707"/>
      <c r="Z171" s="708"/>
      <c r="AN171" s="13" t="b">
        <f>AN170</f>
        <v>0</v>
      </c>
    </row>
    <row r="172" spans="2:40" ht="33.65" customHeight="1" x14ac:dyDescent="0.25">
      <c r="B172" s="871"/>
      <c r="C172" s="872"/>
      <c r="D172" s="687"/>
      <c r="E172" s="688"/>
      <c r="F172" s="805"/>
      <c r="G172" s="812"/>
      <c r="H172" s="809"/>
      <c r="I172" s="810"/>
      <c r="J172" s="798"/>
      <c r="K172" s="799"/>
      <c r="L172" s="799"/>
      <c r="M172" s="799"/>
      <c r="N172" s="800"/>
      <c r="Q172" s="702"/>
      <c r="R172" s="703"/>
      <c r="S172" s="703"/>
      <c r="T172" s="704"/>
      <c r="U172" s="233" t="s">
        <v>678</v>
      </c>
      <c r="V172" s="234">
        <f>IFERROR(IF(V171*V170=0,0,V171*V170),0)</f>
        <v>0</v>
      </c>
      <c r="W172" s="234">
        <f>IFERROR(IF(W171*W170=0,0,W171*W170),0)</f>
        <v>0</v>
      </c>
      <c r="X172" s="676"/>
      <c r="Y172" s="801"/>
      <c r="Z172" s="802"/>
      <c r="AN172" s="13" t="b">
        <f>AN171</f>
        <v>0</v>
      </c>
    </row>
    <row r="173" spans="2:40" ht="12.75" customHeight="1" x14ac:dyDescent="0.25">
      <c r="C173" s="1"/>
      <c r="H173" s="192"/>
      <c r="Q173" s="205"/>
      <c r="R173" s="205"/>
      <c r="S173" s="205"/>
      <c r="AA173" s="221"/>
      <c r="AB173" s="221"/>
    </row>
    <row r="174" spans="2:40" ht="85" customHeight="1" x14ac:dyDescent="0.25">
      <c r="B174" s="226" t="s">
        <v>690</v>
      </c>
      <c r="C174" s="226" t="s">
        <v>663</v>
      </c>
      <c r="D174" s="665" t="s">
        <v>664</v>
      </c>
      <c r="E174" s="666"/>
      <c r="F174" s="667" t="s">
        <v>665</v>
      </c>
      <c r="G174" s="668"/>
      <c r="H174" s="669" t="s">
        <v>666</v>
      </c>
      <c r="I174" s="670"/>
      <c r="J174" s="719" t="s">
        <v>680</v>
      </c>
      <c r="K174" s="720"/>
      <c r="L174" s="720"/>
      <c r="M174" s="720"/>
      <c r="N174" s="721"/>
      <c r="Q174" s="502" t="s">
        <v>668</v>
      </c>
      <c r="R174" s="566"/>
      <c r="S174" s="566"/>
      <c r="T174" s="626"/>
      <c r="U174" s="227" t="s">
        <v>669</v>
      </c>
      <c r="V174" s="228" t="s">
        <v>670</v>
      </c>
      <c r="W174" s="228" t="s">
        <v>671</v>
      </c>
      <c r="X174" s="674"/>
      <c r="Y174" s="502" t="s">
        <v>672</v>
      </c>
      <c r="Z174" s="626"/>
    </row>
    <row r="175" spans="2:40" ht="18" customHeight="1" x14ac:dyDescent="0.25">
      <c r="B175" s="869" t="s">
        <v>722</v>
      </c>
      <c r="C175" s="680"/>
      <c r="D175" s="683" t="s">
        <v>723</v>
      </c>
      <c r="E175" s="722"/>
      <c r="F175" s="689" t="s">
        <v>693</v>
      </c>
      <c r="G175" s="690"/>
      <c r="H175" s="690"/>
      <c r="I175" s="691"/>
      <c r="J175" s="792"/>
      <c r="K175" s="793"/>
      <c r="L175" s="793"/>
      <c r="M175" s="793"/>
      <c r="N175" s="794"/>
      <c r="Q175" s="696"/>
      <c r="R175" s="697"/>
      <c r="S175" s="697"/>
      <c r="T175" s="698"/>
      <c r="U175" s="229" t="s">
        <v>110</v>
      </c>
      <c r="V175" s="230" t="str">
        <f>IF(F176="","",F176)</f>
        <v/>
      </c>
      <c r="W175" s="230" t="str">
        <f>IF(H176="","",H176)</f>
        <v/>
      </c>
      <c r="X175" s="675"/>
      <c r="Y175" s="705">
        <f>IFERROR(SUM(V177:W177),0)</f>
        <v>0</v>
      </c>
      <c r="Z175" s="706"/>
      <c r="AN175" s="13" t="b">
        <f>C175="Ja"</f>
        <v>0</v>
      </c>
    </row>
    <row r="176" spans="2:40" ht="17.5" customHeight="1" x14ac:dyDescent="0.25">
      <c r="B176" s="870"/>
      <c r="C176" s="681"/>
      <c r="D176" s="685"/>
      <c r="E176" s="686"/>
      <c r="F176" s="803"/>
      <c r="G176" s="811"/>
      <c r="H176" s="807"/>
      <c r="I176" s="808"/>
      <c r="J176" s="795"/>
      <c r="K176" s="796"/>
      <c r="L176" s="796"/>
      <c r="M176" s="796"/>
      <c r="N176" s="797"/>
      <c r="Q176" s="699"/>
      <c r="R176" s="700"/>
      <c r="S176" s="700"/>
      <c r="T176" s="701"/>
      <c r="U176" s="229" t="s">
        <v>676</v>
      </c>
      <c r="V176" s="174"/>
      <c r="W176" s="175"/>
      <c r="X176" s="675"/>
      <c r="Y176" s="707"/>
      <c r="Z176" s="708"/>
      <c r="AN176" s="13" t="b">
        <f>AN175</f>
        <v>0</v>
      </c>
    </row>
    <row r="177" spans="1:40" ht="32.5" customHeight="1" x14ac:dyDescent="0.25">
      <c r="B177" s="871"/>
      <c r="C177" s="872"/>
      <c r="D177" s="687"/>
      <c r="E177" s="688"/>
      <c r="F177" s="805"/>
      <c r="G177" s="812"/>
      <c r="H177" s="809"/>
      <c r="I177" s="810"/>
      <c r="J177" s="798"/>
      <c r="K177" s="799"/>
      <c r="L177" s="799"/>
      <c r="M177" s="799"/>
      <c r="N177" s="800"/>
      <c r="Q177" s="702"/>
      <c r="R177" s="703"/>
      <c r="S177" s="703"/>
      <c r="T177" s="704"/>
      <c r="U177" s="233" t="s">
        <v>678</v>
      </c>
      <c r="V177" s="234">
        <f>IFERROR(IF(V176*V175=0,0,V176*V175),0)</f>
        <v>0</v>
      </c>
      <c r="W177" s="234">
        <f>IFERROR(IF(W176*W175=0,0,W176*W175),0)</f>
        <v>0</v>
      </c>
      <c r="X177" s="676"/>
      <c r="Y177" s="801"/>
      <c r="Z177" s="802"/>
      <c r="AN177" s="13" t="b">
        <f>AN176</f>
        <v>0</v>
      </c>
    </row>
    <row r="178" spans="1:40" ht="12.75" customHeight="1" x14ac:dyDescent="0.25">
      <c r="C178" s="1"/>
      <c r="H178" s="192"/>
      <c r="Q178" s="205"/>
      <c r="R178" s="205"/>
      <c r="S178" s="205"/>
      <c r="AA178" s="221"/>
      <c r="AB178" s="221"/>
    </row>
    <row r="179" spans="1:40" ht="24.65" customHeight="1" x14ac:dyDescent="0.25">
      <c r="A179" s="252"/>
      <c r="B179" s="471"/>
      <c r="C179" s="471"/>
      <c r="D179" s="471"/>
      <c r="E179" s="471"/>
      <c r="F179" s="471"/>
      <c r="J179" s="221"/>
      <c r="Q179" s="221"/>
      <c r="R179" s="221"/>
      <c r="S179" s="221"/>
      <c r="T179" s="221"/>
      <c r="U179" s="221"/>
      <c r="W179" s="253"/>
      <c r="X179" s="254" t="s">
        <v>102</v>
      </c>
      <c r="Y179" s="885">
        <f>SUM(Y76:Y177)</f>
        <v>0</v>
      </c>
      <c r="Z179" s="886"/>
      <c r="AA179" s="221"/>
      <c r="AB179" s="221"/>
    </row>
    <row r="180" spans="1:40" ht="7.5" customHeight="1" x14ac:dyDescent="0.25">
      <c r="C180" s="1"/>
      <c r="H180" s="192"/>
      <c r="P180" s="217"/>
      <c r="Q180" s="217"/>
      <c r="R180" s="217"/>
      <c r="Y180" s="255"/>
      <c r="Z180" s="221"/>
      <c r="AA180" s="221"/>
    </row>
    <row r="181" spans="1:40" ht="7.5" customHeight="1" x14ac:dyDescent="0.25">
      <c r="C181" s="1"/>
      <c r="H181" s="192"/>
      <c r="P181" s="205"/>
      <c r="Q181" s="205"/>
      <c r="R181" s="205"/>
      <c r="Z181" s="221"/>
      <c r="AA181" s="221"/>
    </row>
    <row r="182" spans="1:40" ht="27" customHeight="1" x14ac:dyDescent="0.25">
      <c r="A182" s="252"/>
      <c r="B182" s="471"/>
      <c r="C182" s="471"/>
      <c r="D182" s="471"/>
      <c r="E182" s="471"/>
      <c r="F182" s="471"/>
      <c r="J182" s="221"/>
      <c r="P182" s="221"/>
      <c r="Q182" s="221"/>
      <c r="R182" s="221"/>
      <c r="S182" s="221"/>
      <c r="T182" s="221"/>
      <c r="V182" s="253"/>
      <c r="Z182" s="221"/>
      <c r="AA182" s="221"/>
    </row>
    <row r="183" spans="1:40" ht="17.25" customHeight="1" x14ac:dyDescent="0.25">
      <c r="A183" s="252"/>
      <c r="B183" s="221"/>
      <c r="C183" s="221"/>
      <c r="D183" s="221"/>
      <c r="E183" s="221"/>
      <c r="F183" s="221"/>
      <c r="G183" s="221"/>
      <c r="H183" s="221"/>
      <c r="I183" s="221"/>
      <c r="J183" s="221"/>
      <c r="P183" s="221"/>
      <c r="Q183" s="221"/>
      <c r="R183" s="221"/>
      <c r="S183" s="221"/>
      <c r="T183" s="221"/>
      <c r="U183" s="516"/>
      <c r="V183" s="517"/>
      <c r="W183" s="517"/>
      <c r="X183" s="254"/>
      <c r="Y183" s="256"/>
      <c r="Z183" s="221"/>
      <c r="AA183" s="221"/>
    </row>
    <row r="184" spans="1:40" ht="19.5" customHeight="1" x14ac:dyDescent="0.25">
      <c r="B184" s="257" t="s">
        <v>150</v>
      </c>
      <c r="F184" s="190"/>
      <c r="K184" s="257"/>
      <c r="N184" s="190"/>
    </row>
    <row r="185" spans="1:40" ht="28.5" customHeight="1" x14ac:dyDescent="0.25">
      <c r="A185" s="252"/>
      <c r="B185" s="482" t="s">
        <v>351</v>
      </c>
      <c r="C185" s="482"/>
      <c r="D185" s="482"/>
      <c r="E185" s="482"/>
      <c r="F185" s="482"/>
      <c r="G185" s="482"/>
      <c r="H185" s="482"/>
      <c r="I185" s="482"/>
      <c r="J185" s="482"/>
      <c r="M185" s="258"/>
      <c r="N185" s="210"/>
      <c r="P185" s="221"/>
      <c r="Q185" s="221"/>
      <c r="R185" s="221"/>
      <c r="S185" s="221"/>
      <c r="T185" s="221"/>
      <c r="U185" s="221"/>
      <c r="V185" s="221"/>
      <c r="W185" s="221"/>
      <c r="X185" s="254"/>
      <c r="Y185" s="256"/>
      <c r="Z185" s="221"/>
      <c r="AA185" s="221"/>
    </row>
    <row r="186" spans="1:40" ht="24.75" hidden="1" customHeight="1" x14ac:dyDescent="0.25">
      <c r="A186" s="259"/>
      <c r="B186" s="490" t="s">
        <v>334</v>
      </c>
      <c r="C186" s="491"/>
      <c r="D186" s="491"/>
      <c r="E186" s="491"/>
      <c r="F186" s="491"/>
      <c r="G186" s="491"/>
      <c r="H186" s="491"/>
      <c r="I186" s="491"/>
      <c r="J186" s="492"/>
      <c r="K186" s="190" t="s">
        <v>343</v>
      </c>
      <c r="L186" s="210"/>
      <c r="M186" s="210"/>
      <c r="N186" s="210"/>
      <c r="P186" s="221"/>
      <c r="Q186" s="221"/>
      <c r="R186" s="221"/>
      <c r="S186" s="221"/>
      <c r="T186" s="221"/>
      <c r="U186" s="221"/>
      <c r="V186" s="221"/>
      <c r="W186" s="221"/>
      <c r="X186" s="254"/>
      <c r="Y186" s="256"/>
      <c r="Z186" s="221"/>
      <c r="AA186" s="221"/>
    </row>
    <row r="187" spans="1:40" ht="17.25" customHeight="1" x14ac:dyDescent="0.25">
      <c r="A187" s="252"/>
      <c r="B187" s="225"/>
      <c r="C187" s="225"/>
      <c r="D187" s="225"/>
      <c r="E187" s="225"/>
      <c r="F187" s="260"/>
      <c r="G187" s="225"/>
      <c r="H187" s="225"/>
      <c r="I187" s="225"/>
      <c r="J187" s="221"/>
      <c r="P187" s="221"/>
      <c r="Q187" s="221"/>
      <c r="R187" s="221"/>
      <c r="S187" s="221"/>
      <c r="T187" s="221"/>
      <c r="U187" s="221"/>
      <c r="V187" s="221"/>
      <c r="W187" s="221"/>
      <c r="X187" s="254"/>
      <c r="Y187" s="256"/>
      <c r="Z187" s="221"/>
      <c r="AA187" s="221"/>
    </row>
    <row r="188" spans="1:40" ht="17.25" customHeight="1" x14ac:dyDescent="0.25">
      <c r="A188" s="252"/>
      <c r="E188" s="493"/>
      <c r="F188" s="493"/>
      <c r="G188" s="493"/>
      <c r="H188" s="493"/>
      <c r="I188" s="493"/>
      <c r="J188" s="221"/>
      <c r="K188" s="190"/>
      <c r="P188" s="221"/>
      <c r="Q188" s="221"/>
      <c r="R188" s="221"/>
      <c r="S188" s="221"/>
      <c r="T188" s="221"/>
      <c r="U188" s="221"/>
      <c r="V188" s="221"/>
      <c r="W188" s="221"/>
      <c r="X188" s="254"/>
      <c r="Y188" s="256"/>
      <c r="AA188" s="221"/>
      <c r="AB188" s="221"/>
    </row>
    <row r="189" spans="1:40" ht="8.25" customHeight="1" x14ac:dyDescent="0.25">
      <c r="A189" s="252"/>
      <c r="J189" s="221"/>
      <c r="P189" s="221"/>
      <c r="Q189" s="221"/>
      <c r="R189" s="221"/>
      <c r="S189" s="221"/>
      <c r="T189" s="221"/>
      <c r="U189" s="221"/>
      <c r="V189" s="221"/>
      <c r="W189" s="221"/>
      <c r="X189" s="254"/>
      <c r="Y189" s="256"/>
      <c r="AA189" s="221"/>
      <c r="AB189" s="221"/>
    </row>
    <row r="190" spans="1:40" ht="41.25" customHeight="1" x14ac:dyDescent="0.25">
      <c r="A190" s="252"/>
      <c r="B190" s="261" t="s">
        <v>638</v>
      </c>
      <c r="C190" s="199"/>
      <c r="D190" s="199"/>
      <c r="L190" s="522" t="s">
        <v>327</v>
      </c>
      <c r="M190" s="523"/>
      <c r="N190" s="524"/>
      <c r="P190" s="221"/>
      <c r="Q190" s="221"/>
      <c r="R190" s="221"/>
      <c r="S190" s="221"/>
      <c r="T190" s="221"/>
      <c r="U190" s="221"/>
      <c r="V190" s="221"/>
      <c r="W190" s="221"/>
      <c r="X190" s="254"/>
      <c r="Y190" s="256"/>
      <c r="Z190" s="221"/>
      <c r="AA190" s="221"/>
    </row>
    <row r="191" spans="1:40" ht="41.25" customHeight="1" x14ac:dyDescent="0.25">
      <c r="A191" s="252"/>
      <c r="B191" s="968" t="s">
        <v>639</v>
      </c>
      <c r="C191" s="526"/>
      <c r="D191" s="526"/>
      <c r="E191" s="526"/>
      <c r="F191" s="526"/>
      <c r="G191" s="526"/>
      <c r="H191" s="526"/>
      <c r="I191" s="526"/>
      <c r="J191" s="526"/>
      <c r="L191" s="525"/>
      <c r="M191" s="526"/>
      <c r="N191" s="527"/>
      <c r="P191" s="221"/>
      <c r="Q191" s="221"/>
      <c r="R191" s="221"/>
      <c r="S191" s="221"/>
      <c r="T191" s="221"/>
      <c r="U191" s="221"/>
      <c r="V191" s="221"/>
      <c r="W191" s="221"/>
      <c r="X191" s="254"/>
      <c r="Y191" s="256"/>
      <c r="Z191" s="221"/>
      <c r="AA191" s="221"/>
    </row>
    <row r="192" spans="1:40" ht="17.25" customHeight="1" x14ac:dyDescent="0.25">
      <c r="A192" s="252"/>
      <c r="B192" s="482"/>
      <c r="C192" s="482"/>
      <c r="D192" s="482"/>
      <c r="F192" s="193"/>
      <c r="G192" s="193"/>
      <c r="H192" s="193"/>
      <c r="I192" s="193"/>
      <c r="J192" s="221"/>
      <c r="L192" s="528"/>
      <c r="M192" s="529"/>
      <c r="N192" s="530"/>
      <c r="P192" s="221"/>
      <c r="Q192" s="221"/>
      <c r="R192" s="221"/>
      <c r="S192" s="221"/>
      <c r="T192" s="221"/>
      <c r="U192" s="221"/>
      <c r="V192" s="221"/>
      <c r="W192" s="221"/>
      <c r="X192" s="254"/>
      <c r="Y192" s="256"/>
      <c r="Z192" s="221"/>
      <c r="AA192" s="221"/>
    </row>
    <row r="193" spans="1:34" ht="25.5" hidden="1" customHeight="1" x14ac:dyDescent="0.25">
      <c r="A193" s="252"/>
      <c r="B193" s="252"/>
      <c r="C193" s="252"/>
      <c r="D193" s="252"/>
      <c r="E193" s="252"/>
      <c r="F193" s="252"/>
      <c r="G193" s="252"/>
      <c r="H193" s="252"/>
      <c r="I193" s="252"/>
      <c r="J193" s="252"/>
      <c r="K193" s="252"/>
      <c r="L193" s="264"/>
      <c r="M193" s="264"/>
      <c r="N193" s="264"/>
      <c r="O193" s="265"/>
      <c r="P193" s="190"/>
      <c r="Q193" s="221"/>
      <c r="R193" s="221"/>
      <c r="S193" s="221"/>
      <c r="T193" s="221"/>
      <c r="U193" s="221"/>
      <c r="V193" s="221"/>
      <c r="W193" s="221"/>
      <c r="X193" s="254"/>
      <c r="Y193" s="256"/>
      <c r="Z193" s="221"/>
      <c r="AA193" s="221"/>
    </row>
    <row r="194" spans="1:34" ht="18.75" customHeight="1" x14ac:dyDescent="0.25">
      <c r="A194" s="252"/>
      <c r="B194" s="482" t="s">
        <v>342</v>
      </c>
      <c r="C194" s="536"/>
      <c r="D194" s="536"/>
      <c r="E194" s="536"/>
      <c r="F194" s="536"/>
      <c r="G194" s="536"/>
      <c r="H194" s="536"/>
      <c r="I194" s="536"/>
      <c r="J194" s="536"/>
      <c r="L194" s="264"/>
      <c r="M194" s="264"/>
      <c r="N194" s="264"/>
      <c r="O194" s="265"/>
      <c r="P194" s="265"/>
      <c r="Q194" s="221"/>
      <c r="R194" s="221"/>
      <c r="S194" s="221"/>
      <c r="T194" s="221"/>
      <c r="U194" s="221"/>
      <c r="V194" s="221"/>
      <c r="W194" s="221"/>
      <c r="X194" s="254"/>
      <c r="Y194" s="256"/>
      <c r="Z194" s="221"/>
      <c r="AA194" s="221"/>
    </row>
    <row r="195" spans="1:34" ht="25.5" customHeight="1" x14ac:dyDescent="0.25">
      <c r="A195" s="252"/>
      <c r="B195" s="641" t="s">
        <v>346</v>
      </c>
      <c r="C195" s="642"/>
      <c r="D195" s="642"/>
      <c r="E195" s="642"/>
      <c r="F195" s="642"/>
      <c r="G195" s="642"/>
      <c r="H195" s="642"/>
      <c r="I195" s="642"/>
      <c r="J195" s="643"/>
      <c r="L195" s="264"/>
      <c r="M195" s="264"/>
      <c r="N195" s="264"/>
      <c r="O195" s="265"/>
      <c r="P195" s="265"/>
      <c r="Q195" s="221"/>
      <c r="R195" s="221"/>
      <c r="S195" s="221"/>
      <c r="T195" s="221"/>
      <c r="U195" s="221"/>
      <c r="V195" s="221"/>
      <c r="W195" s="221"/>
      <c r="X195" s="254"/>
      <c r="Y195" s="256"/>
      <c r="Z195" s="221"/>
      <c r="AA195" s="221"/>
    </row>
    <row r="196" spans="1:34" ht="17.25" customHeight="1" x14ac:dyDescent="0.25">
      <c r="A196" s="252"/>
      <c r="B196" s="644"/>
      <c r="C196" s="645"/>
      <c r="D196" s="645"/>
      <c r="E196" s="645"/>
      <c r="F196" s="645"/>
      <c r="G196" s="645"/>
      <c r="H196" s="645"/>
      <c r="I196" s="645"/>
      <c r="J196" s="646"/>
      <c r="K196" s="488"/>
      <c r="L196" s="531"/>
      <c r="M196" s="532"/>
      <c r="N196" s="532"/>
      <c r="P196" s="221"/>
      <c r="Q196" s="221"/>
      <c r="R196" s="221"/>
      <c r="S196" s="221"/>
      <c r="T196" s="221"/>
      <c r="U196" s="221"/>
      <c r="V196" s="221"/>
      <c r="W196" s="221"/>
      <c r="X196" s="254"/>
      <c r="Y196" s="256"/>
      <c r="Z196" s="221"/>
      <c r="AA196" s="221"/>
    </row>
    <row r="197" spans="1:34" ht="17.25" customHeight="1" x14ac:dyDescent="0.25">
      <c r="A197" s="252"/>
      <c r="B197" s="225"/>
      <c r="K197" s="488"/>
      <c r="L197" s="531"/>
      <c r="M197" s="532"/>
      <c r="N197" s="532"/>
      <c r="P197" s="221"/>
      <c r="Q197" s="221"/>
      <c r="R197" s="221"/>
      <c r="S197" s="221"/>
      <c r="T197" s="221"/>
      <c r="U197" s="221"/>
      <c r="V197" s="221"/>
      <c r="W197" s="221"/>
      <c r="X197" s="254"/>
      <c r="Y197" s="256"/>
      <c r="Z197" s="221"/>
      <c r="AA197" s="221"/>
    </row>
    <row r="198" spans="1:34" ht="20.25" customHeight="1" x14ac:dyDescent="0.25">
      <c r="A198" s="252"/>
      <c r="B198" s="471" t="s">
        <v>151</v>
      </c>
      <c r="C198" s="471"/>
      <c r="D198" s="471"/>
      <c r="E198" s="471"/>
      <c r="F198" s="471"/>
      <c r="G198" s="190"/>
      <c r="J198" s="221"/>
      <c r="K198" s="488"/>
      <c r="L198" s="532"/>
      <c r="M198" s="532"/>
      <c r="N198" s="532"/>
      <c r="P198" s="257" t="s">
        <v>34</v>
      </c>
      <c r="X198" s="254"/>
      <c r="Y198" s="256"/>
      <c r="Z198" s="221"/>
      <c r="AA198" s="221"/>
    </row>
    <row r="199" spans="1:34" ht="15.75" customHeight="1" x14ac:dyDescent="0.3">
      <c r="A199" s="252"/>
      <c r="B199" s="477" t="s">
        <v>331</v>
      </c>
      <c r="C199" s="477"/>
      <c r="D199" s="477"/>
      <c r="E199" s="478"/>
      <c r="F199" s="266"/>
      <c r="G199" s="260"/>
      <c r="H199" s="260"/>
      <c r="I199" s="260"/>
      <c r="J199" s="221"/>
      <c r="K199" s="489"/>
      <c r="L199" s="267"/>
      <c r="M199" s="268"/>
      <c r="N199" s="269"/>
      <c r="P199" s="189"/>
      <c r="X199" s="254"/>
      <c r="Y199" s="256"/>
      <c r="Z199" s="221"/>
      <c r="AA199" s="221"/>
    </row>
    <row r="200" spans="1:34" ht="99" customHeight="1" x14ac:dyDescent="0.25">
      <c r="A200" s="252"/>
      <c r="B200" s="647" t="s">
        <v>621</v>
      </c>
      <c r="C200" s="648"/>
      <c r="D200" s="479" t="s">
        <v>620</v>
      </c>
      <c r="E200" s="649"/>
      <c r="F200" s="649"/>
      <c r="G200" s="650"/>
      <c r="H200" s="479" t="s">
        <v>333</v>
      </c>
      <c r="I200" s="480"/>
      <c r="J200" s="480"/>
      <c r="K200" s="480"/>
      <c r="L200" s="480"/>
      <c r="M200" s="480"/>
      <c r="N200" s="481"/>
      <c r="P200" s="270" t="s">
        <v>619</v>
      </c>
      <c r="Q200" s="638" t="s">
        <v>618</v>
      </c>
      <c r="R200" s="639"/>
      <c r="S200" s="639"/>
      <c r="T200" s="639"/>
      <c r="U200" s="639"/>
      <c r="V200" s="639"/>
      <c r="W200" s="639"/>
      <c r="X200" s="640"/>
      <c r="Y200" s="271"/>
      <c r="Z200" s="272"/>
      <c r="AA200" s="273"/>
      <c r="AB200" s="273"/>
    </row>
    <row r="201" spans="1:34" ht="34.5" customHeight="1" x14ac:dyDescent="0.3">
      <c r="A201" s="252"/>
      <c r="B201" s="486" t="s">
        <v>353</v>
      </c>
      <c r="C201" s="987"/>
      <c r="D201" s="934"/>
      <c r="E201" s="475"/>
      <c r="F201" s="475"/>
      <c r="G201" s="476"/>
      <c r="H201" s="474"/>
      <c r="I201" s="475"/>
      <c r="J201" s="475"/>
      <c r="K201" s="475"/>
      <c r="L201" s="475"/>
      <c r="M201" s="475"/>
      <c r="N201" s="476"/>
      <c r="O201" s="274"/>
      <c r="P201" s="301"/>
      <c r="Q201" s="472"/>
      <c r="R201" s="472"/>
      <c r="S201" s="472"/>
      <c r="T201" s="472"/>
      <c r="U201" s="472"/>
      <c r="V201" s="472"/>
      <c r="W201" s="472"/>
      <c r="X201" s="473"/>
      <c r="Y201" s="274"/>
      <c r="Z201" s="274"/>
      <c r="AA201" s="274" t="b">
        <f>IF(LEFT(B201,4)="Välj",FALSE,TRUE)</f>
        <v>0</v>
      </c>
      <c r="AB201" s="274" t="b">
        <f>IF(P201="Ja",TRUE,FALSE)</f>
        <v>0</v>
      </c>
      <c r="AH201" s="199" t="b">
        <f>AA201=AB201</f>
        <v>1</v>
      </c>
    </row>
    <row r="202" spans="1:34" ht="32.25" customHeight="1" x14ac:dyDescent="0.3">
      <c r="A202" s="252"/>
      <c r="B202" s="486" t="s">
        <v>353</v>
      </c>
      <c r="C202" s="987"/>
      <c r="D202" s="934"/>
      <c r="E202" s="475"/>
      <c r="F202" s="475"/>
      <c r="G202" s="476"/>
      <c r="H202" s="474"/>
      <c r="I202" s="475"/>
      <c r="J202" s="475"/>
      <c r="K202" s="475"/>
      <c r="L202" s="475"/>
      <c r="M202" s="475"/>
      <c r="N202" s="476"/>
      <c r="O202" s="274"/>
      <c r="P202" s="301"/>
      <c r="Q202" s="472"/>
      <c r="R202" s="472"/>
      <c r="S202" s="472"/>
      <c r="T202" s="472"/>
      <c r="U202" s="472"/>
      <c r="V202" s="472"/>
      <c r="W202" s="472"/>
      <c r="X202" s="473"/>
      <c r="Y202" s="274"/>
      <c r="Z202" s="274"/>
      <c r="AA202" s="274" t="b">
        <f t="shared" ref="AA202:AA220" si="0">IF(LEFT(B202,4)="Välj",FALSE,TRUE)</f>
        <v>0</v>
      </c>
      <c r="AB202" s="274" t="b">
        <f t="shared" ref="AB202:AB220" si="1">IF(P202="Ja",TRUE,FALSE)</f>
        <v>0</v>
      </c>
      <c r="AH202" s="199" t="b">
        <f t="shared" ref="AH202:AH220" si="2">AA202=AB202</f>
        <v>1</v>
      </c>
    </row>
    <row r="203" spans="1:34" ht="32.25" customHeight="1" x14ac:dyDescent="0.3">
      <c r="A203" s="252"/>
      <c r="B203" s="486" t="s">
        <v>353</v>
      </c>
      <c r="C203" s="987"/>
      <c r="D203" s="934"/>
      <c r="E203" s="475"/>
      <c r="F203" s="475"/>
      <c r="G203" s="476"/>
      <c r="H203" s="474"/>
      <c r="I203" s="475"/>
      <c r="J203" s="475"/>
      <c r="K203" s="475"/>
      <c r="L203" s="475"/>
      <c r="M203" s="475"/>
      <c r="N203" s="476"/>
      <c r="O203" s="274"/>
      <c r="P203" s="301"/>
      <c r="Q203" s="472"/>
      <c r="R203" s="472"/>
      <c r="S203" s="472"/>
      <c r="T203" s="472"/>
      <c r="U203" s="472"/>
      <c r="V203" s="472"/>
      <c r="W203" s="472"/>
      <c r="X203" s="473"/>
      <c r="Y203" s="274"/>
      <c r="Z203" s="274"/>
      <c r="AA203" s="274" t="b">
        <f t="shared" si="0"/>
        <v>0</v>
      </c>
      <c r="AB203" s="274" t="b">
        <f t="shared" si="1"/>
        <v>0</v>
      </c>
      <c r="AH203" s="199" t="b">
        <f t="shared" si="2"/>
        <v>1</v>
      </c>
    </row>
    <row r="204" spans="1:34" ht="32.25" customHeight="1" x14ac:dyDescent="0.3">
      <c r="A204" s="252"/>
      <c r="B204" s="486" t="s">
        <v>353</v>
      </c>
      <c r="C204" s="987"/>
      <c r="D204" s="934"/>
      <c r="E204" s="475"/>
      <c r="F204" s="475"/>
      <c r="G204" s="476"/>
      <c r="H204" s="474"/>
      <c r="I204" s="475"/>
      <c r="J204" s="475"/>
      <c r="K204" s="475"/>
      <c r="L204" s="475"/>
      <c r="M204" s="475"/>
      <c r="N204" s="476"/>
      <c r="O204" s="274"/>
      <c r="P204" s="301"/>
      <c r="Q204" s="472"/>
      <c r="R204" s="472"/>
      <c r="S204" s="472"/>
      <c r="T204" s="472"/>
      <c r="U204" s="472"/>
      <c r="V204" s="472"/>
      <c r="W204" s="472"/>
      <c r="X204" s="473"/>
      <c r="Y204" s="274"/>
      <c r="Z204" s="274"/>
      <c r="AA204" s="274" t="b">
        <f t="shared" si="0"/>
        <v>0</v>
      </c>
      <c r="AB204" s="274" t="b">
        <f t="shared" si="1"/>
        <v>0</v>
      </c>
      <c r="AH204" s="199" t="b">
        <f t="shared" si="2"/>
        <v>1</v>
      </c>
    </row>
    <row r="205" spans="1:34" ht="32.25" customHeight="1" x14ac:dyDescent="0.3">
      <c r="A205" s="252"/>
      <c r="B205" s="486" t="s">
        <v>353</v>
      </c>
      <c r="C205" s="987"/>
      <c r="D205" s="934"/>
      <c r="E205" s="475"/>
      <c r="F205" s="475"/>
      <c r="G205" s="476"/>
      <c r="H205" s="474"/>
      <c r="I205" s="475"/>
      <c r="J205" s="475"/>
      <c r="K205" s="475"/>
      <c r="L205" s="475"/>
      <c r="M205" s="475"/>
      <c r="N205" s="476"/>
      <c r="O205" s="274"/>
      <c r="P205" s="301"/>
      <c r="Q205" s="472"/>
      <c r="R205" s="472"/>
      <c r="S205" s="472"/>
      <c r="T205" s="472"/>
      <c r="U205" s="472"/>
      <c r="V205" s="472"/>
      <c r="W205" s="472"/>
      <c r="X205" s="473"/>
      <c r="Y205" s="274"/>
      <c r="Z205" s="274"/>
      <c r="AA205" s="274" t="b">
        <f t="shared" si="0"/>
        <v>0</v>
      </c>
      <c r="AB205" s="274" t="b">
        <f t="shared" si="1"/>
        <v>0</v>
      </c>
      <c r="AH205" s="199" t="b">
        <f t="shared" si="2"/>
        <v>1</v>
      </c>
    </row>
    <row r="206" spans="1:34" ht="32.25" customHeight="1" x14ac:dyDescent="0.3">
      <c r="A206" s="252"/>
      <c r="B206" s="486" t="s">
        <v>353</v>
      </c>
      <c r="C206" s="987"/>
      <c r="D206" s="934"/>
      <c r="E206" s="475"/>
      <c r="F206" s="475"/>
      <c r="G206" s="476"/>
      <c r="H206" s="474"/>
      <c r="I206" s="475"/>
      <c r="J206" s="475"/>
      <c r="K206" s="475"/>
      <c r="L206" s="475"/>
      <c r="M206" s="475"/>
      <c r="N206" s="476"/>
      <c r="O206" s="275"/>
      <c r="P206" s="301"/>
      <c r="Q206" s="472"/>
      <c r="R206" s="472"/>
      <c r="S206" s="472"/>
      <c r="T206" s="472"/>
      <c r="U206" s="472"/>
      <c r="V206" s="472"/>
      <c r="W206" s="472"/>
      <c r="X206" s="473"/>
      <c r="Y206" s="274"/>
      <c r="Z206" s="274"/>
      <c r="AA206" s="274" t="b">
        <f t="shared" si="0"/>
        <v>0</v>
      </c>
      <c r="AB206" s="274" t="b">
        <f t="shared" si="1"/>
        <v>0</v>
      </c>
      <c r="AH206" s="199" t="b">
        <f t="shared" si="2"/>
        <v>1</v>
      </c>
    </row>
    <row r="207" spans="1:34" ht="32.25" customHeight="1" x14ac:dyDescent="0.3">
      <c r="A207" s="252"/>
      <c r="B207" s="486" t="s">
        <v>353</v>
      </c>
      <c r="C207" s="987"/>
      <c r="D207" s="934"/>
      <c r="E207" s="475"/>
      <c r="F207" s="475"/>
      <c r="G207" s="476"/>
      <c r="H207" s="474"/>
      <c r="I207" s="475"/>
      <c r="J207" s="475"/>
      <c r="K207" s="475"/>
      <c r="L207" s="475"/>
      <c r="M207" s="475"/>
      <c r="N207" s="476"/>
      <c r="O207" s="274"/>
      <c r="P207" s="301"/>
      <c r="Q207" s="472"/>
      <c r="R207" s="472"/>
      <c r="S207" s="472"/>
      <c r="T207" s="472"/>
      <c r="U207" s="472"/>
      <c r="V207" s="472"/>
      <c r="W207" s="472"/>
      <c r="X207" s="473"/>
      <c r="Y207" s="274"/>
      <c r="Z207" s="274"/>
      <c r="AA207" s="274" t="b">
        <f t="shared" si="0"/>
        <v>0</v>
      </c>
      <c r="AB207" s="274" t="b">
        <f t="shared" si="1"/>
        <v>0</v>
      </c>
      <c r="AH207" s="199" t="b">
        <f t="shared" si="2"/>
        <v>1</v>
      </c>
    </row>
    <row r="208" spans="1:34" ht="32.25" customHeight="1" x14ac:dyDescent="0.3">
      <c r="A208" s="252"/>
      <c r="B208" s="486" t="s">
        <v>353</v>
      </c>
      <c r="C208" s="987"/>
      <c r="D208" s="934"/>
      <c r="E208" s="475"/>
      <c r="F208" s="475"/>
      <c r="G208" s="476"/>
      <c r="H208" s="474"/>
      <c r="I208" s="475"/>
      <c r="J208" s="475"/>
      <c r="K208" s="475"/>
      <c r="L208" s="475"/>
      <c r="M208" s="475"/>
      <c r="N208" s="476"/>
      <c r="O208" s="274"/>
      <c r="P208" s="301"/>
      <c r="Q208" s="472"/>
      <c r="R208" s="472"/>
      <c r="S208" s="472"/>
      <c r="T208" s="472"/>
      <c r="U208" s="472"/>
      <c r="V208" s="472"/>
      <c r="W208" s="472"/>
      <c r="X208" s="473"/>
      <c r="Y208" s="274"/>
      <c r="Z208" s="274"/>
      <c r="AA208" s="274" t="b">
        <f t="shared" si="0"/>
        <v>0</v>
      </c>
      <c r="AB208" s="274" t="b">
        <f t="shared" si="1"/>
        <v>0</v>
      </c>
      <c r="AH208" s="199" t="b">
        <f t="shared" si="2"/>
        <v>1</v>
      </c>
    </row>
    <row r="209" spans="1:34" ht="32.25" customHeight="1" x14ac:dyDescent="0.3">
      <c r="A209" s="252"/>
      <c r="B209" s="486" t="s">
        <v>353</v>
      </c>
      <c r="C209" s="987"/>
      <c r="D209" s="934"/>
      <c r="E209" s="475"/>
      <c r="F209" s="475"/>
      <c r="G209" s="476"/>
      <c r="H209" s="474"/>
      <c r="I209" s="475"/>
      <c r="J209" s="475"/>
      <c r="K209" s="475"/>
      <c r="L209" s="475"/>
      <c r="M209" s="475"/>
      <c r="N209" s="476"/>
      <c r="O209" s="274"/>
      <c r="P209" s="301"/>
      <c r="Q209" s="472"/>
      <c r="R209" s="472"/>
      <c r="S209" s="472"/>
      <c r="T209" s="472"/>
      <c r="U209" s="472"/>
      <c r="V209" s="472"/>
      <c r="W209" s="472"/>
      <c r="X209" s="473"/>
      <c r="Y209" s="274"/>
      <c r="Z209" s="274"/>
      <c r="AA209" s="274" t="b">
        <f t="shared" si="0"/>
        <v>0</v>
      </c>
      <c r="AB209" s="274" t="b">
        <f t="shared" si="1"/>
        <v>0</v>
      </c>
      <c r="AH209" s="199" t="b">
        <f t="shared" si="2"/>
        <v>1</v>
      </c>
    </row>
    <row r="210" spans="1:34" ht="32.25" customHeight="1" x14ac:dyDescent="0.3">
      <c r="A210" s="252"/>
      <c r="B210" s="486" t="s">
        <v>353</v>
      </c>
      <c r="C210" s="987"/>
      <c r="D210" s="934"/>
      <c r="E210" s="475"/>
      <c r="F210" s="475"/>
      <c r="G210" s="476"/>
      <c r="H210" s="474"/>
      <c r="I210" s="475"/>
      <c r="J210" s="475"/>
      <c r="K210" s="475"/>
      <c r="L210" s="475"/>
      <c r="M210" s="475"/>
      <c r="N210" s="476"/>
      <c r="O210" s="274"/>
      <c r="P210" s="301"/>
      <c r="Q210" s="472"/>
      <c r="R210" s="472"/>
      <c r="S210" s="472"/>
      <c r="T210" s="472"/>
      <c r="U210" s="472"/>
      <c r="V210" s="472"/>
      <c r="W210" s="472"/>
      <c r="X210" s="473"/>
      <c r="Y210" s="274"/>
      <c r="Z210" s="274"/>
      <c r="AA210" s="274" t="b">
        <f t="shared" si="0"/>
        <v>0</v>
      </c>
      <c r="AB210" s="274" t="b">
        <f t="shared" si="1"/>
        <v>0</v>
      </c>
      <c r="AH210" s="199" t="b">
        <f t="shared" si="2"/>
        <v>1</v>
      </c>
    </row>
    <row r="211" spans="1:34" ht="32.25" customHeight="1" x14ac:dyDescent="0.3">
      <c r="A211" s="252"/>
      <c r="B211" s="486" t="s">
        <v>353</v>
      </c>
      <c r="C211" s="987"/>
      <c r="D211" s="934"/>
      <c r="E211" s="475"/>
      <c r="F211" s="475"/>
      <c r="G211" s="476"/>
      <c r="H211" s="474"/>
      <c r="I211" s="475"/>
      <c r="J211" s="475"/>
      <c r="K211" s="475"/>
      <c r="L211" s="475"/>
      <c r="M211" s="475"/>
      <c r="N211" s="476"/>
      <c r="O211" s="274"/>
      <c r="P211" s="301"/>
      <c r="Q211" s="472"/>
      <c r="R211" s="472"/>
      <c r="S211" s="472"/>
      <c r="T211" s="472"/>
      <c r="U211" s="472"/>
      <c r="V211" s="472"/>
      <c r="W211" s="472"/>
      <c r="X211" s="473"/>
      <c r="Y211" s="274"/>
      <c r="Z211" s="274"/>
      <c r="AA211" s="274" t="b">
        <f t="shared" si="0"/>
        <v>0</v>
      </c>
      <c r="AB211" s="274" t="b">
        <f t="shared" si="1"/>
        <v>0</v>
      </c>
      <c r="AH211" s="199" t="b">
        <f t="shared" si="2"/>
        <v>1</v>
      </c>
    </row>
    <row r="212" spans="1:34" ht="32.25" customHeight="1" x14ac:dyDescent="0.3">
      <c r="A212" s="252"/>
      <c r="B212" s="486" t="s">
        <v>353</v>
      </c>
      <c r="C212" s="987"/>
      <c r="D212" s="934"/>
      <c r="E212" s="475"/>
      <c r="F212" s="475"/>
      <c r="G212" s="476"/>
      <c r="H212" s="474"/>
      <c r="I212" s="475"/>
      <c r="J212" s="475"/>
      <c r="K212" s="475"/>
      <c r="L212" s="475"/>
      <c r="M212" s="475"/>
      <c r="N212" s="476"/>
      <c r="O212" s="274"/>
      <c r="P212" s="301"/>
      <c r="Q212" s="472"/>
      <c r="R212" s="472"/>
      <c r="S212" s="472"/>
      <c r="T212" s="472"/>
      <c r="U212" s="472"/>
      <c r="V212" s="472"/>
      <c r="W212" s="472"/>
      <c r="X212" s="473"/>
      <c r="Y212" s="274"/>
      <c r="Z212" s="274"/>
      <c r="AA212" s="274" t="b">
        <f t="shared" si="0"/>
        <v>0</v>
      </c>
      <c r="AB212" s="274" t="b">
        <f t="shared" si="1"/>
        <v>0</v>
      </c>
      <c r="AH212" s="199" t="b">
        <f t="shared" si="2"/>
        <v>1</v>
      </c>
    </row>
    <row r="213" spans="1:34" ht="32.25" customHeight="1" x14ac:dyDescent="0.3">
      <c r="A213" s="252"/>
      <c r="B213" s="486" t="s">
        <v>353</v>
      </c>
      <c r="C213" s="987"/>
      <c r="D213" s="934"/>
      <c r="E213" s="475"/>
      <c r="F213" s="475"/>
      <c r="G213" s="476"/>
      <c r="H213" s="474"/>
      <c r="I213" s="475"/>
      <c r="J213" s="475"/>
      <c r="K213" s="475"/>
      <c r="L213" s="475"/>
      <c r="M213" s="475"/>
      <c r="N213" s="476"/>
      <c r="O213" s="274"/>
      <c r="P213" s="301"/>
      <c r="Q213" s="472"/>
      <c r="R213" s="472"/>
      <c r="S213" s="472"/>
      <c r="T213" s="472"/>
      <c r="U213" s="472"/>
      <c r="V213" s="472"/>
      <c r="W213" s="472"/>
      <c r="X213" s="473"/>
      <c r="Y213" s="274"/>
      <c r="Z213" s="274"/>
      <c r="AA213" s="274" t="b">
        <f t="shared" si="0"/>
        <v>0</v>
      </c>
      <c r="AB213" s="274" t="b">
        <f t="shared" si="1"/>
        <v>0</v>
      </c>
      <c r="AH213" s="199" t="b">
        <f t="shared" si="2"/>
        <v>1</v>
      </c>
    </row>
    <row r="214" spans="1:34" ht="32.25" customHeight="1" x14ac:dyDescent="0.3">
      <c r="A214" s="252"/>
      <c r="B214" s="486" t="s">
        <v>353</v>
      </c>
      <c r="C214" s="987"/>
      <c r="D214" s="934"/>
      <c r="E214" s="475"/>
      <c r="F214" s="475"/>
      <c r="G214" s="476"/>
      <c r="H214" s="474"/>
      <c r="I214" s="475"/>
      <c r="J214" s="475"/>
      <c r="K214" s="475"/>
      <c r="L214" s="475"/>
      <c r="M214" s="475"/>
      <c r="N214" s="476"/>
      <c r="O214" s="274"/>
      <c r="P214" s="301"/>
      <c r="Q214" s="472"/>
      <c r="R214" s="472"/>
      <c r="S214" s="472"/>
      <c r="T214" s="472"/>
      <c r="U214" s="472"/>
      <c r="V214" s="472"/>
      <c r="W214" s="472"/>
      <c r="X214" s="473"/>
      <c r="Y214" s="274"/>
      <c r="Z214" s="274"/>
      <c r="AA214" s="274" t="b">
        <f t="shared" si="0"/>
        <v>0</v>
      </c>
      <c r="AB214" s="274" t="b">
        <f t="shared" si="1"/>
        <v>0</v>
      </c>
      <c r="AH214" s="199" t="b">
        <f t="shared" si="2"/>
        <v>1</v>
      </c>
    </row>
    <row r="215" spans="1:34" ht="32.25" customHeight="1" x14ac:dyDescent="0.3">
      <c r="A215" s="252"/>
      <c r="B215" s="486" t="s">
        <v>353</v>
      </c>
      <c r="C215" s="987"/>
      <c r="D215" s="934"/>
      <c r="E215" s="475"/>
      <c r="F215" s="475"/>
      <c r="G215" s="476"/>
      <c r="H215" s="474"/>
      <c r="I215" s="475"/>
      <c r="J215" s="475"/>
      <c r="K215" s="475"/>
      <c r="L215" s="475"/>
      <c r="M215" s="475"/>
      <c r="N215" s="476"/>
      <c r="O215" s="275"/>
      <c r="P215" s="301"/>
      <c r="Q215" s="472"/>
      <c r="R215" s="472"/>
      <c r="S215" s="472"/>
      <c r="T215" s="472"/>
      <c r="U215" s="472"/>
      <c r="V215" s="472"/>
      <c r="W215" s="472"/>
      <c r="X215" s="473"/>
      <c r="Y215" s="274"/>
      <c r="Z215" s="274"/>
      <c r="AA215" s="274" t="b">
        <f t="shared" si="0"/>
        <v>0</v>
      </c>
      <c r="AB215" s="274" t="b">
        <f t="shared" si="1"/>
        <v>0</v>
      </c>
      <c r="AH215" s="199" t="b">
        <f t="shared" si="2"/>
        <v>1</v>
      </c>
    </row>
    <row r="216" spans="1:34" ht="32.25" customHeight="1" x14ac:dyDescent="0.3">
      <c r="A216" s="252"/>
      <c r="B216" s="486" t="s">
        <v>353</v>
      </c>
      <c r="C216" s="987"/>
      <c r="D216" s="934"/>
      <c r="E216" s="475"/>
      <c r="F216" s="475"/>
      <c r="G216" s="476"/>
      <c r="H216" s="474"/>
      <c r="I216" s="475"/>
      <c r="J216" s="475"/>
      <c r="K216" s="475"/>
      <c r="L216" s="475"/>
      <c r="M216" s="475"/>
      <c r="N216" s="476"/>
      <c r="O216" s="274"/>
      <c r="P216" s="301"/>
      <c r="Q216" s="472"/>
      <c r="R216" s="472"/>
      <c r="S216" s="472"/>
      <c r="T216" s="472"/>
      <c r="U216" s="472"/>
      <c r="V216" s="472"/>
      <c r="W216" s="472"/>
      <c r="X216" s="473"/>
      <c r="Y216" s="274"/>
      <c r="Z216" s="274"/>
      <c r="AA216" s="274" t="b">
        <f t="shared" si="0"/>
        <v>0</v>
      </c>
      <c r="AB216" s="274" t="b">
        <f t="shared" si="1"/>
        <v>0</v>
      </c>
      <c r="AH216" s="199" t="b">
        <f t="shared" si="2"/>
        <v>1</v>
      </c>
    </row>
    <row r="217" spans="1:34" ht="32.25" customHeight="1" x14ac:dyDescent="0.3">
      <c r="A217" s="252"/>
      <c r="B217" s="486" t="s">
        <v>353</v>
      </c>
      <c r="C217" s="987"/>
      <c r="D217" s="934"/>
      <c r="E217" s="475"/>
      <c r="F217" s="475"/>
      <c r="G217" s="476"/>
      <c r="H217" s="474"/>
      <c r="I217" s="475"/>
      <c r="J217" s="475"/>
      <c r="K217" s="475"/>
      <c r="L217" s="475"/>
      <c r="M217" s="475"/>
      <c r="N217" s="476"/>
      <c r="O217" s="274"/>
      <c r="P217" s="301"/>
      <c r="Q217" s="472"/>
      <c r="R217" s="472"/>
      <c r="S217" s="472"/>
      <c r="T217" s="472"/>
      <c r="U217" s="472"/>
      <c r="V217" s="472"/>
      <c r="W217" s="472"/>
      <c r="X217" s="473"/>
      <c r="Y217" s="274"/>
      <c r="Z217" s="274"/>
      <c r="AA217" s="274" t="b">
        <f t="shared" si="0"/>
        <v>0</v>
      </c>
      <c r="AB217" s="274" t="b">
        <f t="shared" si="1"/>
        <v>0</v>
      </c>
      <c r="AH217" s="199" t="b">
        <f t="shared" si="2"/>
        <v>1</v>
      </c>
    </row>
    <row r="218" spans="1:34" ht="32.25" customHeight="1" x14ac:dyDescent="0.3">
      <c r="A218" s="252"/>
      <c r="B218" s="486" t="s">
        <v>353</v>
      </c>
      <c r="C218" s="987"/>
      <c r="D218" s="934"/>
      <c r="E218" s="475"/>
      <c r="F218" s="475"/>
      <c r="G218" s="476"/>
      <c r="H218" s="474"/>
      <c r="I218" s="475"/>
      <c r="J218" s="475"/>
      <c r="K218" s="475"/>
      <c r="L218" s="475"/>
      <c r="M218" s="475"/>
      <c r="N218" s="476"/>
      <c r="O218" s="274"/>
      <c r="P218" s="301"/>
      <c r="Q218" s="472"/>
      <c r="R218" s="472"/>
      <c r="S218" s="472"/>
      <c r="T218" s="472"/>
      <c r="U218" s="472"/>
      <c r="V218" s="472"/>
      <c r="W218" s="472"/>
      <c r="X218" s="473"/>
      <c r="Y218" s="274"/>
      <c r="Z218" s="274"/>
      <c r="AA218" s="274" t="b">
        <f t="shared" si="0"/>
        <v>0</v>
      </c>
      <c r="AB218" s="274" t="b">
        <f t="shared" si="1"/>
        <v>0</v>
      </c>
      <c r="AH218" s="199" t="b">
        <f t="shared" si="2"/>
        <v>1</v>
      </c>
    </row>
    <row r="219" spans="1:34" ht="32.25" customHeight="1" x14ac:dyDescent="0.3">
      <c r="A219" s="252"/>
      <c r="B219" s="486" t="s">
        <v>353</v>
      </c>
      <c r="C219" s="987"/>
      <c r="D219" s="934"/>
      <c r="E219" s="475"/>
      <c r="F219" s="475"/>
      <c r="G219" s="476"/>
      <c r="H219" s="474"/>
      <c r="I219" s="475"/>
      <c r="J219" s="475"/>
      <c r="K219" s="475"/>
      <c r="L219" s="475"/>
      <c r="M219" s="475"/>
      <c r="N219" s="476"/>
      <c r="O219" s="274"/>
      <c r="P219" s="301"/>
      <c r="Q219" s="472"/>
      <c r="R219" s="472"/>
      <c r="S219" s="472"/>
      <c r="T219" s="472"/>
      <c r="U219" s="472"/>
      <c r="V219" s="472"/>
      <c r="W219" s="472"/>
      <c r="X219" s="473"/>
      <c r="Y219" s="274"/>
      <c r="Z219" s="274"/>
      <c r="AA219" s="274" t="b">
        <f t="shared" si="0"/>
        <v>0</v>
      </c>
      <c r="AB219" s="274" t="b">
        <f t="shared" si="1"/>
        <v>0</v>
      </c>
      <c r="AH219" s="199" t="b">
        <f t="shared" si="2"/>
        <v>1</v>
      </c>
    </row>
    <row r="220" spans="1:34" ht="32.25" customHeight="1" x14ac:dyDescent="0.3">
      <c r="A220" s="252"/>
      <c r="B220" s="486" t="s">
        <v>353</v>
      </c>
      <c r="C220" s="987"/>
      <c r="D220" s="934"/>
      <c r="E220" s="475"/>
      <c r="F220" s="475"/>
      <c r="G220" s="476"/>
      <c r="H220" s="474"/>
      <c r="I220" s="475"/>
      <c r="J220" s="475"/>
      <c r="K220" s="475"/>
      <c r="L220" s="475"/>
      <c r="M220" s="475"/>
      <c r="N220" s="476"/>
      <c r="O220" s="274"/>
      <c r="P220" s="301"/>
      <c r="Q220" s="472"/>
      <c r="R220" s="472"/>
      <c r="S220" s="472"/>
      <c r="T220" s="472"/>
      <c r="U220" s="472"/>
      <c r="V220" s="472"/>
      <c r="W220" s="472"/>
      <c r="X220" s="473"/>
      <c r="Y220" s="274"/>
      <c r="Z220" s="274"/>
      <c r="AA220" s="274" t="b">
        <f t="shared" si="0"/>
        <v>0</v>
      </c>
      <c r="AB220" s="274" t="b">
        <f t="shared" si="1"/>
        <v>0</v>
      </c>
      <c r="AH220" s="199" t="b">
        <f t="shared" si="2"/>
        <v>1</v>
      </c>
    </row>
    <row r="221" spans="1:34" ht="13" x14ac:dyDescent="0.3">
      <c r="A221" s="252"/>
      <c r="B221" s="367"/>
      <c r="C221" s="266"/>
      <c r="D221" s="276"/>
      <c r="E221" s="266"/>
      <c r="F221" s="266"/>
      <c r="G221" s="260"/>
      <c r="H221" s="260"/>
      <c r="I221" s="260"/>
      <c r="J221" s="221"/>
      <c r="K221" s="231"/>
      <c r="L221" s="277"/>
      <c r="M221" s="268"/>
      <c r="N221" s="278"/>
      <c r="P221" s="189"/>
      <c r="X221" s="254"/>
      <c r="Y221" s="256"/>
      <c r="Z221" s="221"/>
      <c r="AA221" s="221"/>
    </row>
    <row r="222" spans="1:34" ht="29.25" customHeight="1" x14ac:dyDescent="0.25">
      <c r="A222" s="252"/>
      <c r="B222" s="266"/>
      <c r="C222" s="266"/>
      <c r="D222" s="276"/>
      <c r="E222" s="266"/>
      <c r="F222" s="266"/>
      <c r="G222" s="260"/>
      <c r="H222" s="889"/>
      <c r="I222" s="712"/>
      <c r="J222" s="712"/>
      <c r="K222" s="231"/>
      <c r="L222" s="964"/>
      <c r="M222" s="965"/>
      <c r="N222" s="965"/>
      <c r="P222" s="190"/>
      <c r="X222" s="254"/>
      <c r="Y222" s="256"/>
      <c r="Z222" s="221"/>
      <c r="AA222" s="221"/>
    </row>
    <row r="223" spans="1:34" ht="13" x14ac:dyDescent="0.25">
      <c r="A223" s="252"/>
      <c r="B223" s="266"/>
      <c r="C223" s="266"/>
      <c r="D223" s="276"/>
      <c r="E223" s="266"/>
      <c r="F223" s="266"/>
      <c r="G223" s="260"/>
      <c r="H223" s="260"/>
      <c r="I223" s="260"/>
      <c r="J223" s="221"/>
      <c r="K223" s="231"/>
      <c r="L223" s="965"/>
      <c r="M223" s="965"/>
      <c r="N223" s="965"/>
      <c r="P223" s="189"/>
      <c r="X223" s="254"/>
      <c r="Y223" s="256"/>
      <c r="Z223" s="221"/>
      <c r="AA223" s="221"/>
    </row>
    <row r="224" spans="1:34" ht="15.75" customHeight="1" x14ac:dyDescent="0.3">
      <c r="A224" s="303"/>
      <c r="B224" s="966" t="s">
        <v>332</v>
      </c>
      <c r="C224" s="966"/>
      <c r="D224" s="966"/>
      <c r="E224" s="967"/>
      <c r="F224" s="266"/>
      <c r="G224" s="260"/>
      <c r="H224" s="260"/>
      <c r="I224" s="260"/>
      <c r="J224" s="221"/>
      <c r="K224" s="231"/>
      <c r="L224" s="277"/>
      <c r="M224" s="268"/>
      <c r="N224" s="269"/>
      <c r="P224" s="189"/>
      <c r="X224" s="254"/>
      <c r="Y224" s="256"/>
      <c r="Z224" s="221"/>
      <c r="AA224" s="221"/>
    </row>
    <row r="225" spans="1:34" ht="99" customHeight="1" x14ac:dyDescent="0.25">
      <c r="A225" s="252"/>
      <c r="B225" s="951" t="s">
        <v>622</v>
      </c>
      <c r="C225" s="648"/>
      <c r="D225" s="951" t="s">
        <v>623</v>
      </c>
      <c r="E225" s="952"/>
      <c r="F225" s="953"/>
      <c r="G225" s="954"/>
      <c r="H225" s="479" t="s">
        <v>119</v>
      </c>
      <c r="I225" s="955"/>
      <c r="J225" s="955"/>
      <c r="K225" s="481"/>
      <c r="L225" s="368" t="str">
        <f>IF(TillDelVal=1,"","Ange poäng-värde
")</f>
        <v xml:space="preserve">Ange poäng-värde
</v>
      </c>
      <c r="M225" s="951" t="str">
        <f>IF(TillDelVal=1,"","Ange prisavdrag från totalpriset (kr)
")</f>
        <v xml:space="preserve">Ange prisavdrag från totalpriset (kr)
</v>
      </c>
      <c r="N225" s="990"/>
      <c r="P225" s="305" t="s">
        <v>153</v>
      </c>
      <c r="Q225" s="962" t="s">
        <v>73</v>
      </c>
      <c r="R225" s="649"/>
      <c r="S225" s="649"/>
      <c r="T225" s="649"/>
      <c r="U225" s="649"/>
      <c r="V225" s="649"/>
      <c r="W225" s="649"/>
      <c r="X225" s="963"/>
      <c r="Y225" s="271"/>
      <c r="Z225" s="272"/>
      <c r="AA225" s="273"/>
      <c r="AB225" s="273"/>
    </row>
    <row r="226" spans="1:34" ht="34.5" customHeight="1" x14ac:dyDescent="0.3">
      <c r="A226" s="252"/>
      <c r="B226" s="486" t="s">
        <v>353</v>
      </c>
      <c r="C226" s="987"/>
      <c r="D226" s="934"/>
      <c r="E226" s="935"/>
      <c r="F226" s="475"/>
      <c r="G226" s="476"/>
      <c r="H226" s="936"/>
      <c r="I226" s="937"/>
      <c r="J226" s="937"/>
      <c r="K226" s="961"/>
      <c r="L226" s="369"/>
      <c r="M226" s="988"/>
      <c r="N226" s="989"/>
      <c r="O226" s="274"/>
      <c r="P226" s="362"/>
      <c r="Q226" s="948"/>
      <c r="R226" s="949"/>
      <c r="S226" s="949"/>
      <c r="T226" s="949"/>
      <c r="U226" s="949"/>
      <c r="V226" s="949"/>
      <c r="W226" s="949"/>
      <c r="X226" s="950"/>
      <c r="Y226" s="274"/>
      <c r="Z226" s="274"/>
      <c r="AA226" s="274" t="b">
        <f>IF(AND(K226="Bör-krav",L226&lt;=0),TRUE,FALSE)</f>
        <v>0</v>
      </c>
      <c r="AB226" s="274" t="b">
        <f>IF(K226="Ska-krav",TRUE,FALSE)</f>
        <v>0</v>
      </c>
      <c r="AH226" s="199" t="b">
        <f>IF(AND(K226="Ska-krav",P226&lt;&gt;"Ja"),TRUE,FALSE)</f>
        <v>0</v>
      </c>
    </row>
    <row r="227" spans="1:34" ht="32.25" customHeight="1" x14ac:dyDescent="0.3">
      <c r="A227" s="252"/>
      <c r="B227" s="486" t="s">
        <v>353</v>
      </c>
      <c r="C227" s="987"/>
      <c r="D227" s="934"/>
      <c r="E227" s="935"/>
      <c r="F227" s="475"/>
      <c r="G227" s="476"/>
      <c r="H227" s="936"/>
      <c r="I227" s="937"/>
      <c r="J227" s="937"/>
      <c r="K227" s="961"/>
      <c r="L227" s="369"/>
      <c r="M227" s="988"/>
      <c r="N227" s="989"/>
      <c r="O227" s="274"/>
      <c r="P227" s="362"/>
      <c r="Q227" s="948"/>
      <c r="R227" s="949"/>
      <c r="S227" s="949"/>
      <c r="T227" s="949"/>
      <c r="U227" s="949"/>
      <c r="V227" s="949"/>
      <c r="W227" s="949"/>
      <c r="X227" s="950"/>
      <c r="Y227" s="274"/>
      <c r="Z227" s="274"/>
      <c r="AA227" s="274" t="b">
        <f t="shared" ref="AA227:AA246" si="3">IF(AND(K227="Bör-krav",L227&lt;=0),TRUE,FALSE)</f>
        <v>0</v>
      </c>
      <c r="AB227" s="274" t="b">
        <f t="shared" ref="AB227:AB246" si="4">IF(K227="Ska-krav",TRUE,FALSE)</f>
        <v>0</v>
      </c>
      <c r="AH227" s="199" t="b">
        <f t="shared" ref="AH227:AH246" si="5">IF(AND(K227="Ska-krav",P227&lt;&gt;"Ja"),TRUE,FALSE)</f>
        <v>0</v>
      </c>
    </row>
    <row r="228" spans="1:34" ht="32.25" customHeight="1" x14ac:dyDescent="0.3">
      <c r="A228" s="252"/>
      <c r="B228" s="486" t="s">
        <v>353</v>
      </c>
      <c r="C228" s="987"/>
      <c r="D228" s="934"/>
      <c r="E228" s="935"/>
      <c r="F228" s="475"/>
      <c r="G228" s="476"/>
      <c r="H228" s="936"/>
      <c r="I228" s="937"/>
      <c r="J228" s="937"/>
      <c r="K228" s="961"/>
      <c r="L228" s="369"/>
      <c r="M228" s="988"/>
      <c r="N228" s="989"/>
      <c r="O228" s="274"/>
      <c r="P228" s="362"/>
      <c r="Q228" s="948"/>
      <c r="R228" s="949"/>
      <c r="S228" s="949"/>
      <c r="T228" s="949"/>
      <c r="U228" s="949"/>
      <c r="V228" s="949"/>
      <c r="W228" s="949"/>
      <c r="X228" s="950"/>
      <c r="Y228" s="274"/>
      <c r="Z228" s="274"/>
      <c r="AA228" s="274" t="b">
        <f t="shared" si="3"/>
        <v>0</v>
      </c>
      <c r="AB228" s="274" t="b">
        <f t="shared" si="4"/>
        <v>0</v>
      </c>
      <c r="AH228" s="199" t="b">
        <f t="shared" si="5"/>
        <v>0</v>
      </c>
    </row>
    <row r="229" spans="1:34" ht="32.25" customHeight="1" x14ac:dyDescent="0.3">
      <c r="A229" s="252"/>
      <c r="B229" s="486" t="s">
        <v>353</v>
      </c>
      <c r="C229" s="987"/>
      <c r="D229" s="934"/>
      <c r="E229" s="935"/>
      <c r="F229" s="475"/>
      <c r="G229" s="476"/>
      <c r="H229" s="936"/>
      <c r="I229" s="937"/>
      <c r="J229" s="937"/>
      <c r="K229" s="961"/>
      <c r="L229" s="369"/>
      <c r="M229" s="988"/>
      <c r="N229" s="989"/>
      <c r="O229" s="274"/>
      <c r="P229" s="362"/>
      <c r="Q229" s="948"/>
      <c r="R229" s="949"/>
      <c r="S229" s="949"/>
      <c r="T229" s="949"/>
      <c r="U229" s="949"/>
      <c r="V229" s="949"/>
      <c r="W229" s="949"/>
      <c r="X229" s="950"/>
      <c r="Y229" s="274"/>
      <c r="Z229" s="274"/>
      <c r="AA229" s="274" t="b">
        <f t="shared" si="3"/>
        <v>0</v>
      </c>
      <c r="AB229" s="274" t="b">
        <f t="shared" si="4"/>
        <v>0</v>
      </c>
      <c r="AH229" s="199" t="b">
        <f t="shared" si="5"/>
        <v>0</v>
      </c>
    </row>
    <row r="230" spans="1:34" ht="32.25" customHeight="1" x14ac:dyDescent="0.3">
      <c r="A230" s="252"/>
      <c r="B230" s="486" t="s">
        <v>353</v>
      </c>
      <c r="C230" s="987"/>
      <c r="D230" s="934"/>
      <c r="E230" s="935"/>
      <c r="F230" s="475"/>
      <c r="G230" s="476"/>
      <c r="H230" s="936"/>
      <c r="I230" s="937"/>
      <c r="J230" s="937"/>
      <c r="K230" s="961"/>
      <c r="L230" s="369"/>
      <c r="M230" s="988"/>
      <c r="N230" s="989"/>
      <c r="O230" s="274"/>
      <c r="P230" s="362"/>
      <c r="Q230" s="948"/>
      <c r="R230" s="949"/>
      <c r="S230" s="949"/>
      <c r="T230" s="949"/>
      <c r="U230" s="949"/>
      <c r="V230" s="949"/>
      <c r="W230" s="949"/>
      <c r="X230" s="950"/>
      <c r="Y230" s="274"/>
      <c r="Z230" s="274"/>
      <c r="AA230" s="274" t="b">
        <f t="shared" si="3"/>
        <v>0</v>
      </c>
      <c r="AB230" s="274" t="b">
        <f t="shared" si="4"/>
        <v>0</v>
      </c>
      <c r="AH230" s="199" t="b">
        <f t="shared" si="5"/>
        <v>0</v>
      </c>
    </row>
    <row r="231" spans="1:34" ht="32.25" customHeight="1" x14ac:dyDescent="0.3">
      <c r="A231" s="252"/>
      <c r="B231" s="486" t="s">
        <v>353</v>
      </c>
      <c r="C231" s="987"/>
      <c r="D231" s="934"/>
      <c r="E231" s="935"/>
      <c r="F231" s="475"/>
      <c r="G231" s="476"/>
      <c r="H231" s="936"/>
      <c r="I231" s="937"/>
      <c r="J231" s="937"/>
      <c r="K231" s="961"/>
      <c r="L231" s="369"/>
      <c r="M231" s="988"/>
      <c r="N231" s="989"/>
      <c r="O231" s="274"/>
      <c r="P231" s="362"/>
      <c r="Q231" s="948"/>
      <c r="R231" s="949"/>
      <c r="S231" s="949"/>
      <c r="T231" s="949"/>
      <c r="U231" s="949"/>
      <c r="V231" s="949"/>
      <c r="W231" s="949"/>
      <c r="X231" s="950"/>
      <c r="Y231" s="274"/>
      <c r="Z231" s="274"/>
      <c r="AA231" s="274" t="b">
        <f t="shared" si="3"/>
        <v>0</v>
      </c>
      <c r="AB231" s="274" t="b">
        <f t="shared" si="4"/>
        <v>0</v>
      </c>
      <c r="AH231" s="199" t="b">
        <f t="shared" si="5"/>
        <v>0</v>
      </c>
    </row>
    <row r="232" spans="1:34" ht="32.25" customHeight="1" x14ac:dyDescent="0.3">
      <c r="A232" s="252"/>
      <c r="B232" s="486" t="s">
        <v>353</v>
      </c>
      <c r="C232" s="987"/>
      <c r="D232" s="934"/>
      <c r="E232" s="935"/>
      <c r="F232" s="475"/>
      <c r="G232" s="476"/>
      <c r="H232" s="936"/>
      <c r="I232" s="937"/>
      <c r="J232" s="937"/>
      <c r="K232" s="961"/>
      <c r="L232" s="369"/>
      <c r="M232" s="988"/>
      <c r="N232" s="989"/>
      <c r="O232" s="275"/>
      <c r="P232" s="362"/>
      <c r="Q232" s="948"/>
      <c r="R232" s="949"/>
      <c r="S232" s="949"/>
      <c r="T232" s="949"/>
      <c r="U232" s="949"/>
      <c r="V232" s="949"/>
      <c r="W232" s="949"/>
      <c r="X232" s="950"/>
      <c r="Y232" s="274"/>
      <c r="Z232" s="274"/>
      <c r="AA232" s="274" t="b">
        <f t="shared" si="3"/>
        <v>0</v>
      </c>
      <c r="AB232" s="274" t="b">
        <f t="shared" si="4"/>
        <v>0</v>
      </c>
      <c r="AH232" s="199" t="b">
        <f t="shared" si="5"/>
        <v>0</v>
      </c>
    </row>
    <row r="233" spans="1:34" ht="32.25" customHeight="1" x14ac:dyDescent="0.3">
      <c r="A233" s="252"/>
      <c r="B233" s="486" t="s">
        <v>353</v>
      </c>
      <c r="C233" s="987"/>
      <c r="D233" s="934"/>
      <c r="E233" s="935"/>
      <c r="F233" s="475"/>
      <c r="G233" s="476"/>
      <c r="H233" s="936"/>
      <c r="I233" s="937"/>
      <c r="J233" s="937"/>
      <c r="K233" s="961"/>
      <c r="L233" s="369"/>
      <c r="M233" s="988"/>
      <c r="N233" s="989"/>
      <c r="O233" s="274"/>
      <c r="P233" s="362"/>
      <c r="Q233" s="948"/>
      <c r="R233" s="949"/>
      <c r="S233" s="949"/>
      <c r="T233" s="949"/>
      <c r="U233" s="949"/>
      <c r="V233" s="949"/>
      <c r="W233" s="949"/>
      <c r="X233" s="950"/>
      <c r="Y233" s="274"/>
      <c r="Z233" s="274"/>
      <c r="AA233" s="274" t="b">
        <f t="shared" si="3"/>
        <v>0</v>
      </c>
      <c r="AB233" s="274" t="b">
        <f t="shared" si="4"/>
        <v>0</v>
      </c>
      <c r="AH233" s="199" t="b">
        <f t="shared" si="5"/>
        <v>0</v>
      </c>
    </row>
    <row r="234" spans="1:34" ht="32.25" customHeight="1" x14ac:dyDescent="0.3">
      <c r="A234" s="252"/>
      <c r="B234" s="486" t="s">
        <v>353</v>
      </c>
      <c r="C234" s="987"/>
      <c r="D234" s="934"/>
      <c r="E234" s="935"/>
      <c r="F234" s="475"/>
      <c r="G234" s="476"/>
      <c r="H234" s="936"/>
      <c r="I234" s="937"/>
      <c r="J234" s="937"/>
      <c r="K234" s="961"/>
      <c r="L234" s="369"/>
      <c r="M234" s="988"/>
      <c r="N234" s="989"/>
      <c r="O234" s="274"/>
      <c r="P234" s="362"/>
      <c r="Q234" s="948"/>
      <c r="R234" s="949"/>
      <c r="S234" s="949"/>
      <c r="T234" s="949"/>
      <c r="U234" s="949"/>
      <c r="V234" s="949"/>
      <c r="W234" s="949"/>
      <c r="X234" s="950"/>
      <c r="Y234" s="274"/>
      <c r="Z234" s="274"/>
      <c r="AA234" s="274" t="b">
        <f t="shared" si="3"/>
        <v>0</v>
      </c>
      <c r="AB234" s="274" t="b">
        <f t="shared" si="4"/>
        <v>0</v>
      </c>
      <c r="AH234" s="199" t="b">
        <f t="shared" si="5"/>
        <v>0</v>
      </c>
    </row>
    <row r="235" spans="1:34" ht="32.25" customHeight="1" x14ac:dyDescent="0.3">
      <c r="A235" s="252"/>
      <c r="B235" s="486" t="s">
        <v>353</v>
      </c>
      <c r="C235" s="987"/>
      <c r="D235" s="934"/>
      <c r="E235" s="935"/>
      <c r="F235" s="475"/>
      <c r="G235" s="476"/>
      <c r="H235" s="936"/>
      <c r="I235" s="937"/>
      <c r="J235" s="937"/>
      <c r="K235" s="938"/>
      <c r="L235" s="369"/>
      <c r="M235" s="988"/>
      <c r="N235" s="989"/>
      <c r="O235" s="274"/>
      <c r="P235" s="362"/>
      <c r="Q235" s="948"/>
      <c r="R235" s="949"/>
      <c r="S235" s="949"/>
      <c r="T235" s="949"/>
      <c r="U235" s="949"/>
      <c r="V235" s="949"/>
      <c r="W235" s="949"/>
      <c r="X235" s="950"/>
      <c r="Y235" s="274"/>
      <c r="Z235" s="274"/>
      <c r="AA235" s="274" t="b">
        <f t="shared" si="3"/>
        <v>0</v>
      </c>
      <c r="AB235" s="274" t="b">
        <f t="shared" si="4"/>
        <v>0</v>
      </c>
      <c r="AH235" s="199" t="b">
        <f t="shared" si="5"/>
        <v>0</v>
      </c>
    </row>
    <row r="236" spans="1:34" ht="70.5" customHeight="1" x14ac:dyDescent="0.3">
      <c r="A236" s="252"/>
      <c r="B236" s="647" t="s">
        <v>626</v>
      </c>
      <c r="C236" s="648"/>
      <c r="D236" s="951" t="s">
        <v>627</v>
      </c>
      <c r="E236" s="952"/>
      <c r="F236" s="953"/>
      <c r="G236" s="954"/>
      <c r="H236" s="479" t="s">
        <v>628</v>
      </c>
      <c r="I236" s="955"/>
      <c r="J236" s="955"/>
      <c r="K236" s="650"/>
      <c r="L236" s="368" t="str">
        <f>IF(TillDelVal=1,"","Ange max poäng-värde
")</f>
        <v xml:space="preserve">Ange max poäng-värde
</v>
      </c>
      <c r="M236" s="951" t="str">
        <f>IF(TillDelVal=1,"","Ange max prisavdrag från totalpriset (kr)
")</f>
        <v xml:space="preserve">Ange max prisavdrag från totalpriset (kr)
</v>
      </c>
      <c r="N236" s="990"/>
      <c r="O236" s="274"/>
      <c r="P236" s="306" t="s">
        <v>629</v>
      </c>
      <c r="Q236" s="958" t="s">
        <v>630</v>
      </c>
      <c r="R236" s="959"/>
      <c r="S236" s="960"/>
      <c r="T236" s="945" t="s">
        <v>631</v>
      </c>
      <c r="U236" s="946"/>
      <c r="V236" s="946"/>
      <c r="W236" s="946"/>
      <c r="X236" s="947"/>
      <c r="Z236" s="274"/>
      <c r="AA236" s="274" t="b">
        <f t="shared" si="3"/>
        <v>0</v>
      </c>
      <c r="AB236" s="274" t="b">
        <f t="shared" si="4"/>
        <v>0</v>
      </c>
      <c r="AH236" s="199"/>
    </row>
    <row r="237" spans="1:34" ht="32.25" customHeight="1" x14ac:dyDescent="0.3">
      <c r="A237" s="252"/>
      <c r="B237" s="486" t="s">
        <v>353</v>
      </c>
      <c r="C237" s="987"/>
      <c r="D237" s="934"/>
      <c r="E237" s="935"/>
      <c r="F237" s="475"/>
      <c r="G237" s="476"/>
      <c r="H237" s="936"/>
      <c r="I237" s="937"/>
      <c r="J237" s="937"/>
      <c r="K237" s="938"/>
      <c r="L237" s="369"/>
      <c r="M237" s="988"/>
      <c r="N237" s="989"/>
      <c r="O237" s="274"/>
      <c r="P237" s="363"/>
      <c r="Q237" s="486"/>
      <c r="R237" s="941"/>
      <c r="S237" s="487"/>
      <c r="T237" s="942"/>
      <c r="U237" s="943"/>
      <c r="V237" s="943"/>
      <c r="W237" s="943"/>
      <c r="X237" s="944"/>
      <c r="Y237" s="274"/>
      <c r="Z237" s="274"/>
      <c r="AA237" s="274" t="b">
        <f t="shared" si="3"/>
        <v>0</v>
      </c>
      <c r="AB237" s="274" t="b">
        <f t="shared" si="4"/>
        <v>0</v>
      </c>
      <c r="AH237" s="199" t="b">
        <f t="shared" si="5"/>
        <v>0</v>
      </c>
    </row>
    <row r="238" spans="1:34" ht="32.25" customHeight="1" x14ac:dyDescent="0.3">
      <c r="A238" s="252"/>
      <c r="B238" s="486" t="s">
        <v>353</v>
      </c>
      <c r="C238" s="987"/>
      <c r="D238" s="934"/>
      <c r="E238" s="935"/>
      <c r="F238" s="475"/>
      <c r="G238" s="476"/>
      <c r="H238" s="936"/>
      <c r="I238" s="937"/>
      <c r="J238" s="937"/>
      <c r="K238" s="938"/>
      <c r="L238" s="369"/>
      <c r="M238" s="988"/>
      <c r="N238" s="989"/>
      <c r="O238" s="274"/>
      <c r="P238" s="363"/>
      <c r="Q238" s="486"/>
      <c r="R238" s="941"/>
      <c r="S238" s="487"/>
      <c r="T238" s="942"/>
      <c r="U238" s="943"/>
      <c r="V238" s="943"/>
      <c r="W238" s="943"/>
      <c r="X238" s="944"/>
      <c r="Y238" s="274"/>
      <c r="Z238" s="274"/>
      <c r="AA238" s="274" t="b">
        <f t="shared" si="3"/>
        <v>0</v>
      </c>
      <c r="AB238" s="274" t="b">
        <f t="shared" si="4"/>
        <v>0</v>
      </c>
      <c r="AH238" s="199" t="b">
        <f t="shared" si="5"/>
        <v>0</v>
      </c>
    </row>
    <row r="239" spans="1:34" ht="32.25" customHeight="1" x14ac:dyDescent="0.3">
      <c r="A239" s="252"/>
      <c r="B239" s="486" t="s">
        <v>353</v>
      </c>
      <c r="C239" s="987"/>
      <c r="D239" s="934"/>
      <c r="E239" s="935"/>
      <c r="F239" s="475"/>
      <c r="G239" s="476"/>
      <c r="H239" s="936"/>
      <c r="I239" s="937"/>
      <c r="J239" s="937"/>
      <c r="K239" s="938"/>
      <c r="L239" s="369"/>
      <c r="M239" s="988"/>
      <c r="N239" s="989"/>
      <c r="O239" s="274"/>
      <c r="P239" s="363"/>
      <c r="Q239" s="486"/>
      <c r="R239" s="941"/>
      <c r="S239" s="487"/>
      <c r="T239" s="942"/>
      <c r="U239" s="943"/>
      <c r="V239" s="943"/>
      <c r="W239" s="943"/>
      <c r="X239" s="944"/>
      <c r="Y239" s="274"/>
      <c r="Z239" s="274"/>
      <c r="AA239" s="274" t="b">
        <f t="shared" si="3"/>
        <v>0</v>
      </c>
      <c r="AB239" s="274" t="b">
        <f t="shared" si="4"/>
        <v>0</v>
      </c>
      <c r="AH239" s="199" t="b">
        <f t="shared" si="5"/>
        <v>0</v>
      </c>
    </row>
    <row r="240" spans="1:34" ht="32.25" customHeight="1" x14ac:dyDescent="0.3">
      <c r="A240" s="252"/>
      <c r="B240" s="486" t="s">
        <v>353</v>
      </c>
      <c r="C240" s="987"/>
      <c r="D240" s="934"/>
      <c r="E240" s="935"/>
      <c r="F240" s="475"/>
      <c r="G240" s="476"/>
      <c r="H240" s="936"/>
      <c r="I240" s="937"/>
      <c r="J240" s="937"/>
      <c r="K240" s="938"/>
      <c r="L240" s="369"/>
      <c r="M240" s="988"/>
      <c r="N240" s="989"/>
      <c r="O240" s="275"/>
      <c r="P240" s="363"/>
      <c r="Q240" s="486"/>
      <c r="R240" s="941"/>
      <c r="S240" s="487"/>
      <c r="T240" s="942"/>
      <c r="U240" s="943"/>
      <c r="V240" s="943"/>
      <c r="W240" s="943"/>
      <c r="X240" s="944"/>
      <c r="Y240" s="274"/>
      <c r="Z240" s="274"/>
      <c r="AA240" s="274" t="b">
        <f t="shared" si="3"/>
        <v>0</v>
      </c>
      <c r="AB240" s="274" t="b">
        <f t="shared" si="4"/>
        <v>0</v>
      </c>
      <c r="AH240" s="199" t="b">
        <f t="shared" si="5"/>
        <v>0</v>
      </c>
    </row>
    <row r="241" spans="1:34" ht="32.25" customHeight="1" x14ac:dyDescent="0.3">
      <c r="A241" s="252"/>
      <c r="B241" s="486" t="s">
        <v>353</v>
      </c>
      <c r="C241" s="987"/>
      <c r="D241" s="934"/>
      <c r="E241" s="935"/>
      <c r="F241" s="475"/>
      <c r="G241" s="476"/>
      <c r="H241" s="936"/>
      <c r="I241" s="937"/>
      <c r="J241" s="937"/>
      <c r="K241" s="938"/>
      <c r="L241" s="369"/>
      <c r="M241" s="988"/>
      <c r="N241" s="989"/>
      <c r="O241" s="274"/>
      <c r="P241" s="363"/>
      <c r="Q241" s="486"/>
      <c r="R241" s="941"/>
      <c r="S241" s="487"/>
      <c r="T241" s="942"/>
      <c r="U241" s="943"/>
      <c r="V241" s="943"/>
      <c r="W241" s="943"/>
      <c r="X241" s="944"/>
      <c r="Y241" s="274"/>
      <c r="Z241" s="274"/>
      <c r="AA241" s="274" t="b">
        <f t="shared" si="3"/>
        <v>0</v>
      </c>
      <c r="AB241" s="274" t="b">
        <f t="shared" si="4"/>
        <v>0</v>
      </c>
      <c r="AH241" s="199" t="b">
        <f t="shared" si="5"/>
        <v>0</v>
      </c>
    </row>
    <row r="242" spans="1:34" ht="32.25" customHeight="1" x14ac:dyDescent="0.3">
      <c r="A242" s="252"/>
      <c r="B242" s="486" t="s">
        <v>353</v>
      </c>
      <c r="C242" s="987"/>
      <c r="D242" s="934"/>
      <c r="E242" s="935"/>
      <c r="F242" s="475"/>
      <c r="G242" s="476"/>
      <c r="H242" s="936"/>
      <c r="I242" s="937"/>
      <c r="J242" s="937"/>
      <c r="K242" s="938"/>
      <c r="L242" s="369"/>
      <c r="M242" s="988"/>
      <c r="N242" s="989"/>
      <c r="O242" s="274"/>
      <c r="P242" s="363"/>
      <c r="Q242" s="486"/>
      <c r="R242" s="941"/>
      <c r="S242" s="487"/>
      <c r="T242" s="942"/>
      <c r="U242" s="943"/>
      <c r="V242" s="943"/>
      <c r="W242" s="943"/>
      <c r="X242" s="944"/>
      <c r="Y242" s="274"/>
      <c r="Z242" s="274"/>
      <c r="AA242" s="274" t="b">
        <f t="shared" si="3"/>
        <v>0</v>
      </c>
      <c r="AB242" s="274" t="b">
        <f t="shared" si="4"/>
        <v>0</v>
      </c>
      <c r="AH242" s="199" t="b">
        <f t="shared" si="5"/>
        <v>0</v>
      </c>
    </row>
    <row r="243" spans="1:34" ht="32.25" customHeight="1" x14ac:dyDescent="0.3">
      <c r="A243" s="252"/>
      <c r="B243" s="486" t="s">
        <v>353</v>
      </c>
      <c r="C243" s="987"/>
      <c r="D243" s="934"/>
      <c r="E243" s="935"/>
      <c r="F243" s="475"/>
      <c r="G243" s="476"/>
      <c r="H243" s="936"/>
      <c r="I243" s="937"/>
      <c r="J243" s="937"/>
      <c r="K243" s="938"/>
      <c r="L243" s="369"/>
      <c r="M243" s="988"/>
      <c r="N243" s="989"/>
      <c r="O243" s="274"/>
      <c r="P243" s="363"/>
      <c r="Q243" s="486"/>
      <c r="R243" s="941"/>
      <c r="S243" s="487"/>
      <c r="T243" s="942"/>
      <c r="U243" s="943"/>
      <c r="V243" s="943"/>
      <c r="W243" s="943"/>
      <c r="X243" s="944"/>
      <c r="Y243" s="274"/>
      <c r="Z243" s="274"/>
      <c r="AA243" s="274" t="b">
        <f t="shared" si="3"/>
        <v>0</v>
      </c>
      <c r="AB243" s="274" t="b">
        <f t="shared" si="4"/>
        <v>0</v>
      </c>
      <c r="AH243" s="199" t="b">
        <f t="shared" si="5"/>
        <v>0</v>
      </c>
    </row>
    <row r="244" spans="1:34" ht="32.25" customHeight="1" x14ac:dyDescent="0.3">
      <c r="A244" s="252"/>
      <c r="B244" s="486" t="s">
        <v>353</v>
      </c>
      <c r="C244" s="987"/>
      <c r="D244" s="934"/>
      <c r="E244" s="935"/>
      <c r="F244" s="475"/>
      <c r="G244" s="476"/>
      <c r="H244" s="936"/>
      <c r="I244" s="937"/>
      <c r="J244" s="937"/>
      <c r="K244" s="938"/>
      <c r="L244" s="369"/>
      <c r="M244" s="988"/>
      <c r="N244" s="989"/>
      <c r="O244" s="274"/>
      <c r="P244" s="363"/>
      <c r="Q244" s="486"/>
      <c r="R244" s="941"/>
      <c r="S244" s="487"/>
      <c r="T244" s="942"/>
      <c r="U244" s="943"/>
      <c r="V244" s="943"/>
      <c r="W244" s="943"/>
      <c r="X244" s="944"/>
      <c r="Y244" s="274"/>
      <c r="Z244" s="274"/>
      <c r="AA244" s="274" t="b">
        <f t="shared" si="3"/>
        <v>0</v>
      </c>
      <c r="AB244" s="274" t="b">
        <f t="shared" si="4"/>
        <v>0</v>
      </c>
      <c r="AH244" s="199" t="b">
        <f t="shared" si="5"/>
        <v>0</v>
      </c>
    </row>
    <row r="245" spans="1:34" ht="32.25" customHeight="1" x14ac:dyDescent="0.3">
      <c r="A245" s="252"/>
      <c r="B245" s="486" t="s">
        <v>353</v>
      </c>
      <c r="C245" s="987"/>
      <c r="D245" s="934"/>
      <c r="E245" s="935"/>
      <c r="F245" s="475"/>
      <c r="G245" s="476"/>
      <c r="H245" s="936"/>
      <c r="I245" s="937"/>
      <c r="J245" s="937"/>
      <c r="K245" s="938"/>
      <c r="L245" s="369"/>
      <c r="M245" s="988"/>
      <c r="N245" s="989"/>
      <c r="O245" s="274"/>
      <c r="P245" s="363"/>
      <c r="Q245" s="486"/>
      <c r="R245" s="941"/>
      <c r="S245" s="487"/>
      <c r="T245" s="942"/>
      <c r="U245" s="943"/>
      <c r="V245" s="943"/>
      <c r="W245" s="943"/>
      <c r="X245" s="944"/>
      <c r="Y245" s="274"/>
      <c r="Z245" s="274"/>
      <c r="AA245" s="274" t="b">
        <f t="shared" si="3"/>
        <v>0</v>
      </c>
      <c r="AB245" s="274" t="b">
        <f t="shared" si="4"/>
        <v>0</v>
      </c>
      <c r="AH245" s="199" t="b">
        <f t="shared" si="5"/>
        <v>0</v>
      </c>
    </row>
    <row r="246" spans="1:34" ht="32.25" customHeight="1" x14ac:dyDescent="0.3">
      <c r="A246" s="252"/>
      <c r="B246" s="486" t="s">
        <v>353</v>
      </c>
      <c r="C246" s="987"/>
      <c r="D246" s="934"/>
      <c r="E246" s="935"/>
      <c r="F246" s="475"/>
      <c r="G246" s="476"/>
      <c r="H246" s="936"/>
      <c r="I246" s="937"/>
      <c r="J246" s="937"/>
      <c r="K246" s="938"/>
      <c r="L246" s="369"/>
      <c r="M246" s="988"/>
      <c r="N246" s="989"/>
      <c r="O246" s="307"/>
      <c r="P246" s="363"/>
      <c r="Q246" s="486"/>
      <c r="R246" s="941"/>
      <c r="S246" s="487"/>
      <c r="T246" s="942"/>
      <c r="U246" s="943"/>
      <c r="V246" s="943"/>
      <c r="W246" s="943"/>
      <c r="X246" s="944"/>
      <c r="Y246" s="274"/>
      <c r="Z246" s="274"/>
      <c r="AA246" s="274" t="b">
        <f t="shared" si="3"/>
        <v>0</v>
      </c>
      <c r="AB246" s="274" t="b">
        <f t="shared" si="4"/>
        <v>0</v>
      </c>
      <c r="AH246" s="199" t="b">
        <f t="shared" si="5"/>
        <v>0</v>
      </c>
    </row>
    <row r="247" spans="1:34" ht="6.75" customHeight="1" x14ac:dyDescent="0.3">
      <c r="A247" s="188">
        <v>1</v>
      </c>
      <c r="AA247" s="274"/>
      <c r="AB247" s="274"/>
      <c r="AH247" s="199"/>
    </row>
    <row r="248" spans="1:34" ht="54.75" customHeight="1" x14ac:dyDescent="0.3">
      <c r="A248" s="252">
        <v>1</v>
      </c>
      <c r="B248" s="190"/>
      <c r="D248" s="221"/>
      <c r="E248" s="221"/>
      <c r="F248" s="221"/>
      <c r="G248" s="221"/>
      <c r="H248" s="221"/>
      <c r="I248" s="221"/>
      <c r="J248" s="221"/>
      <c r="M248" s="980" t="str">
        <f>IF(UtvarderingsVal="Alt2","","Max prisavdrag för uppfyllda bör-krav")</f>
        <v>Max prisavdrag för uppfyllda bör-krav</v>
      </c>
      <c r="N248" s="981"/>
      <c r="P248" s="221"/>
      <c r="Q248" s="221"/>
      <c r="R248" s="221"/>
      <c r="S248" s="221"/>
      <c r="T248" s="221"/>
      <c r="U248" s="221"/>
      <c r="V248" s="221"/>
      <c r="W248" s="254"/>
      <c r="X248" s="256"/>
      <c r="Y248" s="221"/>
      <c r="Z248" s="221"/>
      <c r="AA248" s="274"/>
      <c r="AB248" s="274"/>
      <c r="AH248" s="199"/>
    </row>
    <row r="249" spans="1:34" ht="27" customHeight="1" x14ac:dyDescent="0.3">
      <c r="A249" s="252">
        <v>1</v>
      </c>
      <c r="B249" s="931"/>
      <c r="C249" s="932"/>
      <c r="F249" s="221"/>
      <c r="G249" s="309"/>
      <c r="H249" s="221"/>
      <c r="I249" s="221"/>
      <c r="J249" s="221"/>
      <c r="K249" s="310"/>
      <c r="L249" s="310"/>
      <c r="M249" s="982">
        <f>IF(UtvarderingsVal="Alt2","",SUM(M226:M246))</f>
        <v>0</v>
      </c>
      <c r="N249" s="983"/>
      <c r="P249" s="221"/>
      <c r="Q249" s="221"/>
      <c r="R249" s="931"/>
      <c r="S249" s="932"/>
      <c r="T249" s="482" t="str">
        <f>IF(UtvarderingsVal="Alt2","","Totalt erhållet prisavdrag:")</f>
        <v>Totalt erhållet prisavdrag:</v>
      </c>
      <c r="U249" s="984"/>
      <c r="V249" s="985">
        <f>IFERROR(IF(UtvarderingsVal="Alt2","",SUMIF(P226:P235,"Ja",M226:N235))+SUM(P237:P246),"")</f>
        <v>0</v>
      </c>
      <c r="W249" s="986"/>
      <c r="X249" s="232"/>
      <c r="Y249" s="256"/>
      <c r="Z249" s="274"/>
      <c r="AA249" s="274"/>
      <c r="AB249" s="274"/>
      <c r="AH249" s="199"/>
    </row>
    <row r="250" spans="1:34" ht="14" x14ac:dyDescent="0.3">
      <c r="A250" s="252"/>
      <c r="B250" s="221"/>
      <c r="C250" s="221"/>
      <c r="D250" s="221"/>
      <c r="E250" s="221"/>
      <c r="F250" s="221"/>
      <c r="G250" s="221"/>
      <c r="H250" s="221"/>
      <c r="I250" s="221"/>
      <c r="J250" s="221"/>
      <c r="M250" s="970"/>
      <c r="N250" s="970"/>
      <c r="P250" s="221"/>
      <c r="Q250" s="221"/>
      <c r="R250" s="221"/>
      <c r="S250" s="221"/>
      <c r="T250" s="221"/>
      <c r="U250" s="221"/>
      <c r="V250" s="221"/>
      <c r="W250" s="221"/>
      <c r="X250" s="254"/>
      <c r="Y250" s="256"/>
      <c r="Z250" s="221"/>
      <c r="AA250" s="274"/>
      <c r="AB250" s="274"/>
      <c r="AH250" s="199"/>
    </row>
    <row r="251" spans="1:34" ht="7.5" customHeight="1" x14ac:dyDescent="0.3">
      <c r="B251" s="314"/>
      <c r="C251" s="314"/>
      <c r="D251" s="314"/>
      <c r="E251" s="264"/>
      <c r="F251" s="264"/>
      <c r="G251" s="264"/>
      <c r="H251" s="264"/>
      <c r="J251" s="280"/>
      <c r="P251" s="257"/>
      <c r="R251" s="280"/>
      <c r="S251" s="280"/>
      <c r="T251" s="190"/>
      <c r="U251" s="280"/>
      <c r="V251" s="191"/>
      <c r="W251" s="317"/>
      <c r="X251" s="221"/>
      <c r="Y251" s="221"/>
      <c r="Z251" s="221"/>
      <c r="AA251" s="274"/>
      <c r="AB251" s="274"/>
      <c r="AH251" s="199"/>
    </row>
    <row r="252" spans="1:34" ht="8.25" customHeight="1" x14ac:dyDescent="0.25">
      <c r="A252" s="188" t="s">
        <v>144</v>
      </c>
      <c r="J252" s="280"/>
      <c r="L252" s="211"/>
      <c r="M252" s="211"/>
      <c r="N252" s="211"/>
      <c r="P252" s="361"/>
      <c r="R252" s="361"/>
      <c r="S252" s="260"/>
      <c r="T252" s="260"/>
      <c r="U252" s="260"/>
      <c r="V252" s="260"/>
      <c r="W252" s="195"/>
      <c r="Y252" s="195"/>
      <c r="Z252" s="195"/>
      <c r="AD252" s="260"/>
      <c r="AE252" s="221"/>
    </row>
    <row r="253" spans="1:34" ht="7.5" customHeight="1" x14ac:dyDescent="0.35">
      <c r="B253" s="370"/>
      <c r="C253" s="370"/>
      <c r="D253" s="370"/>
      <c r="E253" s="370"/>
      <c r="F253" s="370"/>
      <c r="G253" s="370"/>
      <c r="H253" s="370"/>
      <c r="I253" s="370"/>
      <c r="S253" s="221"/>
      <c r="T253" s="221"/>
      <c r="U253" s="221"/>
      <c r="V253" s="371"/>
      <c r="W253" s="371"/>
      <c r="X253" s="371"/>
      <c r="Y253" s="371"/>
      <c r="Z253" s="317"/>
    </row>
    <row r="254" spans="1:34" ht="29.25" customHeight="1" x14ac:dyDescent="0.25">
      <c r="A254" s="188" t="s">
        <v>145</v>
      </c>
      <c r="B254" s="372" t="s">
        <v>348</v>
      </c>
      <c r="C254" s="321"/>
      <c r="D254" s="321"/>
      <c r="E254" s="321"/>
      <c r="F254" s="321"/>
      <c r="G254" s="321"/>
      <c r="H254" s="321"/>
      <c r="I254" s="321"/>
      <c r="J254" s="321"/>
      <c r="K254" s="324"/>
      <c r="L254" s="321"/>
      <c r="M254" s="321"/>
      <c r="N254" s="325"/>
      <c r="P254" s="552" t="s">
        <v>115</v>
      </c>
      <c r="Q254" s="911"/>
      <c r="R254" s="552" t="s">
        <v>114</v>
      </c>
      <c r="S254" s="911"/>
    </row>
    <row r="255" spans="1:34" customFormat="1" ht="21.75" customHeight="1" x14ac:dyDescent="0.25">
      <c r="A255" s="188" t="s">
        <v>145</v>
      </c>
      <c r="B255" s="971" t="s">
        <v>157</v>
      </c>
      <c r="C255" s="532"/>
      <c r="D255" s="532"/>
      <c r="E255" s="532"/>
      <c r="F255" s="532"/>
      <c r="G255" s="532"/>
      <c r="H255" s="532"/>
      <c r="I255" s="532"/>
      <c r="J255" s="532"/>
      <c r="K255" s="532"/>
      <c r="L255" s="532"/>
      <c r="M255" s="532"/>
      <c r="N255" s="972"/>
      <c r="P255" s="373">
        <f>V249</f>
        <v>0</v>
      </c>
      <c r="Q255" s="374"/>
      <c r="R255" s="373">
        <f>Y179-P255</f>
        <v>0</v>
      </c>
      <c r="S255" s="374"/>
    </row>
    <row r="256" spans="1:34" x14ac:dyDescent="0.25">
      <c r="A256" s="188" t="s">
        <v>145</v>
      </c>
      <c r="B256" s="973"/>
      <c r="C256" s="532"/>
      <c r="D256" s="532"/>
      <c r="E256" s="532"/>
      <c r="F256" s="532"/>
      <c r="G256" s="532"/>
      <c r="H256" s="532"/>
      <c r="I256" s="532"/>
      <c r="J256" s="532"/>
      <c r="K256" s="532"/>
      <c r="L256" s="532"/>
      <c r="M256" s="532"/>
      <c r="N256" s="972"/>
      <c r="P256" s="375"/>
      <c r="Q256" s="376"/>
      <c r="R256" s="977" t="s">
        <v>148</v>
      </c>
      <c r="S256" s="913"/>
      <c r="T256" s="221"/>
      <c r="U256" s="221"/>
      <c r="X256" s="221"/>
      <c r="Y256" s="221"/>
      <c r="Z256" s="221"/>
      <c r="AA256" s="221"/>
      <c r="AB256" s="221"/>
      <c r="AC256" s="221"/>
      <c r="AD256" s="221"/>
      <c r="AE256" s="221"/>
      <c r="AF256" s="221"/>
      <c r="AG256" s="221"/>
    </row>
    <row r="257" spans="1:34" x14ac:dyDescent="0.25">
      <c r="A257" s="188" t="s">
        <v>145</v>
      </c>
      <c r="B257" s="974"/>
      <c r="C257" s="975"/>
      <c r="D257" s="975"/>
      <c r="E257" s="975"/>
      <c r="F257" s="975"/>
      <c r="G257" s="975"/>
      <c r="H257" s="975"/>
      <c r="I257" s="975"/>
      <c r="J257" s="975"/>
      <c r="K257" s="975"/>
      <c r="L257" s="975"/>
      <c r="M257" s="975"/>
      <c r="N257" s="976"/>
      <c r="P257" s="377"/>
      <c r="Q257" s="378"/>
      <c r="R257" s="978"/>
      <c r="S257" s="979"/>
      <c r="T257" s="221"/>
      <c r="U257" s="221"/>
      <c r="V257" s="379"/>
      <c r="Z257" s="931"/>
      <c r="AA257" s="931"/>
      <c r="AB257" s="931"/>
      <c r="AC257" s="221"/>
      <c r="AE257" s="221"/>
      <c r="AF257" s="221"/>
      <c r="AG257" s="221"/>
    </row>
    <row r="258" spans="1:34" ht="9" customHeight="1" x14ac:dyDescent="0.25">
      <c r="A258" s="188" t="s">
        <v>145</v>
      </c>
      <c r="J258" s="280"/>
      <c r="L258" s="211"/>
      <c r="M258" s="211"/>
      <c r="N258" s="211"/>
      <c r="P258" s="361"/>
      <c r="R258" s="361"/>
      <c r="S258" s="260"/>
      <c r="T258" s="260"/>
      <c r="U258" s="260"/>
      <c r="V258" s="260"/>
      <c r="W258" s="195"/>
      <c r="Y258" s="195"/>
      <c r="Z258" s="195"/>
      <c r="AD258" s="260"/>
      <c r="AE258" s="221"/>
    </row>
    <row r="259" spans="1:34" x14ac:dyDescent="0.25">
      <c r="B259" s="279"/>
      <c r="C259" s="279"/>
      <c r="D259" s="279"/>
      <c r="E259" s="279"/>
      <c r="F259" s="279"/>
      <c r="G259" s="279"/>
      <c r="H259" s="279"/>
      <c r="I259" s="279"/>
      <c r="J259" s="280"/>
      <c r="L259" s="281"/>
      <c r="M259" s="281"/>
      <c r="N259" s="281"/>
      <c r="P259" s="282"/>
      <c r="R259" s="260"/>
      <c r="U259" s="195"/>
      <c r="V259" s="195"/>
      <c r="W259" s="280"/>
      <c r="AD259" s="280"/>
    </row>
    <row r="260" spans="1:34" x14ac:dyDescent="0.25">
      <c r="B260" s="279"/>
      <c r="C260" s="279"/>
      <c r="D260" s="279"/>
      <c r="E260" s="279"/>
      <c r="F260" s="279"/>
      <c r="G260" s="279"/>
      <c r="H260" s="279"/>
      <c r="I260" s="279"/>
      <c r="J260" s="280"/>
      <c r="L260" s="281"/>
      <c r="M260" s="281"/>
      <c r="N260" s="281"/>
      <c r="P260" s="282"/>
      <c r="R260" s="260"/>
      <c r="U260" s="195"/>
      <c r="V260" s="195"/>
      <c r="W260" s="280"/>
      <c r="AD260" s="280"/>
    </row>
    <row r="261" spans="1:34" ht="18" x14ac:dyDescent="0.25">
      <c r="B261" s="471" t="s">
        <v>329</v>
      </c>
      <c r="C261" s="471"/>
      <c r="D261" s="471"/>
      <c r="E261" s="471"/>
      <c r="F261" s="471"/>
      <c r="H261" s="283"/>
      <c r="I261" s="283"/>
      <c r="J261" s="283"/>
      <c r="S261" s="221"/>
      <c r="T261" s="221"/>
      <c r="U261" s="221"/>
      <c r="W261" s="221"/>
    </row>
    <row r="262" spans="1:34" ht="26.25" customHeight="1" x14ac:dyDescent="0.25">
      <c r="B262" s="651" t="s">
        <v>328</v>
      </c>
      <c r="C262" s="652"/>
      <c r="D262" s="652"/>
      <c r="E262" s="652"/>
      <c r="F262" s="652"/>
      <c r="G262" s="652"/>
      <c r="H262" s="652"/>
      <c r="I262" s="652"/>
      <c r="J262" s="283"/>
      <c r="S262" s="221"/>
      <c r="T262" s="221"/>
      <c r="U262" s="221"/>
      <c r="W262" s="221"/>
    </row>
    <row r="263" spans="1:34" ht="13" x14ac:dyDescent="0.25">
      <c r="B263" s="189" t="s">
        <v>106</v>
      </c>
      <c r="H263" s="283"/>
      <c r="I263" s="283"/>
      <c r="J263" s="283"/>
      <c r="K263" s="190"/>
      <c r="P263" s="189"/>
      <c r="U263" s="221"/>
      <c r="V263" s="221"/>
      <c r="W263" s="221"/>
    </row>
    <row r="264" spans="1:34" ht="19.5" customHeight="1" x14ac:dyDescent="0.25">
      <c r="B264" s="502" t="s">
        <v>352</v>
      </c>
      <c r="C264" s="566"/>
      <c r="D264" s="566"/>
      <c r="E264" s="566"/>
      <c r="F264" s="566"/>
      <c r="G264" s="566"/>
      <c r="H264" s="566"/>
      <c r="I264" s="626"/>
      <c r="J264" s="283"/>
      <c r="K264" s="190"/>
      <c r="P264" s="631"/>
      <c r="Q264" s="631"/>
      <c r="R264" s="631"/>
      <c r="S264" s="631"/>
      <c r="T264" s="284"/>
      <c r="U264" s="221"/>
    </row>
    <row r="265" spans="1:34" ht="19.5" customHeight="1" x14ac:dyDescent="0.25">
      <c r="B265" s="498"/>
      <c r="C265" s="499"/>
      <c r="D265" s="499"/>
      <c r="E265" s="499"/>
      <c r="F265" s="499"/>
      <c r="G265" s="499"/>
      <c r="H265" s="499"/>
      <c r="I265" s="500"/>
      <c r="J265" s="283"/>
      <c r="K265" s="190"/>
      <c r="U265" s="221"/>
      <c r="AG265" s="221"/>
      <c r="AH265" s="221"/>
    </row>
    <row r="266" spans="1:34" ht="19.5" customHeight="1" x14ac:dyDescent="0.25">
      <c r="B266" s="498"/>
      <c r="C266" s="499"/>
      <c r="D266" s="499"/>
      <c r="E266" s="499"/>
      <c r="F266" s="499"/>
      <c r="G266" s="499"/>
      <c r="H266" s="499"/>
      <c r="I266" s="500"/>
      <c r="K266" s="190"/>
      <c r="U266" s="221"/>
      <c r="X266" s="637"/>
      <c r="Y266" s="637"/>
      <c r="Z266" s="637"/>
      <c r="AA266" s="637"/>
      <c r="AB266" s="637"/>
      <c r="AG266" s="221"/>
      <c r="AH266" s="221"/>
    </row>
    <row r="267" spans="1:34" ht="19.5" customHeight="1" x14ac:dyDescent="0.25">
      <c r="B267" s="501"/>
      <c r="C267" s="501"/>
      <c r="D267" s="501"/>
      <c r="E267" s="501"/>
      <c r="F267" s="501"/>
      <c r="G267" s="501"/>
      <c r="H267" s="501"/>
      <c r="I267" s="501"/>
      <c r="K267" s="190"/>
      <c r="U267" s="221"/>
      <c r="X267" s="637"/>
      <c r="Y267" s="637"/>
      <c r="Z267" s="637"/>
      <c r="AA267" s="637"/>
      <c r="AB267" s="637"/>
      <c r="AG267" s="221"/>
      <c r="AH267" s="221"/>
    </row>
    <row r="268" spans="1:34" ht="12.75" customHeight="1" x14ac:dyDescent="0.25">
      <c r="J268" s="280"/>
      <c r="P268" s="280"/>
      <c r="Q268" s="280"/>
      <c r="R268" s="280"/>
      <c r="S268" s="280"/>
      <c r="T268" s="280"/>
      <c r="U268" s="221"/>
      <c r="X268" s="637"/>
      <c r="Y268" s="637"/>
      <c r="Z268" s="637"/>
      <c r="AA268" s="637"/>
      <c r="AB268" s="637"/>
      <c r="AG268" s="221"/>
      <c r="AH268" s="221"/>
    </row>
    <row r="269" spans="1:34" ht="19.5" customHeight="1" x14ac:dyDescent="0.25">
      <c r="B269" s="189" t="s">
        <v>336</v>
      </c>
      <c r="P269" s="189"/>
      <c r="U269" s="221"/>
      <c r="X269" s="637"/>
      <c r="Y269" s="637"/>
      <c r="Z269" s="637"/>
      <c r="AA269" s="637"/>
      <c r="AB269" s="637"/>
      <c r="AG269" s="221"/>
      <c r="AH269" s="221"/>
    </row>
    <row r="270" spans="1:34" ht="19.5" customHeight="1" x14ac:dyDescent="0.25">
      <c r="B270" s="497" t="s">
        <v>155</v>
      </c>
      <c r="C270" s="497"/>
      <c r="D270" s="497"/>
      <c r="E270" s="497"/>
      <c r="F270" s="497"/>
      <c r="G270" s="497"/>
      <c r="H270" s="497"/>
      <c r="I270" s="497"/>
      <c r="P270" s="631"/>
      <c r="Q270" s="631"/>
      <c r="R270" s="631"/>
      <c r="S270" s="631"/>
      <c r="T270" s="284"/>
      <c r="U270" s="221"/>
      <c r="X270" s="637"/>
      <c r="Y270" s="637"/>
      <c r="Z270" s="637"/>
      <c r="AA270" s="637"/>
      <c r="AB270" s="637"/>
    </row>
    <row r="271" spans="1:34" ht="19.5" customHeight="1" x14ac:dyDescent="0.25">
      <c r="B271" s="501"/>
      <c r="C271" s="501"/>
      <c r="D271" s="501"/>
      <c r="E271" s="501"/>
      <c r="F271" s="501"/>
      <c r="G271" s="501"/>
      <c r="H271" s="501"/>
      <c r="I271" s="501"/>
      <c r="U271" s="221"/>
      <c r="X271" s="637"/>
      <c r="Y271" s="637"/>
      <c r="Z271" s="637"/>
      <c r="AA271" s="637"/>
      <c r="AB271" s="637"/>
      <c r="AG271" s="221"/>
      <c r="AH271" s="221"/>
    </row>
    <row r="272" spans="1:34" ht="19.5" customHeight="1" x14ac:dyDescent="0.25">
      <c r="B272" s="501"/>
      <c r="C272" s="501"/>
      <c r="D272" s="501"/>
      <c r="E272" s="501"/>
      <c r="F272" s="501"/>
      <c r="G272" s="501"/>
      <c r="H272" s="501"/>
      <c r="I272" s="501"/>
      <c r="U272" s="221"/>
      <c r="X272" s="637"/>
      <c r="Y272" s="637"/>
      <c r="Z272" s="637"/>
      <c r="AA272" s="637"/>
      <c r="AB272" s="637"/>
      <c r="AG272" s="221"/>
      <c r="AH272" s="221"/>
    </row>
    <row r="273" spans="2:34" ht="19.5" customHeight="1" x14ac:dyDescent="0.25">
      <c r="B273" s="501"/>
      <c r="C273" s="501"/>
      <c r="D273" s="501"/>
      <c r="E273" s="501"/>
      <c r="F273" s="501"/>
      <c r="G273" s="501"/>
      <c r="H273" s="501"/>
      <c r="I273" s="501"/>
      <c r="U273" s="221"/>
      <c r="X273" s="637"/>
      <c r="Y273" s="637"/>
      <c r="Z273" s="637"/>
      <c r="AA273" s="637"/>
      <c r="AB273" s="637"/>
      <c r="AG273" s="221"/>
      <c r="AH273" s="221"/>
    </row>
    <row r="274" spans="2:34" ht="19.5" customHeight="1" x14ac:dyDescent="0.25">
      <c r="U274" s="221"/>
      <c r="X274" s="637"/>
      <c r="Y274" s="637"/>
      <c r="Z274" s="637"/>
      <c r="AA274" s="637"/>
      <c r="AB274" s="637"/>
      <c r="AG274" s="221"/>
      <c r="AH274" s="221"/>
    </row>
    <row r="275" spans="2:34" ht="19.5" customHeight="1" x14ac:dyDescent="0.25">
      <c r="B275" s="189" t="s">
        <v>337</v>
      </c>
      <c r="P275" s="189"/>
      <c r="U275" s="221"/>
      <c r="X275" s="637"/>
      <c r="Y275" s="637"/>
      <c r="Z275" s="637"/>
      <c r="AA275" s="637"/>
      <c r="AB275" s="637"/>
      <c r="AG275" s="221"/>
      <c r="AH275" s="221"/>
    </row>
    <row r="276" spans="2:34" ht="19.5" customHeight="1" x14ac:dyDescent="0.25">
      <c r="B276" s="497" t="s">
        <v>338</v>
      </c>
      <c r="C276" s="497"/>
      <c r="D276" s="497"/>
      <c r="E276" s="497"/>
      <c r="F276" s="497"/>
      <c r="G276" s="497"/>
      <c r="H276" s="497"/>
      <c r="I276" s="497"/>
      <c r="P276" s="636"/>
      <c r="Q276" s="636"/>
      <c r="R276" s="636"/>
      <c r="S276" s="636"/>
      <c r="T276" s="284"/>
      <c r="U276" s="221"/>
      <c r="X276" s="637"/>
      <c r="Y276" s="637"/>
      <c r="Z276" s="637"/>
      <c r="AA276" s="637"/>
      <c r="AB276" s="637"/>
    </row>
    <row r="277" spans="2:34" ht="19.5" customHeight="1" x14ac:dyDescent="0.25">
      <c r="B277" s="501"/>
      <c r="C277" s="501"/>
      <c r="D277" s="501"/>
      <c r="E277" s="501"/>
      <c r="F277" s="501"/>
      <c r="G277" s="501"/>
      <c r="H277" s="501"/>
      <c r="I277" s="501"/>
      <c r="U277" s="221"/>
      <c r="X277" s="637"/>
      <c r="Y277" s="637"/>
      <c r="Z277" s="637"/>
      <c r="AA277" s="637"/>
      <c r="AB277" s="637"/>
      <c r="AG277" s="221"/>
      <c r="AH277" s="221"/>
    </row>
    <row r="278" spans="2:34" ht="19.5" customHeight="1" x14ac:dyDescent="0.25">
      <c r="B278" s="501"/>
      <c r="C278" s="501"/>
      <c r="D278" s="501"/>
      <c r="E278" s="501"/>
      <c r="F278" s="501"/>
      <c r="G278" s="501"/>
      <c r="H278" s="501"/>
      <c r="I278" s="501"/>
      <c r="U278" s="221"/>
      <c r="X278" s="637"/>
      <c r="Y278" s="637"/>
      <c r="Z278" s="637"/>
      <c r="AA278" s="637"/>
      <c r="AB278" s="637"/>
      <c r="AG278" s="221"/>
      <c r="AH278" s="221"/>
    </row>
    <row r="279" spans="2:34" ht="19.5" customHeight="1" x14ac:dyDescent="0.25">
      <c r="B279" s="501"/>
      <c r="C279" s="501"/>
      <c r="D279" s="501"/>
      <c r="E279" s="501"/>
      <c r="F279" s="501"/>
      <c r="G279" s="501"/>
      <c r="H279" s="501"/>
      <c r="I279" s="501"/>
      <c r="U279" s="221"/>
      <c r="X279" s="637"/>
      <c r="Y279" s="637"/>
      <c r="Z279" s="637"/>
      <c r="AA279" s="637"/>
      <c r="AB279" s="637"/>
      <c r="AG279" s="221"/>
      <c r="AH279" s="221"/>
    </row>
    <row r="280" spans="2:34" ht="18" customHeight="1" x14ac:dyDescent="0.25">
      <c r="B280" s="969"/>
      <c r="C280" s="501"/>
      <c r="D280" s="501"/>
      <c r="E280" s="501"/>
      <c r="F280" s="501"/>
      <c r="G280" s="501"/>
      <c r="H280" s="501"/>
      <c r="I280" s="501"/>
      <c r="U280" s="221"/>
      <c r="X280" s="637"/>
      <c r="Y280" s="637"/>
      <c r="Z280" s="637"/>
      <c r="AA280" s="637"/>
      <c r="AB280" s="637"/>
      <c r="AG280" s="221"/>
      <c r="AH280" s="221"/>
    </row>
    <row r="281" spans="2:34" ht="19.5" customHeight="1" x14ac:dyDescent="0.25">
      <c r="B281" s="501"/>
      <c r="C281" s="501"/>
      <c r="D281" s="501"/>
      <c r="E281" s="501"/>
      <c r="F281" s="501"/>
      <c r="G281" s="501"/>
      <c r="H281" s="501"/>
      <c r="I281" s="501"/>
      <c r="U281" s="221"/>
      <c r="X281" s="637"/>
      <c r="Y281" s="637"/>
      <c r="Z281" s="637"/>
      <c r="AA281" s="637"/>
      <c r="AB281" s="637"/>
      <c r="AG281" s="221"/>
      <c r="AH281" s="221"/>
    </row>
    <row r="282" spans="2:34" ht="17.25" customHeight="1" x14ac:dyDescent="0.25">
      <c r="B282" s="285"/>
      <c r="C282" s="285"/>
      <c r="D282" s="285"/>
      <c r="E282" s="285"/>
      <c r="F282" s="285"/>
      <c r="H282" s="286"/>
      <c r="I282" s="286"/>
      <c r="J282" s="286"/>
      <c r="P282" s="287"/>
      <c r="S282" s="221"/>
      <c r="T282" s="221"/>
      <c r="U282" s="221"/>
      <c r="X282" s="637"/>
      <c r="Y282" s="637"/>
      <c r="Z282" s="637"/>
      <c r="AA282" s="637"/>
      <c r="AB282" s="637"/>
      <c r="AG282" s="221"/>
      <c r="AH282" s="221"/>
    </row>
    <row r="283" spans="2:34" ht="19.5" customHeight="1" x14ac:dyDescent="0.25">
      <c r="B283" s="189" t="s">
        <v>149</v>
      </c>
      <c r="P283" s="189"/>
      <c r="U283" s="221"/>
      <c r="X283" s="637"/>
      <c r="Y283" s="637"/>
      <c r="Z283" s="637"/>
      <c r="AA283" s="637"/>
      <c r="AB283" s="637"/>
      <c r="AG283" s="221"/>
      <c r="AH283" s="221"/>
    </row>
    <row r="284" spans="2:34" ht="19.5" customHeight="1" x14ac:dyDescent="0.25">
      <c r="B284" s="497" t="s">
        <v>172</v>
      </c>
      <c r="C284" s="497"/>
      <c r="D284" s="497"/>
      <c r="E284" s="497"/>
      <c r="F284" s="497"/>
      <c r="G284" s="497"/>
      <c r="H284" s="497"/>
      <c r="I284" s="497"/>
      <c r="K284" s="190"/>
      <c r="P284" s="631"/>
      <c r="Q284" s="631"/>
      <c r="R284" s="631"/>
      <c r="S284" s="631"/>
      <c r="T284" s="284"/>
      <c r="U284" s="221"/>
      <c r="X284" s="637"/>
      <c r="Y284" s="637"/>
      <c r="Z284" s="637"/>
      <c r="AA284" s="637"/>
      <c r="AB284" s="637"/>
    </row>
    <row r="285" spans="2:34" ht="19.5" customHeight="1" x14ac:dyDescent="0.25">
      <c r="B285" s="501"/>
      <c r="C285" s="501"/>
      <c r="D285" s="501"/>
      <c r="E285" s="501"/>
      <c r="F285" s="501"/>
      <c r="G285" s="501"/>
      <c r="H285" s="501"/>
      <c r="I285" s="501"/>
      <c r="K285" s="190"/>
      <c r="U285" s="221"/>
      <c r="X285" s="637"/>
      <c r="Y285" s="637"/>
      <c r="Z285" s="637"/>
      <c r="AA285" s="637"/>
      <c r="AB285" s="637"/>
      <c r="AG285" s="221"/>
      <c r="AH285" s="221"/>
    </row>
    <row r="286" spans="2:34" ht="19.5" customHeight="1" x14ac:dyDescent="0.25">
      <c r="B286" s="501"/>
      <c r="C286" s="501"/>
      <c r="D286" s="501"/>
      <c r="E286" s="501"/>
      <c r="F286" s="501"/>
      <c r="G286" s="501"/>
      <c r="H286" s="501"/>
      <c r="I286" s="501"/>
      <c r="K286" s="190"/>
      <c r="U286" s="221"/>
      <c r="X286" s="637"/>
      <c r="Y286" s="637"/>
      <c r="Z286" s="637"/>
      <c r="AA286" s="637"/>
      <c r="AB286" s="637"/>
      <c r="AG286" s="221"/>
      <c r="AH286" s="221"/>
    </row>
    <row r="287" spans="2:34" ht="19.5" customHeight="1" x14ac:dyDescent="0.25">
      <c r="B287" s="501"/>
      <c r="C287" s="501"/>
      <c r="D287" s="501"/>
      <c r="E287" s="501"/>
      <c r="F287" s="501"/>
      <c r="G287" s="501"/>
      <c r="H287" s="501"/>
      <c r="I287" s="501"/>
      <c r="K287" s="190"/>
      <c r="U287" s="221"/>
      <c r="X287" s="637"/>
      <c r="Y287" s="637"/>
      <c r="Z287" s="637"/>
      <c r="AA287" s="637"/>
      <c r="AB287" s="637"/>
      <c r="AG287" s="221"/>
      <c r="AH287" s="221"/>
    </row>
    <row r="288" spans="2:34" ht="19.5" customHeight="1" x14ac:dyDescent="0.25">
      <c r="J288" s="280"/>
      <c r="P288" s="280"/>
      <c r="Q288" s="280"/>
      <c r="R288" s="280"/>
      <c r="S288" s="280"/>
      <c r="T288" s="280"/>
      <c r="U288" s="221"/>
      <c r="X288" s="637"/>
      <c r="Y288" s="637"/>
      <c r="Z288" s="637"/>
      <c r="AA288" s="637"/>
      <c r="AB288" s="637"/>
      <c r="AG288" s="221"/>
      <c r="AH288" s="221"/>
    </row>
    <row r="289" spans="2:34" ht="17.25" customHeight="1" x14ac:dyDescent="0.25">
      <c r="B289" s="189" t="s">
        <v>335</v>
      </c>
      <c r="C289" s="285"/>
      <c r="D289" s="285"/>
      <c r="E289" s="285"/>
      <c r="F289" s="285"/>
      <c r="H289" s="286"/>
      <c r="I289" s="286"/>
      <c r="J289" s="286"/>
      <c r="P289" s="287"/>
      <c r="S289" s="221"/>
      <c r="T289" s="221"/>
      <c r="U289" s="221"/>
      <c r="X289" s="637"/>
      <c r="Y289" s="637"/>
      <c r="Z289" s="637"/>
      <c r="AA289" s="637"/>
      <c r="AB289" s="637"/>
      <c r="AG289" s="221"/>
      <c r="AH289" s="221"/>
    </row>
    <row r="290" spans="2:34" s="1" customFormat="1" ht="43.9" customHeight="1" x14ac:dyDescent="0.25">
      <c r="B290" s="497" t="s">
        <v>608</v>
      </c>
      <c r="C290" s="497"/>
      <c r="D290" s="497"/>
      <c r="E290" s="497"/>
      <c r="F290" s="497"/>
      <c r="G290" s="497"/>
      <c r="H290" s="497"/>
      <c r="I290" s="497"/>
      <c r="X290" s="637"/>
      <c r="Y290" s="637"/>
      <c r="Z290" s="637"/>
      <c r="AA290" s="637"/>
      <c r="AB290" s="637"/>
    </row>
    <row r="291" spans="2:34" s="1" customFormat="1" ht="41.25" customHeight="1" x14ac:dyDescent="0.25">
      <c r="B291" s="653"/>
      <c r="C291" s="654"/>
      <c r="D291" s="654"/>
      <c r="E291" s="655"/>
      <c r="F291" s="655"/>
      <c r="G291" s="655"/>
      <c r="H291" s="655"/>
      <c r="I291" s="656"/>
      <c r="X291" s="637"/>
      <c r="Y291" s="637"/>
      <c r="Z291" s="637"/>
      <c r="AA291" s="637"/>
      <c r="AB291" s="637"/>
    </row>
    <row r="292" spans="2:34" s="1" customFormat="1" ht="41.25" customHeight="1" x14ac:dyDescent="0.25">
      <c r="B292" s="657"/>
      <c r="C292" s="658"/>
      <c r="D292" s="658"/>
      <c r="E292" s="659"/>
      <c r="F292" s="659"/>
      <c r="G292" s="659"/>
      <c r="H292" s="659"/>
      <c r="I292" s="660"/>
      <c r="X292" s="637"/>
      <c r="Y292" s="637"/>
      <c r="Z292" s="637"/>
      <c r="AA292" s="637"/>
      <c r="AB292" s="637"/>
    </row>
    <row r="293" spans="2:34" s="1" customFormat="1" ht="25.5" customHeight="1" x14ac:dyDescent="0.4">
      <c r="B293" s="661"/>
      <c r="C293" s="662"/>
      <c r="D293" s="662"/>
      <c r="E293" s="662"/>
      <c r="F293" s="662"/>
      <c r="G293" s="662"/>
      <c r="H293" s="662"/>
      <c r="I293" s="663"/>
      <c r="J293" s="288"/>
      <c r="K293" s="288"/>
      <c r="L293" s="288"/>
      <c r="M293" s="288"/>
      <c r="X293" s="637"/>
      <c r="Y293" s="637"/>
      <c r="Z293" s="637"/>
      <c r="AA293" s="637"/>
      <c r="AB293" s="637"/>
    </row>
    <row r="294" spans="2:34" ht="17.25" customHeight="1" x14ac:dyDescent="0.25">
      <c r="B294" s="285"/>
      <c r="C294" s="285"/>
      <c r="D294" s="285"/>
      <c r="E294" s="285"/>
      <c r="F294" s="285"/>
      <c r="H294" s="286"/>
      <c r="I294" s="286"/>
      <c r="J294" s="286"/>
      <c r="P294" s="287"/>
      <c r="S294" s="221"/>
      <c r="T294" s="221"/>
      <c r="U294" s="221"/>
      <c r="X294" s="637"/>
      <c r="Y294" s="637"/>
      <c r="Z294" s="637"/>
      <c r="AA294" s="637"/>
      <c r="AB294" s="637"/>
      <c r="AG294" s="221"/>
      <c r="AH294" s="221"/>
    </row>
    <row r="295" spans="2:34" ht="20.25" customHeight="1" x14ac:dyDescent="0.25">
      <c r="B295" s="471" t="s">
        <v>35</v>
      </c>
      <c r="C295" s="471"/>
      <c r="D295" s="471"/>
      <c r="E295" s="471"/>
      <c r="F295" s="471"/>
      <c r="P295" s="287"/>
      <c r="S295" s="221"/>
      <c r="T295" s="221"/>
      <c r="U295" s="221"/>
      <c r="X295" s="637"/>
      <c r="Y295" s="637"/>
      <c r="Z295" s="637"/>
      <c r="AA295" s="637"/>
      <c r="AB295" s="637"/>
      <c r="AG295" s="221"/>
      <c r="AH295" s="221"/>
    </row>
    <row r="296" spans="2:34" ht="33" customHeight="1" x14ac:dyDescent="0.25">
      <c r="B296" s="502" t="s">
        <v>36</v>
      </c>
      <c r="C296" s="503"/>
      <c r="D296" s="503"/>
      <c r="E296" s="503"/>
      <c r="F296" s="503"/>
      <c r="G296" s="503"/>
      <c r="H296" s="503"/>
      <c r="I296" s="503"/>
      <c r="J296" s="289"/>
      <c r="K296" s="279"/>
      <c r="L296" s="279"/>
      <c r="M296" s="279"/>
      <c r="N296" s="279"/>
      <c r="O296" s="221"/>
      <c r="P296" s="221"/>
      <c r="Q296" s="221"/>
      <c r="R296" s="221"/>
      <c r="S296" s="221"/>
      <c r="T296" s="221"/>
      <c r="U296" s="221"/>
      <c r="X296" s="637"/>
      <c r="Y296" s="637"/>
      <c r="Z296" s="637"/>
      <c r="AA296" s="637"/>
      <c r="AB296" s="637"/>
      <c r="AG296" s="221"/>
      <c r="AH296" s="221"/>
    </row>
    <row r="297" spans="2:34" ht="17.25" customHeight="1" x14ac:dyDescent="0.25">
      <c r="B297" s="504"/>
      <c r="C297" s="505"/>
      <c r="D297" s="505"/>
      <c r="E297" s="505"/>
      <c r="F297" s="505"/>
      <c r="G297" s="505"/>
      <c r="H297" s="505"/>
      <c r="I297" s="505"/>
      <c r="J297" s="290"/>
      <c r="K297" s="291"/>
      <c r="L297" s="291"/>
      <c r="M297" s="291"/>
      <c r="N297" s="291"/>
      <c r="O297" s="221"/>
      <c r="P297" s="221"/>
      <c r="Q297" s="221"/>
      <c r="R297" s="221"/>
      <c r="S297" s="221"/>
      <c r="T297" s="221"/>
      <c r="U297" s="221"/>
      <c r="X297" s="637"/>
      <c r="Y297" s="637"/>
      <c r="Z297" s="637"/>
      <c r="AA297" s="637"/>
      <c r="AB297" s="637"/>
      <c r="AG297" s="221"/>
      <c r="AH297" s="221"/>
    </row>
    <row r="298" spans="2:34" ht="12.75" customHeight="1" x14ac:dyDescent="0.25">
      <c r="B298" s="506"/>
      <c r="C298" s="507"/>
      <c r="D298" s="507"/>
      <c r="E298" s="507"/>
      <c r="F298" s="507"/>
      <c r="G298" s="507"/>
      <c r="H298" s="507"/>
      <c r="I298" s="507"/>
      <c r="J298" s="290"/>
      <c r="K298" s="291"/>
      <c r="L298" s="291"/>
      <c r="M298" s="291"/>
      <c r="N298" s="291"/>
      <c r="X298" s="637"/>
      <c r="Y298" s="637"/>
      <c r="Z298" s="637"/>
      <c r="AA298" s="637"/>
      <c r="AB298" s="637"/>
    </row>
    <row r="299" spans="2:34" ht="12.75" customHeight="1" x14ac:dyDescent="0.25">
      <c r="B299" s="506"/>
      <c r="C299" s="507"/>
      <c r="D299" s="507"/>
      <c r="E299" s="507"/>
      <c r="F299" s="507"/>
      <c r="G299" s="507"/>
      <c r="H299" s="507"/>
      <c r="I299" s="507"/>
      <c r="J299" s="290"/>
      <c r="K299" s="291"/>
      <c r="L299" s="291"/>
      <c r="M299" s="291"/>
      <c r="N299" s="291"/>
      <c r="X299" s="637"/>
      <c r="Y299" s="637"/>
      <c r="Z299" s="637"/>
      <c r="AA299" s="637"/>
      <c r="AB299" s="637"/>
    </row>
    <row r="300" spans="2:34" ht="12.75" customHeight="1" x14ac:dyDescent="0.25">
      <c r="B300" s="506"/>
      <c r="C300" s="507"/>
      <c r="D300" s="507"/>
      <c r="E300" s="507"/>
      <c r="F300" s="507"/>
      <c r="G300" s="507"/>
      <c r="H300" s="507"/>
      <c r="I300" s="507"/>
      <c r="J300" s="290"/>
      <c r="K300" s="291"/>
      <c r="L300" s="291"/>
      <c r="M300" s="291"/>
      <c r="N300" s="291"/>
      <c r="X300" s="637"/>
      <c r="Y300" s="637"/>
      <c r="Z300" s="637"/>
      <c r="AA300" s="637"/>
      <c r="AB300" s="637"/>
    </row>
    <row r="301" spans="2:34" ht="12.75" customHeight="1" x14ac:dyDescent="0.25">
      <c r="B301" s="506"/>
      <c r="C301" s="507"/>
      <c r="D301" s="507"/>
      <c r="E301" s="507"/>
      <c r="F301" s="507"/>
      <c r="G301" s="507"/>
      <c r="H301" s="507"/>
      <c r="I301" s="507"/>
      <c r="J301" s="290"/>
      <c r="K301" s="291"/>
      <c r="L301" s="291"/>
      <c r="M301" s="291"/>
      <c r="N301" s="291"/>
      <c r="X301" s="637"/>
      <c r="Y301" s="637"/>
      <c r="Z301" s="637"/>
      <c r="AA301" s="637"/>
      <c r="AB301" s="637"/>
    </row>
    <row r="302" spans="2:34" ht="12.75" customHeight="1" x14ac:dyDescent="0.25">
      <c r="B302" s="506"/>
      <c r="C302" s="507"/>
      <c r="D302" s="507"/>
      <c r="E302" s="507"/>
      <c r="F302" s="507"/>
      <c r="G302" s="507"/>
      <c r="H302" s="507"/>
      <c r="I302" s="507"/>
      <c r="J302" s="290"/>
      <c r="K302" s="291"/>
      <c r="L302" s="291"/>
      <c r="M302" s="291"/>
      <c r="N302" s="291"/>
      <c r="X302" s="637"/>
      <c r="Y302" s="637"/>
      <c r="Z302" s="637"/>
      <c r="AA302" s="637"/>
      <c r="AB302" s="637"/>
    </row>
    <row r="303" spans="2:34" ht="12.75" customHeight="1" x14ac:dyDescent="0.25">
      <c r="B303" s="506"/>
      <c r="C303" s="507"/>
      <c r="D303" s="507"/>
      <c r="E303" s="507"/>
      <c r="F303" s="507"/>
      <c r="G303" s="507"/>
      <c r="H303" s="507"/>
      <c r="I303" s="507"/>
      <c r="J303" s="292"/>
      <c r="K303" s="232"/>
      <c r="L303" s="232"/>
      <c r="M303" s="232"/>
      <c r="N303" s="232"/>
      <c r="X303" s="637"/>
      <c r="Y303" s="637"/>
      <c r="Z303" s="637"/>
      <c r="AA303" s="637"/>
      <c r="AB303" s="637"/>
    </row>
    <row r="304" spans="2:34" ht="12.75" customHeight="1" x14ac:dyDescent="0.25">
      <c r="B304" s="506"/>
      <c r="C304" s="507"/>
      <c r="D304" s="507"/>
      <c r="E304" s="507"/>
      <c r="F304" s="507"/>
      <c r="G304" s="507"/>
      <c r="H304" s="507"/>
      <c r="I304" s="507"/>
      <c r="J304" s="292"/>
      <c r="K304" s="232"/>
      <c r="L304" s="232"/>
      <c r="M304" s="232"/>
      <c r="N304" s="232"/>
      <c r="X304" s="637"/>
      <c r="Y304" s="637"/>
      <c r="Z304" s="637"/>
      <c r="AA304" s="637"/>
      <c r="AB304" s="637"/>
    </row>
    <row r="305" spans="2:45" ht="12.75" customHeight="1" x14ac:dyDescent="0.25">
      <c r="B305" s="506"/>
      <c r="C305" s="507"/>
      <c r="D305" s="507"/>
      <c r="E305" s="507"/>
      <c r="F305" s="507"/>
      <c r="G305" s="507"/>
      <c r="H305" s="507"/>
      <c r="I305" s="507"/>
      <c r="J305" s="292"/>
      <c r="K305" s="232"/>
      <c r="L305" s="232"/>
      <c r="M305" s="232"/>
      <c r="N305" s="232"/>
      <c r="X305" s="637"/>
      <c r="Y305" s="637"/>
      <c r="Z305" s="637"/>
      <c r="AA305" s="637"/>
      <c r="AB305" s="637"/>
    </row>
    <row r="306" spans="2:45" ht="15" customHeight="1" x14ac:dyDescent="0.25">
      <c r="B306" s="508"/>
      <c r="C306" s="509"/>
      <c r="D306" s="509"/>
      <c r="E306" s="509"/>
      <c r="F306" s="509"/>
      <c r="G306" s="509"/>
      <c r="H306" s="509"/>
      <c r="I306" s="509"/>
      <c r="J306" s="292"/>
      <c r="K306" s="232"/>
      <c r="L306" s="232"/>
      <c r="M306" s="232"/>
      <c r="N306" s="232"/>
      <c r="X306" s="637"/>
      <c r="Y306" s="637"/>
      <c r="Z306" s="637"/>
      <c r="AA306" s="637"/>
      <c r="AB306" s="637"/>
    </row>
    <row r="307" spans="2:45" x14ac:dyDescent="0.25">
      <c r="P307" s="190"/>
      <c r="X307" s="637"/>
      <c r="Y307" s="637"/>
      <c r="Z307" s="637"/>
      <c r="AA307" s="637"/>
      <c r="AB307" s="637"/>
    </row>
    <row r="308" spans="2:45" ht="15" customHeight="1" x14ac:dyDescent="0.25">
      <c r="B308" s="189" t="s">
        <v>653</v>
      </c>
      <c r="M308" s="189"/>
      <c r="P308" s="189" t="s">
        <v>121</v>
      </c>
      <c r="X308" s="637"/>
      <c r="Y308" s="637"/>
      <c r="Z308" s="637"/>
      <c r="AA308" s="637"/>
      <c r="AB308" s="637"/>
    </row>
    <row r="309" spans="2:45" ht="19.5" customHeight="1" x14ac:dyDescent="0.25">
      <c r="B309" s="497" t="s">
        <v>123</v>
      </c>
      <c r="C309" s="497"/>
      <c r="D309" s="497"/>
      <c r="E309" s="497"/>
      <c r="F309" s="497"/>
      <c r="G309" s="497"/>
      <c r="H309" s="497"/>
      <c r="I309" s="497"/>
      <c r="P309" s="502" t="s">
        <v>122</v>
      </c>
      <c r="Q309" s="566"/>
      <c r="R309" s="566"/>
      <c r="S309" s="566"/>
      <c r="T309" s="566"/>
      <c r="U309" s="566"/>
      <c r="V309" s="566"/>
      <c r="W309" s="664"/>
      <c r="X309" s="637"/>
      <c r="Y309" s="637"/>
      <c r="Z309" s="637"/>
      <c r="AA309" s="637"/>
      <c r="AB309" s="637"/>
    </row>
    <row r="310" spans="2:45" ht="19.5" customHeight="1" x14ac:dyDescent="0.25">
      <c r="B310" s="501"/>
      <c r="C310" s="501"/>
      <c r="D310" s="501"/>
      <c r="E310" s="501"/>
      <c r="F310" s="501"/>
      <c r="G310" s="501"/>
      <c r="H310" s="501"/>
      <c r="I310" s="501"/>
      <c r="O310" s="191"/>
      <c r="P310" s="623"/>
      <c r="Q310" s="624"/>
      <c r="R310" s="624"/>
      <c r="S310" s="624"/>
      <c r="T310" s="624"/>
      <c r="U310" s="624"/>
      <c r="V310" s="624"/>
      <c r="W310" s="625"/>
      <c r="X310" s="637"/>
      <c r="Y310" s="637"/>
      <c r="Z310" s="637"/>
      <c r="AA310" s="637"/>
      <c r="AB310" s="637"/>
    </row>
    <row r="311" spans="2:45" ht="19.5" customHeight="1" x14ac:dyDescent="0.25">
      <c r="B311" s="501"/>
      <c r="C311" s="501"/>
      <c r="D311" s="501"/>
      <c r="E311" s="501"/>
      <c r="F311" s="501"/>
      <c r="G311" s="501"/>
      <c r="H311" s="501"/>
      <c r="I311" s="501"/>
      <c r="P311" s="623"/>
      <c r="Q311" s="624"/>
      <c r="R311" s="624"/>
      <c r="S311" s="624"/>
      <c r="T311" s="624"/>
      <c r="U311" s="624"/>
      <c r="V311" s="624"/>
      <c r="W311" s="625"/>
      <c r="X311" s="637"/>
      <c r="Y311" s="637"/>
      <c r="Z311" s="637"/>
      <c r="AA311" s="637"/>
      <c r="AB311" s="637"/>
    </row>
    <row r="312" spans="2:45" ht="19.5" customHeight="1" x14ac:dyDescent="0.25">
      <c r="B312" s="498"/>
      <c r="C312" s="499"/>
      <c r="D312" s="499"/>
      <c r="E312" s="499"/>
      <c r="F312" s="499"/>
      <c r="G312" s="499"/>
      <c r="H312" s="499"/>
      <c r="I312" s="500"/>
      <c r="P312" s="623"/>
      <c r="Q312" s="624"/>
      <c r="R312" s="624"/>
      <c r="S312" s="624"/>
      <c r="T312" s="624"/>
      <c r="U312" s="624"/>
      <c r="V312" s="624"/>
      <c r="W312" s="625"/>
      <c r="X312" s="637"/>
      <c r="Y312" s="637"/>
      <c r="Z312" s="637"/>
      <c r="AA312" s="637"/>
      <c r="AB312" s="637"/>
    </row>
    <row r="313" spans="2:45" ht="19.5" customHeight="1" x14ac:dyDescent="0.25">
      <c r="B313" s="189"/>
      <c r="P313" s="293"/>
      <c r="Q313" s="293"/>
      <c r="R313" s="293"/>
      <c r="S313" s="293"/>
      <c r="T313" s="293"/>
      <c r="U313" s="293"/>
      <c r="X313" s="637"/>
      <c r="Y313" s="637"/>
      <c r="Z313" s="637"/>
      <c r="AA313" s="637"/>
      <c r="AB313" s="637"/>
    </row>
    <row r="314" spans="2:45" x14ac:dyDescent="0.25">
      <c r="P314" s="190"/>
      <c r="X314" s="637"/>
      <c r="Y314" s="637"/>
      <c r="Z314" s="637"/>
      <c r="AA314" s="637"/>
      <c r="AB314" s="637"/>
    </row>
    <row r="315" spans="2:45" ht="19.5" customHeight="1" x14ac:dyDescent="0.25">
      <c r="B315" s="189"/>
      <c r="H315" s="189"/>
      <c r="R315" s="225"/>
      <c r="U315" s="294"/>
      <c r="X315" s="637"/>
      <c r="Y315" s="637"/>
      <c r="Z315" s="637"/>
      <c r="AA315" s="637"/>
      <c r="AB315" s="637"/>
    </row>
    <row r="316" spans="2:45" ht="19.5" customHeight="1" x14ac:dyDescent="0.25">
      <c r="B316" s="189"/>
      <c r="H316" s="189"/>
      <c r="P316" s="519" t="s">
        <v>609</v>
      </c>
      <c r="Q316" s="520"/>
      <c r="R316" s="520"/>
      <c r="S316" s="520"/>
      <c r="T316" s="520"/>
      <c r="U316" s="520"/>
      <c r="V316" s="520"/>
      <c r="W316" s="632"/>
      <c r="X316" s="295"/>
      <c r="Y316" s="295"/>
      <c r="Z316" s="295"/>
      <c r="AA316" s="295"/>
      <c r="AB316" s="295"/>
    </row>
    <row r="317" spans="2:45" ht="21" customHeight="1" x14ac:dyDescent="0.25">
      <c r="M317" s="190"/>
      <c r="P317" s="633"/>
      <c r="Q317" s="634"/>
      <c r="R317" s="634"/>
      <c r="S317" s="634"/>
      <c r="T317" s="634"/>
      <c r="U317" s="634"/>
      <c r="V317" s="634"/>
      <c r="W317" s="635"/>
      <c r="X317" s="189"/>
      <c r="Y317" s="189"/>
      <c r="Z317" s="189"/>
      <c r="AA317" s="189"/>
      <c r="AB317" s="189"/>
      <c r="AC317" s="189"/>
      <c r="AD317" s="189"/>
      <c r="AE317" s="189"/>
      <c r="AF317" s="189"/>
      <c r="AG317" s="189"/>
      <c r="AH317" s="189"/>
      <c r="AI317" s="189"/>
      <c r="AJ317" s="189"/>
      <c r="AK317" s="189"/>
      <c r="AL317" s="189"/>
      <c r="AM317" s="189"/>
      <c r="AN317" s="189"/>
      <c r="AO317" s="189"/>
      <c r="AP317" s="189"/>
      <c r="AQ317" s="189"/>
      <c r="AR317" s="189"/>
      <c r="AS317" s="189"/>
    </row>
    <row r="318" spans="2:45" ht="51" customHeight="1" x14ac:dyDescent="0.25">
      <c r="B318" s="494" t="s">
        <v>750</v>
      </c>
      <c r="C318" s="495"/>
      <c r="D318" s="495"/>
      <c r="E318" s="495"/>
      <c r="F318" s="495"/>
      <c r="G318" s="495"/>
      <c r="H318" s="495"/>
      <c r="I318" s="496"/>
      <c r="P318" s="630" t="str">
        <f>"Leverantören intygar att avropssvaret är giltigt minst den tid som avropande organisation angett ovan. "&amp;CHAR(10)&amp;"("&amp;TEXT(D34,"ÅÅÅÅ-MM-DD")&amp;")"</f>
        <v>Leverantören intygar att avropssvaret är giltigt minst den tid som avropande organisation angett ovan. 
(1900-01-00)</v>
      </c>
      <c r="Q318" s="630"/>
      <c r="R318" s="630"/>
      <c r="S318" s="630"/>
      <c r="T318" s="630"/>
      <c r="U318" s="630"/>
      <c r="V318" s="630"/>
      <c r="W318" s="630"/>
      <c r="X318" s="189"/>
      <c r="Y318" s="189"/>
      <c r="Z318" s="189"/>
      <c r="AA318" s="189"/>
      <c r="AB318" s="189"/>
      <c r="AC318" s="189"/>
      <c r="AD318" s="189"/>
      <c r="AE318" s="189"/>
      <c r="AF318" s="189"/>
      <c r="AG318" s="189"/>
      <c r="AH318" s="189"/>
      <c r="AI318" s="189"/>
      <c r="AJ318" s="189"/>
      <c r="AK318" s="189"/>
      <c r="AL318" s="189"/>
      <c r="AM318" s="189"/>
      <c r="AN318" s="189"/>
      <c r="AO318" s="189"/>
      <c r="AP318" s="189"/>
      <c r="AQ318" s="189"/>
      <c r="AR318" s="189"/>
      <c r="AS318" s="189"/>
    </row>
    <row r="319" spans="2:45" ht="21" customHeight="1" x14ac:dyDescent="0.25">
      <c r="B319" s="296"/>
      <c r="P319" s="502" t="s">
        <v>38</v>
      </c>
      <c r="Q319" s="566"/>
      <c r="R319" s="566"/>
      <c r="S319" s="566"/>
      <c r="T319" s="566"/>
      <c r="U319" s="566"/>
      <c r="V319" s="566"/>
      <c r="W319" s="626"/>
      <c r="X319" s="189"/>
      <c r="Y319" s="189"/>
      <c r="Z319" s="189"/>
      <c r="AA319" s="189"/>
      <c r="AB319" s="189"/>
      <c r="AC319" s="189"/>
      <c r="AD319" s="189"/>
      <c r="AE319" s="189"/>
      <c r="AF319" s="189"/>
      <c r="AG319" s="189"/>
      <c r="AH319" s="189"/>
      <c r="AI319" s="189"/>
      <c r="AJ319" s="189"/>
      <c r="AK319" s="189"/>
      <c r="AL319" s="189"/>
      <c r="AM319" s="189"/>
      <c r="AN319" s="189"/>
      <c r="AO319" s="189"/>
      <c r="AP319" s="189"/>
      <c r="AQ319" s="189"/>
      <c r="AR319" s="189"/>
      <c r="AS319" s="189"/>
    </row>
    <row r="320" spans="2:45" ht="21.75" customHeight="1" x14ac:dyDescent="0.25">
      <c r="B320" s="195"/>
      <c r="C320" s="195"/>
      <c r="D320" s="195"/>
      <c r="E320" s="195"/>
      <c r="F320" s="195"/>
      <c r="G320" s="195"/>
      <c r="H320" s="195"/>
      <c r="I320" s="195"/>
      <c r="J320" s="195"/>
      <c r="K320" s="195"/>
      <c r="L320" s="195"/>
      <c r="M320" s="195"/>
      <c r="P320" s="623"/>
      <c r="Q320" s="624"/>
      <c r="R320" s="624"/>
      <c r="S320" s="624"/>
      <c r="T320" s="624"/>
      <c r="U320" s="624"/>
      <c r="V320" s="624"/>
      <c r="W320" s="625"/>
      <c r="X320" s="210"/>
      <c r="Y320" s="210"/>
      <c r="Z320" s="210"/>
      <c r="AA320" s="210"/>
      <c r="AB320" s="210"/>
      <c r="AC320" s="210"/>
      <c r="AD320" s="210"/>
      <c r="AE320" s="210"/>
      <c r="AF320" s="210"/>
      <c r="AG320" s="210"/>
      <c r="AH320" s="13" t="b">
        <f>IF(P320=0,TRUE,FALSE)</f>
        <v>1</v>
      </c>
      <c r="AI320" s="210"/>
      <c r="AJ320" s="297"/>
    </row>
    <row r="321" spans="2:36" ht="7.5" customHeight="1" x14ac:dyDescent="0.25">
      <c r="B321" s="380"/>
      <c r="C321" s="195"/>
      <c r="D321" s="195"/>
      <c r="E321" s="195"/>
      <c r="F321" s="195"/>
      <c r="G321" s="195"/>
      <c r="H321" s="195"/>
      <c r="I321" s="195"/>
      <c r="J321" s="195"/>
      <c r="K321" s="195"/>
      <c r="L321" s="195"/>
      <c r="M321" s="195"/>
      <c r="P321" s="297"/>
      <c r="Q321" s="297"/>
      <c r="R321" s="297"/>
      <c r="S321" s="297"/>
      <c r="T321" s="297"/>
      <c r="X321" s="298"/>
      <c r="Y321" s="298"/>
      <c r="Z321" s="298"/>
      <c r="AA321" s="298"/>
      <c r="AB321" s="298"/>
      <c r="AC321" s="298"/>
      <c r="AD321" s="298"/>
      <c r="AE321" s="298"/>
      <c r="AF321" s="298"/>
      <c r="AG321" s="298"/>
      <c r="AH321" s="298"/>
      <c r="AI321" s="298"/>
      <c r="AJ321" s="297"/>
    </row>
    <row r="322" spans="2:36" ht="18" customHeight="1" x14ac:dyDescent="0.25">
      <c r="B322" s="195"/>
      <c r="C322" s="195"/>
      <c r="D322" s="195"/>
      <c r="E322" s="195"/>
      <c r="F322" s="195"/>
      <c r="G322" s="195"/>
      <c r="H322" s="195"/>
      <c r="I322" s="195"/>
      <c r="J322" s="195"/>
      <c r="K322" s="195"/>
      <c r="L322" s="195"/>
      <c r="M322" s="195"/>
      <c r="P322" s="627" t="s">
        <v>39</v>
      </c>
      <c r="Q322" s="628"/>
      <c r="R322" s="628"/>
      <c r="S322" s="628"/>
      <c r="T322" s="628"/>
      <c r="U322" s="628"/>
      <c r="V322" s="628"/>
      <c r="W322" s="629"/>
      <c r="X322" s="297"/>
      <c r="Y322" s="297"/>
      <c r="Z322" s="297"/>
      <c r="AA322" s="297"/>
      <c r="AB322" s="297"/>
      <c r="AC322" s="297"/>
      <c r="AD322" s="297"/>
      <c r="AE322" s="297"/>
      <c r="AF322" s="297"/>
      <c r="AG322" s="297"/>
      <c r="AH322" s="297"/>
      <c r="AI322" s="297"/>
      <c r="AJ322" s="297"/>
    </row>
    <row r="323" spans="2:36" ht="14.25" customHeight="1" x14ac:dyDescent="0.25">
      <c r="B323" s="299"/>
      <c r="C323" s="299"/>
      <c r="D323" s="299"/>
      <c r="P323" s="617"/>
      <c r="Q323" s="618"/>
      <c r="R323" s="618"/>
      <c r="S323" s="618"/>
      <c r="T323" s="618"/>
      <c r="U323" s="618"/>
      <c r="V323" s="618"/>
      <c r="W323" s="619"/>
      <c r="X323" s="210"/>
      <c r="Y323" s="210"/>
      <c r="Z323" s="210"/>
      <c r="AA323" s="210"/>
      <c r="AB323" s="210"/>
      <c r="AC323" s="210"/>
      <c r="AD323" s="210"/>
      <c r="AE323" s="210"/>
      <c r="AF323" s="210"/>
      <c r="AG323" s="210"/>
      <c r="AH323" s="210"/>
      <c r="AI323" s="210"/>
      <c r="AJ323" s="297"/>
    </row>
    <row r="324" spans="2:36" ht="26.25" customHeight="1" x14ac:dyDescent="0.25">
      <c r="B324" s="299"/>
      <c r="C324" s="299"/>
      <c r="D324" s="299"/>
      <c r="F324" s="190"/>
      <c r="P324" s="620"/>
      <c r="Q324" s="621"/>
      <c r="R324" s="621"/>
      <c r="S324" s="621"/>
      <c r="T324" s="621"/>
      <c r="U324" s="621"/>
      <c r="V324" s="621"/>
      <c r="W324" s="622"/>
      <c r="X324" s="298"/>
      <c r="Y324" s="298"/>
      <c r="Z324" s="298"/>
      <c r="AA324" s="298"/>
      <c r="AB324" s="298"/>
      <c r="AC324" s="298"/>
      <c r="AD324" s="298"/>
      <c r="AE324" s="298"/>
      <c r="AF324" s="298"/>
      <c r="AG324" s="298"/>
      <c r="AH324" s="13" t="b">
        <f>IF(P323=0,TRUE,FALSE)</f>
        <v>1</v>
      </c>
      <c r="AI324" s="298"/>
      <c r="AJ324" s="297"/>
    </row>
    <row r="325" spans="2:36" ht="42.75" customHeight="1" x14ac:dyDescent="0.25">
      <c r="F325" s="190"/>
      <c r="R325" s="298"/>
      <c r="X325" s="298"/>
      <c r="Y325" s="298"/>
      <c r="Z325" s="298"/>
      <c r="AA325" s="298"/>
      <c r="AB325" s="298"/>
      <c r="AC325" s="298"/>
      <c r="AD325" s="298"/>
      <c r="AE325" s="298"/>
      <c r="AF325" s="298"/>
      <c r="AG325" s="298"/>
      <c r="AH325" s="298"/>
      <c r="AI325" s="298"/>
      <c r="AJ325" s="297"/>
    </row>
    <row r="326" spans="2:36" ht="31.5" customHeight="1" x14ac:dyDescent="0.25">
      <c r="T326" s="594"/>
      <c r="U326" s="594"/>
      <c r="V326" s="594"/>
      <c r="W326" s="594"/>
      <c r="X326" s="190"/>
    </row>
    <row r="327" spans="2:36" ht="7.5" customHeight="1" x14ac:dyDescent="0.25"/>
    <row r="328" spans="2:36" ht="7.5" customHeight="1" x14ac:dyDescent="0.25"/>
    <row r="329" spans="2:36" ht="20.25" customHeight="1" x14ac:dyDescent="0.25"/>
    <row r="330" spans="2:36" ht="17.25" customHeight="1" x14ac:dyDescent="0.25"/>
    <row r="331" spans="2:36" ht="17.25" customHeight="1" x14ac:dyDescent="0.25"/>
    <row r="332" spans="2:36" ht="17.25" customHeight="1" x14ac:dyDescent="0.25"/>
    <row r="333" spans="2:36" ht="17.25" customHeight="1" x14ac:dyDescent="0.25"/>
    <row r="334" spans="2:36" ht="17.25" customHeight="1" x14ac:dyDescent="0.25"/>
    <row r="335" spans="2:36" ht="17.25" customHeight="1" x14ac:dyDescent="0.25"/>
    <row r="336" spans="2:36" ht="17.25" customHeight="1" x14ac:dyDescent="0.25"/>
  </sheetData>
  <sheetProtection algorithmName="SHA-512" hashValue="A4jnHIRdb6UC4hGP8KuzEzNvvoM1j3U7/V9Ms10h0dOgPLNOeQTEkn1e4Slz4eTWFN+QhzBXkdht1NbwyqtN1g==" saltValue="YLVRWTPA5l0+fqisQLlI0w==" spinCount="100000" sheet="1" objects="1" scenarios="1"/>
  <dataConsolidate/>
  <mergeCells count="712">
    <mergeCell ref="B179:F179"/>
    <mergeCell ref="Y179:Z179"/>
    <mergeCell ref="W126:X126"/>
    <mergeCell ref="W127:X127"/>
    <mergeCell ref="B170:B172"/>
    <mergeCell ref="C170:C172"/>
    <mergeCell ref="D170:E172"/>
    <mergeCell ref="F170:I170"/>
    <mergeCell ref="J170:N172"/>
    <mergeCell ref="Q170:T172"/>
    <mergeCell ref="Y170:Z172"/>
    <mergeCell ref="F171:G172"/>
    <mergeCell ref="H171:I172"/>
    <mergeCell ref="D164:E164"/>
    <mergeCell ref="F164:G164"/>
    <mergeCell ref="H164:I164"/>
    <mergeCell ref="J164:N164"/>
    <mergeCell ref="Q164:T164"/>
    <mergeCell ref="D169:E169"/>
    <mergeCell ref="F169:G169"/>
    <mergeCell ref="H169:I169"/>
    <mergeCell ref="J169:N169"/>
    <mergeCell ref="Q169:T169"/>
    <mergeCell ref="X169:X172"/>
    <mergeCell ref="Y169:Z169"/>
    <mergeCell ref="C51:D51"/>
    <mergeCell ref="C52:D52"/>
    <mergeCell ref="C53:D53"/>
    <mergeCell ref="C54:D54"/>
    <mergeCell ref="C55:D55"/>
    <mergeCell ref="C56:D56"/>
    <mergeCell ref="C57:D57"/>
    <mergeCell ref="C58:D58"/>
    <mergeCell ref="C59:D59"/>
    <mergeCell ref="C61:D61"/>
    <mergeCell ref="C62:D62"/>
    <mergeCell ref="C63:D63"/>
    <mergeCell ref="C64:D64"/>
    <mergeCell ref="C66:K67"/>
    <mergeCell ref="X164:X167"/>
    <mergeCell ref="Y164:Z164"/>
    <mergeCell ref="D159:E159"/>
    <mergeCell ref="F159:G159"/>
    <mergeCell ref="H159:I159"/>
    <mergeCell ref="J159:N159"/>
    <mergeCell ref="Q159:T159"/>
    <mergeCell ref="X159:X162"/>
    <mergeCell ref="Y159:Z159"/>
    <mergeCell ref="D174:E174"/>
    <mergeCell ref="F174:G174"/>
    <mergeCell ref="H174:I174"/>
    <mergeCell ref="J174:N174"/>
    <mergeCell ref="Q174:T174"/>
    <mergeCell ref="X174:X177"/>
    <mergeCell ref="Y174:Z174"/>
    <mergeCell ref="B175:B177"/>
    <mergeCell ref="C175:C177"/>
    <mergeCell ref="D175:E177"/>
    <mergeCell ref="F175:I175"/>
    <mergeCell ref="J175:N177"/>
    <mergeCell ref="Q175:T177"/>
    <mergeCell ref="Y175:Z177"/>
    <mergeCell ref="F176:G177"/>
    <mergeCell ref="H176:I177"/>
    <mergeCell ref="B165:B167"/>
    <mergeCell ref="C165:C167"/>
    <mergeCell ref="D165:E167"/>
    <mergeCell ref="F165:I165"/>
    <mergeCell ref="J165:N167"/>
    <mergeCell ref="Q165:T167"/>
    <mergeCell ref="Y165:Z167"/>
    <mergeCell ref="F166:G167"/>
    <mergeCell ref="H166:I167"/>
    <mergeCell ref="B160:B162"/>
    <mergeCell ref="C160:C162"/>
    <mergeCell ref="D160:E162"/>
    <mergeCell ref="F160:I160"/>
    <mergeCell ref="J160:N162"/>
    <mergeCell ref="Q160:T162"/>
    <mergeCell ref="Y160:Z162"/>
    <mergeCell ref="F161:G162"/>
    <mergeCell ref="H161:I162"/>
    <mergeCell ref="D154:E154"/>
    <mergeCell ref="F154:G154"/>
    <mergeCell ref="H154:I154"/>
    <mergeCell ref="J154:N154"/>
    <mergeCell ref="Q154:T154"/>
    <mergeCell ref="X154:X157"/>
    <mergeCell ref="Y154:Z154"/>
    <mergeCell ref="B155:B157"/>
    <mergeCell ref="C155:C157"/>
    <mergeCell ref="D155:E157"/>
    <mergeCell ref="F155:I155"/>
    <mergeCell ref="J155:N157"/>
    <mergeCell ref="Q155:T157"/>
    <mergeCell ref="Y155:Z157"/>
    <mergeCell ref="F156:G157"/>
    <mergeCell ref="H156:I157"/>
    <mergeCell ref="D149:E149"/>
    <mergeCell ref="F149:G149"/>
    <mergeCell ref="H149:I149"/>
    <mergeCell ref="J149:N149"/>
    <mergeCell ref="Q149:T149"/>
    <mergeCell ref="X149:X152"/>
    <mergeCell ref="Y149:Z149"/>
    <mergeCell ref="B150:B152"/>
    <mergeCell ref="C150:C152"/>
    <mergeCell ref="D150:E152"/>
    <mergeCell ref="F150:I150"/>
    <mergeCell ref="J150:N152"/>
    <mergeCell ref="Q150:T152"/>
    <mergeCell ref="Y150:Z152"/>
    <mergeCell ref="F151:G152"/>
    <mergeCell ref="H151:I152"/>
    <mergeCell ref="D144:E144"/>
    <mergeCell ref="F144:G144"/>
    <mergeCell ref="H144:I144"/>
    <mergeCell ref="J144:N144"/>
    <mergeCell ref="Q144:T144"/>
    <mergeCell ref="X144:X147"/>
    <mergeCell ref="Y144:Z144"/>
    <mergeCell ref="B145:B147"/>
    <mergeCell ref="C145:C147"/>
    <mergeCell ref="D145:E147"/>
    <mergeCell ref="F145:I145"/>
    <mergeCell ref="J145:N147"/>
    <mergeCell ref="Q145:T147"/>
    <mergeCell ref="Y145:Z147"/>
    <mergeCell ref="F146:G147"/>
    <mergeCell ref="H146:I147"/>
    <mergeCell ref="D139:E139"/>
    <mergeCell ref="F139:G139"/>
    <mergeCell ref="H139:I139"/>
    <mergeCell ref="J139:N139"/>
    <mergeCell ref="Q139:T139"/>
    <mergeCell ref="X139:X142"/>
    <mergeCell ref="Y139:Z139"/>
    <mergeCell ref="B140:B142"/>
    <mergeCell ref="C140:C142"/>
    <mergeCell ref="D140:E142"/>
    <mergeCell ref="F140:I140"/>
    <mergeCell ref="J140:N142"/>
    <mergeCell ref="Q140:T142"/>
    <mergeCell ref="Y140:Z142"/>
    <mergeCell ref="F141:G142"/>
    <mergeCell ref="H141:I142"/>
    <mergeCell ref="D135:E135"/>
    <mergeCell ref="F135:N135"/>
    <mergeCell ref="Q135:V135"/>
    <mergeCell ref="W135:X135"/>
    <mergeCell ref="Y135:Z135"/>
    <mergeCell ref="B136:B137"/>
    <mergeCell ref="C136:C137"/>
    <mergeCell ref="D136:E137"/>
    <mergeCell ref="F136:N137"/>
    <mergeCell ref="Q136:V137"/>
    <mergeCell ref="W136:X136"/>
    <mergeCell ref="Y136:Z137"/>
    <mergeCell ref="W137:X137"/>
    <mergeCell ref="D131:E131"/>
    <mergeCell ref="F131:N131"/>
    <mergeCell ref="Q131:V131"/>
    <mergeCell ref="W131:X131"/>
    <mergeCell ref="Y131:Z131"/>
    <mergeCell ref="B132:B133"/>
    <mergeCell ref="C132:C133"/>
    <mergeCell ref="D132:E133"/>
    <mergeCell ref="F132:N133"/>
    <mergeCell ref="Q132:V133"/>
    <mergeCell ref="W132:X132"/>
    <mergeCell ref="Y132:Z133"/>
    <mergeCell ref="W133:X133"/>
    <mergeCell ref="D126:E126"/>
    <mergeCell ref="F126:N126"/>
    <mergeCell ref="Q126:V126"/>
    <mergeCell ref="Y126:Z126"/>
    <mergeCell ref="B127:B129"/>
    <mergeCell ref="C127:C129"/>
    <mergeCell ref="D127:E129"/>
    <mergeCell ref="F127:N129"/>
    <mergeCell ref="Q127:V129"/>
    <mergeCell ref="Y127:Z129"/>
    <mergeCell ref="F122:G122"/>
    <mergeCell ref="H122:N122"/>
    <mergeCell ref="Q122:T122"/>
    <mergeCell ref="W122:X122"/>
    <mergeCell ref="Y122:Z122"/>
    <mergeCell ref="B123:B124"/>
    <mergeCell ref="C123:C124"/>
    <mergeCell ref="D123:D124"/>
    <mergeCell ref="E123:E124"/>
    <mergeCell ref="F123:G124"/>
    <mergeCell ref="H123:N124"/>
    <mergeCell ref="Q123:T124"/>
    <mergeCell ref="U123:V123"/>
    <mergeCell ref="W123:X123"/>
    <mergeCell ref="Y123:Z124"/>
    <mergeCell ref="U124:V124"/>
    <mergeCell ref="W124:X124"/>
    <mergeCell ref="D118:E118"/>
    <mergeCell ref="F118:N118"/>
    <mergeCell ref="Q118:T118"/>
    <mergeCell ref="Y118:Z118"/>
    <mergeCell ref="B119:B120"/>
    <mergeCell ref="C119:C120"/>
    <mergeCell ref="D119:E120"/>
    <mergeCell ref="F119:N120"/>
    <mergeCell ref="Q119:T120"/>
    <mergeCell ref="Y119:Z120"/>
    <mergeCell ref="U120:X120"/>
    <mergeCell ref="D113:E113"/>
    <mergeCell ref="F113:G113"/>
    <mergeCell ref="H113:I113"/>
    <mergeCell ref="J113:N113"/>
    <mergeCell ref="Q113:T113"/>
    <mergeCell ref="X113:X116"/>
    <mergeCell ref="Y113:Z113"/>
    <mergeCell ref="B114:B116"/>
    <mergeCell ref="C114:C116"/>
    <mergeCell ref="D114:E116"/>
    <mergeCell ref="F114:I114"/>
    <mergeCell ref="J114:N116"/>
    <mergeCell ref="Q114:T116"/>
    <mergeCell ref="Y114:Z116"/>
    <mergeCell ref="F115:G116"/>
    <mergeCell ref="H115:I116"/>
    <mergeCell ref="D108:E108"/>
    <mergeCell ref="F108:G108"/>
    <mergeCell ref="H108:I108"/>
    <mergeCell ref="J108:N108"/>
    <mergeCell ref="Q108:T108"/>
    <mergeCell ref="X108:X111"/>
    <mergeCell ref="Y108:Z108"/>
    <mergeCell ref="B109:B111"/>
    <mergeCell ref="C109:C111"/>
    <mergeCell ref="D109:E111"/>
    <mergeCell ref="F109:I109"/>
    <mergeCell ref="J109:N111"/>
    <mergeCell ref="Q109:T111"/>
    <mergeCell ref="Y109:Z111"/>
    <mergeCell ref="F110:G111"/>
    <mergeCell ref="H110:I111"/>
    <mergeCell ref="D103:E103"/>
    <mergeCell ref="F103:G103"/>
    <mergeCell ref="H103:I103"/>
    <mergeCell ref="J103:N103"/>
    <mergeCell ref="Q103:T103"/>
    <mergeCell ref="X103:X106"/>
    <mergeCell ref="Y103:Z103"/>
    <mergeCell ref="B104:B106"/>
    <mergeCell ref="C104:C106"/>
    <mergeCell ref="D104:E106"/>
    <mergeCell ref="F104:I104"/>
    <mergeCell ref="J104:N106"/>
    <mergeCell ref="Q104:T106"/>
    <mergeCell ref="Y104:Z106"/>
    <mergeCell ref="F105:G106"/>
    <mergeCell ref="H105:I106"/>
    <mergeCell ref="Y98:Z98"/>
    <mergeCell ref="B99:B101"/>
    <mergeCell ref="C99:C101"/>
    <mergeCell ref="D99:E101"/>
    <mergeCell ref="F99:I99"/>
    <mergeCell ref="J99:N101"/>
    <mergeCell ref="Q99:T101"/>
    <mergeCell ref="Y99:Z101"/>
    <mergeCell ref="F100:G101"/>
    <mergeCell ref="H100:I101"/>
    <mergeCell ref="B97:D97"/>
    <mergeCell ref="F97:G97"/>
    <mergeCell ref="H97:I97"/>
    <mergeCell ref="D98:E98"/>
    <mergeCell ref="F98:G98"/>
    <mergeCell ref="H98:I98"/>
    <mergeCell ref="J98:N98"/>
    <mergeCell ref="Q98:T98"/>
    <mergeCell ref="X98:X101"/>
    <mergeCell ref="Y75:Z75"/>
    <mergeCell ref="Y76:Z79"/>
    <mergeCell ref="D87:E87"/>
    <mergeCell ref="F87:G87"/>
    <mergeCell ref="H87:I87"/>
    <mergeCell ref="J87:N87"/>
    <mergeCell ref="Q87:V87"/>
    <mergeCell ref="Y87:Z87"/>
    <mergeCell ref="B88:B90"/>
    <mergeCell ref="C88:C90"/>
    <mergeCell ref="D88:E90"/>
    <mergeCell ref="F88:G90"/>
    <mergeCell ref="H88:I90"/>
    <mergeCell ref="J88:N90"/>
    <mergeCell ref="Q88:V90"/>
    <mergeCell ref="Y88:Z90"/>
    <mergeCell ref="W89:X90"/>
    <mergeCell ref="U79:V79"/>
    <mergeCell ref="D81:E81"/>
    <mergeCell ref="F81:G81"/>
    <mergeCell ref="H81:I81"/>
    <mergeCell ref="J81:N81"/>
    <mergeCell ref="Q81:T81"/>
    <mergeCell ref="X81:X85"/>
    <mergeCell ref="Y81:Z81"/>
    <mergeCell ref="D82:E85"/>
    <mergeCell ref="F82:I82"/>
    <mergeCell ref="J82:N85"/>
    <mergeCell ref="Q82:T85"/>
    <mergeCell ref="Y82:Z85"/>
    <mergeCell ref="F83:G85"/>
    <mergeCell ref="H83:I85"/>
    <mergeCell ref="T11:W11"/>
    <mergeCell ref="B12:D12"/>
    <mergeCell ref="E12:G12"/>
    <mergeCell ref="H12:I12"/>
    <mergeCell ref="P12:S12"/>
    <mergeCell ref="T12:U12"/>
    <mergeCell ref="B14:D14"/>
    <mergeCell ref="C60:D60"/>
    <mergeCell ref="B42:D42"/>
    <mergeCell ref="C43:D43"/>
    <mergeCell ref="C44:D44"/>
    <mergeCell ref="C45:D45"/>
    <mergeCell ref="C46:D46"/>
    <mergeCell ref="E14:I14"/>
    <mergeCell ref="T14:W14"/>
    <mergeCell ref="T15:W15"/>
    <mergeCell ref="P14:S14"/>
    <mergeCell ref="B15:D15"/>
    <mergeCell ref="E15:I15"/>
    <mergeCell ref="P15:S15"/>
    <mergeCell ref="J9:O9"/>
    <mergeCell ref="P9:U9"/>
    <mergeCell ref="B30:C30"/>
    <mergeCell ref="D30:E30"/>
    <mergeCell ref="G30:I30"/>
    <mergeCell ref="V13:W13"/>
    <mergeCell ref="B3:E3"/>
    <mergeCell ref="P3:R3"/>
    <mergeCell ref="T3:W3"/>
    <mergeCell ref="B4:I5"/>
    <mergeCell ref="J4:O4"/>
    <mergeCell ref="P4:W5"/>
    <mergeCell ref="J5:O5"/>
    <mergeCell ref="B10:D10"/>
    <mergeCell ref="E10:G10"/>
    <mergeCell ref="H10:I10"/>
    <mergeCell ref="J10:O10"/>
    <mergeCell ref="P10:S10"/>
    <mergeCell ref="T10:W10"/>
    <mergeCell ref="P8:U8"/>
    <mergeCell ref="V8:W8"/>
    <mergeCell ref="B9:G9"/>
    <mergeCell ref="H9:I9"/>
    <mergeCell ref="H8:I8"/>
    <mergeCell ref="J8:O8"/>
    <mergeCell ref="B11:D11"/>
    <mergeCell ref="E11:G11"/>
    <mergeCell ref="H11:I11"/>
    <mergeCell ref="P11:S11"/>
    <mergeCell ref="V9:W9"/>
    <mergeCell ref="B6:I6"/>
    <mergeCell ref="J6:O7"/>
    <mergeCell ref="B7:I7"/>
    <mergeCell ref="B8:G8"/>
    <mergeCell ref="B20:I25"/>
    <mergeCell ref="P20:W24"/>
    <mergeCell ref="P27:W27"/>
    <mergeCell ref="B28:I28"/>
    <mergeCell ref="P28:W28"/>
    <mergeCell ref="B16:D16"/>
    <mergeCell ref="E16:I16"/>
    <mergeCell ref="P16:R16"/>
    <mergeCell ref="S16:W16"/>
    <mergeCell ref="B17:D17"/>
    <mergeCell ref="E17:I17"/>
    <mergeCell ref="P17:R17"/>
    <mergeCell ref="S17:W17"/>
    <mergeCell ref="V12:W12"/>
    <mergeCell ref="B13:D13"/>
    <mergeCell ref="E13:G13"/>
    <mergeCell ref="H13:I13"/>
    <mergeCell ref="P13:S13"/>
    <mergeCell ref="T13:U13"/>
    <mergeCell ref="G36:H36"/>
    <mergeCell ref="B31:C31"/>
    <mergeCell ref="D31:E31"/>
    <mergeCell ref="G31:I31"/>
    <mergeCell ref="B33:C33"/>
    <mergeCell ref="D33:E33"/>
    <mergeCell ref="G33:I33"/>
    <mergeCell ref="B70:K70"/>
    <mergeCell ref="B72:F72"/>
    <mergeCell ref="B34:C34"/>
    <mergeCell ref="D34:E34"/>
    <mergeCell ref="G34:H35"/>
    <mergeCell ref="I34:I35"/>
    <mergeCell ref="B36:C36"/>
    <mergeCell ref="D36:E36"/>
    <mergeCell ref="P72:Q72"/>
    <mergeCell ref="B73:F73"/>
    <mergeCell ref="P73:T73"/>
    <mergeCell ref="B37:C37"/>
    <mergeCell ref="D37:E37"/>
    <mergeCell ref="G37:H37"/>
    <mergeCell ref="B39:K39"/>
    <mergeCell ref="B40:K40"/>
    <mergeCell ref="B69:K69"/>
    <mergeCell ref="C47:D47"/>
    <mergeCell ref="C48:D48"/>
    <mergeCell ref="C49:D49"/>
    <mergeCell ref="C50:D50"/>
    <mergeCell ref="B66:B67"/>
    <mergeCell ref="F74:G74"/>
    <mergeCell ref="H74:I74"/>
    <mergeCell ref="Q74:R74"/>
    <mergeCell ref="D75:E75"/>
    <mergeCell ref="F75:G75"/>
    <mergeCell ref="H75:I75"/>
    <mergeCell ref="J75:N75"/>
    <mergeCell ref="Q75:T75"/>
    <mergeCell ref="B82:B85"/>
    <mergeCell ref="C82:C85"/>
    <mergeCell ref="B76:B79"/>
    <mergeCell ref="C76:C79"/>
    <mergeCell ref="D76:E79"/>
    <mergeCell ref="F76:I76"/>
    <mergeCell ref="J76:N79"/>
    <mergeCell ref="Q76:T79"/>
    <mergeCell ref="F79:G79"/>
    <mergeCell ref="H79:I79"/>
    <mergeCell ref="F77:G77"/>
    <mergeCell ref="H77:I77"/>
    <mergeCell ref="F78:I78"/>
    <mergeCell ref="L190:N192"/>
    <mergeCell ref="B191:J191"/>
    <mergeCell ref="B192:D192"/>
    <mergeCell ref="B194:J194"/>
    <mergeCell ref="B203:C203"/>
    <mergeCell ref="D203:G203"/>
    <mergeCell ref="H203:N203"/>
    <mergeCell ref="B182:F182"/>
    <mergeCell ref="U183:W183"/>
    <mergeCell ref="B185:J185"/>
    <mergeCell ref="B186:J186"/>
    <mergeCell ref="E188:I188"/>
    <mergeCell ref="B195:J196"/>
    <mergeCell ref="K196:K199"/>
    <mergeCell ref="L196:N198"/>
    <mergeCell ref="B198:F198"/>
    <mergeCell ref="B199:E199"/>
    <mergeCell ref="Q203:X203"/>
    <mergeCell ref="B204:C204"/>
    <mergeCell ref="D204:G204"/>
    <mergeCell ref="H204:N204"/>
    <mergeCell ref="Q204:X204"/>
    <mergeCell ref="Q200:X200"/>
    <mergeCell ref="B201:C201"/>
    <mergeCell ref="D201:G201"/>
    <mergeCell ref="H201:N201"/>
    <mergeCell ref="Q201:X201"/>
    <mergeCell ref="B202:C202"/>
    <mergeCell ref="D202:G202"/>
    <mergeCell ref="H202:N202"/>
    <mergeCell ref="Q202:X202"/>
    <mergeCell ref="B200:C200"/>
    <mergeCell ref="D200:G200"/>
    <mergeCell ref="H200:N200"/>
    <mergeCell ref="B207:C207"/>
    <mergeCell ref="D207:G207"/>
    <mergeCell ref="H207:N207"/>
    <mergeCell ref="Q207:X207"/>
    <mergeCell ref="B208:C208"/>
    <mergeCell ref="D208:G208"/>
    <mergeCell ref="H208:N208"/>
    <mergeCell ref="Q208:X208"/>
    <mergeCell ref="B205:C205"/>
    <mergeCell ref="D205:G205"/>
    <mergeCell ref="H205:N205"/>
    <mergeCell ref="Q205:X205"/>
    <mergeCell ref="B206:C206"/>
    <mergeCell ref="D206:G206"/>
    <mergeCell ref="H206:N206"/>
    <mergeCell ref="Q206:X206"/>
    <mergeCell ref="B211:C211"/>
    <mergeCell ref="D211:G211"/>
    <mergeCell ref="H211:N211"/>
    <mergeCell ref="Q211:X211"/>
    <mergeCell ref="B212:C212"/>
    <mergeCell ref="D212:G212"/>
    <mergeCell ref="H212:N212"/>
    <mergeCell ref="Q212:X212"/>
    <mergeCell ref="B209:C209"/>
    <mergeCell ref="D209:G209"/>
    <mergeCell ref="H209:N209"/>
    <mergeCell ref="Q209:X209"/>
    <mergeCell ref="B210:C210"/>
    <mergeCell ref="D210:G210"/>
    <mergeCell ref="H210:N210"/>
    <mergeCell ref="Q210:X210"/>
    <mergeCell ref="B215:C215"/>
    <mergeCell ref="D215:G215"/>
    <mergeCell ref="H215:N215"/>
    <mergeCell ref="Q215:X215"/>
    <mergeCell ref="B216:C216"/>
    <mergeCell ref="D216:G216"/>
    <mergeCell ref="H216:N216"/>
    <mergeCell ref="Q216:X216"/>
    <mergeCell ref="B213:C213"/>
    <mergeCell ref="D213:G213"/>
    <mergeCell ref="H213:N213"/>
    <mergeCell ref="Q213:X213"/>
    <mergeCell ref="B214:C214"/>
    <mergeCell ref="D214:G214"/>
    <mergeCell ref="H214:N214"/>
    <mergeCell ref="Q214:X214"/>
    <mergeCell ref="B219:C219"/>
    <mergeCell ref="D219:G219"/>
    <mergeCell ref="H219:N219"/>
    <mergeCell ref="Q219:X219"/>
    <mergeCell ref="B220:C220"/>
    <mergeCell ref="D220:G220"/>
    <mergeCell ref="H220:N220"/>
    <mergeCell ref="Q220:X220"/>
    <mergeCell ref="B217:C217"/>
    <mergeCell ref="D217:G217"/>
    <mergeCell ref="H217:N217"/>
    <mergeCell ref="Q217:X217"/>
    <mergeCell ref="B218:C218"/>
    <mergeCell ref="D218:G218"/>
    <mergeCell ref="H218:N218"/>
    <mergeCell ref="Q218:X218"/>
    <mergeCell ref="Q225:X225"/>
    <mergeCell ref="B226:C226"/>
    <mergeCell ref="D226:G226"/>
    <mergeCell ref="H226:K226"/>
    <mergeCell ref="M226:N226"/>
    <mergeCell ref="Q226:X226"/>
    <mergeCell ref="H222:J222"/>
    <mergeCell ref="L222:N223"/>
    <mergeCell ref="B224:E224"/>
    <mergeCell ref="B225:C225"/>
    <mergeCell ref="D225:G225"/>
    <mergeCell ref="H225:K225"/>
    <mergeCell ref="M225:N225"/>
    <mergeCell ref="B227:C227"/>
    <mergeCell ref="D227:G227"/>
    <mergeCell ref="H227:K227"/>
    <mergeCell ref="M227:N227"/>
    <mergeCell ref="Q227:X227"/>
    <mergeCell ref="B228:C228"/>
    <mergeCell ref="D228:G228"/>
    <mergeCell ref="H228:K228"/>
    <mergeCell ref="M228:N228"/>
    <mergeCell ref="Q228:X228"/>
    <mergeCell ref="B229:C229"/>
    <mergeCell ref="D229:G229"/>
    <mergeCell ref="H229:K229"/>
    <mergeCell ref="M229:N229"/>
    <mergeCell ref="Q229:X229"/>
    <mergeCell ref="B230:C230"/>
    <mergeCell ref="D230:G230"/>
    <mergeCell ref="H230:K230"/>
    <mergeCell ref="M230:N230"/>
    <mergeCell ref="Q230:X230"/>
    <mergeCell ref="B231:C231"/>
    <mergeCell ref="D231:G231"/>
    <mergeCell ref="H231:K231"/>
    <mergeCell ref="M231:N231"/>
    <mergeCell ref="Q231:X231"/>
    <mergeCell ref="B232:C232"/>
    <mergeCell ref="D232:G232"/>
    <mergeCell ref="H232:K232"/>
    <mergeCell ref="M232:N232"/>
    <mergeCell ref="Q232:X232"/>
    <mergeCell ref="B233:C233"/>
    <mergeCell ref="D233:G233"/>
    <mergeCell ref="H233:K233"/>
    <mergeCell ref="M233:N233"/>
    <mergeCell ref="Q233:X233"/>
    <mergeCell ref="B234:C234"/>
    <mergeCell ref="D234:G234"/>
    <mergeCell ref="H234:K234"/>
    <mergeCell ref="M234:N234"/>
    <mergeCell ref="Q234:X234"/>
    <mergeCell ref="T236:X236"/>
    <mergeCell ref="B237:C237"/>
    <mergeCell ref="D237:G237"/>
    <mergeCell ref="H237:K237"/>
    <mergeCell ref="M237:N237"/>
    <mergeCell ref="Q237:S237"/>
    <mergeCell ref="T237:X237"/>
    <mergeCell ref="B235:C235"/>
    <mergeCell ref="D235:G235"/>
    <mergeCell ref="H235:K235"/>
    <mergeCell ref="M235:N235"/>
    <mergeCell ref="Q235:X235"/>
    <mergeCell ref="B236:C236"/>
    <mergeCell ref="D236:G236"/>
    <mergeCell ref="H236:K236"/>
    <mergeCell ref="M236:N236"/>
    <mergeCell ref="Q236:S236"/>
    <mergeCell ref="B239:C239"/>
    <mergeCell ref="D239:G239"/>
    <mergeCell ref="H239:K239"/>
    <mergeCell ref="M239:N239"/>
    <mergeCell ref="Q239:S239"/>
    <mergeCell ref="T239:X239"/>
    <mergeCell ref="B238:C238"/>
    <mergeCell ref="D238:G238"/>
    <mergeCell ref="H238:K238"/>
    <mergeCell ref="M238:N238"/>
    <mergeCell ref="Q238:S238"/>
    <mergeCell ref="T238:X238"/>
    <mergeCell ref="B241:C241"/>
    <mergeCell ref="D241:G241"/>
    <mergeCell ref="H241:K241"/>
    <mergeCell ref="M241:N241"/>
    <mergeCell ref="Q241:S241"/>
    <mergeCell ref="T241:X241"/>
    <mergeCell ref="B240:C240"/>
    <mergeCell ref="D240:G240"/>
    <mergeCell ref="H240:K240"/>
    <mergeCell ref="M240:N240"/>
    <mergeCell ref="Q240:S240"/>
    <mergeCell ref="T240:X240"/>
    <mergeCell ref="B243:C243"/>
    <mergeCell ref="D243:G243"/>
    <mergeCell ref="H243:K243"/>
    <mergeCell ref="M243:N243"/>
    <mergeCell ref="Q243:S243"/>
    <mergeCell ref="T243:X243"/>
    <mergeCell ref="B242:C242"/>
    <mergeCell ref="D242:G242"/>
    <mergeCell ref="H242:K242"/>
    <mergeCell ref="M242:N242"/>
    <mergeCell ref="Q242:S242"/>
    <mergeCell ref="T242:X242"/>
    <mergeCell ref="B245:C245"/>
    <mergeCell ref="D245:G245"/>
    <mergeCell ref="H245:K245"/>
    <mergeCell ref="M245:N245"/>
    <mergeCell ref="Q245:S245"/>
    <mergeCell ref="T245:X245"/>
    <mergeCell ref="B244:C244"/>
    <mergeCell ref="D244:G244"/>
    <mergeCell ref="H244:K244"/>
    <mergeCell ref="M244:N244"/>
    <mergeCell ref="Q244:S244"/>
    <mergeCell ref="T244:X244"/>
    <mergeCell ref="M248:N248"/>
    <mergeCell ref="B249:C249"/>
    <mergeCell ref="M249:N249"/>
    <mergeCell ref="R249:S249"/>
    <mergeCell ref="T249:U249"/>
    <mergeCell ref="V249:W249"/>
    <mergeCell ref="B246:C246"/>
    <mergeCell ref="D246:G246"/>
    <mergeCell ref="H246:K246"/>
    <mergeCell ref="M246:N246"/>
    <mergeCell ref="Q246:S246"/>
    <mergeCell ref="T246:X246"/>
    <mergeCell ref="M250:N250"/>
    <mergeCell ref="P254:Q254"/>
    <mergeCell ref="R254:S254"/>
    <mergeCell ref="B255:N257"/>
    <mergeCell ref="R256:S257"/>
    <mergeCell ref="B261:F261"/>
    <mergeCell ref="B262:I262"/>
    <mergeCell ref="Z257:AB257"/>
    <mergeCell ref="B264:I264"/>
    <mergeCell ref="P264:S264"/>
    <mergeCell ref="B265:I265"/>
    <mergeCell ref="B266:I266"/>
    <mergeCell ref="X266:AB315"/>
    <mergeCell ref="B267:I267"/>
    <mergeCell ref="B270:I270"/>
    <mergeCell ref="P270:S270"/>
    <mergeCell ref="B271:I271"/>
    <mergeCell ref="B272:I272"/>
    <mergeCell ref="B280:I280"/>
    <mergeCell ref="B281:I281"/>
    <mergeCell ref="B284:I284"/>
    <mergeCell ref="P284:S284"/>
    <mergeCell ref="B285:I285"/>
    <mergeCell ref="B286:I286"/>
    <mergeCell ref="B273:I273"/>
    <mergeCell ref="B276:I276"/>
    <mergeCell ref="P276:S276"/>
    <mergeCell ref="B277:I277"/>
    <mergeCell ref="B278:I278"/>
    <mergeCell ref="B279:I279"/>
    <mergeCell ref="B309:I309"/>
    <mergeCell ref="P309:W309"/>
    <mergeCell ref="B310:I310"/>
    <mergeCell ref="P310:W310"/>
    <mergeCell ref="B311:I311"/>
    <mergeCell ref="P311:W311"/>
    <mergeCell ref="B287:I287"/>
    <mergeCell ref="B290:I290"/>
    <mergeCell ref="B291:I293"/>
    <mergeCell ref="B295:F295"/>
    <mergeCell ref="B296:I296"/>
    <mergeCell ref="B297:I306"/>
    <mergeCell ref="P320:W320"/>
    <mergeCell ref="P322:W322"/>
    <mergeCell ref="P323:W324"/>
    <mergeCell ref="T326:W326"/>
    <mergeCell ref="B312:I312"/>
    <mergeCell ref="P312:W312"/>
    <mergeCell ref="P316:W317"/>
    <mergeCell ref="B318:I318"/>
    <mergeCell ref="P318:W318"/>
    <mergeCell ref="P319:W319"/>
  </mergeCells>
  <conditionalFormatting sqref="B201:D220">
    <cfRule type="expression" dxfId="54" priority="87">
      <formula>$B201=""</formula>
    </cfRule>
  </conditionalFormatting>
  <conditionalFormatting sqref="D227:J234">
    <cfRule type="expression" dxfId="52" priority="90">
      <formula>$B227=""</formula>
    </cfRule>
  </conditionalFormatting>
  <conditionalFormatting sqref="E76:X177">
    <cfRule type="expression" dxfId="51" priority="1">
      <formula>$AN76&lt;&gt;TRUE</formula>
    </cfRule>
  </conditionalFormatting>
  <conditionalFormatting sqref="L225:L246">
    <cfRule type="expression" dxfId="50" priority="99">
      <formula>$L$225=""</formula>
    </cfRule>
    <cfRule type="expression" dxfId="49" priority="82">
      <formula>UtvarderingsVal="Alt3"</formula>
    </cfRule>
    <cfRule type="expression" dxfId="48" priority="100" stopIfTrue="1">
      <formula>OR(UtvarderingsVal="UtFalskt",UtvarderingsVal="Ut2")</formula>
    </cfRule>
  </conditionalFormatting>
  <conditionalFormatting sqref="L225:N246">
    <cfRule type="expression" dxfId="47" priority="80">
      <formula>UtvarderingsVal="Alt4"</formula>
    </cfRule>
    <cfRule type="expression" dxfId="46" priority="83">
      <formula>$K225="Ska-Krav"</formula>
    </cfRule>
  </conditionalFormatting>
  <conditionalFormatting sqref="L226:N235 L237:N246 B226:J226 B227:C235 D235:H235 B237:H246">
    <cfRule type="expression" dxfId="45" priority="101">
      <formula>$B226=""</formula>
    </cfRule>
  </conditionalFormatting>
  <conditionalFormatting sqref="M225:N246">
    <cfRule type="expression" dxfId="44" priority="98">
      <formula>OR(UtvarderingsVal="UtFalskt",UtvarderingsVal="Ut1")</formula>
    </cfRule>
    <cfRule type="expression" dxfId="43" priority="81">
      <formula>UtvarderingsVal="Alt2"</formula>
    </cfRule>
  </conditionalFormatting>
  <conditionalFormatting sqref="M226:N246">
    <cfRule type="expression" dxfId="42" priority="86">
      <formula>$M$225=""</formula>
    </cfRule>
  </conditionalFormatting>
  <conditionalFormatting sqref="M248:N249 T249:V249">
    <cfRule type="expression" dxfId="40" priority="103">
      <formula>#REF!="Ut1"</formula>
    </cfRule>
  </conditionalFormatting>
  <conditionalFormatting sqref="M249:N249">
    <cfRule type="expression" dxfId="39" priority="84">
      <formula>UtvarderingsVal="Alt2"</formula>
    </cfRule>
  </conditionalFormatting>
  <conditionalFormatting sqref="P237:P246">
    <cfRule type="expression" dxfId="37" priority="511">
      <formula>#REF!="Alt. 3. Mervärdesmodell - prisavdrag för uppfyllda bör-krav"</formula>
    </cfRule>
  </conditionalFormatting>
  <conditionalFormatting sqref="P237:Q246">
    <cfRule type="expression" dxfId="36" priority="78" stopIfTrue="1">
      <formula>IF(AND(J237="Ska-krav",P237="Nej"),TRUE,FALSE)</formula>
    </cfRule>
  </conditionalFormatting>
  <conditionalFormatting sqref="P226:X235">
    <cfRule type="expression" dxfId="35" priority="112" stopIfTrue="1">
      <formula>IF(AND(K226="Ska-krav",P226="Nej"),TRUE,FALSE)</formula>
    </cfRule>
  </conditionalFormatting>
  <conditionalFormatting sqref="S17:W17">
    <cfRule type="expression" dxfId="34" priority="111" stopIfTrue="1">
      <formula>$P$17="Nej"</formula>
    </cfRule>
  </conditionalFormatting>
  <conditionalFormatting sqref="T3 T326">
    <cfRule type="expression" dxfId="33" priority="63">
      <formula>T3&lt;&gt;""</formula>
    </cfRule>
  </conditionalFormatting>
  <conditionalFormatting sqref="T237:T246">
    <cfRule type="expression" dxfId="32" priority="69" stopIfTrue="1">
      <formula>IF(AND(N237="Ska-krav",T237="Nej"),TRUE,FALSE)</formula>
    </cfRule>
  </conditionalFormatting>
  <conditionalFormatting sqref="T264 T270 T276">
    <cfRule type="expression" dxfId="31" priority="108" stopIfTrue="1">
      <formula>AG264</formula>
    </cfRule>
  </conditionalFormatting>
  <conditionalFormatting sqref="T264">
    <cfRule type="cellIs" dxfId="30" priority="107" stopIfTrue="1" operator="equal">
      <formula>"Nej"</formula>
    </cfRule>
  </conditionalFormatting>
  <conditionalFormatting sqref="T270">
    <cfRule type="cellIs" dxfId="29" priority="106" stopIfTrue="1" operator="equal">
      <formula>"Nej"</formula>
    </cfRule>
  </conditionalFormatting>
  <conditionalFormatting sqref="T276">
    <cfRule type="cellIs" dxfId="28" priority="105" stopIfTrue="1" operator="equal">
      <formula>"Nej"</formula>
    </cfRule>
  </conditionalFormatting>
  <conditionalFormatting sqref="T284">
    <cfRule type="cellIs" dxfId="27" priority="88" stopIfTrue="1" operator="equal">
      <formula>"Nej"</formula>
    </cfRule>
    <cfRule type="expression" dxfId="26" priority="89" stopIfTrue="1">
      <formula>AG284</formula>
    </cfRule>
  </conditionalFormatting>
  <conditionalFormatting sqref="V249:W249">
    <cfRule type="expression" dxfId="24" priority="64">
      <formula>UtvarderingsVal="Alt2"</formula>
    </cfRule>
  </conditionalFormatting>
  <conditionalFormatting sqref="W123:X123">
    <cfRule type="expression" dxfId="23" priority="5">
      <formula>$F$148&lt;&gt;"Inbrottslarm"</formula>
    </cfRule>
  </conditionalFormatting>
  <conditionalFormatting sqref="W124:X124">
    <cfRule type="expression" dxfId="22" priority="6">
      <formula>$F$148&lt;&gt;"Personlarm"</formula>
    </cfRule>
  </conditionalFormatting>
  <dataValidations count="19">
    <dataValidation type="list" allowBlank="1" showInputMessage="1" showErrorMessage="1" sqref="T264 P17:P18 Q315 T270 T276 T284 P201:P220 P226:P235 P247 C76:C79 C82:C85 C88:C90 C99:C101 C104:C106 C109:C111 C114:C116 C119:C120 C123:C124 C127:C129 C132:C133 C136:C137 C140:C142 C145:C147 C150:C152 C155:C157 C160:C162 C165:C167 C170:C172 C175:C177" xr:uid="{73ADF9BA-C399-4658-B591-575D66625B1C}">
      <formula1>"Ja,Nej"</formula1>
    </dataValidation>
    <dataValidation type="date" errorStyle="information" allowBlank="1" showInputMessage="1" showErrorMessage="1" errorTitle="Fel" error="Ange datum i datumformatet ÅÅÅÅ-MM-DD" promptTitle="Datum" prompt="Datum i datumformatet ÅÅÅÅ-MM-DD" sqref="D34:E34" xr:uid="{1A3BC002-8B3E-46BB-8179-7F1D659CC0DC}">
      <formula1>40817</formula1>
      <formula2>43585</formula2>
    </dataValidation>
    <dataValidation type="date" errorStyle="information" allowBlank="1" showInputMessage="1" showErrorMessage="1" errorTitle="Fel" error="Fel datumformat._x000a_Ange datum i datumformatet ÅÅÅÅ-MM-DD Alternativt texten &quot;Ej tillämpligt&quot;_x000a_" promptTitle="Datum" prompt="Datum i datumformatet ÅÅÅÅ-MM-DD_x000a_" sqref="B34:C34 B37:E37" xr:uid="{B28B8C59-CBB9-4FBD-8675-AC2B6A8D2F2E}">
      <formula1>40817</formula1>
      <formula2>43585</formula2>
    </dataValidation>
    <dataValidation allowBlank="1" showErrorMessage="1" sqref="B41:I41 C66 B42:B66" xr:uid="{1FE40301-1A67-4CE8-AB26-D45EA557238E}"/>
    <dataValidation type="decimal" allowBlank="1" showInputMessage="1" showErrorMessage="1" error="Talet måste vara mellan 0 och 100" sqref="D71:E71" xr:uid="{A45E560E-7E2D-45D8-816B-27522E7C6847}">
      <formula1>0</formula1>
      <formula2>100</formula2>
    </dataValidation>
    <dataValidation type="list" allowBlank="1" showInputMessage="1" showErrorMessage="1" sqref="F71" xr:uid="{2F6DCAF4-3A8E-480C-9F9F-1CF57BA242E1}">
      <formula1>"Mån,År"</formula1>
    </dataValidation>
    <dataValidation type="date" errorStyle="information" allowBlank="1" showInputMessage="1" showErrorMessage="1" errorTitle="Fel" error="Ange datum i datumformatet ÅÅÅÅ-MM-DD och får inte vara tidigare än 2012-01-01 eller senare än 2016-01-01_x000a_Alternativt texten &quot;Ej tillämpligt&quot;_x000a_" promptTitle="Datum" prompt="Datum i datumformatet ÅÅÅÅ-MM-DD alternativt texten &quot;Ej tillämpligt&quot;_x000a_" sqref="B71:C71" xr:uid="{BDDAFB8A-CA16-4C5B-9085-AAF15B9328E3}">
      <formula1>40544</formula1>
      <formula2>72686</formula2>
    </dataValidation>
    <dataValidation type="date" errorStyle="information" allowBlank="1" showInputMessage="1" showErrorMessage="1" errorTitle="Fel" error="Ogiltigt datum._x000a_Datum anges i datumformatet ÅÅÅÅ-MM-DD och får inte vara senare än datumet &quot;Sista dag för avropssvar&quot;" promptTitle="Datum" prompt="Datum i datumformatet ÅÅÅÅ-MM-DD" sqref="D31" xr:uid="{C55CAB78-5818-4317-A918-66AB6956F461}">
      <formula1>40817</formula1>
      <formula2>D34</formula2>
    </dataValidation>
    <dataValidation type="date" errorStyle="information" allowBlank="1" showInputMessage="1" showErrorMessage="1" errorTitle="Fel" error="Ogiltigt datum._x000a_Datum anges i datumformatet ÅÅÅÅ-MM-DD och får inte vara senare än datumet &quot;Sista dag för avropssvar&quot;" promptTitle="Datum" prompt="Datum i datumformatet ÅÅÅÅ-MM-DD" sqref="B31" xr:uid="{5EE3030A-7E47-4278-975B-6431F8065E2B}">
      <formula1>40909</formula1>
      <formula2>B34</formula2>
    </dataValidation>
    <dataValidation type="date" errorStyle="information" allowBlank="1" showInputMessage="1" showErrorMessage="1" errorTitle="Fel" error="Fel datumformat._x000a_Ange datum i datumformatet ÅÅÅÅ-MM-DD Alternativt texten &quot;Ej tillämpligt&quot;_x000a_" promptTitle="Datum" prompt="Datum i datumformatet ÅÅÅÅ-MM-DD_x000a_Som tumregel vid komplexa avrop kan det anses rimligt med minst 14 arbetsdagars svarstid och vid mindre komplexa avrop är motsvarande svarstid sju arbetsdagar." sqref="B38" xr:uid="{57F071DF-7521-4930-A2AF-A985826CD08E}">
      <formula1>40817</formula1>
      <formula2>42308</formula2>
    </dataValidation>
    <dataValidation type="date" errorStyle="information" allowBlank="1" showInputMessage="1" showErrorMessage="1" errorTitle="Fel" error="Ange datum i datumformatet ÅÅÅÅ-MM-DD" promptTitle="Datum" prompt="Datum i datumformatet ÅÅÅÅ-MM-DD" sqref="D38" xr:uid="{0EE5CF09-6E7D-4926-857C-54A1966A6E01}">
      <formula1>40817</formula1>
      <formula2>42308</formula2>
    </dataValidation>
    <dataValidation type="list" allowBlank="1" showInputMessage="1" showErrorMessage="1" sqref="K247" xr:uid="{4F04A072-B991-407D-B2ED-F2BDD8C2EDA9}">
      <formula1>"Välj typ av krav,Bör-krav,Ska-krav"</formula1>
    </dataValidation>
    <dataValidation type="list" allowBlank="1" showInputMessage="1" showErrorMessage="1" sqref="B247:C247 B70" xr:uid="{C04AC3A5-342D-4235-95CB-B3FABE0EE9A5}">
      <formula1>ResVarTja</formula1>
    </dataValidation>
    <dataValidation type="list" allowBlank="1" showInputMessage="1" showErrorMessage="1" sqref="B40" xr:uid="{C8B46DB5-025A-4B99-BF9D-259DA506E9CA}">
      <formula1>TblDelområde</formula1>
    </dataValidation>
    <dataValidation type="list" allowBlank="1" showInputMessage="1" showErrorMessage="1" sqref="B186:J186" xr:uid="{750F9511-B11B-4AFC-A140-26CA9C8DD7F1}">
      <formula1>TblGrundTilldeln</formula1>
    </dataValidation>
    <dataValidation type="list" allowBlank="1" showInputMessage="1" showErrorMessage="1" sqref="I34:I35" xr:uid="{4B6C6C4E-F5CE-4382-B691-E5D22884B2D1}">
      <formula1>",Ja,Nej"</formula1>
    </dataValidation>
    <dataValidation type="list" allowBlank="1" showInputMessage="1" showErrorMessage="1" sqref="H88:I90" xr:uid="{9A7E69C8-EC63-48B1-B745-52A57F9C9ACC}">
      <formula1>"1,2"</formula1>
    </dataValidation>
    <dataValidation type="list" allowBlank="1" showInputMessage="1" showErrorMessage="1" sqref="F123:G124" xr:uid="{1B44FAA4-35E0-4912-B180-C1549BD9AD7F}">
      <formula1>TblLarmTyp</formula1>
    </dataValidation>
    <dataValidation type="textLength" errorStyle="information" allowBlank="1" showInputMessage="1" showErrorMessage="1" errorTitle="Felaktig angivelse" error="Ange om en region ska avropas enbart med ett &quot;X&quot;." sqref="C43:D64" xr:uid="{418AFD23-4352-4CBE-9231-A5B7A655CC29}">
      <formula1>1</formula1>
      <formula2>1</formula2>
    </dataValidation>
  </dataValidations>
  <pageMargins left="0.31496062992125984" right="0.31496062992125984" top="0.39370078740157483" bottom="0.39370078740157483" header="0.51181102362204722" footer="0.19685039370078741"/>
  <pageSetup paperSize="9" scale="80" fitToWidth="0" fitToHeight="0" pageOrder="overThenDown" orientation="landscape" r:id="rId1"/>
  <headerFooter alignWithMargins="0">
    <oddFooter>&amp;R&amp;P (&amp;N)</oddFooter>
  </headerFooter>
  <colBreaks count="1" manualBreakCount="1">
    <brk id="15" max="1048575" man="1"/>
  </colBreaks>
  <extLst>
    <ext xmlns:x14="http://schemas.microsoft.com/office/spreadsheetml/2009/9/main" uri="{78C0D931-6437-407d-A8EE-F0AAD7539E65}">
      <x14:conditionalFormattings>
        <x14:conditionalFormatting xmlns:xm="http://schemas.microsoft.com/office/excel/2006/main">
          <x14:cfRule type="expression" priority="61" id="{F898A9FF-7F4A-4DFC-B158-BEE859B40D24}">
            <xm:f>Information!$D$12&lt;&gt;"Ja"</xm:f>
            <x14:dxf>
              <font>
                <color theme="0"/>
              </font>
              <fill>
                <patternFill patternType="none">
                  <bgColor auto="1"/>
                </patternFill>
              </fill>
              <border>
                <left/>
                <right/>
                <top/>
                <bottom/>
                <vertical/>
                <horizontal/>
              </border>
            </x14:dxf>
          </x14:cfRule>
          <xm:sqref>B308</xm:sqref>
        </x14:conditionalFormatting>
        <x14:conditionalFormatting xmlns:xm="http://schemas.microsoft.com/office/excel/2006/main">
          <x14:cfRule type="expression" priority="62" id="{7D43B75E-00F7-4645-8E13-A85EB900F8FA}">
            <xm:f>Information!$D$14&lt;&gt;"Ja"</xm:f>
            <x14:dxf>
              <font>
                <color theme="0"/>
              </font>
              <fill>
                <patternFill patternType="none">
                  <bgColor auto="1"/>
                </patternFill>
              </fill>
              <border>
                <left/>
                <right/>
                <top/>
                <bottom/>
                <vertical/>
                <horizontal/>
              </border>
            </x14:dxf>
          </x14:cfRule>
          <xm:sqref>B2:AQ41 B69:AQ73 B180:AQ307 C308:AQ308 B309:AQ342</xm:sqref>
        </x14:conditionalFormatting>
        <x14:conditionalFormatting xmlns:xm="http://schemas.microsoft.com/office/excel/2006/main">
          <x14:cfRule type="expression" priority="114" id="{B2CF90F0-A4F3-4B2C-A559-32D3D0451EC3}">
            <xm:f>ISNUMBER(SEARCH("1",Admin!$D$69))=TRUE</xm:f>
            <x14:dxf>
              <font>
                <color theme="0"/>
              </font>
            </x14:dxf>
          </x14:cfRule>
          <xm:sqref>M248:N248</xm:sqref>
        </x14:conditionalFormatting>
        <x14:conditionalFormatting xmlns:xm="http://schemas.microsoft.com/office/excel/2006/main">
          <x14:cfRule type="expression" priority="113" id="{214A3884-5FBD-4357-A970-FF488FF52B58}">
            <xm:f>ISNUMBER(SEARCH("1",Admin!$D$69))=TRUE</xm:f>
            <x14:dxf>
              <font>
                <color theme="0"/>
              </font>
              <fill>
                <patternFill>
                  <bgColor theme="0"/>
                </patternFill>
              </fill>
              <border>
                <right/>
                <top/>
                <bottom/>
              </border>
            </x14:dxf>
          </x14:cfRule>
          <xm:sqref>M249:N249</xm:sqref>
        </x14:conditionalFormatting>
        <x14:conditionalFormatting xmlns:xm="http://schemas.microsoft.com/office/excel/2006/main">
          <x14:cfRule type="expression" priority="116" id="{5F321F36-0E4C-489A-8CC9-3ACABD677893}">
            <xm:f>ISNUMBER(SEARCH("1",Admin!$D$69))=TRUE</xm:f>
            <x14:dxf>
              <font>
                <strike val="0"/>
                <color theme="0"/>
              </font>
              <fill>
                <patternFill>
                  <bgColor theme="0"/>
                </patternFill>
              </fill>
              <border>
                <left/>
                <right/>
                <top/>
                <bottom/>
              </border>
            </x14:dxf>
          </x14:cfRule>
          <xm:sqref>T249:U249</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4BE07DDB-6671-4E7C-8120-31F10E52FF95}">
          <x14:formula1>
            <xm:f>Admin!$F$57:$F$64</xm:f>
          </x14:formula1>
          <xm:sqref>D247:E247</xm:sqref>
        </x14:dataValidation>
        <x14:dataValidation type="list" showInputMessage="1" showErrorMessage="1" xr:uid="{BACF5669-64DC-4081-A671-24A4E1F3F263}">
          <x14:formula1>
            <xm:f>Admin!$H$132:$H$152</xm:f>
          </x14:formula1>
          <xm:sqref>B201:C220 B237:C246 B226:C235</xm:sqref>
        </x14:dataValidation>
        <x14:dataValidation type="list" allowBlank="1" showInputMessage="1" showErrorMessage="1" xr:uid="{7A6F2654-156F-411B-8E66-D2BCD7FE7C1D}">
          <x14:formula1>
            <xm:f>Admin!$L$132:$L$147</xm:f>
          </x14:formula1>
          <xm:sqref>D201:G220 D226:G235 D237:G246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19AD7-281A-42B9-8B7D-6E1F98295614}">
  <sheetPr codeName="Sheet8"/>
  <dimension ref="A1:AS337"/>
  <sheetViews>
    <sheetView showGridLines="0" zoomScale="70" zoomScaleNormal="70" workbookViewId="0">
      <selection activeCell="B9" sqref="B9:G9"/>
    </sheetView>
  </sheetViews>
  <sheetFormatPr defaultColWidth="9.1796875" defaultRowHeight="12.5" x14ac:dyDescent="0.25"/>
  <cols>
    <col min="1" max="1" width="4.1796875" style="188" customWidth="1"/>
    <col min="2" max="2" width="21.1796875" style="13" customWidth="1"/>
    <col min="3" max="3" width="11.81640625" style="13" customWidth="1"/>
    <col min="4" max="10" width="10.26953125" style="13" customWidth="1"/>
    <col min="11" max="11" width="10.54296875" style="13" customWidth="1"/>
    <col min="12" max="12" width="16" style="13" customWidth="1"/>
    <col min="13" max="13" width="9.54296875" style="13" customWidth="1"/>
    <col min="14" max="14" width="10.7265625" style="13" customWidth="1"/>
    <col min="15" max="15" width="3.26953125" style="13" customWidth="1"/>
    <col min="16" max="18" width="19.1796875" style="13" customWidth="1"/>
    <col min="19" max="19" width="10.26953125" style="13" customWidth="1"/>
    <col min="20" max="22" width="9.54296875" style="13" customWidth="1"/>
    <col min="23" max="23" width="10.54296875" style="13" customWidth="1"/>
    <col min="24" max="25" width="8.7265625" style="13" customWidth="1"/>
    <col min="26" max="26" width="8.54296875" style="13" customWidth="1"/>
    <col min="27" max="28" width="9.1796875" style="13" hidden="1" customWidth="1"/>
    <col min="29" max="29" width="12.54296875" style="13" hidden="1" customWidth="1"/>
    <col min="30" max="32" width="8.453125" style="13" hidden="1" customWidth="1"/>
    <col min="33" max="34" width="9.7265625" style="13" hidden="1" customWidth="1"/>
    <col min="35" max="35" width="8.453125" style="13" hidden="1" customWidth="1"/>
    <col min="36" max="37" width="7.7265625" style="13" hidden="1" customWidth="1"/>
    <col min="38" max="39" width="8.7265625" style="13" customWidth="1"/>
    <col min="40" max="40" width="7.7265625" style="13" hidden="1" customWidth="1"/>
    <col min="41" max="43" width="9.1796875" style="13" customWidth="1"/>
    <col min="44" max="44" width="10.453125" style="13" customWidth="1"/>
    <col min="45" max="50" width="9.1796875" style="13" customWidth="1"/>
    <col min="51" max="16384" width="9.1796875" style="13"/>
  </cols>
  <sheetData>
    <row r="1" spans="1:34" ht="22.5" x14ac:dyDescent="0.25">
      <c r="B1" s="1007" t="str">
        <f>IF(Information!D15="","Om ingen text finns - välj utvärderingsmodell i fliken ""Information""","")</f>
        <v>Om ingen text finns - välj utvärderingsmodell i fliken "Information"</v>
      </c>
    </row>
    <row r="2" spans="1:34" ht="13" x14ac:dyDescent="0.25">
      <c r="G2" s="189"/>
      <c r="J2" s="190"/>
      <c r="M2" s="191"/>
      <c r="O2" s="192" t="str">
        <f>"Avrop nr: "&amp;B15</f>
        <v xml:space="preserve">Avrop nr: </v>
      </c>
      <c r="W2" s="192" t="str">
        <f>"Avrop nr: "&amp;B15</f>
        <v xml:space="preserve">Avrop nr: </v>
      </c>
      <c r="AC2" s="192"/>
    </row>
    <row r="3" spans="1:34" ht="25" x14ac:dyDescent="0.25">
      <c r="B3" s="591" t="s">
        <v>71</v>
      </c>
      <c r="C3" s="591"/>
      <c r="D3" s="592"/>
      <c r="E3" s="592"/>
      <c r="P3" s="591" t="s">
        <v>72</v>
      </c>
      <c r="Q3" s="593"/>
      <c r="R3" s="592"/>
      <c r="T3" s="594"/>
      <c r="U3" s="594"/>
      <c r="V3" s="594"/>
      <c r="W3" s="594"/>
      <c r="X3" s="189"/>
      <c r="Y3" s="189"/>
      <c r="Z3" s="189"/>
      <c r="AB3" s="189"/>
      <c r="AD3" s="193"/>
      <c r="AH3" s="189" t="b">
        <f>OR(AH4:AH972)</f>
        <v>1</v>
      </c>
    </row>
    <row r="4" spans="1:34" ht="32.25" customHeight="1" x14ac:dyDescent="0.45">
      <c r="B4" s="595" t="s">
        <v>107</v>
      </c>
      <c r="C4" s="596"/>
      <c r="D4" s="596"/>
      <c r="E4" s="596"/>
      <c r="F4" s="596"/>
      <c r="G4" s="596"/>
      <c r="H4" s="596"/>
      <c r="I4" s="596"/>
      <c r="J4" s="608" t="s">
        <v>350</v>
      </c>
      <c r="K4" s="609"/>
      <c r="L4" s="609"/>
      <c r="M4" s="609"/>
      <c r="N4" s="609"/>
      <c r="O4" s="610"/>
      <c r="P4" s="599" t="s">
        <v>634</v>
      </c>
      <c r="Q4" s="599"/>
      <c r="R4" s="599"/>
      <c r="S4" s="599"/>
      <c r="T4" s="599"/>
      <c r="U4" s="599"/>
      <c r="V4" s="599"/>
      <c r="W4" s="600"/>
      <c r="Z4" s="194"/>
    </row>
    <row r="5" spans="1:34" ht="63" customHeight="1" x14ac:dyDescent="0.25">
      <c r="B5" s="597"/>
      <c r="C5" s="598"/>
      <c r="D5" s="598"/>
      <c r="E5" s="598"/>
      <c r="F5" s="598"/>
      <c r="G5" s="598"/>
      <c r="H5" s="598"/>
      <c r="I5" s="598"/>
      <c r="J5" s="611" t="str">
        <f>'1 Spec. - 1. Lägsta pris'!J5</f>
        <v>Bevakningstjänster och larmcentraltjänster</v>
      </c>
      <c r="K5" s="612"/>
      <c r="L5" s="612"/>
      <c r="M5" s="612"/>
      <c r="N5" s="612"/>
      <c r="O5" s="613"/>
      <c r="P5" s="601"/>
      <c r="Q5" s="601"/>
      <c r="R5" s="601"/>
      <c r="S5" s="601"/>
      <c r="T5" s="601"/>
      <c r="U5" s="601"/>
      <c r="V5" s="601"/>
      <c r="W5" s="602"/>
      <c r="AB5" s="1"/>
      <c r="AC5" s="195"/>
      <c r="AD5" s="195"/>
      <c r="AE5" s="195"/>
      <c r="AF5" s="195"/>
    </row>
    <row r="6" spans="1:34" ht="26.25" customHeight="1" x14ac:dyDescent="0.25">
      <c r="B6" s="603" t="s">
        <v>147</v>
      </c>
      <c r="C6" s="603"/>
      <c r="D6" s="603"/>
      <c r="E6" s="603"/>
      <c r="F6" s="603"/>
      <c r="G6" s="603"/>
      <c r="H6" s="603"/>
      <c r="I6" s="603"/>
      <c r="J6" s="605" t="s">
        <v>613</v>
      </c>
      <c r="K6" s="606"/>
      <c r="L6" s="606"/>
      <c r="M6" s="606"/>
      <c r="N6" s="606"/>
      <c r="O6" s="607"/>
      <c r="P6" s="189"/>
      <c r="Q6" s="196"/>
      <c r="R6" s="196"/>
      <c r="S6" s="196"/>
      <c r="T6" s="196"/>
      <c r="U6" s="196"/>
      <c r="V6" s="196"/>
      <c r="W6" s="196"/>
      <c r="AB6" s="1"/>
      <c r="AC6" s="195"/>
      <c r="AD6" s="195"/>
      <c r="AE6" s="195"/>
      <c r="AF6" s="195"/>
    </row>
    <row r="7" spans="1:34" ht="18" customHeight="1" x14ac:dyDescent="0.25">
      <c r="B7" s="604" t="s">
        <v>70</v>
      </c>
      <c r="C7" s="604"/>
      <c r="D7" s="604"/>
      <c r="E7" s="604"/>
      <c r="F7" s="604"/>
      <c r="G7" s="604"/>
      <c r="H7" s="604"/>
      <c r="I7" s="604"/>
      <c r="J7" s="605"/>
      <c r="K7" s="606"/>
      <c r="L7" s="606"/>
      <c r="M7" s="606"/>
      <c r="N7" s="606"/>
      <c r="O7" s="607"/>
      <c r="P7" s="197" t="s">
        <v>29</v>
      </c>
      <c r="Q7" s="196"/>
      <c r="R7" s="196"/>
      <c r="S7" s="196"/>
      <c r="T7" s="196"/>
      <c r="U7" s="196"/>
      <c r="V7" s="196"/>
      <c r="W7" s="196"/>
      <c r="AB7" s="1"/>
      <c r="AC7" s="195"/>
      <c r="AD7" s="195"/>
      <c r="AE7" s="195"/>
      <c r="AF7" s="195"/>
    </row>
    <row r="8" spans="1:34" ht="27.75" customHeight="1" x14ac:dyDescent="0.25">
      <c r="B8" s="543" t="s">
        <v>6</v>
      </c>
      <c r="C8" s="518"/>
      <c r="D8" s="518"/>
      <c r="E8" s="518"/>
      <c r="F8" s="518"/>
      <c r="G8" s="518"/>
      <c r="H8" s="543" t="s">
        <v>31</v>
      </c>
      <c r="I8" s="544"/>
      <c r="J8" s="614" t="str">
        <f>'1 Spec. - 1. Lägsta pris'!J8</f>
        <v>23.3-2611-2022</v>
      </c>
      <c r="K8" s="615"/>
      <c r="L8" s="615"/>
      <c r="M8" s="615"/>
      <c r="N8" s="615"/>
      <c r="O8" s="616"/>
      <c r="P8" s="565" t="s">
        <v>30</v>
      </c>
      <c r="Q8" s="565"/>
      <c r="R8" s="565"/>
      <c r="S8" s="565"/>
      <c r="T8" s="565"/>
      <c r="U8" s="565"/>
      <c r="V8" s="565" t="s">
        <v>31</v>
      </c>
      <c r="W8" s="565"/>
      <c r="AB8" s="1"/>
      <c r="AC8" s="195"/>
      <c r="AD8" s="195"/>
      <c r="AE8" s="195"/>
      <c r="AF8" s="195"/>
    </row>
    <row r="9" spans="1:34" ht="19.5" customHeight="1" x14ac:dyDescent="0.25">
      <c r="B9" s="545"/>
      <c r="C9" s="546"/>
      <c r="D9" s="546"/>
      <c r="E9" s="546"/>
      <c r="F9" s="546"/>
      <c r="G9" s="546"/>
      <c r="H9" s="545"/>
      <c r="I9" s="547"/>
      <c r="J9" s="510" t="s">
        <v>616</v>
      </c>
      <c r="K9" s="511"/>
      <c r="L9" s="511"/>
      <c r="M9" s="511"/>
      <c r="N9" s="511"/>
      <c r="O9" s="512"/>
      <c r="P9" s="583"/>
      <c r="Q9" s="583"/>
      <c r="R9" s="583"/>
      <c r="S9" s="583"/>
      <c r="T9" s="583"/>
      <c r="U9" s="583"/>
      <c r="V9" s="584"/>
      <c r="W9" s="584"/>
      <c r="AB9" s="1"/>
      <c r="AC9" s="195"/>
      <c r="AD9" s="195"/>
      <c r="AE9" s="195"/>
      <c r="AF9" s="195"/>
    </row>
    <row r="10" spans="1:34" s="195" customFormat="1" ht="27.75" customHeight="1" x14ac:dyDescent="0.25">
      <c r="A10" s="198"/>
      <c r="B10" s="542" t="s">
        <v>7</v>
      </c>
      <c r="C10" s="542"/>
      <c r="D10" s="542"/>
      <c r="E10" s="542" t="s">
        <v>5</v>
      </c>
      <c r="F10" s="542"/>
      <c r="G10" s="542"/>
      <c r="H10" s="542" t="s">
        <v>54</v>
      </c>
      <c r="I10" s="542"/>
      <c r="J10" s="513" t="str">
        <f>'1 Spec. - 1. Lägsta pris'!J10</f>
        <v>Version 3,15</v>
      </c>
      <c r="K10" s="514"/>
      <c r="L10" s="514"/>
      <c r="M10" s="514"/>
      <c r="N10" s="514"/>
      <c r="O10" s="515"/>
      <c r="P10" s="565" t="s">
        <v>1</v>
      </c>
      <c r="Q10" s="565"/>
      <c r="R10" s="565"/>
      <c r="S10" s="565"/>
      <c r="T10" s="565" t="s">
        <v>3</v>
      </c>
      <c r="U10" s="565"/>
      <c r="V10" s="565"/>
      <c r="W10" s="565"/>
      <c r="AB10" s="1"/>
    </row>
    <row r="11" spans="1:34" ht="19.5" customHeight="1" x14ac:dyDescent="0.25">
      <c r="B11" s="541"/>
      <c r="C11" s="541"/>
      <c r="D11" s="541"/>
      <c r="E11" s="541"/>
      <c r="F11" s="541"/>
      <c r="G11" s="541"/>
      <c r="H11" s="541"/>
      <c r="I11" s="541"/>
      <c r="P11" s="584"/>
      <c r="Q11" s="584"/>
      <c r="R11" s="584"/>
      <c r="S11" s="584"/>
      <c r="T11" s="584"/>
      <c r="U11" s="584"/>
      <c r="V11" s="584"/>
      <c r="W11" s="584"/>
      <c r="AB11" s="1"/>
      <c r="AC11" s="195"/>
      <c r="AD11" s="195"/>
      <c r="AE11" s="195"/>
      <c r="AF11" s="195"/>
    </row>
    <row r="12" spans="1:34" ht="27.75" customHeight="1" x14ac:dyDescent="0.25">
      <c r="B12" s="542" t="s">
        <v>53</v>
      </c>
      <c r="C12" s="542"/>
      <c r="D12" s="542"/>
      <c r="E12" s="542" t="s">
        <v>1</v>
      </c>
      <c r="F12" s="542"/>
      <c r="G12" s="542"/>
      <c r="H12" s="542" t="s">
        <v>2</v>
      </c>
      <c r="I12" s="542"/>
      <c r="P12" s="565" t="s">
        <v>7</v>
      </c>
      <c r="Q12" s="565"/>
      <c r="R12" s="565"/>
      <c r="S12" s="519"/>
      <c r="T12" s="565" t="s">
        <v>5</v>
      </c>
      <c r="U12" s="565"/>
      <c r="V12" s="565" t="s">
        <v>54</v>
      </c>
      <c r="W12" s="565"/>
      <c r="AB12" s="1"/>
      <c r="AC12" s="195"/>
      <c r="AD12" s="195"/>
      <c r="AE12" s="195"/>
      <c r="AF12" s="195"/>
    </row>
    <row r="13" spans="1:34" ht="19.5" customHeight="1" x14ac:dyDescent="0.25">
      <c r="B13" s="541"/>
      <c r="C13" s="541"/>
      <c r="D13" s="541"/>
      <c r="E13" s="541"/>
      <c r="F13" s="541"/>
      <c r="G13" s="541"/>
      <c r="H13" s="541"/>
      <c r="I13" s="541"/>
      <c r="P13" s="584"/>
      <c r="Q13" s="584"/>
      <c r="R13" s="584"/>
      <c r="S13" s="588"/>
      <c r="T13" s="584"/>
      <c r="U13" s="584"/>
      <c r="V13" s="584"/>
      <c r="W13" s="584"/>
      <c r="AB13" s="1"/>
      <c r="AC13" s="195"/>
      <c r="AD13" s="195"/>
      <c r="AE13" s="195"/>
      <c r="AF13" s="195"/>
    </row>
    <row r="14" spans="1:34" ht="27.75" customHeight="1" x14ac:dyDescent="0.25">
      <c r="B14" s="542" t="s">
        <v>120</v>
      </c>
      <c r="C14" s="542"/>
      <c r="D14" s="542"/>
      <c r="E14" s="543" t="s">
        <v>3</v>
      </c>
      <c r="F14" s="518"/>
      <c r="G14" s="518"/>
      <c r="H14" s="518"/>
      <c r="I14" s="544"/>
      <c r="P14" s="519" t="s">
        <v>2</v>
      </c>
      <c r="Q14" s="520"/>
      <c r="R14" s="520"/>
      <c r="S14" s="520"/>
      <c r="T14" s="519" t="s">
        <v>32</v>
      </c>
      <c r="U14" s="520"/>
      <c r="V14" s="520"/>
      <c r="W14" s="521"/>
      <c r="AB14" s="1"/>
      <c r="AC14" s="195"/>
      <c r="AD14" s="195"/>
      <c r="AE14" s="195"/>
      <c r="AF14" s="195"/>
    </row>
    <row r="15" spans="1:34" ht="19.5" customHeight="1" x14ac:dyDescent="0.25">
      <c r="B15" s="541"/>
      <c r="C15" s="541"/>
      <c r="D15" s="541"/>
      <c r="E15" s="545" t="s">
        <v>0</v>
      </c>
      <c r="F15" s="546"/>
      <c r="G15" s="546"/>
      <c r="H15" s="546"/>
      <c r="I15" s="547"/>
      <c r="P15" s="570"/>
      <c r="Q15" s="571"/>
      <c r="R15" s="571"/>
      <c r="S15" s="571"/>
      <c r="T15" s="570"/>
      <c r="U15" s="571"/>
      <c r="V15" s="571"/>
      <c r="W15" s="572"/>
      <c r="AB15" s="1"/>
      <c r="AC15" s="195"/>
      <c r="AD15" s="195"/>
      <c r="AE15" s="195"/>
      <c r="AF15" s="195"/>
    </row>
    <row r="16" spans="1:34" ht="27.75" customHeight="1" x14ac:dyDescent="0.25">
      <c r="B16" s="518"/>
      <c r="C16" s="518"/>
      <c r="D16" s="518"/>
      <c r="E16" s="518"/>
      <c r="F16" s="518"/>
      <c r="G16" s="518"/>
      <c r="H16" s="518"/>
      <c r="I16" s="518"/>
      <c r="J16" s="190"/>
      <c r="P16" s="519" t="s">
        <v>33</v>
      </c>
      <c r="Q16" s="520"/>
      <c r="R16" s="521"/>
      <c r="S16" s="519" t="s">
        <v>612</v>
      </c>
      <c r="T16" s="520"/>
      <c r="U16" s="520"/>
      <c r="V16" s="520"/>
      <c r="W16" s="521"/>
      <c r="AB16" s="1"/>
      <c r="AC16" s="195"/>
      <c r="AD16" s="195"/>
      <c r="AE16" s="195"/>
      <c r="AF16" s="195"/>
    </row>
    <row r="17" spans="2:34" ht="19.5" customHeight="1" x14ac:dyDescent="0.25">
      <c r="B17" s="564"/>
      <c r="C17" s="564"/>
      <c r="D17" s="564"/>
      <c r="E17" s="564" t="s">
        <v>0</v>
      </c>
      <c r="F17" s="564"/>
      <c r="G17" s="564"/>
      <c r="H17" s="564"/>
      <c r="I17" s="564"/>
      <c r="P17" s="588"/>
      <c r="Q17" s="589"/>
      <c r="R17" s="590"/>
      <c r="S17" s="585"/>
      <c r="T17" s="586"/>
      <c r="U17" s="586"/>
      <c r="V17" s="586"/>
      <c r="W17" s="587"/>
      <c r="AB17" s="1"/>
      <c r="AC17" s="195"/>
      <c r="AD17" s="195"/>
      <c r="AE17" s="195"/>
      <c r="AF17" s="195"/>
      <c r="AH17" s="199" t="b">
        <f>IF(AND(P17=0,P17&lt;&gt;"Ja"),TRUE,FALSE)</f>
        <v>1</v>
      </c>
    </row>
    <row r="18" spans="2:34" ht="19.5" customHeight="1" x14ac:dyDescent="0.25">
      <c r="B18" s="200"/>
      <c r="C18" s="200"/>
      <c r="D18" s="200"/>
      <c r="E18" s="200"/>
      <c r="F18" s="200"/>
      <c r="G18" s="200"/>
      <c r="H18" s="200"/>
      <c r="I18" s="200"/>
      <c r="P18" s="201"/>
      <c r="Q18" s="201"/>
      <c r="R18" s="201"/>
      <c r="S18" s="202"/>
      <c r="T18" s="202"/>
      <c r="U18" s="202"/>
      <c r="V18" s="202"/>
      <c r="W18" s="202"/>
      <c r="AB18" s="1"/>
      <c r="AC18" s="195"/>
      <c r="AD18" s="195"/>
      <c r="AE18" s="195"/>
      <c r="AF18" s="195"/>
      <c r="AH18" s="199"/>
    </row>
    <row r="19" spans="2:34" ht="17.25" customHeight="1" x14ac:dyDescent="0.25">
      <c r="B19" s="189" t="s">
        <v>344</v>
      </c>
      <c r="P19" s="189" t="s">
        <v>345</v>
      </c>
      <c r="AB19" s="1"/>
      <c r="AC19" s="195"/>
      <c r="AD19" s="195"/>
      <c r="AE19" s="195"/>
      <c r="AF19" s="195"/>
    </row>
    <row r="20" spans="2:34" ht="12.75" customHeight="1" x14ac:dyDescent="0.25">
      <c r="B20" s="552" t="s">
        <v>632</v>
      </c>
      <c r="C20" s="553"/>
      <c r="D20" s="553"/>
      <c r="E20" s="553"/>
      <c r="F20" s="553"/>
      <c r="G20" s="553"/>
      <c r="H20" s="553"/>
      <c r="I20" s="554"/>
      <c r="P20" s="552" t="s">
        <v>633</v>
      </c>
      <c r="Q20" s="553"/>
      <c r="R20" s="553"/>
      <c r="S20" s="553"/>
      <c r="T20" s="553"/>
      <c r="U20" s="553"/>
      <c r="V20" s="553"/>
      <c r="W20" s="554"/>
      <c r="AB20" s="1"/>
      <c r="AC20" s="195"/>
      <c r="AD20" s="195"/>
      <c r="AE20" s="195"/>
      <c r="AF20" s="195"/>
    </row>
    <row r="21" spans="2:34" ht="12.75" customHeight="1" x14ac:dyDescent="0.25">
      <c r="B21" s="555"/>
      <c r="C21" s="532"/>
      <c r="D21" s="532"/>
      <c r="E21" s="532"/>
      <c r="F21" s="532"/>
      <c r="G21" s="532"/>
      <c r="H21" s="532"/>
      <c r="I21" s="556"/>
      <c r="P21" s="555"/>
      <c r="Q21" s="532"/>
      <c r="R21" s="532"/>
      <c r="S21" s="532"/>
      <c r="T21" s="532"/>
      <c r="U21" s="532"/>
      <c r="V21" s="532"/>
      <c r="W21" s="556"/>
      <c r="AB21" s="1"/>
      <c r="AC21" s="195"/>
      <c r="AD21" s="195"/>
      <c r="AE21" s="195"/>
      <c r="AF21" s="195"/>
    </row>
    <row r="22" spans="2:34" ht="12.75" customHeight="1" x14ac:dyDescent="0.25">
      <c r="B22" s="555"/>
      <c r="C22" s="532"/>
      <c r="D22" s="532"/>
      <c r="E22" s="532"/>
      <c r="F22" s="532"/>
      <c r="G22" s="532"/>
      <c r="H22" s="532"/>
      <c r="I22" s="556"/>
      <c r="P22" s="555"/>
      <c r="Q22" s="532"/>
      <c r="R22" s="532"/>
      <c r="S22" s="532"/>
      <c r="T22" s="532"/>
      <c r="U22" s="532"/>
      <c r="V22" s="532"/>
      <c r="W22" s="556"/>
      <c r="AB22" s="1"/>
      <c r="AC22" s="195"/>
      <c r="AD22" s="195"/>
      <c r="AE22" s="195"/>
      <c r="AF22" s="195"/>
    </row>
    <row r="23" spans="2:34" ht="12.75" customHeight="1" x14ac:dyDescent="0.25">
      <c r="B23" s="555"/>
      <c r="C23" s="532"/>
      <c r="D23" s="532"/>
      <c r="E23" s="532"/>
      <c r="F23" s="532"/>
      <c r="G23" s="532"/>
      <c r="H23" s="532"/>
      <c r="I23" s="556"/>
      <c r="P23" s="555"/>
      <c r="Q23" s="532"/>
      <c r="R23" s="532"/>
      <c r="S23" s="532"/>
      <c r="T23" s="532"/>
      <c r="U23" s="532"/>
      <c r="V23" s="532"/>
      <c r="W23" s="556"/>
      <c r="AB23" s="1"/>
      <c r="AC23" s="195"/>
      <c r="AD23" s="195"/>
      <c r="AE23" s="195"/>
      <c r="AF23" s="195"/>
    </row>
    <row r="24" spans="2:34" ht="54.4" customHeight="1" x14ac:dyDescent="0.25">
      <c r="B24" s="555"/>
      <c r="C24" s="532"/>
      <c r="D24" s="532"/>
      <c r="E24" s="532"/>
      <c r="F24" s="532"/>
      <c r="G24" s="532"/>
      <c r="H24" s="532"/>
      <c r="I24" s="556"/>
      <c r="P24" s="557"/>
      <c r="Q24" s="558"/>
      <c r="R24" s="558"/>
      <c r="S24" s="558"/>
      <c r="T24" s="558"/>
      <c r="U24" s="558"/>
      <c r="V24" s="558"/>
      <c r="W24" s="559"/>
      <c r="AB24" s="1"/>
      <c r="AC24" s="195"/>
      <c r="AD24" s="195"/>
      <c r="AE24" s="195"/>
      <c r="AF24" s="195"/>
    </row>
    <row r="25" spans="2:34" ht="43.15" customHeight="1" x14ac:dyDescent="0.25">
      <c r="B25" s="557"/>
      <c r="C25" s="558"/>
      <c r="D25" s="558"/>
      <c r="E25" s="558"/>
      <c r="F25" s="558"/>
      <c r="G25" s="558"/>
      <c r="H25" s="558"/>
      <c r="I25" s="559"/>
      <c r="AB25" s="1"/>
      <c r="AC25" s="195"/>
      <c r="AD25" s="195"/>
      <c r="AE25" s="195"/>
      <c r="AF25" s="195"/>
    </row>
    <row r="26" spans="2:34" ht="17.25" customHeight="1" x14ac:dyDescent="0.25">
      <c r="B26" s="203"/>
      <c r="C26" s="204"/>
      <c r="D26" s="204"/>
      <c r="E26" s="204"/>
      <c r="F26" s="204"/>
      <c r="G26" s="204"/>
      <c r="H26" s="204"/>
      <c r="P26" s="189" t="s">
        <v>614</v>
      </c>
    </row>
    <row r="27" spans="2:34" ht="55.5" customHeight="1" x14ac:dyDescent="0.3">
      <c r="B27" s="15" t="s">
        <v>341</v>
      </c>
      <c r="P27" s="573" t="s">
        <v>615</v>
      </c>
      <c r="Q27" s="574"/>
      <c r="R27" s="574"/>
      <c r="S27" s="574"/>
      <c r="T27" s="574"/>
      <c r="U27" s="574"/>
      <c r="V27" s="574"/>
      <c r="W27" s="575"/>
      <c r="AB27" s="1"/>
      <c r="AC27" s="195"/>
      <c r="AD27" s="195"/>
      <c r="AE27" s="195"/>
      <c r="AF27" s="195"/>
    </row>
    <row r="28" spans="2:34" ht="115.5" customHeight="1" x14ac:dyDescent="0.25">
      <c r="B28" s="562"/>
      <c r="C28" s="563"/>
      <c r="D28" s="563"/>
      <c r="E28" s="563"/>
      <c r="F28" s="563"/>
      <c r="G28" s="563"/>
      <c r="H28" s="563"/>
      <c r="I28" s="563"/>
      <c r="P28" s="567"/>
      <c r="Q28" s="568"/>
      <c r="R28" s="568"/>
      <c r="S28" s="568"/>
      <c r="T28" s="568"/>
      <c r="U28" s="568"/>
      <c r="V28" s="568"/>
      <c r="W28" s="569"/>
      <c r="AB28" s="1"/>
      <c r="AC28" s="195"/>
      <c r="AD28" s="195"/>
      <c r="AE28" s="195"/>
      <c r="AF28" s="195"/>
    </row>
    <row r="29" spans="2:34" ht="17.25" customHeight="1" x14ac:dyDescent="0.25">
      <c r="B29" s="203"/>
      <c r="C29" s="204"/>
      <c r="D29" s="204"/>
      <c r="E29" s="204"/>
      <c r="F29" s="204"/>
      <c r="G29" s="204"/>
      <c r="H29" s="204"/>
    </row>
    <row r="30" spans="2:34" ht="27.75" customHeight="1" x14ac:dyDescent="0.25">
      <c r="B30" s="548" t="s">
        <v>604</v>
      </c>
      <c r="C30" s="548"/>
      <c r="D30" s="548" t="s">
        <v>605</v>
      </c>
      <c r="E30" s="548"/>
      <c r="G30" s="497" t="s">
        <v>96</v>
      </c>
      <c r="H30" s="497"/>
      <c r="I30" s="497"/>
    </row>
    <row r="31" spans="2:34" ht="19.5" customHeight="1" x14ac:dyDescent="0.25">
      <c r="B31" s="550"/>
      <c r="C31" s="551"/>
      <c r="D31" s="549"/>
      <c r="E31" s="549"/>
      <c r="G31" s="562"/>
      <c r="H31" s="562"/>
      <c r="I31" s="562"/>
    </row>
    <row r="32" spans="2:34" ht="12.75" customHeight="1" x14ac:dyDescent="0.25"/>
    <row r="33" spans="2:18" ht="27.75" customHeight="1" x14ac:dyDescent="0.25">
      <c r="B33" s="548" t="s">
        <v>48</v>
      </c>
      <c r="C33" s="548"/>
      <c r="D33" s="548" t="s">
        <v>49</v>
      </c>
      <c r="E33" s="548"/>
      <c r="G33" s="497" t="s">
        <v>624</v>
      </c>
      <c r="H33" s="497"/>
      <c r="I33" s="497"/>
    </row>
    <row r="34" spans="2:18" ht="19.5" customHeight="1" x14ac:dyDescent="0.25">
      <c r="B34" s="550"/>
      <c r="C34" s="551"/>
      <c r="D34" s="582"/>
      <c r="E34" s="582"/>
      <c r="G34" s="576" t="s">
        <v>625</v>
      </c>
      <c r="H34" s="577"/>
      <c r="I34" s="580"/>
      <c r="P34" s="205"/>
      <c r="Q34" s="205"/>
      <c r="R34" s="205"/>
    </row>
    <row r="35" spans="2:18" ht="12.75" customHeight="1" x14ac:dyDescent="0.25">
      <c r="F35" s="190"/>
      <c r="G35" s="578"/>
      <c r="H35" s="579"/>
      <c r="I35" s="581"/>
    </row>
    <row r="36" spans="2:18" ht="27.75" customHeight="1" x14ac:dyDescent="0.25">
      <c r="B36" s="548" t="s">
        <v>606</v>
      </c>
      <c r="C36" s="548"/>
      <c r="D36" s="548" t="s">
        <v>607</v>
      </c>
      <c r="E36" s="548"/>
      <c r="G36" s="561"/>
      <c r="H36" s="561"/>
    </row>
    <row r="37" spans="2:18" ht="19.5" customHeight="1" x14ac:dyDescent="0.25">
      <c r="B37" s="550"/>
      <c r="C37" s="551"/>
      <c r="D37" s="550"/>
      <c r="E37" s="551"/>
      <c r="G37" s="560"/>
      <c r="H37" s="560"/>
      <c r="P37" s="205"/>
      <c r="Q37" s="205"/>
      <c r="R37" s="205"/>
    </row>
    <row r="38" spans="2:18" ht="12.75" hidden="1" customHeight="1" x14ac:dyDescent="0.25"/>
    <row r="39" spans="2:18" ht="26.25" hidden="1" customHeight="1" x14ac:dyDescent="0.25">
      <c r="B39" s="502" t="s">
        <v>339</v>
      </c>
      <c r="C39" s="566"/>
      <c r="D39" s="566"/>
      <c r="E39" s="566"/>
      <c r="F39" s="566"/>
      <c r="G39" s="566"/>
      <c r="H39" s="566"/>
      <c r="I39" s="566"/>
      <c r="J39" s="566"/>
      <c r="K39" s="566"/>
      <c r="L39" s="206"/>
      <c r="M39" s="207"/>
      <c r="N39" s="207"/>
    </row>
    <row r="40" spans="2:18" ht="26.25" hidden="1" customHeight="1" x14ac:dyDescent="0.25">
      <c r="B40" s="537" t="s">
        <v>174</v>
      </c>
      <c r="C40" s="538"/>
      <c r="D40" s="538"/>
      <c r="E40" s="538"/>
      <c r="F40" s="538"/>
      <c r="G40" s="538"/>
      <c r="H40" s="538"/>
      <c r="I40" s="538"/>
      <c r="J40" s="538"/>
      <c r="K40" s="538"/>
      <c r="L40" s="208"/>
      <c r="M40" s="209"/>
      <c r="N40" s="209"/>
    </row>
    <row r="41" spans="2:18" ht="12.75" customHeight="1" x14ac:dyDescent="0.25">
      <c r="B41" s="210"/>
      <c r="C41" s="210"/>
      <c r="D41" s="210"/>
      <c r="E41" s="210"/>
      <c r="F41" s="210"/>
      <c r="G41" s="210"/>
      <c r="H41" s="210"/>
      <c r="I41" s="210"/>
      <c r="J41" s="210"/>
      <c r="K41" s="211"/>
    </row>
    <row r="42" spans="2:18" ht="30" customHeight="1" x14ac:dyDescent="0.25">
      <c r="B42" s="874" t="s">
        <v>731</v>
      </c>
      <c r="C42" s="875"/>
      <c r="D42" s="876"/>
      <c r="E42" s="190"/>
      <c r="M42" s="207"/>
      <c r="N42" s="207"/>
    </row>
    <row r="43" spans="2:18" ht="12.75" customHeight="1" x14ac:dyDescent="0.25">
      <c r="B43" s="212" t="str">
        <f>Admin!J56</f>
        <v>Flerregionalt</v>
      </c>
      <c r="C43" s="873"/>
      <c r="D43" s="873"/>
      <c r="M43" s="209"/>
      <c r="N43" s="209"/>
    </row>
    <row r="44" spans="2:18" ht="12.75" customHeight="1" x14ac:dyDescent="0.25">
      <c r="B44" s="212" t="str">
        <f>Admin!J57</f>
        <v>Blekinge län</v>
      </c>
      <c r="C44" s="873"/>
      <c r="D44" s="873"/>
    </row>
    <row r="45" spans="2:18" ht="12.75" customHeight="1" x14ac:dyDescent="0.25">
      <c r="B45" s="212" t="str">
        <f>Admin!J58</f>
        <v>Dalarnas län</v>
      </c>
      <c r="C45" s="873"/>
      <c r="D45" s="873"/>
      <c r="E45" s="207"/>
      <c r="F45" s="207"/>
      <c r="G45" s="207"/>
      <c r="H45" s="207"/>
      <c r="I45" s="207"/>
      <c r="J45" s="207"/>
      <c r="K45" s="207"/>
      <c r="L45" s="207"/>
      <c r="M45" s="207"/>
      <c r="N45" s="207"/>
    </row>
    <row r="46" spans="2:18" ht="12.75" customHeight="1" x14ac:dyDescent="0.25">
      <c r="B46" s="212" t="str">
        <f>Admin!J59</f>
        <v>Gotlands län</v>
      </c>
      <c r="C46" s="873"/>
      <c r="D46" s="873"/>
      <c r="M46" s="209"/>
      <c r="N46" s="209"/>
    </row>
    <row r="47" spans="2:18" ht="12.75" customHeight="1" x14ac:dyDescent="0.25">
      <c r="B47" s="212" t="str">
        <f>Admin!J60</f>
        <v>Gävleborgs län</v>
      </c>
      <c r="C47" s="873"/>
      <c r="D47" s="873"/>
    </row>
    <row r="48" spans="2:18" ht="12.75" customHeight="1" x14ac:dyDescent="0.25">
      <c r="B48" s="212" t="str">
        <f>Admin!J61</f>
        <v>Hallands län</v>
      </c>
      <c r="C48" s="873"/>
      <c r="D48" s="873"/>
      <c r="M48" s="209"/>
      <c r="N48" s="209"/>
    </row>
    <row r="49" spans="2:14" ht="12.75" customHeight="1" x14ac:dyDescent="0.25">
      <c r="B49" s="212" t="str">
        <f>Admin!J62</f>
        <v>Jämtlands län</v>
      </c>
      <c r="C49" s="873"/>
      <c r="D49" s="873"/>
    </row>
    <row r="50" spans="2:14" ht="12.75" customHeight="1" x14ac:dyDescent="0.25">
      <c r="B50" s="212" t="str">
        <f>Admin!J63</f>
        <v>Jönköpings län</v>
      </c>
      <c r="C50" s="873"/>
      <c r="D50" s="873"/>
      <c r="E50" s="207"/>
      <c r="F50" s="207"/>
      <c r="G50" s="207"/>
      <c r="H50" s="207"/>
      <c r="I50" s="207"/>
      <c r="J50" s="207"/>
      <c r="K50" s="207"/>
      <c r="L50" s="207"/>
      <c r="M50" s="207"/>
      <c r="N50" s="207"/>
    </row>
    <row r="51" spans="2:14" ht="12.75" customHeight="1" x14ac:dyDescent="0.25">
      <c r="B51" s="212" t="str">
        <f>Admin!J64</f>
        <v>Kalmar län</v>
      </c>
      <c r="C51" s="873"/>
      <c r="D51" s="873"/>
      <c r="M51" s="209"/>
      <c r="N51" s="209"/>
    </row>
    <row r="52" spans="2:14" ht="12.75" customHeight="1" x14ac:dyDescent="0.25">
      <c r="B52" s="212" t="str">
        <f>Admin!J65</f>
        <v>Kronobergs län</v>
      </c>
      <c r="C52" s="873"/>
      <c r="D52" s="873"/>
    </row>
    <row r="53" spans="2:14" ht="12.75" customHeight="1" x14ac:dyDescent="0.25">
      <c r="B53" s="212" t="str">
        <f>Admin!J66</f>
        <v>Norrbottens län</v>
      </c>
      <c r="C53" s="873"/>
      <c r="D53" s="873"/>
      <c r="M53" s="209"/>
      <c r="N53" s="209"/>
    </row>
    <row r="54" spans="2:14" ht="12.75" customHeight="1" x14ac:dyDescent="0.25">
      <c r="B54" s="212" t="str">
        <f>Admin!J67</f>
        <v>Skånes län</v>
      </c>
      <c r="C54" s="873"/>
      <c r="D54" s="873"/>
    </row>
    <row r="55" spans="2:14" ht="12.75" customHeight="1" x14ac:dyDescent="0.25">
      <c r="B55" s="212" t="str">
        <f>Admin!J68</f>
        <v>Stockholms län</v>
      </c>
      <c r="C55" s="873"/>
      <c r="D55" s="873"/>
      <c r="E55" s="207"/>
      <c r="F55" s="207"/>
      <c r="G55" s="207"/>
      <c r="H55" s="207"/>
      <c r="I55" s="207"/>
      <c r="J55" s="207"/>
      <c r="K55" s="207"/>
      <c r="L55" s="207"/>
      <c r="M55" s="207"/>
      <c r="N55" s="207"/>
    </row>
    <row r="56" spans="2:14" ht="12.75" customHeight="1" x14ac:dyDescent="0.25">
      <c r="B56" s="212" t="str">
        <f>Admin!J69</f>
        <v>Södermanlands län</v>
      </c>
      <c r="C56" s="873"/>
      <c r="D56" s="873"/>
      <c r="M56" s="209"/>
      <c r="N56" s="209"/>
    </row>
    <row r="57" spans="2:14" ht="12.75" customHeight="1" x14ac:dyDescent="0.25">
      <c r="B57" s="212" t="str">
        <f>Admin!J70</f>
        <v>Uppsala län</v>
      </c>
      <c r="C57" s="873"/>
      <c r="D57" s="873"/>
    </row>
    <row r="58" spans="2:14" ht="12.75" customHeight="1" x14ac:dyDescent="0.25">
      <c r="B58" s="212" t="str">
        <f>Admin!J71</f>
        <v>Värmlands län</v>
      </c>
      <c r="C58" s="873"/>
      <c r="D58" s="873"/>
      <c r="M58" s="209"/>
      <c r="N58" s="209"/>
    </row>
    <row r="59" spans="2:14" ht="12.75" customHeight="1" x14ac:dyDescent="0.25">
      <c r="B59" s="212" t="str">
        <f>Admin!J72</f>
        <v>Västerbottens län</v>
      </c>
      <c r="C59" s="873"/>
      <c r="D59" s="873"/>
    </row>
    <row r="60" spans="2:14" ht="12.75" customHeight="1" x14ac:dyDescent="0.25">
      <c r="B60" s="212" t="str">
        <f>Admin!J73</f>
        <v>Västernorrlands län</v>
      </c>
      <c r="C60" s="873"/>
      <c r="D60" s="873"/>
      <c r="E60" s="207"/>
      <c r="F60" s="207"/>
      <c r="G60" s="207"/>
      <c r="H60" s="207"/>
      <c r="I60" s="207"/>
      <c r="J60" s="207"/>
      <c r="K60" s="207"/>
      <c r="L60" s="207"/>
      <c r="M60" s="207"/>
      <c r="N60" s="207"/>
    </row>
    <row r="61" spans="2:14" ht="12.75" customHeight="1" x14ac:dyDescent="0.25">
      <c r="B61" s="212" t="str">
        <f>Admin!J74</f>
        <v>Västmanlands län</v>
      </c>
      <c r="C61" s="873"/>
      <c r="D61" s="873"/>
      <c r="M61" s="209"/>
      <c r="N61" s="209"/>
    </row>
    <row r="62" spans="2:14" ht="12.75" customHeight="1" x14ac:dyDescent="0.25">
      <c r="B62" s="212" t="str">
        <f>Admin!J75</f>
        <v>Västra Götalands län</v>
      </c>
      <c r="C62" s="873"/>
      <c r="D62" s="873"/>
    </row>
    <row r="63" spans="2:14" ht="12.75" customHeight="1" x14ac:dyDescent="0.25">
      <c r="B63" s="212" t="str">
        <f>Admin!J76</f>
        <v>Örebro län</v>
      </c>
      <c r="C63" s="873"/>
      <c r="D63" s="873"/>
      <c r="E63" s="207"/>
      <c r="F63" s="207"/>
      <c r="G63" s="207"/>
      <c r="H63" s="207"/>
      <c r="I63" s="207"/>
      <c r="J63" s="207"/>
      <c r="K63" s="207"/>
      <c r="L63" s="207"/>
      <c r="M63" s="207"/>
      <c r="N63" s="207"/>
    </row>
    <row r="64" spans="2:14" ht="12.75" customHeight="1" x14ac:dyDescent="0.25">
      <c r="B64" s="212" t="str">
        <f>Admin!J77</f>
        <v>Östergötlands lön</v>
      </c>
      <c r="C64" s="873"/>
      <c r="D64" s="873"/>
      <c r="M64" s="209"/>
      <c r="N64" s="209"/>
    </row>
    <row r="65" spans="2:44" ht="12.75" customHeight="1" x14ac:dyDescent="0.25">
      <c r="B65" s="210"/>
      <c r="C65" s="209"/>
      <c r="D65" s="209"/>
      <c r="E65" s="209"/>
      <c r="F65" s="209"/>
      <c r="G65" s="209"/>
      <c r="H65" s="209"/>
      <c r="I65" s="209"/>
      <c r="J65" s="209"/>
      <c r="K65" s="209"/>
      <c r="M65" s="209"/>
      <c r="N65" s="209"/>
      <c r="Q65" s="205"/>
      <c r="R65" s="205"/>
      <c r="S65" s="205"/>
      <c r="W65" s="190"/>
    </row>
    <row r="66" spans="2:44" ht="12.75" customHeight="1" x14ac:dyDescent="0.25">
      <c r="B66" s="877" t="s">
        <v>732</v>
      </c>
      <c r="C66" s="879" t="str">
        <f>Admin!$AC$26</f>
        <v/>
      </c>
      <c r="D66" s="880"/>
      <c r="E66" s="880"/>
      <c r="F66" s="880"/>
      <c r="G66" s="880"/>
      <c r="H66" s="880"/>
      <c r="I66" s="880"/>
      <c r="J66" s="880"/>
      <c r="K66" s="881"/>
      <c r="M66" s="188"/>
      <c r="N66" s="209"/>
      <c r="Q66" s="205"/>
      <c r="R66" s="205"/>
      <c r="S66" s="205"/>
      <c r="W66" s="190"/>
    </row>
    <row r="67" spans="2:44" ht="12.75" customHeight="1" x14ac:dyDescent="0.25">
      <c r="B67" s="878"/>
      <c r="C67" s="882"/>
      <c r="D67" s="883"/>
      <c r="E67" s="883"/>
      <c r="F67" s="883"/>
      <c r="G67" s="883"/>
      <c r="H67" s="883"/>
      <c r="I67" s="883"/>
      <c r="J67" s="883"/>
      <c r="K67" s="884"/>
      <c r="M67" s="188"/>
      <c r="N67" s="209"/>
      <c r="Q67" s="205"/>
      <c r="R67" s="205"/>
      <c r="S67" s="205"/>
      <c r="W67" s="190"/>
    </row>
    <row r="68" spans="2:44" ht="12.75" customHeight="1" x14ac:dyDescent="0.25">
      <c r="B68" s="188"/>
      <c r="C68" s="188"/>
      <c r="D68" s="188"/>
      <c r="E68" s="188"/>
      <c r="F68" s="188"/>
      <c r="G68" s="188"/>
      <c r="H68" s="188"/>
      <c r="I68" s="188"/>
      <c r="J68" s="188"/>
      <c r="K68" s="188"/>
      <c r="M68" s="188"/>
      <c r="N68" s="209"/>
      <c r="Q68" s="205"/>
      <c r="R68" s="205"/>
      <c r="S68" s="205"/>
      <c r="W68" s="190"/>
    </row>
    <row r="69" spans="2:44" ht="27.75" hidden="1" customHeight="1" x14ac:dyDescent="0.25">
      <c r="B69" s="539" t="s">
        <v>340</v>
      </c>
      <c r="C69" s="540"/>
      <c r="D69" s="540"/>
      <c r="E69" s="540"/>
      <c r="F69" s="540"/>
      <c r="G69" s="540"/>
      <c r="H69" s="540"/>
      <c r="I69" s="540"/>
      <c r="J69" s="540"/>
      <c r="K69" s="540"/>
      <c r="L69" s="213"/>
      <c r="M69" s="214"/>
      <c r="N69" s="214"/>
    </row>
    <row r="70" spans="2:44" ht="25.5" hidden="1" customHeight="1" x14ac:dyDescent="0.25">
      <c r="B70" s="537" t="s">
        <v>180</v>
      </c>
      <c r="C70" s="538"/>
      <c r="D70" s="538"/>
      <c r="E70" s="538"/>
      <c r="F70" s="538"/>
      <c r="G70" s="538"/>
      <c r="H70" s="538"/>
      <c r="I70" s="538"/>
      <c r="J70" s="538"/>
      <c r="K70" s="538"/>
      <c r="L70" s="215"/>
      <c r="M70" s="216"/>
      <c r="N70" s="216"/>
      <c r="P70" s="217"/>
      <c r="Q70" s="217"/>
      <c r="R70" s="217"/>
      <c r="V70" s="190"/>
    </row>
    <row r="71" spans="2:44" ht="12.75" customHeight="1" x14ac:dyDescent="0.25">
      <c r="B71" s="218"/>
      <c r="C71" s="218"/>
      <c r="D71" s="219"/>
      <c r="E71" s="219"/>
      <c r="F71" s="219"/>
      <c r="L71" s="195"/>
      <c r="M71" s="195"/>
      <c r="N71" s="195"/>
    </row>
    <row r="72" spans="2:44" ht="21" customHeight="1" x14ac:dyDescent="0.25">
      <c r="B72" s="471" t="s">
        <v>326</v>
      </c>
      <c r="C72" s="471"/>
      <c r="D72" s="471"/>
      <c r="E72" s="471"/>
      <c r="F72" s="471"/>
      <c r="I72" s="190"/>
      <c r="L72" s="195"/>
      <c r="M72" s="195"/>
      <c r="N72" s="195"/>
      <c r="P72" s="533"/>
      <c r="Q72" s="533"/>
      <c r="X72" s="220"/>
      <c r="Y72" s="221"/>
      <c r="Z72" s="221"/>
      <c r="AA72" s="221"/>
    </row>
    <row r="73" spans="2:44" ht="2.25" customHeight="1" x14ac:dyDescent="0.25">
      <c r="B73" s="482"/>
      <c r="C73" s="482"/>
      <c r="D73" s="482"/>
      <c r="E73" s="482"/>
      <c r="F73" s="482"/>
      <c r="G73" s="193"/>
      <c r="I73" s="222" t="s">
        <v>154</v>
      </c>
      <c r="P73" s="482"/>
      <c r="Q73" s="482"/>
      <c r="R73" s="482"/>
      <c r="S73" s="482"/>
      <c r="T73" s="482"/>
    </row>
    <row r="74" spans="2:44" ht="34.5" customHeight="1" x14ac:dyDescent="0.3">
      <c r="B74" s="223" t="s">
        <v>659</v>
      </c>
      <c r="C74" s="224"/>
      <c r="D74" s="224"/>
      <c r="E74" s="224"/>
      <c r="F74" s="534" t="s">
        <v>660</v>
      </c>
      <c r="G74" s="535"/>
      <c r="H74" s="534" t="s">
        <v>661</v>
      </c>
      <c r="I74" s="534"/>
      <c r="Q74" s="533" t="s">
        <v>50</v>
      </c>
      <c r="R74" s="533"/>
      <c r="S74" s="225"/>
      <c r="T74" s="225"/>
      <c r="U74" s="225"/>
    </row>
    <row r="75" spans="2:44" ht="87.65" customHeight="1" x14ac:dyDescent="0.25">
      <c r="B75" s="226" t="s">
        <v>662</v>
      </c>
      <c r="C75" s="226" t="s">
        <v>663</v>
      </c>
      <c r="D75" s="665" t="s">
        <v>664</v>
      </c>
      <c r="E75" s="666"/>
      <c r="F75" s="667" t="s">
        <v>665</v>
      </c>
      <c r="G75" s="668"/>
      <c r="H75" s="669" t="s">
        <v>666</v>
      </c>
      <c r="I75" s="670"/>
      <c r="J75" s="671" t="s">
        <v>667</v>
      </c>
      <c r="K75" s="672"/>
      <c r="L75" s="672"/>
      <c r="M75" s="672"/>
      <c r="N75" s="673"/>
      <c r="Q75" s="502" t="s">
        <v>668</v>
      </c>
      <c r="R75" s="566"/>
      <c r="S75" s="566"/>
      <c r="T75" s="626"/>
      <c r="U75" s="227" t="s">
        <v>669</v>
      </c>
      <c r="V75" s="228" t="s">
        <v>670</v>
      </c>
      <c r="W75" s="228" t="s">
        <v>671</v>
      </c>
      <c r="X75" s="364"/>
      <c r="Y75" s="502" t="s">
        <v>672</v>
      </c>
      <c r="Z75" s="626"/>
      <c r="AA75" s="302"/>
      <c r="AB75" s="232"/>
      <c r="AC75" s="232"/>
      <c r="AD75" s="232"/>
      <c r="AE75" s="232"/>
      <c r="AF75" s="232"/>
      <c r="AG75" s="232"/>
      <c r="AH75" s="232"/>
      <c r="AI75" s="232"/>
      <c r="AJ75" s="232"/>
      <c r="AK75" s="232"/>
      <c r="AL75" s="232"/>
      <c r="AM75" s="232"/>
      <c r="AN75" s="232"/>
      <c r="AO75" s="232"/>
      <c r="AP75" s="232"/>
      <c r="AQ75" s="232"/>
      <c r="AR75" s="232"/>
    </row>
    <row r="76" spans="2:44" ht="17.149999999999999" customHeight="1" x14ac:dyDescent="0.25">
      <c r="B76" s="677" t="s">
        <v>673</v>
      </c>
      <c r="C76" s="680"/>
      <c r="D76" s="683" t="s">
        <v>674</v>
      </c>
      <c r="E76" s="684"/>
      <c r="F76" s="689" t="s">
        <v>675</v>
      </c>
      <c r="G76" s="690"/>
      <c r="H76" s="690"/>
      <c r="I76" s="691"/>
      <c r="J76" s="692"/>
      <c r="K76" s="505"/>
      <c r="L76" s="505"/>
      <c r="M76" s="505"/>
      <c r="N76" s="693"/>
      <c r="Q76" s="696"/>
      <c r="R76" s="697"/>
      <c r="S76" s="697"/>
      <c r="T76" s="698"/>
      <c r="U76" s="229" t="s">
        <v>110</v>
      </c>
      <c r="V76" s="230" t="str">
        <f>IF(F77="","",F77)</f>
        <v/>
      </c>
      <c r="W76" s="230" t="str">
        <f>IF(H77="","",H77)</f>
        <v/>
      </c>
      <c r="X76" s="365"/>
      <c r="Y76" s="705">
        <f>IFERROR((V78+W78)+(W79*F79)+(W79*H79),0)</f>
        <v>0</v>
      </c>
      <c r="Z76" s="706"/>
      <c r="AN76" s="13" t="b">
        <f>C76="Ja"</f>
        <v>0</v>
      </c>
    </row>
    <row r="77" spans="2:44" ht="19.5" customHeight="1" x14ac:dyDescent="0.25">
      <c r="B77" s="678"/>
      <c r="C77" s="681"/>
      <c r="D77" s="685"/>
      <c r="E77" s="686"/>
      <c r="F77" s="713"/>
      <c r="G77" s="714"/>
      <c r="H77" s="715"/>
      <c r="I77" s="716"/>
      <c r="J77" s="506"/>
      <c r="K77" s="507"/>
      <c r="L77" s="507"/>
      <c r="M77" s="507"/>
      <c r="N77" s="694"/>
      <c r="Q77" s="699"/>
      <c r="R77" s="700"/>
      <c r="S77" s="700"/>
      <c r="T77" s="701"/>
      <c r="U77" s="229" t="s">
        <v>676</v>
      </c>
      <c r="V77" s="174"/>
      <c r="W77" s="174"/>
      <c r="X77" s="365"/>
      <c r="Y77" s="707"/>
      <c r="Z77" s="708"/>
      <c r="AA77" s="231"/>
      <c r="AB77" s="232"/>
      <c r="AC77" s="232"/>
      <c r="AD77" s="232"/>
      <c r="AE77" s="232"/>
      <c r="AF77" s="232"/>
      <c r="AG77" s="232"/>
      <c r="AH77" s="232"/>
      <c r="AI77" s="232"/>
      <c r="AJ77" s="232"/>
      <c r="AK77" s="232"/>
      <c r="AL77" s="232"/>
      <c r="AM77" s="232"/>
      <c r="AN77" s="13" t="b">
        <f>AN76</f>
        <v>0</v>
      </c>
      <c r="AO77" s="232"/>
      <c r="AP77" s="232"/>
      <c r="AQ77" s="232"/>
      <c r="AR77" s="232"/>
    </row>
    <row r="78" spans="2:44" ht="37.5" customHeight="1" x14ac:dyDescent="0.25">
      <c r="B78" s="678"/>
      <c r="C78" s="681"/>
      <c r="D78" s="685"/>
      <c r="E78" s="686"/>
      <c r="F78" s="689" t="s">
        <v>677</v>
      </c>
      <c r="G78" s="690"/>
      <c r="H78" s="690"/>
      <c r="I78" s="691"/>
      <c r="J78" s="506"/>
      <c r="K78" s="507"/>
      <c r="L78" s="507"/>
      <c r="M78" s="507"/>
      <c r="N78" s="694"/>
      <c r="Q78" s="699"/>
      <c r="R78" s="700"/>
      <c r="S78" s="700"/>
      <c r="T78" s="701"/>
      <c r="U78" s="233" t="s">
        <v>678</v>
      </c>
      <c r="V78" s="234">
        <f>IFERROR(IF(V77*V76=0,0,V77*V76),0)</f>
        <v>0</v>
      </c>
      <c r="W78" s="234">
        <f>IFERROR(IF(W77*W76=0,0,W77*W76),0)</f>
        <v>0</v>
      </c>
      <c r="X78" s="365"/>
      <c r="Y78" s="707"/>
      <c r="Z78" s="708"/>
      <c r="AA78" s="231"/>
      <c r="AB78" s="232"/>
      <c r="AC78" s="232"/>
      <c r="AD78" s="232"/>
      <c r="AE78" s="232"/>
      <c r="AF78" s="232"/>
      <c r="AG78" s="232"/>
      <c r="AH78" s="232"/>
      <c r="AI78" s="232"/>
      <c r="AJ78" s="232"/>
      <c r="AK78" s="232"/>
      <c r="AL78" s="232"/>
      <c r="AM78" s="232"/>
      <c r="AN78" s="13" t="b">
        <f>AN77</f>
        <v>0</v>
      </c>
      <c r="AO78" s="232"/>
      <c r="AP78" s="232"/>
      <c r="AQ78" s="232"/>
      <c r="AR78" s="232"/>
    </row>
    <row r="79" spans="2:44" ht="26.5" customHeight="1" x14ac:dyDescent="0.25">
      <c r="B79" s="679"/>
      <c r="C79" s="682"/>
      <c r="D79" s="687"/>
      <c r="E79" s="688"/>
      <c r="F79" s="713">
        <v>30.44</v>
      </c>
      <c r="G79" s="714"/>
      <c r="H79" s="715"/>
      <c r="I79" s="716"/>
      <c r="J79" s="508"/>
      <c r="K79" s="509"/>
      <c r="L79" s="509"/>
      <c r="M79" s="509"/>
      <c r="N79" s="695"/>
      <c r="Q79" s="702"/>
      <c r="R79" s="703"/>
      <c r="S79" s="703"/>
      <c r="T79" s="704"/>
      <c r="U79" s="717" t="s">
        <v>679</v>
      </c>
      <c r="V79" s="718"/>
      <c r="W79" s="175"/>
      <c r="X79" s="366"/>
      <c r="Y79" s="709"/>
      <c r="Z79" s="710"/>
      <c r="AA79" s="231"/>
      <c r="AB79" s="232"/>
      <c r="AC79" s="232"/>
      <c r="AD79" s="232"/>
      <c r="AE79" s="232"/>
      <c r="AF79" s="232"/>
      <c r="AG79" s="232"/>
      <c r="AH79" s="232"/>
      <c r="AI79" s="232"/>
      <c r="AJ79" s="232"/>
      <c r="AK79" s="232"/>
      <c r="AL79" s="232"/>
      <c r="AM79" s="232"/>
      <c r="AN79" s="13" t="b">
        <f>AN78</f>
        <v>0</v>
      </c>
      <c r="AO79" s="232"/>
      <c r="AP79" s="232"/>
      <c r="AQ79" s="232"/>
      <c r="AR79" s="232"/>
    </row>
    <row r="80" spans="2:44" ht="12.75" customHeight="1" x14ac:dyDescent="0.25">
      <c r="B80" s="188"/>
      <c r="C80" s="188"/>
      <c r="D80" s="188"/>
      <c r="E80" s="188"/>
      <c r="F80" s="188"/>
      <c r="G80" s="188"/>
      <c r="H80" s="188"/>
      <c r="I80" s="188"/>
      <c r="J80" s="188"/>
      <c r="K80" s="188"/>
      <c r="L80" s="188"/>
      <c r="M80" s="188"/>
      <c r="N80" s="188"/>
      <c r="O80" s="188"/>
      <c r="P80" s="188"/>
      <c r="Q80" s="188"/>
      <c r="R80" s="188"/>
      <c r="S80" s="188"/>
      <c r="T80" s="188"/>
      <c r="U80" s="188"/>
      <c r="V80" s="188"/>
      <c r="W80" s="188"/>
      <c r="X80" s="188"/>
      <c r="Y80" s="188"/>
      <c r="Z80" s="188"/>
      <c r="AA80" s="188"/>
      <c r="AB80" s="232"/>
      <c r="AC80" s="232"/>
      <c r="AD80" s="232"/>
      <c r="AE80" s="232"/>
      <c r="AF80" s="232"/>
      <c r="AG80" s="232"/>
      <c r="AH80" s="232"/>
      <c r="AI80" s="232"/>
      <c r="AJ80" s="232"/>
      <c r="AK80" s="232"/>
      <c r="AL80" s="232"/>
      <c r="AM80" s="232"/>
      <c r="AN80" s="232"/>
      <c r="AO80" s="232"/>
      <c r="AP80" s="232"/>
      <c r="AQ80" s="232"/>
      <c r="AR80" s="232"/>
    </row>
    <row r="81" spans="2:44" ht="89.5" customHeight="1" x14ac:dyDescent="0.25">
      <c r="B81" s="226" t="s">
        <v>662</v>
      </c>
      <c r="C81" s="226" t="s">
        <v>663</v>
      </c>
      <c r="D81" s="665" t="s">
        <v>664</v>
      </c>
      <c r="E81" s="666"/>
      <c r="F81" s="667" t="s">
        <v>665</v>
      </c>
      <c r="G81" s="668"/>
      <c r="H81" s="669" t="s">
        <v>666</v>
      </c>
      <c r="I81" s="670"/>
      <c r="J81" s="719" t="s">
        <v>680</v>
      </c>
      <c r="K81" s="720"/>
      <c r="L81" s="720"/>
      <c r="M81" s="720"/>
      <c r="N81" s="721"/>
      <c r="Q81" s="502" t="s">
        <v>668</v>
      </c>
      <c r="R81" s="566"/>
      <c r="S81" s="566"/>
      <c r="T81" s="626"/>
      <c r="U81" s="227" t="s">
        <v>669</v>
      </c>
      <c r="V81" s="228" t="s">
        <v>670</v>
      </c>
      <c r="W81" s="235" t="s">
        <v>671</v>
      </c>
      <c r="X81" s="674"/>
      <c r="Y81" s="566" t="s">
        <v>672</v>
      </c>
      <c r="Z81" s="626"/>
      <c r="AA81" s="188"/>
      <c r="AB81" s="188"/>
      <c r="AC81" s="188"/>
      <c r="AD81" s="188"/>
      <c r="AE81" s="188"/>
      <c r="AF81" s="188"/>
      <c r="AG81" s="188"/>
      <c r="AH81" s="188"/>
      <c r="AI81" s="188"/>
      <c r="AJ81" s="188"/>
      <c r="AK81" s="188"/>
    </row>
    <row r="82" spans="2:44" ht="17.149999999999999" customHeight="1" x14ac:dyDescent="0.25">
      <c r="B82" s="677" t="s">
        <v>681</v>
      </c>
      <c r="C82" s="680"/>
      <c r="D82" s="683" t="s">
        <v>682</v>
      </c>
      <c r="E82" s="722"/>
      <c r="F82" s="689" t="s">
        <v>675</v>
      </c>
      <c r="G82" s="690"/>
      <c r="H82" s="690"/>
      <c r="I82" s="691"/>
      <c r="J82" s="725"/>
      <c r="K82" s="726"/>
      <c r="L82" s="726"/>
      <c r="M82" s="726"/>
      <c r="N82" s="727"/>
      <c r="Q82" s="696"/>
      <c r="R82" s="697"/>
      <c r="S82" s="697"/>
      <c r="T82" s="698"/>
      <c r="U82" s="229" t="s">
        <v>110</v>
      </c>
      <c r="V82" s="230" t="str">
        <f>IF(F83="","",F83)</f>
        <v/>
      </c>
      <c r="W82" s="236" t="str">
        <f>IF(H83="","",H83)</f>
        <v/>
      </c>
      <c r="X82" s="675"/>
      <c r="Y82" s="734">
        <f>IFERROR((V84+W84),0)</f>
        <v>0</v>
      </c>
      <c r="Z82" s="706"/>
      <c r="AN82" s="13" t="b">
        <f>C82="Ja"</f>
        <v>0</v>
      </c>
    </row>
    <row r="83" spans="2:44" ht="14.15" customHeight="1" x14ac:dyDescent="0.25">
      <c r="B83" s="678"/>
      <c r="C83" s="681"/>
      <c r="D83" s="685"/>
      <c r="E83" s="723"/>
      <c r="F83" s="736"/>
      <c r="G83" s="737"/>
      <c r="H83" s="742"/>
      <c r="I83" s="743"/>
      <c r="J83" s="728"/>
      <c r="K83" s="729"/>
      <c r="L83" s="729"/>
      <c r="M83" s="729"/>
      <c r="N83" s="730"/>
      <c r="Q83" s="699"/>
      <c r="R83" s="700"/>
      <c r="S83" s="700"/>
      <c r="T83" s="701"/>
      <c r="U83" s="229" t="s">
        <v>676</v>
      </c>
      <c r="V83" s="174"/>
      <c r="W83" s="176"/>
      <c r="X83" s="675"/>
      <c r="Y83" s="735"/>
      <c r="Z83" s="708"/>
      <c r="AN83" s="13" t="b">
        <f>AN82</f>
        <v>0</v>
      </c>
    </row>
    <row r="84" spans="2:44" ht="12.75" customHeight="1" x14ac:dyDescent="0.25">
      <c r="B84" s="678"/>
      <c r="C84" s="681"/>
      <c r="D84" s="685"/>
      <c r="E84" s="723"/>
      <c r="F84" s="738"/>
      <c r="G84" s="739"/>
      <c r="H84" s="744"/>
      <c r="I84" s="745"/>
      <c r="J84" s="728"/>
      <c r="K84" s="729"/>
      <c r="L84" s="729"/>
      <c r="M84" s="729"/>
      <c r="N84" s="730"/>
      <c r="Q84" s="699"/>
      <c r="R84" s="700"/>
      <c r="S84" s="700"/>
      <c r="T84" s="701"/>
      <c r="U84" s="233" t="s">
        <v>678</v>
      </c>
      <c r="V84" s="234">
        <f>IFERROR(IF(V83*V82=0,0,V83*V82),0)</f>
        <v>0</v>
      </c>
      <c r="W84" s="237">
        <f>IFERROR(IF(W83*W82=0,0,W83*W82),0)</f>
        <v>0</v>
      </c>
      <c r="X84" s="675"/>
      <c r="Y84" s="735"/>
      <c r="Z84" s="708"/>
      <c r="AN84" s="13" t="b">
        <f>AN83</f>
        <v>0</v>
      </c>
    </row>
    <row r="85" spans="2:44" ht="12.75" hidden="1" customHeight="1" x14ac:dyDescent="0.25">
      <c r="B85" s="679"/>
      <c r="C85" s="682"/>
      <c r="D85" s="687"/>
      <c r="E85" s="724"/>
      <c r="F85" s="740"/>
      <c r="G85" s="741"/>
      <c r="H85" s="746"/>
      <c r="I85" s="747"/>
      <c r="J85" s="731"/>
      <c r="K85" s="732"/>
      <c r="L85" s="732"/>
      <c r="M85" s="732"/>
      <c r="N85" s="733"/>
      <c r="Q85" s="699"/>
      <c r="R85" s="700"/>
      <c r="S85" s="700"/>
      <c r="T85" s="701"/>
      <c r="U85" s="238"/>
      <c r="V85" s="239"/>
      <c r="W85" s="239"/>
      <c r="X85" s="675"/>
      <c r="Y85" s="735"/>
      <c r="Z85" s="708"/>
    </row>
    <row r="86" spans="2:44" ht="12.75" customHeight="1" x14ac:dyDescent="0.25">
      <c r="B86" s="240"/>
      <c r="C86" s="240"/>
      <c r="D86" s="240"/>
      <c r="E86" s="240"/>
      <c r="F86" s="240"/>
      <c r="G86" s="240"/>
      <c r="H86" s="240"/>
      <c r="I86" s="240"/>
      <c r="J86" s="240"/>
      <c r="K86" s="240"/>
      <c r="L86" s="240"/>
      <c r="M86" s="240"/>
      <c r="N86" s="240"/>
      <c r="O86" s="188"/>
      <c r="P86" s="188"/>
      <c r="Q86" s="240"/>
      <c r="R86" s="240"/>
      <c r="S86" s="240"/>
      <c r="T86" s="240"/>
      <c r="U86" s="240"/>
      <c r="V86" s="240"/>
      <c r="W86" s="240"/>
      <c r="X86" s="240"/>
      <c r="Y86" s="240"/>
      <c r="Z86" s="240"/>
      <c r="AA86" s="188"/>
      <c r="AB86" s="232"/>
      <c r="AC86" s="232"/>
      <c r="AD86" s="232"/>
      <c r="AE86" s="232"/>
      <c r="AF86" s="232"/>
      <c r="AG86" s="232"/>
      <c r="AH86" s="232"/>
      <c r="AI86" s="232"/>
      <c r="AJ86" s="232"/>
      <c r="AK86" s="232"/>
      <c r="AL86" s="232"/>
      <c r="AM86" s="232"/>
      <c r="AN86" s="232"/>
      <c r="AO86" s="232"/>
      <c r="AP86" s="232"/>
      <c r="AQ86" s="232"/>
      <c r="AR86" s="232"/>
    </row>
    <row r="87" spans="2:44" ht="73.5" customHeight="1" x14ac:dyDescent="0.25">
      <c r="B87" s="226" t="s">
        <v>662</v>
      </c>
      <c r="C87" s="226" t="s">
        <v>663</v>
      </c>
      <c r="D87" s="665" t="s">
        <v>664</v>
      </c>
      <c r="E87" s="666"/>
      <c r="F87" s="748" t="s">
        <v>683</v>
      </c>
      <c r="G87" s="749"/>
      <c r="H87" s="750" t="s">
        <v>684</v>
      </c>
      <c r="I87" s="751"/>
      <c r="J87" s="752" t="s">
        <v>680</v>
      </c>
      <c r="K87" s="753"/>
      <c r="L87" s="753"/>
      <c r="M87" s="753"/>
      <c r="N87" s="754"/>
      <c r="Q87" s="502" t="s">
        <v>668</v>
      </c>
      <c r="R87" s="566"/>
      <c r="S87" s="566"/>
      <c r="T87" s="566"/>
      <c r="U87" s="566"/>
      <c r="V87" s="626"/>
      <c r="W87" s="241" t="s">
        <v>685</v>
      </c>
      <c r="X87" s="241" t="s">
        <v>686</v>
      </c>
      <c r="Y87" s="502" t="s">
        <v>672</v>
      </c>
      <c r="Z87" s="626"/>
      <c r="AA87" s="188"/>
    </row>
    <row r="88" spans="2:44" ht="17.5" customHeight="1" x14ac:dyDescent="0.25">
      <c r="B88" s="677" t="s">
        <v>687</v>
      </c>
      <c r="C88" s="755"/>
      <c r="D88" s="683" t="s">
        <v>688</v>
      </c>
      <c r="E88" s="722"/>
      <c r="F88" s="758"/>
      <c r="G88" s="758"/>
      <c r="H88" s="761"/>
      <c r="I88" s="761"/>
      <c r="J88" s="764"/>
      <c r="K88" s="505"/>
      <c r="L88" s="505"/>
      <c r="M88" s="505"/>
      <c r="N88" s="693"/>
      <c r="Q88" s="696"/>
      <c r="R88" s="697"/>
      <c r="S88" s="697"/>
      <c r="T88" s="697"/>
      <c r="U88" s="697"/>
      <c r="V88" s="698"/>
      <c r="W88" s="177"/>
      <c r="X88" s="178"/>
      <c r="Y88" s="765">
        <f>IFERROR(IF($H$88=1,W88*F88,X88*F88),0)</f>
        <v>0</v>
      </c>
      <c r="Z88" s="766"/>
      <c r="AN88" s="13" t="b">
        <f>C88="Ja"</f>
        <v>0</v>
      </c>
    </row>
    <row r="89" spans="2:44" ht="12.75" customHeight="1" x14ac:dyDescent="0.25">
      <c r="B89" s="678"/>
      <c r="C89" s="756"/>
      <c r="D89" s="685"/>
      <c r="E89" s="723"/>
      <c r="F89" s="759"/>
      <c r="G89" s="759"/>
      <c r="H89" s="762"/>
      <c r="I89" s="762"/>
      <c r="J89" s="506"/>
      <c r="K89" s="507"/>
      <c r="L89" s="507"/>
      <c r="M89" s="507"/>
      <c r="N89" s="694"/>
      <c r="Q89" s="699"/>
      <c r="R89" s="700"/>
      <c r="S89" s="700"/>
      <c r="T89" s="700"/>
      <c r="U89" s="700"/>
      <c r="V89" s="701"/>
      <c r="W89" s="771"/>
      <c r="X89" s="772"/>
      <c r="Y89" s="767"/>
      <c r="Z89" s="768"/>
      <c r="AN89" s="13" t="b">
        <f>AN88</f>
        <v>0</v>
      </c>
    </row>
    <row r="90" spans="2:44" ht="48.65" customHeight="1" x14ac:dyDescent="0.25">
      <c r="B90" s="679"/>
      <c r="C90" s="757"/>
      <c r="D90" s="687"/>
      <c r="E90" s="724"/>
      <c r="F90" s="760"/>
      <c r="G90" s="760"/>
      <c r="H90" s="763"/>
      <c r="I90" s="763"/>
      <c r="J90" s="508"/>
      <c r="K90" s="509"/>
      <c r="L90" s="509"/>
      <c r="M90" s="509"/>
      <c r="N90" s="695"/>
      <c r="Q90" s="702"/>
      <c r="R90" s="703"/>
      <c r="S90" s="703"/>
      <c r="T90" s="703"/>
      <c r="U90" s="703"/>
      <c r="V90" s="704"/>
      <c r="W90" s="773"/>
      <c r="X90" s="774"/>
      <c r="Y90" s="769"/>
      <c r="Z90" s="770"/>
      <c r="AN90" s="13" t="b">
        <f>AN89</f>
        <v>0</v>
      </c>
    </row>
    <row r="91" spans="2:44" ht="12.75" customHeight="1" x14ac:dyDescent="0.25">
      <c r="B91" s="188"/>
      <c r="C91" s="188"/>
      <c r="D91" s="188"/>
      <c r="E91" s="188"/>
      <c r="F91" s="188"/>
      <c r="G91" s="188"/>
      <c r="H91" s="188"/>
      <c r="I91" s="188"/>
      <c r="J91" s="188"/>
      <c r="K91" s="188"/>
      <c r="L91" s="188"/>
      <c r="M91" s="188"/>
      <c r="N91" s="188"/>
      <c r="O91" s="188"/>
      <c r="P91" s="188"/>
      <c r="Q91" s="188"/>
      <c r="R91" s="188"/>
      <c r="S91" s="188"/>
      <c r="T91" s="188"/>
      <c r="U91" s="188"/>
      <c r="V91" s="188"/>
      <c r="W91" s="188"/>
      <c r="X91" s="188"/>
      <c r="Y91" s="188"/>
      <c r="Z91" s="188"/>
      <c r="AA91" s="188"/>
      <c r="AB91" s="232"/>
      <c r="AC91" s="232"/>
      <c r="AD91" s="232"/>
      <c r="AE91" s="232"/>
      <c r="AF91" s="232"/>
      <c r="AG91" s="232"/>
      <c r="AH91" s="232"/>
      <c r="AI91" s="232"/>
      <c r="AJ91" s="232"/>
      <c r="AK91" s="232"/>
      <c r="AL91" s="232"/>
      <c r="AM91" s="232"/>
      <c r="AN91" s="232"/>
      <c r="AO91" s="232"/>
      <c r="AP91" s="232"/>
      <c r="AQ91" s="232"/>
      <c r="AR91" s="232"/>
    </row>
    <row r="92" spans="2:44" ht="12.75" customHeight="1" x14ac:dyDescent="0.25"/>
    <row r="93" spans="2:44" ht="12.75" customHeight="1" x14ac:dyDescent="0.25"/>
    <row r="94" spans="2:44" ht="12.75" customHeight="1" x14ac:dyDescent="0.25"/>
    <row r="95" spans="2:44" ht="12.75" customHeight="1" x14ac:dyDescent="0.25"/>
    <row r="96" spans="2:44" ht="12.75" customHeight="1" x14ac:dyDescent="0.25"/>
    <row r="97" spans="2:44" ht="14.5" customHeight="1" x14ac:dyDescent="0.25">
      <c r="B97" s="775" t="s">
        <v>689</v>
      </c>
      <c r="C97" s="775"/>
      <c r="D97" s="775"/>
      <c r="E97" s="188"/>
      <c r="F97" s="776" t="s">
        <v>660</v>
      </c>
      <c r="G97" s="777"/>
      <c r="H97" s="776" t="s">
        <v>661</v>
      </c>
      <c r="I97" s="776"/>
      <c r="J97" s="188"/>
      <c r="K97" s="188"/>
      <c r="L97" s="188"/>
      <c r="M97" s="188"/>
      <c r="N97" s="188"/>
      <c r="O97" s="188"/>
      <c r="P97" s="188"/>
      <c r="Q97" s="188"/>
      <c r="R97" s="188"/>
      <c r="S97" s="188"/>
      <c r="T97" s="188"/>
      <c r="U97" s="188"/>
      <c r="V97" s="188"/>
      <c r="W97" s="188"/>
      <c r="X97" s="188"/>
      <c r="Y97" s="188"/>
      <c r="Z97" s="188"/>
      <c r="AA97" s="188"/>
      <c r="AB97" s="188"/>
      <c r="AC97" s="188"/>
      <c r="AD97" s="188"/>
      <c r="AE97" s="188"/>
      <c r="AF97" s="188"/>
      <c r="AG97" s="188"/>
      <c r="AH97" s="188"/>
      <c r="AI97" s="188"/>
      <c r="AJ97" s="188"/>
      <c r="AK97" s="188"/>
      <c r="AL97" s="188"/>
      <c r="AM97" s="188"/>
    </row>
    <row r="98" spans="2:44" ht="90" customHeight="1" x14ac:dyDescent="0.25">
      <c r="B98" s="226" t="s">
        <v>690</v>
      </c>
      <c r="C98" s="226" t="s">
        <v>663</v>
      </c>
      <c r="D98" s="665" t="s">
        <v>664</v>
      </c>
      <c r="E98" s="666"/>
      <c r="F98" s="667" t="s">
        <v>665</v>
      </c>
      <c r="G98" s="668"/>
      <c r="H98" s="669" t="s">
        <v>666</v>
      </c>
      <c r="I98" s="670"/>
      <c r="J98" s="719" t="s">
        <v>680</v>
      </c>
      <c r="K98" s="720"/>
      <c r="L98" s="720"/>
      <c r="M98" s="778"/>
      <c r="N98" s="718"/>
      <c r="Q98" s="502" t="s">
        <v>668</v>
      </c>
      <c r="R98" s="566"/>
      <c r="S98" s="566"/>
      <c r="T98" s="626"/>
      <c r="U98" s="227" t="s">
        <v>669</v>
      </c>
      <c r="V98" s="228" t="s">
        <v>670</v>
      </c>
      <c r="W98" s="228" t="s">
        <v>671</v>
      </c>
      <c r="X98" s="674"/>
      <c r="Y98" s="502" t="s">
        <v>672</v>
      </c>
      <c r="Z98" s="626"/>
      <c r="AA98" s="188"/>
    </row>
    <row r="99" spans="2:44" ht="23.15" customHeight="1" x14ac:dyDescent="0.25">
      <c r="B99" s="677" t="s">
        <v>691</v>
      </c>
      <c r="C99" s="755"/>
      <c r="D99" s="683" t="s">
        <v>692</v>
      </c>
      <c r="E99" s="722"/>
      <c r="F99" s="689" t="s">
        <v>693</v>
      </c>
      <c r="G99" s="690"/>
      <c r="H99" s="690"/>
      <c r="I99" s="691"/>
      <c r="J99" s="725"/>
      <c r="K99" s="726"/>
      <c r="L99" s="726"/>
      <c r="M99" s="779"/>
      <c r="N99" s="780"/>
      <c r="Q99" s="696"/>
      <c r="R99" s="697"/>
      <c r="S99" s="697"/>
      <c r="T99" s="698"/>
      <c r="U99" s="229" t="s">
        <v>110</v>
      </c>
      <c r="V99" s="230" t="str">
        <f>IF(F100="","",F100)</f>
        <v/>
      </c>
      <c r="W99" s="230" t="str">
        <f>IF(H100="","",H100)</f>
        <v/>
      </c>
      <c r="X99" s="675"/>
      <c r="Y99" s="705">
        <f>IFERROR((V101+W101),0)</f>
        <v>0</v>
      </c>
      <c r="Z99" s="706"/>
      <c r="AN99" s="13" t="b">
        <f>C99="Ja"</f>
        <v>0</v>
      </c>
    </row>
    <row r="100" spans="2:44" ht="14.15" customHeight="1" x14ac:dyDescent="0.25">
      <c r="B100" s="678"/>
      <c r="C100" s="756"/>
      <c r="D100" s="685"/>
      <c r="E100" s="723"/>
      <c r="F100" s="785"/>
      <c r="G100" s="785"/>
      <c r="H100" s="787"/>
      <c r="I100" s="787"/>
      <c r="J100" s="728"/>
      <c r="K100" s="729"/>
      <c r="L100" s="729"/>
      <c r="M100" s="781"/>
      <c r="N100" s="782"/>
      <c r="Q100" s="699"/>
      <c r="R100" s="700"/>
      <c r="S100" s="700"/>
      <c r="T100" s="701"/>
      <c r="U100" s="229" t="s">
        <v>676</v>
      </c>
      <c r="V100" s="174"/>
      <c r="W100" s="179"/>
      <c r="X100" s="675"/>
      <c r="Y100" s="707"/>
      <c r="Z100" s="708"/>
      <c r="AN100" s="13" t="b">
        <f>AN99</f>
        <v>0</v>
      </c>
    </row>
    <row r="101" spans="2:44" ht="19" customHeight="1" x14ac:dyDescent="0.25">
      <c r="B101" s="679"/>
      <c r="C101" s="757"/>
      <c r="D101" s="687"/>
      <c r="E101" s="724"/>
      <c r="F101" s="786"/>
      <c r="G101" s="786"/>
      <c r="H101" s="788"/>
      <c r="I101" s="788"/>
      <c r="J101" s="731"/>
      <c r="K101" s="732"/>
      <c r="L101" s="732"/>
      <c r="M101" s="783"/>
      <c r="N101" s="784"/>
      <c r="Q101" s="702"/>
      <c r="R101" s="703"/>
      <c r="S101" s="703"/>
      <c r="T101" s="704"/>
      <c r="U101" s="233" t="s">
        <v>678</v>
      </c>
      <c r="V101" s="234">
        <f>IFERROR(IF(V100*V99=0,0,V100*V99),0)</f>
        <v>0</v>
      </c>
      <c r="W101" s="234">
        <f>IFERROR(IF(W100*W99=0,0,W100*W99),0)</f>
        <v>0</v>
      </c>
      <c r="X101" s="676"/>
      <c r="Y101" s="709"/>
      <c r="Z101" s="710"/>
      <c r="AN101" s="13" t="b">
        <f>AN100</f>
        <v>0</v>
      </c>
    </row>
    <row r="102" spans="2:44" ht="12.75" customHeight="1" x14ac:dyDescent="0.25">
      <c r="B102" s="188"/>
      <c r="C102" s="188"/>
      <c r="D102" s="188"/>
      <c r="E102" s="188"/>
      <c r="F102" s="188"/>
      <c r="G102" s="188"/>
      <c r="H102" s="188"/>
      <c r="I102" s="188"/>
      <c r="J102" s="188"/>
      <c r="K102" s="188"/>
      <c r="L102" s="188"/>
      <c r="M102" s="188"/>
      <c r="N102" s="188"/>
      <c r="O102" s="188"/>
      <c r="P102" s="188"/>
      <c r="Q102" s="188"/>
      <c r="R102" s="188"/>
      <c r="S102" s="188"/>
      <c r="T102" s="188"/>
      <c r="U102" s="188"/>
      <c r="V102" s="188"/>
      <c r="W102" s="188"/>
      <c r="X102" s="188"/>
      <c r="Y102" s="188"/>
      <c r="Z102" s="188"/>
      <c r="AA102" s="188"/>
      <c r="AB102" s="232"/>
      <c r="AC102" s="232"/>
      <c r="AD102" s="232"/>
      <c r="AE102" s="232"/>
      <c r="AF102" s="232"/>
      <c r="AG102" s="232"/>
      <c r="AH102" s="232"/>
      <c r="AI102" s="232"/>
      <c r="AJ102" s="232"/>
      <c r="AK102" s="232"/>
      <c r="AL102" s="232"/>
      <c r="AM102" s="232"/>
      <c r="AN102" s="232"/>
      <c r="AO102" s="232"/>
      <c r="AP102" s="232"/>
      <c r="AQ102" s="232"/>
      <c r="AR102" s="232"/>
    </row>
    <row r="103" spans="2:44" ht="88" customHeight="1" x14ac:dyDescent="0.25">
      <c r="B103" s="226" t="s">
        <v>690</v>
      </c>
      <c r="C103" s="226" t="s">
        <v>663</v>
      </c>
      <c r="D103" s="665" t="s">
        <v>664</v>
      </c>
      <c r="E103" s="666"/>
      <c r="F103" s="667" t="s">
        <v>665</v>
      </c>
      <c r="G103" s="668"/>
      <c r="H103" s="669" t="s">
        <v>666</v>
      </c>
      <c r="I103" s="670"/>
      <c r="J103" s="719" t="s">
        <v>680</v>
      </c>
      <c r="K103" s="720"/>
      <c r="L103" s="720"/>
      <c r="M103" s="720"/>
      <c r="N103" s="721"/>
      <c r="Q103" s="502" t="s">
        <v>668</v>
      </c>
      <c r="R103" s="566"/>
      <c r="S103" s="566"/>
      <c r="T103" s="626"/>
      <c r="U103" s="227" t="s">
        <v>669</v>
      </c>
      <c r="V103" s="228" t="s">
        <v>670</v>
      </c>
      <c r="W103" s="228" t="s">
        <v>671</v>
      </c>
      <c r="X103" s="674"/>
      <c r="Y103" s="502" t="s">
        <v>672</v>
      </c>
      <c r="Z103" s="626"/>
    </row>
    <row r="104" spans="2:44" ht="19.5" customHeight="1" x14ac:dyDescent="0.25">
      <c r="B104" s="789" t="s">
        <v>733</v>
      </c>
      <c r="C104" s="755"/>
      <c r="D104" s="684" t="s">
        <v>694</v>
      </c>
      <c r="E104" s="722"/>
      <c r="F104" s="689" t="s">
        <v>693</v>
      </c>
      <c r="G104" s="690"/>
      <c r="H104" s="690"/>
      <c r="I104" s="691"/>
      <c r="J104" s="792"/>
      <c r="K104" s="793"/>
      <c r="L104" s="793"/>
      <c r="M104" s="793"/>
      <c r="N104" s="794"/>
      <c r="Q104" s="696"/>
      <c r="R104" s="697"/>
      <c r="S104" s="697"/>
      <c r="T104" s="698"/>
      <c r="U104" s="229" t="s">
        <v>110</v>
      </c>
      <c r="V104" s="230" t="str">
        <f>IF(F105="","",F105)</f>
        <v/>
      </c>
      <c r="W104" s="230" t="str">
        <f>IF(H105="","",H105)</f>
        <v/>
      </c>
      <c r="X104" s="675"/>
      <c r="Y104" s="705">
        <f>IFERROR(SUM(V106:W106),0)</f>
        <v>0</v>
      </c>
      <c r="Z104" s="706"/>
      <c r="AN104" s="13" t="b">
        <f>C104="Ja"</f>
        <v>0</v>
      </c>
    </row>
    <row r="105" spans="2:44" ht="14.5" customHeight="1" x14ac:dyDescent="0.25">
      <c r="B105" s="790"/>
      <c r="C105" s="756"/>
      <c r="D105" s="686"/>
      <c r="E105" s="723"/>
      <c r="F105" s="803"/>
      <c r="G105" s="804"/>
      <c r="H105" s="807"/>
      <c r="I105" s="808"/>
      <c r="J105" s="795"/>
      <c r="K105" s="796"/>
      <c r="L105" s="796"/>
      <c r="M105" s="796"/>
      <c r="N105" s="797"/>
      <c r="Q105" s="699"/>
      <c r="R105" s="700"/>
      <c r="S105" s="700"/>
      <c r="T105" s="701"/>
      <c r="U105" s="229" t="s">
        <v>676</v>
      </c>
      <c r="V105" s="174"/>
      <c r="W105" s="175"/>
      <c r="X105" s="675"/>
      <c r="Y105" s="707"/>
      <c r="Z105" s="708"/>
      <c r="AN105" s="13" t="b">
        <f>AN104</f>
        <v>0</v>
      </c>
    </row>
    <row r="106" spans="2:44" ht="15.65" customHeight="1" x14ac:dyDescent="0.25">
      <c r="B106" s="791"/>
      <c r="C106" s="757"/>
      <c r="D106" s="688"/>
      <c r="E106" s="724"/>
      <c r="F106" s="805"/>
      <c r="G106" s="806"/>
      <c r="H106" s="809"/>
      <c r="I106" s="810"/>
      <c r="J106" s="798"/>
      <c r="K106" s="799"/>
      <c r="L106" s="799"/>
      <c r="M106" s="799"/>
      <c r="N106" s="800"/>
      <c r="Q106" s="702"/>
      <c r="R106" s="703"/>
      <c r="S106" s="703"/>
      <c r="T106" s="704"/>
      <c r="U106" s="233" t="s">
        <v>678</v>
      </c>
      <c r="V106" s="234">
        <f>IFERROR(IF(V105*V104=0,0,V105*V104),0)</f>
        <v>0</v>
      </c>
      <c r="W106" s="234">
        <f>IFERROR(IF(W105*W104=0,0,W105*W104),0)</f>
        <v>0</v>
      </c>
      <c r="X106" s="676"/>
      <c r="Y106" s="801"/>
      <c r="Z106" s="802"/>
      <c r="AN106" s="13" t="b">
        <f>AN105</f>
        <v>0</v>
      </c>
    </row>
    <row r="107" spans="2:44" ht="12.75" customHeight="1" x14ac:dyDescent="0.25">
      <c r="B107" s="188"/>
      <c r="C107" s="188"/>
      <c r="D107" s="188"/>
      <c r="E107" s="188"/>
      <c r="F107" s="188"/>
      <c r="G107" s="188"/>
      <c r="H107" s="188"/>
      <c r="I107" s="188"/>
      <c r="J107" s="188"/>
      <c r="K107" s="188"/>
      <c r="L107" s="188"/>
      <c r="M107" s="188"/>
      <c r="N107" s="188"/>
      <c r="O107" s="188"/>
      <c r="P107" s="188"/>
      <c r="Q107" s="188"/>
      <c r="R107" s="188"/>
      <c r="S107" s="188"/>
      <c r="T107" s="188"/>
      <c r="U107" s="188"/>
      <c r="V107" s="188"/>
      <c r="W107" s="188"/>
      <c r="X107" s="188"/>
      <c r="Y107" s="188"/>
      <c r="Z107" s="188"/>
      <c r="AA107" s="188"/>
      <c r="AB107" s="232"/>
      <c r="AC107" s="232"/>
      <c r="AD107" s="232"/>
      <c r="AE107" s="232"/>
      <c r="AF107" s="232"/>
      <c r="AG107" s="232"/>
      <c r="AH107" s="232"/>
      <c r="AI107" s="232"/>
      <c r="AJ107" s="232"/>
      <c r="AK107" s="232"/>
      <c r="AL107" s="232"/>
      <c r="AM107" s="232"/>
      <c r="AN107" s="232"/>
      <c r="AO107" s="232"/>
      <c r="AP107" s="232"/>
      <c r="AQ107" s="232"/>
      <c r="AR107" s="232"/>
    </row>
    <row r="108" spans="2:44" ht="86.5" customHeight="1" x14ac:dyDescent="0.25">
      <c r="B108" s="226" t="s">
        <v>690</v>
      </c>
      <c r="C108" s="226" t="s">
        <v>663</v>
      </c>
      <c r="D108" s="665" t="s">
        <v>664</v>
      </c>
      <c r="E108" s="666"/>
      <c r="F108" s="667" t="s">
        <v>665</v>
      </c>
      <c r="G108" s="668"/>
      <c r="H108" s="669" t="s">
        <v>666</v>
      </c>
      <c r="I108" s="670"/>
      <c r="J108" s="719" t="s">
        <v>680</v>
      </c>
      <c r="K108" s="720"/>
      <c r="L108" s="720"/>
      <c r="M108" s="720"/>
      <c r="N108" s="721"/>
      <c r="Q108" s="502" t="s">
        <v>668</v>
      </c>
      <c r="R108" s="566"/>
      <c r="S108" s="566"/>
      <c r="T108" s="626"/>
      <c r="U108" s="227" t="s">
        <v>669</v>
      </c>
      <c r="V108" s="228" t="s">
        <v>670</v>
      </c>
      <c r="W108" s="228" t="s">
        <v>671</v>
      </c>
      <c r="X108" s="674"/>
      <c r="Y108" s="502" t="s">
        <v>672</v>
      </c>
      <c r="Z108" s="626"/>
    </row>
    <row r="109" spans="2:44" ht="22.5" customHeight="1" x14ac:dyDescent="0.25">
      <c r="B109" s="677" t="s">
        <v>695</v>
      </c>
      <c r="C109" s="755"/>
      <c r="D109" s="683" t="s">
        <v>694</v>
      </c>
      <c r="E109" s="722"/>
      <c r="F109" s="689" t="s">
        <v>693</v>
      </c>
      <c r="G109" s="690"/>
      <c r="H109" s="690"/>
      <c r="I109" s="691"/>
      <c r="J109" s="792"/>
      <c r="K109" s="793"/>
      <c r="L109" s="793"/>
      <c r="M109" s="793"/>
      <c r="N109" s="794"/>
      <c r="Q109" s="696"/>
      <c r="R109" s="697"/>
      <c r="S109" s="697"/>
      <c r="T109" s="698"/>
      <c r="U109" s="229" t="s">
        <v>110</v>
      </c>
      <c r="V109" s="230" t="str">
        <f>IF(F110="","",F110)</f>
        <v/>
      </c>
      <c r="W109" s="230" t="str">
        <f>IF(H110="","",H110)</f>
        <v/>
      </c>
      <c r="X109" s="675"/>
      <c r="Y109" s="705">
        <f>IFERROR(SUM(V111:W111),0)</f>
        <v>0</v>
      </c>
      <c r="Z109" s="706"/>
      <c r="AN109" s="13" t="b">
        <f>C109="Ja"</f>
        <v>0</v>
      </c>
    </row>
    <row r="110" spans="2:44" ht="14.15" customHeight="1" x14ac:dyDescent="0.25">
      <c r="B110" s="678"/>
      <c r="C110" s="756"/>
      <c r="D110" s="685"/>
      <c r="E110" s="686"/>
      <c r="F110" s="803"/>
      <c r="G110" s="811"/>
      <c r="H110" s="807"/>
      <c r="I110" s="808"/>
      <c r="J110" s="795"/>
      <c r="K110" s="796"/>
      <c r="L110" s="796"/>
      <c r="M110" s="796"/>
      <c r="N110" s="797"/>
      <c r="Q110" s="699"/>
      <c r="R110" s="700"/>
      <c r="S110" s="700"/>
      <c r="T110" s="701"/>
      <c r="U110" s="229" t="s">
        <v>676</v>
      </c>
      <c r="V110" s="174"/>
      <c r="W110" s="175"/>
      <c r="X110" s="675"/>
      <c r="Y110" s="707"/>
      <c r="Z110" s="708"/>
      <c r="AN110" s="13" t="b">
        <f>AN109</f>
        <v>0</v>
      </c>
    </row>
    <row r="111" spans="2:44" ht="15.65" customHeight="1" x14ac:dyDescent="0.25">
      <c r="B111" s="679"/>
      <c r="C111" s="757"/>
      <c r="D111" s="687"/>
      <c r="E111" s="688"/>
      <c r="F111" s="805"/>
      <c r="G111" s="812"/>
      <c r="H111" s="809"/>
      <c r="I111" s="810"/>
      <c r="J111" s="798"/>
      <c r="K111" s="799"/>
      <c r="L111" s="799"/>
      <c r="M111" s="799"/>
      <c r="N111" s="800"/>
      <c r="Q111" s="702"/>
      <c r="R111" s="703"/>
      <c r="S111" s="703"/>
      <c r="T111" s="704"/>
      <c r="U111" s="233" t="s">
        <v>678</v>
      </c>
      <c r="V111" s="234">
        <f>IFERROR(IF(V110*V109=0,0,V110*V109),0)</f>
        <v>0</v>
      </c>
      <c r="W111" s="234">
        <f>IFERROR(IF(W110*W109=0,0,W110*W109),0)</f>
        <v>0</v>
      </c>
      <c r="X111" s="676"/>
      <c r="Y111" s="801"/>
      <c r="Z111" s="802"/>
      <c r="AN111" s="13" t="b">
        <f>AN110</f>
        <v>0</v>
      </c>
    </row>
    <row r="112" spans="2:44" ht="12.75" customHeight="1" x14ac:dyDescent="0.25">
      <c r="B112" s="188"/>
      <c r="C112" s="188"/>
      <c r="D112" s="188"/>
      <c r="E112" s="188"/>
      <c r="F112" s="188"/>
      <c r="G112" s="188"/>
      <c r="H112" s="188"/>
      <c r="I112" s="188"/>
      <c r="J112" s="188"/>
      <c r="K112" s="188"/>
      <c r="L112" s="188"/>
      <c r="M112" s="188"/>
      <c r="N112" s="188"/>
      <c r="O112" s="188"/>
      <c r="P112" s="188"/>
      <c r="Q112" s="188"/>
      <c r="R112" s="188"/>
      <c r="S112" s="188"/>
      <c r="T112" s="188"/>
      <c r="U112" s="188"/>
      <c r="V112" s="188"/>
      <c r="W112" s="188"/>
      <c r="X112" s="188"/>
      <c r="Y112" s="188"/>
      <c r="Z112" s="188"/>
      <c r="AA112" s="188"/>
      <c r="AB112" s="232"/>
      <c r="AC112" s="232"/>
      <c r="AD112" s="232"/>
      <c r="AE112" s="232"/>
      <c r="AF112" s="232"/>
      <c r="AG112" s="232"/>
      <c r="AH112" s="232"/>
      <c r="AI112" s="232"/>
      <c r="AJ112" s="232"/>
      <c r="AK112" s="232"/>
      <c r="AL112" s="232"/>
      <c r="AM112" s="232"/>
      <c r="AN112" s="232"/>
      <c r="AO112" s="232"/>
      <c r="AP112" s="232"/>
      <c r="AQ112" s="232"/>
      <c r="AR112" s="232"/>
    </row>
    <row r="113" spans="2:44" ht="87.65" customHeight="1" x14ac:dyDescent="0.25">
      <c r="B113" s="226" t="s">
        <v>690</v>
      </c>
      <c r="C113" s="226" t="s">
        <v>663</v>
      </c>
      <c r="D113" s="665" t="s">
        <v>664</v>
      </c>
      <c r="E113" s="666"/>
      <c r="F113" s="667" t="s">
        <v>665</v>
      </c>
      <c r="G113" s="668"/>
      <c r="H113" s="669" t="s">
        <v>666</v>
      </c>
      <c r="I113" s="670"/>
      <c r="J113" s="719" t="s">
        <v>680</v>
      </c>
      <c r="K113" s="720"/>
      <c r="L113" s="720"/>
      <c r="M113" s="720"/>
      <c r="N113" s="721"/>
      <c r="Q113" s="502" t="s">
        <v>668</v>
      </c>
      <c r="R113" s="566"/>
      <c r="S113" s="566"/>
      <c r="T113" s="626"/>
      <c r="U113" s="227" t="s">
        <v>669</v>
      </c>
      <c r="V113" s="228" t="s">
        <v>670</v>
      </c>
      <c r="W113" s="228" t="s">
        <v>671</v>
      </c>
      <c r="X113" s="674"/>
      <c r="Y113" s="502" t="s">
        <v>696</v>
      </c>
      <c r="Z113" s="626"/>
    </row>
    <row r="114" spans="2:44" ht="22.5" customHeight="1" x14ac:dyDescent="0.25">
      <c r="B114" s="677" t="s">
        <v>697</v>
      </c>
      <c r="C114" s="755"/>
      <c r="D114" s="683" t="s">
        <v>694</v>
      </c>
      <c r="E114" s="722"/>
      <c r="F114" s="689" t="s">
        <v>693</v>
      </c>
      <c r="G114" s="690"/>
      <c r="H114" s="690"/>
      <c r="I114" s="691"/>
      <c r="J114" s="792"/>
      <c r="K114" s="793"/>
      <c r="L114" s="793"/>
      <c r="M114" s="793"/>
      <c r="N114" s="794"/>
      <c r="Q114" s="696"/>
      <c r="R114" s="697"/>
      <c r="S114" s="697"/>
      <c r="T114" s="698"/>
      <c r="U114" s="229" t="s">
        <v>110</v>
      </c>
      <c r="V114" s="230" t="str">
        <f>IF(F115="","",F115)</f>
        <v/>
      </c>
      <c r="W114" s="230" t="str">
        <f>IF(H115="","",H115)</f>
        <v/>
      </c>
      <c r="X114" s="675"/>
      <c r="Y114" s="705">
        <f>IFERROR(SUM(V116:W116),0)</f>
        <v>0</v>
      </c>
      <c r="Z114" s="706"/>
      <c r="AN114" s="13" t="b">
        <f>C114="Ja"</f>
        <v>0</v>
      </c>
    </row>
    <row r="115" spans="2:44" ht="14.5" customHeight="1" x14ac:dyDescent="0.25">
      <c r="B115" s="678"/>
      <c r="C115" s="756"/>
      <c r="D115" s="685"/>
      <c r="E115" s="723"/>
      <c r="F115" s="803"/>
      <c r="G115" s="811"/>
      <c r="H115" s="807"/>
      <c r="I115" s="808"/>
      <c r="J115" s="795"/>
      <c r="K115" s="796"/>
      <c r="L115" s="796"/>
      <c r="M115" s="796"/>
      <c r="N115" s="797"/>
      <c r="Q115" s="699"/>
      <c r="R115" s="700"/>
      <c r="S115" s="700"/>
      <c r="T115" s="701"/>
      <c r="U115" s="229" t="s">
        <v>676</v>
      </c>
      <c r="V115" s="174"/>
      <c r="W115" s="175"/>
      <c r="X115" s="675"/>
      <c r="Y115" s="707"/>
      <c r="Z115" s="708"/>
      <c r="AN115" s="13" t="b">
        <f>AN114</f>
        <v>0</v>
      </c>
    </row>
    <row r="116" spans="2:44" ht="16" customHeight="1" x14ac:dyDescent="0.25">
      <c r="B116" s="679"/>
      <c r="C116" s="757"/>
      <c r="D116" s="687"/>
      <c r="E116" s="724"/>
      <c r="F116" s="805"/>
      <c r="G116" s="812"/>
      <c r="H116" s="809"/>
      <c r="I116" s="810"/>
      <c r="J116" s="798"/>
      <c r="K116" s="799"/>
      <c r="L116" s="799"/>
      <c r="M116" s="799"/>
      <c r="N116" s="800"/>
      <c r="Q116" s="702"/>
      <c r="R116" s="703"/>
      <c r="S116" s="703"/>
      <c r="T116" s="704"/>
      <c r="U116" s="233" t="s">
        <v>678</v>
      </c>
      <c r="V116" s="234">
        <f>IFERROR(IF(V115*V114=0,0,V115*V114),0)</f>
        <v>0</v>
      </c>
      <c r="W116" s="234">
        <f>IFERROR(IF(W115*W114=0,0,W115*W114),0)</f>
        <v>0</v>
      </c>
      <c r="X116" s="676"/>
      <c r="Y116" s="801"/>
      <c r="Z116" s="802"/>
      <c r="AN116" s="13" t="b">
        <f>AN115</f>
        <v>0</v>
      </c>
    </row>
    <row r="117" spans="2:44" ht="12.65" customHeight="1" x14ac:dyDescent="0.25">
      <c r="B117" s="188"/>
      <c r="C117" s="188"/>
      <c r="D117" s="188"/>
      <c r="E117" s="188"/>
      <c r="F117" s="188"/>
      <c r="G117" s="188"/>
      <c r="H117" s="188"/>
      <c r="I117" s="188"/>
      <c r="J117" s="188"/>
      <c r="K117" s="188"/>
      <c r="L117" s="188"/>
      <c r="M117" s="188"/>
      <c r="N117" s="188"/>
      <c r="O117" s="188"/>
      <c r="P117" s="188"/>
      <c r="Q117" s="188"/>
      <c r="R117" s="188"/>
      <c r="S117" s="188"/>
      <c r="T117" s="188"/>
      <c r="U117" s="188"/>
      <c r="V117" s="188"/>
      <c r="W117" s="188"/>
      <c r="X117" s="188"/>
      <c r="Y117" s="188"/>
      <c r="Z117" s="188"/>
      <c r="AA117" s="188"/>
      <c r="AB117" s="232"/>
      <c r="AC117" s="232"/>
      <c r="AD117" s="232"/>
      <c r="AE117" s="232"/>
      <c r="AF117" s="232"/>
      <c r="AG117" s="232"/>
      <c r="AH117" s="232"/>
      <c r="AI117" s="232"/>
      <c r="AJ117" s="232"/>
      <c r="AK117" s="232"/>
      <c r="AL117" s="232"/>
      <c r="AM117" s="232"/>
      <c r="AN117" s="232"/>
      <c r="AO117" s="232"/>
      <c r="AP117" s="232"/>
      <c r="AQ117" s="232"/>
      <c r="AR117" s="232"/>
    </row>
    <row r="118" spans="2:44" ht="71.5" customHeight="1" x14ac:dyDescent="0.25">
      <c r="B118" s="226" t="s">
        <v>690</v>
      </c>
      <c r="C118" s="226" t="s">
        <v>663</v>
      </c>
      <c r="D118" s="665" t="s">
        <v>664</v>
      </c>
      <c r="E118" s="666"/>
      <c r="F118" s="748" t="s">
        <v>680</v>
      </c>
      <c r="G118" s="813"/>
      <c r="H118" s="813"/>
      <c r="I118" s="813"/>
      <c r="J118" s="813"/>
      <c r="K118" s="813"/>
      <c r="L118" s="813"/>
      <c r="M118" s="813"/>
      <c r="N118" s="749"/>
      <c r="Q118" s="502" t="s">
        <v>668</v>
      </c>
      <c r="R118" s="566"/>
      <c r="S118" s="566"/>
      <c r="T118" s="566"/>
      <c r="U118" s="228" t="s">
        <v>698</v>
      </c>
      <c r="V118" s="228" t="s">
        <v>698</v>
      </c>
      <c r="W118" s="228" t="s">
        <v>698</v>
      </c>
      <c r="X118" s="228"/>
      <c r="Y118" s="502" t="s">
        <v>696</v>
      </c>
      <c r="Z118" s="626"/>
    </row>
    <row r="119" spans="2:44" ht="17.5" customHeight="1" x14ac:dyDescent="0.25">
      <c r="B119" s="677" t="s">
        <v>699</v>
      </c>
      <c r="C119" s="814"/>
      <c r="D119" s="683" t="s">
        <v>700</v>
      </c>
      <c r="E119" s="722"/>
      <c r="F119" s="816"/>
      <c r="G119" s="817"/>
      <c r="H119" s="817"/>
      <c r="I119" s="817"/>
      <c r="J119" s="817"/>
      <c r="K119" s="817"/>
      <c r="L119" s="817"/>
      <c r="M119" s="817"/>
      <c r="N119" s="818"/>
      <c r="Q119" s="696"/>
      <c r="R119" s="697"/>
      <c r="S119" s="697"/>
      <c r="T119" s="698"/>
      <c r="U119" s="180"/>
      <c r="V119" s="180"/>
      <c r="W119" s="181"/>
      <c r="X119" s="242"/>
      <c r="Y119" s="822">
        <f>IFERROR(SUM(U119:W119),0)</f>
        <v>0</v>
      </c>
      <c r="Z119" s="823"/>
      <c r="AN119" s="13" t="b">
        <f>C119="Ja"</f>
        <v>0</v>
      </c>
    </row>
    <row r="120" spans="2:44" ht="25.5" customHeight="1" x14ac:dyDescent="0.25">
      <c r="B120" s="679"/>
      <c r="C120" s="815"/>
      <c r="D120" s="687"/>
      <c r="E120" s="724"/>
      <c r="F120" s="819"/>
      <c r="G120" s="820"/>
      <c r="H120" s="820"/>
      <c r="I120" s="820"/>
      <c r="J120" s="820"/>
      <c r="K120" s="820"/>
      <c r="L120" s="820"/>
      <c r="M120" s="820"/>
      <c r="N120" s="821"/>
      <c r="Q120" s="702"/>
      <c r="R120" s="703"/>
      <c r="S120" s="703"/>
      <c r="T120" s="704"/>
      <c r="U120" s="826"/>
      <c r="V120" s="827"/>
      <c r="W120" s="827"/>
      <c r="X120" s="828"/>
      <c r="Y120" s="824"/>
      <c r="Z120" s="825"/>
      <c r="AN120" s="13" t="b">
        <f>AN119</f>
        <v>0</v>
      </c>
    </row>
    <row r="121" spans="2:44" ht="12.75" customHeight="1" x14ac:dyDescent="0.25">
      <c r="B121" s="188"/>
      <c r="C121" s="188"/>
      <c r="D121" s="188"/>
      <c r="E121" s="188"/>
      <c r="F121" s="188"/>
      <c r="G121" s="188"/>
      <c r="H121" s="188"/>
      <c r="I121" s="188"/>
      <c r="J121" s="188"/>
      <c r="K121" s="188"/>
      <c r="L121" s="188"/>
      <c r="M121" s="188"/>
      <c r="N121" s="188"/>
      <c r="O121" s="188"/>
      <c r="P121" s="188"/>
      <c r="Q121" s="188"/>
      <c r="R121" s="188"/>
      <c r="S121" s="188"/>
      <c r="T121" s="188"/>
      <c r="U121" s="188"/>
      <c r="V121" s="188"/>
      <c r="W121" s="188"/>
      <c r="X121" s="188"/>
      <c r="Y121" s="188"/>
      <c r="Z121" s="188"/>
      <c r="AA121" s="188"/>
      <c r="AB121" s="232"/>
      <c r="AC121" s="232"/>
      <c r="AD121" s="232"/>
      <c r="AE121" s="232"/>
      <c r="AF121" s="232"/>
      <c r="AG121" s="232"/>
      <c r="AH121" s="232"/>
      <c r="AI121" s="232"/>
      <c r="AJ121" s="232"/>
      <c r="AK121" s="232"/>
      <c r="AL121" s="232"/>
      <c r="AM121" s="232"/>
      <c r="AN121" s="232"/>
      <c r="AO121" s="232"/>
      <c r="AP121" s="232"/>
      <c r="AQ121" s="232"/>
      <c r="AR121" s="232"/>
    </row>
    <row r="122" spans="2:44" ht="72.650000000000006" customHeight="1" x14ac:dyDescent="0.25">
      <c r="B122" s="226" t="s">
        <v>690</v>
      </c>
      <c r="C122" s="226" t="s">
        <v>663</v>
      </c>
      <c r="D122" s="243" t="s">
        <v>664</v>
      </c>
      <c r="E122" s="243" t="s">
        <v>701</v>
      </c>
      <c r="F122" s="829" t="s">
        <v>702</v>
      </c>
      <c r="G122" s="830"/>
      <c r="H122" s="829" t="s">
        <v>680</v>
      </c>
      <c r="I122" s="831"/>
      <c r="J122" s="831"/>
      <c r="K122" s="831"/>
      <c r="L122" s="831"/>
      <c r="M122" s="831"/>
      <c r="N122" s="830"/>
      <c r="Q122" s="502" t="s">
        <v>668</v>
      </c>
      <c r="R122" s="566"/>
      <c r="S122" s="566"/>
      <c r="T122" s="626"/>
      <c r="U122" s="244"/>
      <c r="V122" s="245"/>
      <c r="W122" s="717" t="s">
        <v>703</v>
      </c>
      <c r="X122" s="718"/>
      <c r="Y122" s="502" t="s">
        <v>696</v>
      </c>
      <c r="Z122" s="626"/>
      <c r="AL122" s="13" t="s">
        <v>664</v>
      </c>
    </row>
    <row r="123" spans="2:44" ht="38.5" customHeight="1" x14ac:dyDescent="0.25">
      <c r="B123" s="677" t="s">
        <v>704</v>
      </c>
      <c r="C123" s="814"/>
      <c r="D123" s="832" t="s">
        <v>705</v>
      </c>
      <c r="E123" s="834"/>
      <c r="F123" s="816"/>
      <c r="G123" s="818"/>
      <c r="H123" s="817"/>
      <c r="I123" s="817"/>
      <c r="J123" s="817"/>
      <c r="K123" s="817"/>
      <c r="L123" s="817"/>
      <c r="M123" s="817"/>
      <c r="N123" s="818"/>
      <c r="Q123" s="696"/>
      <c r="R123" s="697"/>
      <c r="S123" s="697"/>
      <c r="T123" s="698"/>
      <c r="U123" s="539" t="s">
        <v>706</v>
      </c>
      <c r="V123" s="836"/>
      <c r="W123" s="837"/>
      <c r="X123" s="838"/>
      <c r="Y123" s="705">
        <f>IFERROR(IF(F123="Inbrottslarm",W123,W124),0)</f>
        <v>0</v>
      </c>
      <c r="Z123" s="706"/>
      <c r="AL123" s="13" t="s">
        <v>705</v>
      </c>
      <c r="AN123" s="13" t="b">
        <f>C123="Ja"</f>
        <v>0</v>
      </c>
    </row>
    <row r="124" spans="2:44" ht="39" customHeight="1" x14ac:dyDescent="0.25">
      <c r="B124" s="679"/>
      <c r="C124" s="815"/>
      <c r="D124" s="833"/>
      <c r="E124" s="835"/>
      <c r="F124" s="819"/>
      <c r="G124" s="821"/>
      <c r="H124" s="820"/>
      <c r="I124" s="820"/>
      <c r="J124" s="820"/>
      <c r="K124" s="820"/>
      <c r="L124" s="820"/>
      <c r="M124" s="820"/>
      <c r="N124" s="821"/>
      <c r="Q124" s="702"/>
      <c r="R124" s="703"/>
      <c r="S124" s="703"/>
      <c r="T124" s="704"/>
      <c r="U124" s="539" t="s">
        <v>707</v>
      </c>
      <c r="V124" s="836"/>
      <c r="W124" s="839"/>
      <c r="X124" s="840"/>
      <c r="Y124" s="801"/>
      <c r="Z124" s="802"/>
      <c r="AN124" s="13" t="b">
        <f>AN123</f>
        <v>0</v>
      </c>
    </row>
    <row r="125" spans="2:44" ht="12.75" customHeight="1" x14ac:dyDescent="0.25">
      <c r="B125" s="188"/>
      <c r="C125" s="188"/>
      <c r="D125" s="188"/>
      <c r="E125" s="188"/>
      <c r="F125" s="188"/>
      <c r="G125" s="188"/>
      <c r="H125" s="188"/>
      <c r="I125" s="188"/>
      <c r="J125" s="188"/>
      <c r="K125" s="188"/>
      <c r="L125" s="188"/>
      <c r="M125" s="188"/>
      <c r="N125" s="188"/>
      <c r="O125" s="188"/>
      <c r="P125" s="188"/>
      <c r="Q125" s="188"/>
      <c r="R125" s="188"/>
      <c r="S125" s="188"/>
      <c r="T125" s="188"/>
      <c r="U125" s="188"/>
      <c r="V125" s="188"/>
      <c r="W125" s="188"/>
      <c r="X125" s="188"/>
      <c r="Y125" s="188"/>
      <c r="Z125" s="188"/>
      <c r="AA125" s="188"/>
      <c r="AB125" s="232"/>
      <c r="AC125" s="232"/>
      <c r="AD125" s="232"/>
      <c r="AE125" s="232"/>
      <c r="AF125" s="232"/>
      <c r="AG125" s="232"/>
      <c r="AH125" s="232"/>
      <c r="AI125" s="232"/>
      <c r="AJ125" s="232"/>
      <c r="AK125" s="232"/>
      <c r="AL125" s="232"/>
      <c r="AM125" s="232"/>
      <c r="AN125" s="232"/>
      <c r="AO125" s="232"/>
      <c r="AP125" s="232"/>
      <c r="AQ125" s="232"/>
      <c r="AR125" s="232"/>
    </row>
    <row r="126" spans="2:44" ht="73" customHeight="1" x14ac:dyDescent="0.25">
      <c r="B126" s="246" t="s">
        <v>690</v>
      </c>
      <c r="C126" s="246" t="s">
        <v>663</v>
      </c>
      <c r="D126" s="841" t="s">
        <v>664</v>
      </c>
      <c r="E126" s="842"/>
      <c r="F126" s="843" t="s">
        <v>680</v>
      </c>
      <c r="G126" s="844"/>
      <c r="H126" s="844"/>
      <c r="I126" s="844"/>
      <c r="J126" s="844"/>
      <c r="K126" s="844"/>
      <c r="L126" s="844"/>
      <c r="M126" s="844"/>
      <c r="N126" s="845"/>
      <c r="Q126" s="502" t="s">
        <v>668</v>
      </c>
      <c r="R126" s="566"/>
      <c r="S126" s="566"/>
      <c r="T126" s="566"/>
      <c r="U126" s="566"/>
      <c r="V126" s="626"/>
      <c r="W126" s="717" t="s">
        <v>708</v>
      </c>
      <c r="X126" s="718"/>
      <c r="Y126" s="502" t="s">
        <v>672</v>
      </c>
      <c r="Z126" s="626"/>
      <c r="AA126" s="188"/>
      <c r="AB126" s="188"/>
      <c r="AC126" s="188"/>
      <c r="AD126" s="188"/>
      <c r="AE126" s="188"/>
      <c r="AF126" s="188"/>
      <c r="AG126" s="188"/>
      <c r="AH126" s="188"/>
      <c r="AI126" s="188"/>
      <c r="AJ126" s="188"/>
    </row>
    <row r="127" spans="2:44" ht="12.75" customHeight="1" x14ac:dyDescent="0.25">
      <c r="B127" s="846" t="s">
        <v>709</v>
      </c>
      <c r="C127" s="755"/>
      <c r="D127" s="849" t="s">
        <v>710</v>
      </c>
      <c r="E127" s="850"/>
      <c r="F127" s="855"/>
      <c r="G127" s="856"/>
      <c r="H127" s="856"/>
      <c r="I127" s="856"/>
      <c r="J127" s="856"/>
      <c r="K127" s="856"/>
      <c r="L127" s="856"/>
      <c r="M127" s="856"/>
      <c r="N127" s="857"/>
      <c r="Q127" s="696"/>
      <c r="R127" s="697"/>
      <c r="S127" s="697"/>
      <c r="T127" s="697"/>
      <c r="U127" s="697"/>
      <c r="V127" s="698"/>
      <c r="W127" s="837"/>
      <c r="X127" s="838"/>
      <c r="Y127" s="765">
        <f>IFERROR(W127,0)</f>
        <v>0</v>
      </c>
      <c r="Z127" s="766"/>
      <c r="AN127" s="13" t="b">
        <f>C127="Ja"</f>
        <v>0</v>
      </c>
    </row>
    <row r="128" spans="2:44" ht="12.75" customHeight="1" x14ac:dyDescent="0.25">
      <c r="B128" s="847"/>
      <c r="C128" s="756"/>
      <c r="D128" s="851"/>
      <c r="E128" s="852"/>
      <c r="F128" s="858"/>
      <c r="G128" s="859"/>
      <c r="H128" s="859"/>
      <c r="I128" s="859"/>
      <c r="J128" s="859"/>
      <c r="K128" s="859"/>
      <c r="L128" s="859"/>
      <c r="M128" s="859"/>
      <c r="N128" s="860"/>
      <c r="Q128" s="699"/>
      <c r="R128" s="700"/>
      <c r="S128" s="700"/>
      <c r="T128" s="700"/>
      <c r="U128" s="700"/>
      <c r="V128" s="701"/>
      <c r="W128" s="247"/>
      <c r="X128" s="248"/>
      <c r="Y128" s="767"/>
      <c r="Z128" s="768"/>
      <c r="AN128" s="13" t="b">
        <f>AN127</f>
        <v>0</v>
      </c>
    </row>
    <row r="129" spans="2:40" ht="12.75" customHeight="1" x14ac:dyDescent="0.25">
      <c r="B129" s="848"/>
      <c r="C129" s="757"/>
      <c r="D129" s="853"/>
      <c r="E129" s="854"/>
      <c r="F129" s="861"/>
      <c r="G129" s="862"/>
      <c r="H129" s="862"/>
      <c r="I129" s="862"/>
      <c r="J129" s="862"/>
      <c r="K129" s="862"/>
      <c r="L129" s="862"/>
      <c r="M129" s="862"/>
      <c r="N129" s="863"/>
      <c r="Q129" s="702"/>
      <c r="R129" s="703"/>
      <c r="S129" s="703"/>
      <c r="T129" s="703"/>
      <c r="U129" s="703"/>
      <c r="V129" s="704"/>
      <c r="W129" s="249"/>
      <c r="X129" s="250"/>
      <c r="Y129" s="769"/>
      <c r="Z129" s="770"/>
    </row>
    <row r="130" spans="2:40" ht="12.75" customHeight="1" x14ac:dyDescent="0.25">
      <c r="B130" s="188"/>
      <c r="C130" s="188"/>
      <c r="D130" s="188"/>
      <c r="E130" s="188"/>
      <c r="F130" s="188"/>
      <c r="G130" s="188"/>
      <c r="H130" s="188"/>
      <c r="I130" s="188"/>
      <c r="J130" s="188"/>
      <c r="K130" s="188"/>
      <c r="L130" s="188"/>
      <c r="M130" s="188"/>
      <c r="N130" s="188"/>
      <c r="O130" s="188"/>
      <c r="P130" s="188"/>
      <c r="Q130" s="188"/>
      <c r="R130" s="188"/>
      <c r="S130" s="188"/>
      <c r="T130" s="188"/>
      <c r="U130" s="188"/>
      <c r="V130" s="188"/>
      <c r="W130" s="188"/>
      <c r="X130" s="188"/>
      <c r="Y130" s="188"/>
      <c r="Z130" s="188"/>
      <c r="AA130" s="188"/>
      <c r="AB130" s="188"/>
      <c r="AC130" s="188"/>
      <c r="AD130" s="188"/>
      <c r="AE130" s="188"/>
      <c r="AF130" s="188"/>
      <c r="AG130" s="188"/>
      <c r="AH130" s="188"/>
      <c r="AI130" s="188"/>
      <c r="AJ130" s="188"/>
    </row>
    <row r="131" spans="2:40" ht="69" customHeight="1" x14ac:dyDescent="0.25">
      <c r="B131" s="226" t="s">
        <v>690</v>
      </c>
      <c r="C131" s="226" t="s">
        <v>663</v>
      </c>
      <c r="D131" s="665" t="s">
        <v>664</v>
      </c>
      <c r="E131" s="666"/>
      <c r="F131" s="748" t="s">
        <v>680</v>
      </c>
      <c r="G131" s="813"/>
      <c r="H131" s="813"/>
      <c r="I131" s="813"/>
      <c r="J131" s="813"/>
      <c r="K131" s="813"/>
      <c r="L131" s="813"/>
      <c r="M131" s="813"/>
      <c r="N131" s="749"/>
      <c r="Q131" s="502" t="s">
        <v>668</v>
      </c>
      <c r="R131" s="566"/>
      <c r="S131" s="566"/>
      <c r="T131" s="566"/>
      <c r="U131" s="566"/>
      <c r="V131" s="626"/>
      <c r="W131" s="717" t="s">
        <v>703</v>
      </c>
      <c r="X131" s="718"/>
      <c r="Y131" s="502" t="s">
        <v>672</v>
      </c>
      <c r="Z131" s="626"/>
    </row>
    <row r="132" spans="2:40" ht="12.75" customHeight="1" x14ac:dyDescent="0.25">
      <c r="B132" s="677" t="s">
        <v>711</v>
      </c>
      <c r="C132" s="814"/>
      <c r="D132" s="683" t="s">
        <v>712</v>
      </c>
      <c r="E132" s="864"/>
      <c r="F132" s="816"/>
      <c r="G132" s="817"/>
      <c r="H132" s="817"/>
      <c r="I132" s="817"/>
      <c r="J132" s="817"/>
      <c r="K132" s="817"/>
      <c r="L132" s="817"/>
      <c r="M132" s="817"/>
      <c r="N132" s="818"/>
      <c r="Q132" s="696"/>
      <c r="R132" s="697"/>
      <c r="S132" s="697"/>
      <c r="T132" s="697"/>
      <c r="U132" s="697"/>
      <c r="V132" s="698"/>
      <c r="W132" s="837"/>
      <c r="X132" s="838"/>
      <c r="Y132" s="705">
        <f>IFERROR(W132,0)</f>
        <v>0</v>
      </c>
      <c r="Z132" s="706"/>
      <c r="AN132" s="13" t="b">
        <f>C132="Ja"</f>
        <v>0</v>
      </c>
    </row>
    <row r="133" spans="2:40" ht="23.15" customHeight="1" x14ac:dyDescent="0.25">
      <c r="B133" s="679"/>
      <c r="C133" s="815"/>
      <c r="D133" s="865"/>
      <c r="E133" s="866"/>
      <c r="F133" s="819"/>
      <c r="G133" s="820"/>
      <c r="H133" s="820"/>
      <c r="I133" s="820"/>
      <c r="J133" s="820"/>
      <c r="K133" s="820"/>
      <c r="L133" s="820"/>
      <c r="M133" s="820"/>
      <c r="N133" s="821"/>
      <c r="Q133" s="702"/>
      <c r="R133" s="703"/>
      <c r="S133" s="703"/>
      <c r="T133" s="703"/>
      <c r="U133" s="703"/>
      <c r="V133" s="704"/>
      <c r="W133" s="867"/>
      <c r="X133" s="868"/>
      <c r="Y133" s="801"/>
      <c r="Z133" s="802"/>
      <c r="AN133" s="13" t="b">
        <f>AN132</f>
        <v>0</v>
      </c>
    </row>
    <row r="134" spans="2:40" ht="12.75" customHeight="1" x14ac:dyDescent="0.25">
      <c r="C134" s="1"/>
      <c r="H134" s="192"/>
      <c r="Q134" s="205"/>
      <c r="R134" s="205"/>
      <c r="S134" s="205"/>
      <c r="Y134" s="251"/>
      <c r="Z134" s="251"/>
      <c r="AA134" s="221"/>
      <c r="AB134" s="221"/>
    </row>
    <row r="135" spans="2:40" ht="69" customHeight="1" x14ac:dyDescent="0.25">
      <c r="B135" s="226" t="s">
        <v>690</v>
      </c>
      <c r="C135" s="226" t="s">
        <v>663</v>
      </c>
      <c r="D135" s="665" t="s">
        <v>664</v>
      </c>
      <c r="E135" s="666"/>
      <c r="F135" s="748" t="s">
        <v>680</v>
      </c>
      <c r="G135" s="813"/>
      <c r="H135" s="813"/>
      <c r="I135" s="813"/>
      <c r="J135" s="813"/>
      <c r="K135" s="813"/>
      <c r="L135" s="813"/>
      <c r="M135" s="813"/>
      <c r="N135" s="749"/>
      <c r="Q135" s="502" t="s">
        <v>668</v>
      </c>
      <c r="R135" s="566"/>
      <c r="S135" s="566"/>
      <c r="T135" s="566"/>
      <c r="U135" s="566"/>
      <c r="V135" s="626"/>
      <c r="W135" s="717" t="s">
        <v>703</v>
      </c>
      <c r="X135" s="718"/>
      <c r="Y135" s="502" t="s">
        <v>672</v>
      </c>
      <c r="Z135" s="626"/>
    </row>
    <row r="136" spans="2:40" ht="12.75" customHeight="1" x14ac:dyDescent="0.25">
      <c r="B136" s="677" t="s">
        <v>713</v>
      </c>
      <c r="C136" s="814"/>
      <c r="D136" s="683" t="s">
        <v>714</v>
      </c>
      <c r="E136" s="864"/>
      <c r="F136" s="816"/>
      <c r="G136" s="817"/>
      <c r="H136" s="817"/>
      <c r="I136" s="817"/>
      <c r="J136" s="817"/>
      <c r="K136" s="817"/>
      <c r="L136" s="817"/>
      <c r="M136" s="817"/>
      <c r="N136" s="818"/>
      <c r="Q136" s="696"/>
      <c r="R136" s="697"/>
      <c r="S136" s="697"/>
      <c r="T136" s="697"/>
      <c r="U136" s="697"/>
      <c r="V136" s="698"/>
      <c r="W136" s="837"/>
      <c r="X136" s="838"/>
      <c r="Y136" s="705">
        <f>IFERROR(W136,0)</f>
        <v>0</v>
      </c>
      <c r="Z136" s="706"/>
      <c r="AN136" s="13" t="b">
        <f>C136="Ja"</f>
        <v>0</v>
      </c>
    </row>
    <row r="137" spans="2:40" ht="30.65" customHeight="1" x14ac:dyDescent="0.25">
      <c r="B137" s="679"/>
      <c r="C137" s="815"/>
      <c r="D137" s="865"/>
      <c r="E137" s="866"/>
      <c r="F137" s="819"/>
      <c r="G137" s="820"/>
      <c r="H137" s="820"/>
      <c r="I137" s="820"/>
      <c r="J137" s="820"/>
      <c r="K137" s="820"/>
      <c r="L137" s="820"/>
      <c r="M137" s="820"/>
      <c r="N137" s="821"/>
      <c r="Q137" s="702"/>
      <c r="R137" s="703"/>
      <c r="S137" s="703"/>
      <c r="T137" s="703"/>
      <c r="U137" s="703"/>
      <c r="V137" s="704"/>
      <c r="W137" s="867"/>
      <c r="X137" s="868"/>
      <c r="Y137" s="801"/>
      <c r="Z137" s="802"/>
      <c r="AN137" s="13" t="b">
        <f>AN136</f>
        <v>0</v>
      </c>
    </row>
    <row r="138" spans="2:40" ht="12.75" customHeight="1" x14ac:dyDescent="0.25">
      <c r="C138" s="1"/>
      <c r="H138" s="192"/>
      <c r="Q138" s="205"/>
      <c r="R138" s="205"/>
      <c r="S138" s="205"/>
      <c r="Y138" s="251"/>
      <c r="Z138" s="251"/>
      <c r="AA138" s="221"/>
      <c r="AB138" s="221"/>
    </row>
    <row r="139" spans="2:40" ht="94" customHeight="1" x14ac:dyDescent="0.25">
      <c r="B139" s="226" t="s">
        <v>690</v>
      </c>
      <c r="C139" s="226" t="s">
        <v>663</v>
      </c>
      <c r="D139" s="665" t="s">
        <v>664</v>
      </c>
      <c r="E139" s="666"/>
      <c r="F139" s="667" t="s">
        <v>665</v>
      </c>
      <c r="G139" s="668"/>
      <c r="H139" s="669" t="s">
        <v>666</v>
      </c>
      <c r="I139" s="670"/>
      <c r="J139" s="719" t="s">
        <v>680</v>
      </c>
      <c r="K139" s="720"/>
      <c r="L139" s="720"/>
      <c r="M139" s="720"/>
      <c r="N139" s="721"/>
      <c r="Q139" s="502" t="s">
        <v>668</v>
      </c>
      <c r="R139" s="566"/>
      <c r="S139" s="566"/>
      <c r="T139" s="626"/>
      <c r="U139" s="227" t="s">
        <v>669</v>
      </c>
      <c r="V139" s="228" t="s">
        <v>670</v>
      </c>
      <c r="W139" s="228" t="s">
        <v>671</v>
      </c>
      <c r="X139" s="674"/>
      <c r="Y139" s="502" t="s">
        <v>672</v>
      </c>
      <c r="Z139" s="626"/>
    </row>
    <row r="140" spans="2:40" ht="19.5" customHeight="1" x14ac:dyDescent="0.25">
      <c r="B140" s="869" t="s">
        <v>715</v>
      </c>
      <c r="C140" s="680"/>
      <c r="D140" s="683" t="s">
        <v>694</v>
      </c>
      <c r="E140" s="722"/>
      <c r="F140" s="689" t="s">
        <v>693</v>
      </c>
      <c r="G140" s="690"/>
      <c r="H140" s="690"/>
      <c r="I140" s="691"/>
      <c r="J140" s="792"/>
      <c r="K140" s="793"/>
      <c r="L140" s="793"/>
      <c r="M140" s="793"/>
      <c r="N140" s="794"/>
      <c r="Q140" s="696"/>
      <c r="R140" s="697"/>
      <c r="S140" s="697"/>
      <c r="T140" s="698"/>
      <c r="U140" s="229" t="s">
        <v>110</v>
      </c>
      <c r="V140" s="230" t="str">
        <f>IF(F141="","",F141)</f>
        <v/>
      </c>
      <c r="W140" s="230" t="str">
        <f>IF(H141="","",H141)</f>
        <v/>
      </c>
      <c r="X140" s="675"/>
      <c r="Y140" s="705">
        <f>IFERROR(SUM(V142:W142),0)</f>
        <v>0</v>
      </c>
      <c r="Z140" s="706"/>
      <c r="AN140" s="13" t="b">
        <f>C140="Ja"</f>
        <v>0</v>
      </c>
    </row>
    <row r="141" spans="2:40" ht="16.5" customHeight="1" x14ac:dyDescent="0.25">
      <c r="B141" s="870"/>
      <c r="C141" s="681"/>
      <c r="D141" s="685"/>
      <c r="E141" s="686"/>
      <c r="F141" s="803"/>
      <c r="G141" s="811"/>
      <c r="H141" s="807"/>
      <c r="I141" s="808"/>
      <c r="J141" s="795"/>
      <c r="K141" s="796"/>
      <c r="L141" s="796"/>
      <c r="M141" s="796"/>
      <c r="N141" s="797"/>
      <c r="Q141" s="699"/>
      <c r="R141" s="700"/>
      <c r="S141" s="700"/>
      <c r="T141" s="701"/>
      <c r="U141" s="229" t="s">
        <v>676</v>
      </c>
      <c r="V141" s="174"/>
      <c r="W141" s="175"/>
      <c r="X141" s="675"/>
      <c r="Y141" s="707"/>
      <c r="Z141" s="708"/>
      <c r="AN141" s="13" t="b">
        <f>AN140</f>
        <v>0</v>
      </c>
    </row>
    <row r="142" spans="2:40" ht="29.15" customHeight="1" x14ac:dyDescent="0.25">
      <c r="B142" s="871"/>
      <c r="C142" s="872"/>
      <c r="D142" s="687"/>
      <c r="E142" s="688"/>
      <c r="F142" s="805"/>
      <c r="G142" s="812"/>
      <c r="H142" s="809"/>
      <c r="I142" s="810"/>
      <c r="J142" s="798"/>
      <c r="K142" s="799"/>
      <c r="L142" s="799"/>
      <c r="M142" s="799"/>
      <c r="N142" s="800"/>
      <c r="Q142" s="702"/>
      <c r="R142" s="703"/>
      <c r="S142" s="703"/>
      <c r="T142" s="704"/>
      <c r="U142" s="233" t="s">
        <v>678</v>
      </c>
      <c r="V142" s="234">
        <f>IFERROR(IF(V141*V140=0,0,V141*V140),0)</f>
        <v>0</v>
      </c>
      <c r="W142" s="234">
        <f>IFERROR(IF(W141*W140=0,0,W141*W140),0)</f>
        <v>0</v>
      </c>
      <c r="X142" s="676"/>
      <c r="Y142" s="801"/>
      <c r="Z142" s="802"/>
      <c r="AN142" s="13" t="b">
        <f>AN141</f>
        <v>0</v>
      </c>
    </row>
    <row r="143" spans="2:40" ht="12.75" customHeight="1" x14ac:dyDescent="0.25">
      <c r="C143" s="1"/>
      <c r="H143" s="192"/>
      <c r="Q143" s="205"/>
      <c r="R143" s="205"/>
      <c r="S143" s="205"/>
      <c r="AA143" s="221"/>
      <c r="AB143" s="221"/>
    </row>
    <row r="144" spans="2:40" ht="87.65" customHeight="1" x14ac:dyDescent="0.25">
      <c r="B144" s="226" t="s">
        <v>690</v>
      </c>
      <c r="C144" s="226" t="s">
        <v>663</v>
      </c>
      <c r="D144" s="665" t="s">
        <v>664</v>
      </c>
      <c r="E144" s="666"/>
      <c r="F144" s="667" t="s">
        <v>665</v>
      </c>
      <c r="G144" s="668"/>
      <c r="H144" s="669" t="s">
        <v>666</v>
      </c>
      <c r="I144" s="670"/>
      <c r="J144" s="719" t="s">
        <v>680</v>
      </c>
      <c r="K144" s="720"/>
      <c r="L144" s="720"/>
      <c r="M144" s="720"/>
      <c r="N144" s="721"/>
      <c r="Q144" s="502" t="s">
        <v>668</v>
      </c>
      <c r="R144" s="566"/>
      <c r="S144" s="566"/>
      <c r="T144" s="626"/>
      <c r="U144" s="227" t="s">
        <v>669</v>
      </c>
      <c r="V144" s="228" t="s">
        <v>670</v>
      </c>
      <c r="W144" s="228" t="s">
        <v>671</v>
      </c>
      <c r="X144" s="674"/>
      <c r="Y144" s="502" t="s">
        <v>672</v>
      </c>
      <c r="Z144" s="626"/>
    </row>
    <row r="145" spans="2:40" ht="19" customHeight="1" x14ac:dyDescent="0.25">
      <c r="B145" s="869" t="s">
        <v>716</v>
      </c>
      <c r="C145" s="680"/>
      <c r="D145" s="683" t="s">
        <v>694</v>
      </c>
      <c r="E145" s="722"/>
      <c r="F145" s="689" t="s">
        <v>693</v>
      </c>
      <c r="G145" s="690"/>
      <c r="H145" s="690"/>
      <c r="I145" s="691"/>
      <c r="J145" s="792"/>
      <c r="K145" s="793"/>
      <c r="L145" s="793"/>
      <c r="M145" s="793"/>
      <c r="N145" s="794"/>
      <c r="Q145" s="696"/>
      <c r="R145" s="697"/>
      <c r="S145" s="697"/>
      <c r="T145" s="698"/>
      <c r="U145" s="229" t="s">
        <v>110</v>
      </c>
      <c r="V145" s="230" t="str">
        <f>IF(F146="","",F146)</f>
        <v/>
      </c>
      <c r="W145" s="230" t="str">
        <f>IF(H146="","",H146)</f>
        <v/>
      </c>
      <c r="X145" s="675"/>
      <c r="Y145" s="705">
        <f>IFERROR(SUM(V147:W147),0)</f>
        <v>0</v>
      </c>
      <c r="Z145" s="706"/>
      <c r="AN145" s="13" t="b">
        <f>C145="Ja"</f>
        <v>0</v>
      </c>
    </row>
    <row r="146" spans="2:40" ht="16.5" customHeight="1" x14ac:dyDescent="0.25">
      <c r="B146" s="870"/>
      <c r="C146" s="681"/>
      <c r="D146" s="685"/>
      <c r="E146" s="686"/>
      <c r="F146" s="803"/>
      <c r="G146" s="811"/>
      <c r="H146" s="807"/>
      <c r="I146" s="808"/>
      <c r="J146" s="795"/>
      <c r="K146" s="796"/>
      <c r="L146" s="796"/>
      <c r="M146" s="796"/>
      <c r="N146" s="797"/>
      <c r="Q146" s="699"/>
      <c r="R146" s="700"/>
      <c r="S146" s="700"/>
      <c r="T146" s="701"/>
      <c r="U146" s="229" t="s">
        <v>676</v>
      </c>
      <c r="V146" s="174"/>
      <c r="W146" s="175"/>
      <c r="X146" s="675"/>
      <c r="Y146" s="707"/>
      <c r="Z146" s="708"/>
      <c r="AN146" s="13" t="b">
        <f>AN145</f>
        <v>0</v>
      </c>
    </row>
    <row r="147" spans="2:40" ht="23.15" customHeight="1" x14ac:dyDescent="0.25">
      <c r="B147" s="871"/>
      <c r="C147" s="872"/>
      <c r="D147" s="687"/>
      <c r="E147" s="688"/>
      <c r="F147" s="805"/>
      <c r="G147" s="812"/>
      <c r="H147" s="809"/>
      <c r="I147" s="810"/>
      <c r="J147" s="798"/>
      <c r="K147" s="799"/>
      <c r="L147" s="799"/>
      <c r="M147" s="799"/>
      <c r="N147" s="800"/>
      <c r="Q147" s="702"/>
      <c r="R147" s="703"/>
      <c r="S147" s="703"/>
      <c r="T147" s="704"/>
      <c r="U147" s="233" t="s">
        <v>678</v>
      </c>
      <c r="V147" s="234">
        <f>IFERROR(IF(V146*V145=0,0,V146*V145),0)</f>
        <v>0</v>
      </c>
      <c r="W147" s="234">
        <f>IFERROR(IF(W146*W145=0,0,W146*W145),0)</f>
        <v>0</v>
      </c>
      <c r="X147" s="676"/>
      <c r="Y147" s="801"/>
      <c r="Z147" s="802"/>
      <c r="AN147" s="13" t="b">
        <f>AN146</f>
        <v>0</v>
      </c>
    </row>
    <row r="148" spans="2:40" ht="12.75" customHeight="1" x14ac:dyDescent="0.25">
      <c r="C148" s="1"/>
      <c r="H148" s="192"/>
      <c r="Q148" s="205"/>
      <c r="R148" s="205"/>
      <c r="S148" s="205"/>
      <c r="AA148" s="221"/>
      <c r="AB148" s="221"/>
    </row>
    <row r="149" spans="2:40" ht="86.15" customHeight="1" x14ac:dyDescent="0.25">
      <c r="B149" s="226" t="s">
        <v>690</v>
      </c>
      <c r="C149" s="226" t="s">
        <v>663</v>
      </c>
      <c r="D149" s="665" t="s">
        <v>664</v>
      </c>
      <c r="E149" s="666"/>
      <c r="F149" s="667" t="s">
        <v>665</v>
      </c>
      <c r="G149" s="668"/>
      <c r="H149" s="669" t="s">
        <v>666</v>
      </c>
      <c r="I149" s="670"/>
      <c r="J149" s="719" t="s">
        <v>680</v>
      </c>
      <c r="K149" s="720"/>
      <c r="L149" s="720"/>
      <c r="M149" s="720"/>
      <c r="N149" s="721"/>
      <c r="Q149" s="502" t="s">
        <v>668</v>
      </c>
      <c r="R149" s="566"/>
      <c r="S149" s="566"/>
      <c r="T149" s="626"/>
      <c r="U149" s="227" t="s">
        <v>669</v>
      </c>
      <c r="V149" s="228" t="s">
        <v>670</v>
      </c>
      <c r="W149" s="228" t="s">
        <v>671</v>
      </c>
      <c r="X149" s="674"/>
      <c r="Y149" s="502" t="s">
        <v>672</v>
      </c>
      <c r="Z149" s="626"/>
    </row>
    <row r="150" spans="2:40" ht="19.5" customHeight="1" x14ac:dyDescent="0.25">
      <c r="B150" s="869" t="s">
        <v>717</v>
      </c>
      <c r="C150" s="680"/>
      <c r="D150" s="683" t="s">
        <v>694</v>
      </c>
      <c r="E150" s="722"/>
      <c r="F150" s="689" t="s">
        <v>693</v>
      </c>
      <c r="G150" s="690"/>
      <c r="H150" s="690"/>
      <c r="I150" s="691"/>
      <c r="J150" s="792"/>
      <c r="K150" s="793"/>
      <c r="L150" s="793"/>
      <c r="M150" s="793"/>
      <c r="N150" s="794"/>
      <c r="Q150" s="696"/>
      <c r="R150" s="697"/>
      <c r="S150" s="697"/>
      <c r="T150" s="698"/>
      <c r="U150" s="229" t="s">
        <v>110</v>
      </c>
      <c r="V150" s="230" t="str">
        <f>IF(F151="","",F151)</f>
        <v/>
      </c>
      <c r="W150" s="230" t="str">
        <f>IF(H151="","",H151)</f>
        <v/>
      </c>
      <c r="X150" s="675"/>
      <c r="Y150" s="705">
        <f>IFERROR(SUM(V152:W152),0)</f>
        <v>0</v>
      </c>
      <c r="Z150" s="706"/>
      <c r="AN150" s="13" t="b">
        <f>C150="Ja"</f>
        <v>0</v>
      </c>
    </row>
    <row r="151" spans="2:40" ht="15" customHeight="1" x14ac:dyDescent="0.25">
      <c r="B151" s="870"/>
      <c r="C151" s="681"/>
      <c r="D151" s="685"/>
      <c r="E151" s="686"/>
      <c r="F151" s="803"/>
      <c r="G151" s="811"/>
      <c r="H151" s="807"/>
      <c r="I151" s="808"/>
      <c r="J151" s="795"/>
      <c r="K151" s="796"/>
      <c r="L151" s="796"/>
      <c r="M151" s="796"/>
      <c r="N151" s="797"/>
      <c r="Q151" s="699"/>
      <c r="R151" s="700"/>
      <c r="S151" s="700"/>
      <c r="T151" s="701"/>
      <c r="U151" s="229" t="s">
        <v>676</v>
      </c>
      <c r="V151" s="174"/>
      <c r="W151" s="175"/>
      <c r="X151" s="675"/>
      <c r="Y151" s="707"/>
      <c r="Z151" s="708"/>
      <c r="AN151" s="13" t="b">
        <f>AN150</f>
        <v>0</v>
      </c>
    </row>
    <row r="152" spans="2:40" ht="23.5" customHeight="1" x14ac:dyDescent="0.25">
      <c r="B152" s="871"/>
      <c r="C152" s="872"/>
      <c r="D152" s="687"/>
      <c r="E152" s="688"/>
      <c r="F152" s="805"/>
      <c r="G152" s="812"/>
      <c r="H152" s="809"/>
      <c r="I152" s="810"/>
      <c r="J152" s="798"/>
      <c r="K152" s="799"/>
      <c r="L152" s="799"/>
      <c r="M152" s="799"/>
      <c r="N152" s="800"/>
      <c r="Q152" s="702"/>
      <c r="R152" s="703"/>
      <c r="S152" s="703"/>
      <c r="T152" s="704"/>
      <c r="U152" s="233" t="s">
        <v>678</v>
      </c>
      <c r="V152" s="234">
        <f>IFERROR(IF(V151*V150=0,0,V151*V150),0)</f>
        <v>0</v>
      </c>
      <c r="W152" s="234">
        <f>IFERROR(IF(W151*W150=0,0,W151*W150),0)</f>
        <v>0</v>
      </c>
      <c r="X152" s="676"/>
      <c r="Y152" s="801"/>
      <c r="Z152" s="802"/>
      <c r="AN152" s="13" t="b">
        <f>AN151</f>
        <v>0</v>
      </c>
    </row>
    <row r="153" spans="2:40" ht="12.75" customHeight="1" x14ac:dyDescent="0.25">
      <c r="C153" s="1"/>
      <c r="H153" s="192"/>
      <c r="Q153" s="205"/>
      <c r="R153" s="205"/>
      <c r="S153" s="205"/>
      <c r="AA153" s="221"/>
      <c r="AB153" s="221"/>
    </row>
    <row r="154" spans="2:40" ht="83.5" customHeight="1" x14ac:dyDescent="0.25">
      <c r="B154" s="226" t="s">
        <v>690</v>
      </c>
      <c r="C154" s="226" t="s">
        <v>663</v>
      </c>
      <c r="D154" s="665" t="s">
        <v>664</v>
      </c>
      <c r="E154" s="666"/>
      <c r="F154" s="667" t="s">
        <v>665</v>
      </c>
      <c r="G154" s="668"/>
      <c r="H154" s="669" t="s">
        <v>666</v>
      </c>
      <c r="I154" s="670"/>
      <c r="J154" s="719" t="s">
        <v>680</v>
      </c>
      <c r="K154" s="720"/>
      <c r="L154" s="720"/>
      <c r="M154" s="720"/>
      <c r="N154" s="721"/>
      <c r="Q154" s="502" t="s">
        <v>668</v>
      </c>
      <c r="R154" s="566"/>
      <c r="S154" s="566"/>
      <c r="T154" s="626"/>
      <c r="U154" s="227" t="s">
        <v>669</v>
      </c>
      <c r="V154" s="228" t="s">
        <v>670</v>
      </c>
      <c r="W154" s="228" t="s">
        <v>671</v>
      </c>
      <c r="X154" s="674"/>
      <c r="Y154" s="502" t="s">
        <v>672</v>
      </c>
      <c r="Z154" s="626"/>
    </row>
    <row r="155" spans="2:40" ht="18.649999999999999" customHeight="1" x14ac:dyDescent="0.25">
      <c r="B155" s="869" t="s">
        <v>718</v>
      </c>
      <c r="C155" s="680"/>
      <c r="D155" s="683" t="s">
        <v>694</v>
      </c>
      <c r="E155" s="722"/>
      <c r="F155" s="689" t="s">
        <v>693</v>
      </c>
      <c r="G155" s="690"/>
      <c r="H155" s="690"/>
      <c r="I155" s="691"/>
      <c r="J155" s="792"/>
      <c r="K155" s="793"/>
      <c r="L155" s="793"/>
      <c r="M155" s="793"/>
      <c r="N155" s="794"/>
      <c r="Q155" s="696"/>
      <c r="R155" s="697"/>
      <c r="S155" s="697"/>
      <c r="T155" s="698"/>
      <c r="U155" s="229" t="s">
        <v>110</v>
      </c>
      <c r="V155" s="230" t="str">
        <f>IF(F156="","",F156)</f>
        <v/>
      </c>
      <c r="W155" s="230" t="str">
        <f>IF(H156="","",H156)</f>
        <v/>
      </c>
      <c r="X155" s="675"/>
      <c r="Y155" s="705">
        <f>IFERROR(SUM(V157:W157),0)</f>
        <v>0</v>
      </c>
      <c r="Z155" s="706"/>
      <c r="AN155" s="13" t="b">
        <f>C155="Ja"</f>
        <v>0</v>
      </c>
    </row>
    <row r="156" spans="2:40" ht="15.65" customHeight="1" x14ac:dyDescent="0.25">
      <c r="B156" s="870"/>
      <c r="C156" s="681"/>
      <c r="D156" s="685"/>
      <c r="E156" s="686"/>
      <c r="F156" s="803"/>
      <c r="G156" s="811"/>
      <c r="H156" s="807"/>
      <c r="I156" s="808"/>
      <c r="J156" s="795"/>
      <c r="K156" s="796"/>
      <c r="L156" s="796"/>
      <c r="M156" s="796"/>
      <c r="N156" s="797"/>
      <c r="Q156" s="699"/>
      <c r="R156" s="700"/>
      <c r="S156" s="700"/>
      <c r="T156" s="701"/>
      <c r="U156" s="229" t="s">
        <v>676</v>
      </c>
      <c r="V156" s="174"/>
      <c r="W156" s="175"/>
      <c r="X156" s="675"/>
      <c r="Y156" s="707"/>
      <c r="Z156" s="708"/>
      <c r="AN156" s="13" t="b">
        <f>AN155</f>
        <v>0</v>
      </c>
    </row>
    <row r="157" spans="2:40" ht="32.5" customHeight="1" x14ac:dyDescent="0.25">
      <c r="B157" s="871"/>
      <c r="C157" s="872"/>
      <c r="D157" s="687"/>
      <c r="E157" s="688"/>
      <c r="F157" s="805"/>
      <c r="G157" s="812"/>
      <c r="H157" s="809"/>
      <c r="I157" s="810"/>
      <c r="J157" s="798"/>
      <c r="K157" s="799"/>
      <c r="L157" s="799"/>
      <c r="M157" s="799"/>
      <c r="N157" s="800"/>
      <c r="Q157" s="702"/>
      <c r="R157" s="703"/>
      <c r="S157" s="703"/>
      <c r="T157" s="704"/>
      <c r="U157" s="233" t="s">
        <v>678</v>
      </c>
      <c r="V157" s="234">
        <f>IFERROR(IF(V156*V155=0,0,V156*V155),0)</f>
        <v>0</v>
      </c>
      <c r="W157" s="234">
        <f>IFERROR(IF(W156*W155=0,0,W156*W155),0)</f>
        <v>0</v>
      </c>
      <c r="X157" s="676"/>
      <c r="Y157" s="801"/>
      <c r="Z157" s="802"/>
      <c r="AN157" s="13" t="b">
        <f>AN156</f>
        <v>0</v>
      </c>
    </row>
    <row r="158" spans="2:40" ht="12.75" customHeight="1" x14ac:dyDescent="0.25">
      <c r="C158" s="1"/>
      <c r="H158" s="192"/>
      <c r="Q158" s="205"/>
      <c r="R158" s="205"/>
      <c r="S158" s="205"/>
      <c r="AA158" s="221"/>
      <c r="AB158" s="221"/>
    </row>
    <row r="159" spans="2:40" ht="84.65" customHeight="1" x14ac:dyDescent="0.25">
      <c r="B159" s="226" t="s">
        <v>690</v>
      </c>
      <c r="C159" s="226" t="s">
        <v>663</v>
      </c>
      <c r="D159" s="665" t="s">
        <v>664</v>
      </c>
      <c r="E159" s="666"/>
      <c r="F159" s="667" t="s">
        <v>665</v>
      </c>
      <c r="G159" s="668"/>
      <c r="H159" s="669" t="s">
        <v>666</v>
      </c>
      <c r="I159" s="670"/>
      <c r="J159" s="719" t="s">
        <v>680</v>
      </c>
      <c r="K159" s="720"/>
      <c r="L159" s="720"/>
      <c r="M159" s="720"/>
      <c r="N159" s="721"/>
      <c r="Q159" s="502" t="s">
        <v>668</v>
      </c>
      <c r="R159" s="566"/>
      <c r="S159" s="566"/>
      <c r="T159" s="626"/>
      <c r="U159" s="227" t="s">
        <v>669</v>
      </c>
      <c r="V159" s="228" t="s">
        <v>670</v>
      </c>
      <c r="W159" s="228" t="s">
        <v>671</v>
      </c>
      <c r="X159" s="674"/>
      <c r="Y159" s="502" t="s">
        <v>672</v>
      </c>
      <c r="Z159" s="626"/>
    </row>
    <row r="160" spans="2:40" ht="17.5" customHeight="1" x14ac:dyDescent="0.25">
      <c r="B160" s="869" t="s">
        <v>719</v>
      </c>
      <c r="C160" s="680"/>
      <c r="D160" s="683" t="s">
        <v>694</v>
      </c>
      <c r="E160" s="722"/>
      <c r="F160" s="689" t="s">
        <v>693</v>
      </c>
      <c r="G160" s="690"/>
      <c r="H160" s="690"/>
      <c r="I160" s="691"/>
      <c r="J160" s="792"/>
      <c r="K160" s="793"/>
      <c r="L160" s="793"/>
      <c r="M160" s="793"/>
      <c r="N160" s="794"/>
      <c r="Q160" s="696"/>
      <c r="R160" s="697"/>
      <c r="S160" s="697"/>
      <c r="T160" s="698"/>
      <c r="U160" s="229" t="s">
        <v>110</v>
      </c>
      <c r="V160" s="230" t="str">
        <f>IF(F161="","",F161)</f>
        <v/>
      </c>
      <c r="W160" s="230" t="str">
        <f>IF(H161="","",H161)</f>
        <v/>
      </c>
      <c r="X160" s="675"/>
      <c r="Y160" s="705">
        <f>IFERROR(SUM(V162:W162),0)</f>
        <v>0</v>
      </c>
      <c r="Z160" s="706"/>
      <c r="AN160" s="13" t="b">
        <f>C160="Ja"</f>
        <v>0</v>
      </c>
    </row>
    <row r="161" spans="2:40" ht="15" customHeight="1" x14ac:dyDescent="0.25">
      <c r="B161" s="870"/>
      <c r="C161" s="681"/>
      <c r="D161" s="685"/>
      <c r="E161" s="686"/>
      <c r="F161" s="803"/>
      <c r="G161" s="811"/>
      <c r="H161" s="807"/>
      <c r="I161" s="808"/>
      <c r="J161" s="795"/>
      <c r="K161" s="796"/>
      <c r="L161" s="796"/>
      <c r="M161" s="796"/>
      <c r="N161" s="797"/>
      <c r="Q161" s="699"/>
      <c r="R161" s="700"/>
      <c r="S161" s="700"/>
      <c r="T161" s="701"/>
      <c r="U161" s="229" t="s">
        <v>676</v>
      </c>
      <c r="V161" s="174"/>
      <c r="W161" s="175"/>
      <c r="X161" s="675"/>
      <c r="Y161" s="707"/>
      <c r="Z161" s="708"/>
      <c r="AN161" s="13" t="b">
        <f>AN160</f>
        <v>0</v>
      </c>
    </row>
    <row r="162" spans="2:40" ht="31" customHeight="1" x14ac:dyDescent="0.25">
      <c r="B162" s="871"/>
      <c r="C162" s="872"/>
      <c r="D162" s="687"/>
      <c r="E162" s="688"/>
      <c r="F162" s="805"/>
      <c r="G162" s="812"/>
      <c r="H162" s="809"/>
      <c r="I162" s="810"/>
      <c r="J162" s="798"/>
      <c r="K162" s="799"/>
      <c r="L162" s="799"/>
      <c r="M162" s="799"/>
      <c r="N162" s="800"/>
      <c r="Q162" s="702"/>
      <c r="R162" s="703"/>
      <c r="S162" s="703"/>
      <c r="T162" s="704"/>
      <c r="U162" s="233" t="s">
        <v>678</v>
      </c>
      <c r="V162" s="234">
        <f>IFERROR(IF(V161*V160=0,0,V161*V160),0)</f>
        <v>0</v>
      </c>
      <c r="W162" s="234">
        <f>IFERROR(IF(W161*W160=0,0,W161*W160),0)</f>
        <v>0</v>
      </c>
      <c r="X162" s="676"/>
      <c r="Y162" s="801"/>
      <c r="Z162" s="802"/>
      <c r="AN162" s="13" t="b">
        <f>AN161</f>
        <v>0</v>
      </c>
    </row>
    <row r="163" spans="2:40" ht="12.75" customHeight="1" x14ac:dyDescent="0.25">
      <c r="C163" s="1"/>
      <c r="H163" s="192"/>
      <c r="Q163" s="205"/>
      <c r="R163" s="205"/>
      <c r="S163" s="205"/>
      <c r="AA163" s="221"/>
      <c r="AB163" s="221"/>
    </row>
    <row r="164" spans="2:40" ht="88.5" customHeight="1" x14ac:dyDescent="0.25">
      <c r="B164" s="226" t="s">
        <v>690</v>
      </c>
      <c r="C164" s="226" t="s">
        <v>663</v>
      </c>
      <c r="D164" s="665" t="s">
        <v>664</v>
      </c>
      <c r="E164" s="666"/>
      <c r="F164" s="667" t="s">
        <v>665</v>
      </c>
      <c r="G164" s="668"/>
      <c r="H164" s="669" t="s">
        <v>666</v>
      </c>
      <c r="I164" s="670"/>
      <c r="J164" s="719" t="s">
        <v>680</v>
      </c>
      <c r="K164" s="720"/>
      <c r="L164" s="720"/>
      <c r="M164" s="720"/>
      <c r="N164" s="721"/>
      <c r="Q164" s="502" t="s">
        <v>668</v>
      </c>
      <c r="R164" s="566"/>
      <c r="S164" s="566"/>
      <c r="T164" s="626"/>
      <c r="U164" s="227" t="s">
        <v>669</v>
      </c>
      <c r="V164" s="228" t="s">
        <v>670</v>
      </c>
      <c r="W164" s="228" t="s">
        <v>671</v>
      </c>
      <c r="X164" s="674"/>
      <c r="Y164" s="502" t="s">
        <v>672</v>
      </c>
      <c r="Z164" s="626"/>
    </row>
    <row r="165" spans="2:40" ht="18" customHeight="1" x14ac:dyDescent="0.25">
      <c r="B165" s="869" t="s">
        <v>720</v>
      </c>
      <c r="C165" s="680"/>
      <c r="D165" s="683" t="s">
        <v>694</v>
      </c>
      <c r="E165" s="722"/>
      <c r="F165" s="689" t="s">
        <v>693</v>
      </c>
      <c r="G165" s="690"/>
      <c r="H165" s="690"/>
      <c r="I165" s="691"/>
      <c r="J165" s="792"/>
      <c r="K165" s="793"/>
      <c r="L165" s="793"/>
      <c r="M165" s="793"/>
      <c r="N165" s="794"/>
      <c r="Q165" s="696"/>
      <c r="R165" s="697"/>
      <c r="S165" s="697"/>
      <c r="T165" s="698"/>
      <c r="U165" s="229" t="s">
        <v>110</v>
      </c>
      <c r="V165" s="230" t="str">
        <f>IF(F166="","",F166)</f>
        <v/>
      </c>
      <c r="W165" s="230" t="str">
        <f>IF(H166="","",H166)</f>
        <v/>
      </c>
      <c r="X165" s="675"/>
      <c r="Y165" s="705">
        <f>IFERROR(SUM(V167:W167),0)</f>
        <v>0</v>
      </c>
      <c r="Z165" s="706"/>
      <c r="AN165" s="13" t="b">
        <f>C165="Ja"</f>
        <v>0</v>
      </c>
    </row>
    <row r="166" spans="2:40" ht="16" customHeight="1" x14ac:dyDescent="0.25">
      <c r="B166" s="870"/>
      <c r="C166" s="681"/>
      <c r="D166" s="685"/>
      <c r="E166" s="686"/>
      <c r="F166" s="803"/>
      <c r="G166" s="811"/>
      <c r="H166" s="807"/>
      <c r="I166" s="808"/>
      <c r="J166" s="795"/>
      <c r="K166" s="796"/>
      <c r="L166" s="796"/>
      <c r="M166" s="796"/>
      <c r="N166" s="797"/>
      <c r="Q166" s="699"/>
      <c r="R166" s="700"/>
      <c r="S166" s="700"/>
      <c r="T166" s="701"/>
      <c r="U166" s="229" t="s">
        <v>676</v>
      </c>
      <c r="V166" s="174"/>
      <c r="W166" s="175"/>
      <c r="X166" s="675"/>
      <c r="Y166" s="707"/>
      <c r="Z166" s="708"/>
      <c r="AN166" s="13" t="b">
        <f>AN165</f>
        <v>0</v>
      </c>
    </row>
    <row r="167" spans="2:40" ht="29.15" customHeight="1" x14ac:dyDescent="0.25">
      <c r="B167" s="871"/>
      <c r="C167" s="872"/>
      <c r="D167" s="687"/>
      <c r="E167" s="688"/>
      <c r="F167" s="805"/>
      <c r="G167" s="812"/>
      <c r="H167" s="809"/>
      <c r="I167" s="810"/>
      <c r="J167" s="798"/>
      <c r="K167" s="799"/>
      <c r="L167" s="799"/>
      <c r="M167" s="799"/>
      <c r="N167" s="800"/>
      <c r="Q167" s="702"/>
      <c r="R167" s="703"/>
      <c r="S167" s="703"/>
      <c r="T167" s="704"/>
      <c r="U167" s="233" t="s">
        <v>678</v>
      </c>
      <c r="V167" s="234">
        <f>IFERROR(IF(V166*V165=0,0,V166*V165),0)</f>
        <v>0</v>
      </c>
      <c r="W167" s="234">
        <f>IFERROR(IF(W166*W165=0,0,W166*W165),0)</f>
        <v>0</v>
      </c>
      <c r="X167" s="676"/>
      <c r="Y167" s="801"/>
      <c r="Z167" s="802"/>
      <c r="AN167" s="13" t="b">
        <f>AN166</f>
        <v>0</v>
      </c>
    </row>
    <row r="168" spans="2:40" ht="12.75" customHeight="1" x14ac:dyDescent="0.25">
      <c r="C168" s="1"/>
      <c r="H168" s="192"/>
      <c r="Q168" s="205"/>
      <c r="R168" s="205"/>
      <c r="S168" s="205"/>
      <c r="AA168" s="221"/>
      <c r="AB168" s="221"/>
    </row>
    <row r="169" spans="2:40" ht="87.65" customHeight="1" x14ac:dyDescent="0.25">
      <c r="B169" s="226" t="s">
        <v>690</v>
      </c>
      <c r="C169" s="226" t="s">
        <v>663</v>
      </c>
      <c r="D169" s="665" t="s">
        <v>664</v>
      </c>
      <c r="E169" s="666"/>
      <c r="F169" s="667" t="s">
        <v>665</v>
      </c>
      <c r="G169" s="668"/>
      <c r="H169" s="669" t="s">
        <v>666</v>
      </c>
      <c r="I169" s="670"/>
      <c r="J169" s="719" t="s">
        <v>680</v>
      </c>
      <c r="K169" s="720"/>
      <c r="L169" s="720"/>
      <c r="M169" s="720"/>
      <c r="N169" s="721"/>
      <c r="Q169" s="502" t="s">
        <v>668</v>
      </c>
      <c r="R169" s="566"/>
      <c r="S169" s="566"/>
      <c r="T169" s="626"/>
      <c r="U169" s="227" t="s">
        <v>669</v>
      </c>
      <c r="V169" s="228" t="s">
        <v>670</v>
      </c>
      <c r="W169" s="228" t="s">
        <v>671</v>
      </c>
      <c r="X169" s="674"/>
      <c r="Y169" s="502" t="s">
        <v>672</v>
      </c>
      <c r="Z169" s="626"/>
    </row>
    <row r="170" spans="2:40" ht="19" customHeight="1" x14ac:dyDescent="0.25">
      <c r="B170" s="869" t="s">
        <v>721</v>
      </c>
      <c r="C170" s="680"/>
      <c r="D170" s="683" t="s">
        <v>694</v>
      </c>
      <c r="E170" s="722"/>
      <c r="F170" s="689" t="s">
        <v>693</v>
      </c>
      <c r="G170" s="690"/>
      <c r="H170" s="690"/>
      <c r="I170" s="691"/>
      <c r="J170" s="792"/>
      <c r="K170" s="793"/>
      <c r="L170" s="793"/>
      <c r="M170" s="793"/>
      <c r="N170" s="794"/>
      <c r="Q170" s="696"/>
      <c r="R170" s="697"/>
      <c r="S170" s="697"/>
      <c r="T170" s="698"/>
      <c r="U170" s="229" t="s">
        <v>110</v>
      </c>
      <c r="V170" s="230" t="str">
        <f>IF(F171="","",F171)</f>
        <v/>
      </c>
      <c r="W170" s="230" t="str">
        <f>IF(H171="","",H171)</f>
        <v/>
      </c>
      <c r="X170" s="675"/>
      <c r="Y170" s="705">
        <f>IFERROR(SUM(V172:W172),0)</f>
        <v>0</v>
      </c>
      <c r="Z170" s="706"/>
      <c r="AN170" s="13" t="b">
        <f>C170="Ja"</f>
        <v>0</v>
      </c>
    </row>
    <row r="171" spans="2:40" ht="12" customHeight="1" x14ac:dyDescent="0.25">
      <c r="B171" s="870"/>
      <c r="C171" s="681"/>
      <c r="D171" s="685"/>
      <c r="E171" s="686"/>
      <c r="F171" s="803"/>
      <c r="G171" s="811"/>
      <c r="H171" s="807"/>
      <c r="I171" s="808"/>
      <c r="J171" s="795"/>
      <c r="K171" s="796"/>
      <c r="L171" s="796"/>
      <c r="M171" s="796"/>
      <c r="N171" s="797"/>
      <c r="Q171" s="699"/>
      <c r="R171" s="700"/>
      <c r="S171" s="700"/>
      <c r="T171" s="701"/>
      <c r="U171" s="229" t="s">
        <v>676</v>
      </c>
      <c r="V171" s="174"/>
      <c r="W171" s="175"/>
      <c r="X171" s="675"/>
      <c r="Y171" s="707"/>
      <c r="Z171" s="708"/>
      <c r="AN171" s="13" t="b">
        <f>AN170</f>
        <v>0</v>
      </c>
    </row>
    <row r="172" spans="2:40" ht="33.65" customHeight="1" x14ac:dyDescent="0.25">
      <c r="B172" s="871"/>
      <c r="C172" s="872"/>
      <c r="D172" s="687"/>
      <c r="E172" s="688"/>
      <c r="F172" s="805"/>
      <c r="G172" s="812"/>
      <c r="H172" s="809"/>
      <c r="I172" s="810"/>
      <c r="J172" s="798"/>
      <c r="K172" s="799"/>
      <c r="L172" s="799"/>
      <c r="M172" s="799"/>
      <c r="N172" s="800"/>
      <c r="Q172" s="702"/>
      <c r="R172" s="703"/>
      <c r="S172" s="703"/>
      <c r="T172" s="704"/>
      <c r="U172" s="233" t="s">
        <v>678</v>
      </c>
      <c r="V172" s="234">
        <f>IFERROR(IF(V171*V170=0,0,V171*V170),0)</f>
        <v>0</v>
      </c>
      <c r="W172" s="234">
        <f>IFERROR(IF(W171*W170=0,0,W171*W170),0)</f>
        <v>0</v>
      </c>
      <c r="X172" s="676"/>
      <c r="Y172" s="801"/>
      <c r="Z172" s="802"/>
      <c r="AN172" s="13" t="b">
        <f>AN171</f>
        <v>0</v>
      </c>
    </row>
    <row r="173" spans="2:40" ht="12.75" customHeight="1" x14ac:dyDescent="0.25">
      <c r="C173" s="1"/>
      <c r="H173" s="192"/>
      <c r="Q173" s="205"/>
      <c r="R173" s="205"/>
      <c r="S173" s="205"/>
      <c r="AA173" s="221"/>
      <c r="AB173" s="221"/>
    </row>
    <row r="174" spans="2:40" ht="85" customHeight="1" x14ac:dyDescent="0.25">
      <c r="B174" s="226" t="s">
        <v>690</v>
      </c>
      <c r="C174" s="226" t="s">
        <v>663</v>
      </c>
      <c r="D174" s="665" t="s">
        <v>664</v>
      </c>
      <c r="E174" s="666"/>
      <c r="F174" s="667" t="s">
        <v>665</v>
      </c>
      <c r="G174" s="668"/>
      <c r="H174" s="669" t="s">
        <v>666</v>
      </c>
      <c r="I174" s="670"/>
      <c r="J174" s="719" t="s">
        <v>680</v>
      </c>
      <c r="K174" s="720"/>
      <c r="L174" s="720"/>
      <c r="M174" s="720"/>
      <c r="N174" s="721"/>
      <c r="Q174" s="502" t="s">
        <v>668</v>
      </c>
      <c r="R174" s="566"/>
      <c r="S174" s="566"/>
      <c r="T174" s="626"/>
      <c r="U174" s="227" t="s">
        <v>669</v>
      </c>
      <c r="V174" s="228" t="s">
        <v>670</v>
      </c>
      <c r="W174" s="228" t="s">
        <v>671</v>
      </c>
      <c r="X174" s="674"/>
      <c r="Y174" s="502" t="s">
        <v>672</v>
      </c>
      <c r="Z174" s="626"/>
    </row>
    <row r="175" spans="2:40" ht="18" customHeight="1" x14ac:dyDescent="0.25">
      <c r="B175" s="869" t="s">
        <v>722</v>
      </c>
      <c r="C175" s="680"/>
      <c r="D175" s="683" t="s">
        <v>723</v>
      </c>
      <c r="E175" s="722"/>
      <c r="F175" s="689" t="s">
        <v>693</v>
      </c>
      <c r="G175" s="690"/>
      <c r="H175" s="690"/>
      <c r="I175" s="691"/>
      <c r="J175" s="792"/>
      <c r="K175" s="793"/>
      <c r="L175" s="793"/>
      <c r="M175" s="793"/>
      <c r="N175" s="794"/>
      <c r="Q175" s="696"/>
      <c r="R175" s="697"/>
      <c r="S175" s="697"/>
      <c r="T175" s="698"/>
      <c r="U175" s="229" t="s">
        <v>110</v>
      </c>
      <c r="V175" s="230" t="str">
        <f>IF(F176="","",F176)</f>
        <v/>
      </c>
      <c r="W175" s="230" t="str">
        <f>IF(H176="","",H176)</f>
        <v/>
      </c>
      <c r="X175" s="675"/>
      <c r="Y175" s="705">
        <f>IFERROR(SUM(V177:W177),0)</f>
        <v>0</v>
      </c>
      <c r="Z175" s="706"/>
      <c r="AN175" s="13" t="b">
        <f>C175="Ja"</f>
        <v>0</v>
      </c>
    </row>
    <row r="176" spans="2:40" ht="17.5" customHeight="1" x14ac:dyDescent="0.25">
      <c r="B176" s="870"/>
      <c r="C176" s="681"/>
      <c r="D176" s="685"/>
      <c r="E176" s="686"/>
      <c r="F176" s="803"/>
      <c r="G176" s="811"/>
      <c r="H176" s="807"/>
      <c r="I176" s="808"/>
      <c r="J176" s="795"/>
      <c r="K176" s="796"/>
      <c r="L176" s="796"/>
      <c r="M176" s="796"/>
      <c r="N176" s="797"/>
      <c r="Q176" s="699"/>
      <c r="R176" s="700"/>
      <c r="S176" s="700"/>
      <c r="T176" s="701"/>
      <c r="U176" s="229" t="s">
        <v>676</v>
      </c>
      <c r="V176" s="174"/>
      <c r="W176" s="175"/>
      <c r="X176" s="675"/>
      <c r="Y176" s="707"/>
      <c r="Z176" s="708"/>
      <c r="AN176" s="13" t="b">
        <f>AN175</f>
        <v>0</v>
      </c>
    </row>
    <row r="177" spans="1:40" ht="32.5" customHeight="1" x14ac:dyDescent="0.25">
      <c r="B177" s="871"/>
      <c r="C177" s="872"/>
      <c r="D177" s="687"/>
      <c r="E177" s="688"/>
      <c r="F177" s="805"/>
      <c r="G177" s="812"/>
      <c r="H177" s="809"/>
      <c r="I177" s="810"/>
      <c r="J177" s="798"/>
      <c r="K177" s="799"/>
      <c r="L177" s="799"/>
      <c r="M177" s="799"/>
      <c r="N177" s="800"/>
      <c r="Q177" s="702"/>
      <c r="R177" s="703"/>
      <c r="S177" s="703"/>
      <c r="T177" s="704"/>
      <c r="U177" s="233" t="s">
        <v>678</v>
      </c>
      <c r="V177" s="234">
        <f>IFERROR(IF(V176*V175=0,0,V176*V175),0)</f>
        <v>0</v>
      </c>
      <c r="W177" s="234">
        <f>IFERROR(IF(W176*W175=0,0,W176*W175),0)</f>
        <v>0</v>
      </c>
      <c r="X177" s="676"/>
      <c r="Y177" s="801"/>
      <c r="Z177" s="802"/>
      <c r="AN177" s="13" t="b">
        <f>AN176</f>
        <v>0</v>
      </c>
    </row>
    <row r="178" spans="1:40" ht="12.75" customHeight="1" x14ac:dyDescent="0.25">
      <c r="C178" s="1"/>
      <c r="H178" s="192"/>
      <c r="Q178" s="205"/>
      <c r="R178" s="205"/>
      <c r="S178" s="205"/>
      <c r="AA178" s="221"/>
      <c r="AB178" s="221"/>
    </row>
    <row r="179" spans="1:40" ht="24.65" customHeight="1" x14ac:dyDescent="0.25">
      <c r="A179" s="252"/>
      <c r="B179" s="471"/>
      <c r="C179" s="471"/>
      <c r="D179" s="471"/>
      <c r="E179" s="471"/>
      <c r="F179" s="471"/>
      <c r="J179" s="221"/>
      <c r="Q179" s="221"/>
      <c r="R179" s="221"/>
      <c r="S179" s="221"/>
      <c r="T179" s="221"/>
      <c r="U179" s="221"/>
      <c r="W179" s="253"/>
      <c r="X179" s="254" t="s">
        <v>102</v>
      </c>
      <c r="Y179" s="885">
        <f>SUM(Y76:Y177)</f>
        <v>0</v>
      </c>
      <c r="Z179" s="886"/>
      <c r="AA179" s="221"/>
      <c r="AB179" s="221"/>
    </row>
    <row r="180" spans="1:40" ht="7.5" customHeight="1" x14ac:dyDescent="0.25">
      <c r="C180" s="1"/>
      <c r="H180" s="192"/>
      <c r="P180" s="217"/>
      <c r="Q180" s="217"/>
      <c r="R180" s="217"/>
      <c r="Y180" s="255"/>
      <c r="Z180" s="221"/>
      <c r="AA180" s="221"/>
    </row>
    <row r="181" spans="1:40" ht="7.5" customHeight="1" x14ac:dyDescent="0.25">
      <c r="C181" s="1"/>
      <c r="H181" s="192"/>
      <c r="P181" s="205"/>
      <c r="Q181" s="205"/>
      <c r="R181" s="205"/>
      <c r="Z181" s="221"/>
      <c r="AA181" s="221"/>
    </row>
    <row r="182" spans="1:40" ht="27" customHeight="1" x14ac:dyDescent="0.25">
      <c r="A182" s="252"/>
      <c r="B182" s="471"/>
      <c r="C182" s="471"/>
      <c r="D182" s="471"/>
      <c r="E182" s="471"/>
      <c r="F182" s="471"/>
      <c r="J182" s="221"/>
      <c r="P182" s="221"/>
      <c r="Q182" s="221"/>
      <c r="R182" s="221"/>
      <c r="S182" s="221"/>
      <c r="T182" s="221"/>
      <c r="V182" s="253"/>
      <c r="Z182" s="221"/>
      <c r="AA182" s="221"/>
    </row>
    <row r="183" spans="1:40" ht="17.25" customHeight="1" x14ac:dyDescent="0.25">
      <c r="A183" s="252"/>
      <c r="B183" s="221"/>
      <c r="C183" s="221"/>
      <c r="D183" s="221"/>
      <c r="E183" s="221"/>
      <c r="F183" s="221"/>
      <c r="G183" s="221"/>
      <c r="H183" s="221"/>
      <c r="I183" s="221"/>
      <c r="J183" s="221"/>
      <c r="P183" s="221"/>
      <c r="Q183" s="221"/>
      <c r="R183" s="221"/>
      <c r="S183" s="221"/>
      <c r="T183" s="221"/>
      <c r="U183" s="516"/>
      <c r="V183" s="517"/>
      <c r="W183" s="517"/>
      <c r="X183" s="254"/>
      <c r="Y183" s="256"/>
      <c r="Z183" s="221"/>
      <c r="AA183" s="221"/>
    </row>
    <row r="184" spans="1:40" ht="19.5" customHeight="1" x14ac:dyDescent="0.25">
      <c r="B184" s="257" t="s">
        <v>150</v>
      </c>
      <c r="F184" s="190"/>
      <c r="K184" s="257"/>
      <c r="N184" s="190"/>
    </row>
    <row r="185" spans="1:40" ht="28.5" customHeight="1" x14ac:dyDescent="0.25">
      <c r="A185" s="252"/>
      <c r="B185" s="482" t="s">
        <v>351</v>
      </c>
      <c r="C185" s="482"/>
      <c r="D185" s="482"/>
      <c r="E185" s="482"/>
      <c r="F185" s="482"/>
      <c r="G185" s="482"/>
      <c r="H185" s="482"/>
      <c r="I185" s="482"/>
      <c r="J185" s="482"/>
      <c r="M185" s="258"/>
      <c r="N185" s="210"/>
      <c r="P185" s="221"/>
      <c r="Q185" s="221"/>
      <c r="R185" s="221"/>
      <c r="S185" s="221"/>
      <c r="T185" s="221"/>
      <c r="U185" s="221"/>
      <c r="V185" s="221"/>
      <c r="W185" s="221"/>
      <c r="X185" s="254"/>
      <c r="Y185" s="256"/>
      <c r="Z185" s="221"/>
      <c r="AA185" s="221"/>
    </row>
    <row r="186" spans="1:40" ht="24.75" hidden="1" customHeight="1" x14ac:dyDescent="0.25">
      <c r="A186" s="259"/>
      <c r="B186" s="490" t="s">
        <v>334</v>
      </c>
      <c r="C186" s="491"/>
      <c r="D186" s="491"/>
      <c r="E186" s="491"/>
      <c r="F186" s="491"/>
      <c r="G186" s="491"/>
      <c r="H186" s="491"/>
      <c r="I186" s="491"/>
      <c r="J186" s="492"/>
      <c r="K186" s="190" t="s">
        <v>343</v>
      </c>
      <c r="L186" s="210"/>
      <c r="M186" s="210"/>
      <c r="N186" s="210"/>
      <c r="P186" s="221"/>
      <c r="Q186" s="221"/>
      <c r="R186" s="221"/>
      <c r="S186" s="221"/>
      <c r="T186" s="221"/>
      <c r="U186" s="221"/>
      <c r="V186" s="221"/>
      <c r="W186" s="221"/>
      <c r="X186" s="254"/>
      <c r="Y186" s="256"/>
      <c r="Z186" s="221"/>
      <c r="AA186" s="221"/>
    </row>
    <row r="187" spans="1:40" ht="17.25" customHeight="1" x14ac:dyDescent="0.25">
      <c r="A187" s="252"/>
      <c r="B187" s="225"/>
      <c r="C187" s="225"/>
      <c r="D187" s="225"/>
      <c r="E187" s="225"/>
      <c r="F187" s="260"/>
      <c r="G187" s="225"/>
      <c r="H187" s="225"/>
      <c r="I187" s="225"/>
      <c r="J187" s="221"/>
      <c r="P187" s="221"/>
      <c r="Q187" s="221"/>
      <c r="R187" s="221"/>
      <c r="S187" s="221"/>
      <c r="T187" s="221"/>
      <c r="U187" s="221"/>
      <c r="V187" s="221"/>
      <c r="W187" s="221"/>
      <c r="X187" s="254"/>
      <c r="Y187" s="256"/>
      <c r="Z187" s="221"/>
      <c r="AA187" s="221"/>
    </row>
    <row r="188" spans="1:40" ht="17.25" customHeight="1" x14ac:dyDescent="0.25">
      <c r="A188" s="252"/>
      <c r="E188" s="493"/>
      <c r="F188" s="493"/>
      <c r="G188" s="493"/>
      <c r="H188" s="493"/>
      <c r="I188" s="493"/>
      <c r="J188" s="221"/>
      <c r="K188" s="190"/>
      <c r="P188" s="221"/>
      <c r="Q188" s="221"/>
      <c r="R188" s="221"/>
      <c r="S188" s="221"/>
      <c r="T188" s="221"/>
      <c r="U188" s="221"/>
      <c r="V188" s="221"/>
      <c r="W188" s="221"/>
      <c r="X188" s="254"/>
      <c r="Y188" s="256"/>
      <c r="AA188" s="221"/>
      <c r="AB188" s="221"/>
    </row>
    <row r="189" spans="1:40" ht="8.25" customHeight="1" x14ac:dyDescent="0.25">
      <c r="A189" s="252"/>
      <c r="J189" s="221"/>
      <c r="P189" s="221"/>
      <c r="Q189" s="221"/>
      <c r="R189" s="221"/>
      <c r="S189" s="221"/>
      <c r="T189" s="221"/>
      <c r="U189" s="221"/>
      <c r="V189" s="221"/>
      <c r="W189" s="221"/>
      <c r="X189" s="254"/>
      <c r="Y189" s="256"/>
      <c r="AA189" s="221"/>
      <c r="AB189" s="221"/>
    </row>
    <row r="190" spans="1:40" ht="41.25" customHeight="1" x14ac:dyDescent="0.25">
      <c r="A190" s="252"/>
      <c r="B190" s="261" t="s">
        <v>640</v>
      </c>
      <c r="C190" s="199"/>
      <c r="D190" s="199"/>
      <c r="L190" s="522" t="s">
        <v>327</v>
      </c>
      <c r="M190" s="523"/>
      <c r="N190" s="524"/>
      <c r="P190" s="221"/>
      <c r="Q190" s="221"/>
      <c r="R190" s="221"/>
      <c r="S190" s="221"/>
      <c r="T190" s="221"/>
      <c r="U190" s="221"/>
      <c r="V190" s="221"/>
      <c r="W190" s="221"/>
      <c r="X190" s="254"/>
      <c r="Y190" s="256"/>
      <c r="Z190" s="221"/>
      <c r="AA190" s="221"/>
    </row>
    <row r="191" spans="1:40" ht="41.25" customHeight="1" x14ac:dyDescent="0.25">
      <c r="A191" s="252"/>
      <c r="B191" s="968" t="s">
        <v>641</v>
      </c>
      <c r="C191" s="526"/>
      <c r="D191" s="526"/>
      <c r="E191" s="526"/>
      <c r="F191" s="526"/>
      <c r="G191" s="526"/>
      <c r="H191" s="526"/>
      <c r="I191" s="526"/>
      <c r="J191" s="526"/>
      <c r="L191" s="525"/>
      <c r="M191" s="526"/>
      <c r="N191" s="527"/>
      <c r="P191" s="221"/>
      <c r="Q191" s="221"/>
      <c r="R191" s="221"/>
      <c r="S191" s="221"/>
      <c r="T191" s="221"/>
      <c r="U191" s="221"/>
      <c r="V191" s="221"/>
      <c r="W191" s="221"/>
      <c r="X191" s="254"/>
      <c r="Y191" s="256"/>
      <c r="Z191" s="221"/>
      <c r="AA191" s="221"/>
    </row>
    <row r="192" spans="1:40" ht="17.25" customHeight="1" x14ac:dyDescent="0.25">
      <c r="A192" s="252"/>
      <c r="B192" s="482"/>
      <c r="C192" s="482"/>
      <c r="D192" s="482"/>
      <c r="F192" s="193"/>
      <c r="G192" s="193"/>
      <c r="H192" s="193"/>
      <c r="I192" s="193"/>
      <c r="J192" s="221"/>
      <c r="L192" s="528"/>
      <c r="M192" s="529"/>
      <c r="N192" s="530"/>
      <c r="P192" s="221"/>
      <c r="Q192" s="221"/>
      <c r="R192" s="221"/>
      <c r="S192" s="221"/>
      <c r="T192" s="221"/>
      <c r="U192" s="221"/>
      <c r="V192" s="221"/>
      <c r="W192" s="221"/>
      <c r="X192" s="254"/>
      <c r="Y192" s="256"/>
      <c r="Z192" s="221"/>
      <c r="AA192" s="221"/>
    </row>
    <row r="193" spans="1:34" ht="25.5" hidden="1" customHeight="1" x14ac:dyDescent="0.25">
      <c r="A193" s="252"/>
      <c r="B193" s="252"/>
      <c r="C193" s="252"/>
      <c r="D193" s="252"/>
      <c r="E193" s="252"/>
      <c r="F193" s="252"/>
      <c r="G193" s="252"/>
      <c r="H193" s="252"/>
      <c r="I193" s="252"/>
      <c r="J193" s="252"/>
      <c r="K193" s="252"/>
      <c r="L193" s="264"/>
      <c r="M193" s="264"/>
      <c r="N193" s="264"/>
      <c r="O193" s="265"/>
      <c r="P193" s="190"/>
      <c r="Q193" s="221"/>
      <c r="R193" s="221"/>
      <c r="S193" s="221"/>
      <c r="T193" s="221"/>
      <c r="U193" s="221"/>
      <c r="V193" s="221"/>
      <c r="W193" s="221"/>
      <c r="X193" s="254"/>
      <c r="Y193" s="256"/>
      <c r="Z193" s="221"/>
      <c r="AA193" s="221"/>
    </row>
    <row r="194" spans="1:34" ht="18.75" customHeight="1" x14ac:dyDescent="0.25">
      <c r="A194" s="252"/>
      <c r="B194" s="482" t="s">
        <v>342</v>
      </c>
      <c r="C194" s="536"/>
      <c r="D194" s="536"/>
      <c r="E194" s="536"/>
      <c r="F194" s="536"/>
      <c r="G194" s="536"/>
      <c r="H194" s="536"/>
      <c r="I194" s="536"/>
      <c r="J194" s="536"/>
      <c r="L194" s="264"/>
      <c r="M194" s="264"/>
      <c r="N194" s="264"/>
      <c r="O194" s="265"/>
      <c r="P194" s="265"/>
      <c r="Q194" s="221"/>
      <c r="R194" s="221"/>
      <c r="S194" s="221"/>
      <c r="T194" s="221"/>
      <c r="U194" s="221"/>
      <c r="V194" s="221"/>
      <c r="W194" s="221"/>
      <c r="X194" s="254"/>
      <c r="Y194" s="256"/>
      <c r="Z194" s="221"/>
      <c r="AA194" s="221"/>
    </row>
    <row r="195" spans="1:34" ht="25.5" customHeight="1" x14ac:dyDescent="0.25">
      <c r="A195" s="252"/>
      <c r="B195" s="641" t="s">
        <v>346</v>
      </c>
      <c r="C195" s="642"/>
      <c r="D195" s="642"/>
      <c r="E195" s="642"/>
      <c r="F195" s="642"/>
      <c r="G195" s="642"/>
      <c r="H195" s="642"/>
      <c r="I195" s="642"/>
      <c r="J195" s="643"/>
      <c r="L195" s="264"/>
      <c r="M195" s="264"/>
      <c r="N195" s="264"/>
      <c r="O195" s="265"/>
      <c r="P195" s="265"/>
      <c r="Q195" s="221"/>
      <c r="R195" s="221"/>
      <c r="S195" s="221"/>
      <c r="T195" s="221"/>
      <c r="U195" s="221"/>
      <c r="V195" s="221"/>
      <c r="W195" s="221"/>
      <c r="X195" s="254"/>
      <c r="Y195" s="256"/>
      <c r="Z195" s="221"/>
      <c r="AA195" s="221"/>
    </row>
    <row r="196" spans="1:34" ht="17.25" customHeight="1" x14ac:dyDescent="0.25">
      <c r="A196" s="252"/>
      <c r="B196" s="644"/>
      <c r="C196" s="645"/>
      <c r="D196" s="645"/>
      <c r="E196" s="645"/>
      <c r="F196" s="645"/>
      <c r="G196" s="645"/>
      <c r="H196" s="645"/>
      <c r="I196" s="645"/>
      <c r="J196" s="646"/>
      <c r="K196" s="488"/>
      <c r="L196" s="531"/>
      <c r="M196" s="532"/>
      <c r="N196" s="532"/>
      <c r="P196" s="221"/>
      <c r="Q196" s="221"/>
      <c r="R196" s="221"/>
      <c r="S196" s="221"/>
      <c r="T196" s="221"/>
      <c r="U196" s="221"/>
      <c r="V196" s="221"/>
      <c r="W196" s="221"/>
      <c r="X196" s="254"/>
      <c r="Y196" s="256"/>
      <c r="Z196" s="221"/>
      <c r="AA196" s="221"/>
    </row>
    <row r="197" spans="1:34" ht="17.25" customHeight="1" x14ac:dyDescent="0.25">
      <c r="A197" s="252"/>
      <c r="B197" s="225"/>
      <c r="K197" s="488"/>
      <c r="L197" s="531"/>
      <c r="M197" s="532"/>
      <c r="N197" s="532"/>
      <c r="P197" s="221"/>
      <c r="Q197" s="221"/>
      <c r="R197" s="221"/>
      <c r="S197" s="221"/>
      <c r="T197" s="221"/>
      <c r="U197" s="221"/>
      <c r="V197" s="221"/>
      <c r="W197" s="221"/>
      <c r="X197" s="254"/>
      <c r="Y197" s="256"/>
      <c r="Z197" s="221"/>
      <c r="AA197" s="221"/>
    </row>
    <row r="198" spans="1:34" ht="20.25" customHeight="1" x14ac:dyDescent="0.25">
      <c r="A198" s="252"/>
      <c r="B198" s="471" t="s">
        <v>151</v>
      </c>
      <c r="C198" s="471"/>
      <c r="D198" s="471"/>
      <c r="E198" s="471"/>
      <c r="F198" s="471"/>
      <c r="G198" s="190"/>
      <c r="J198" s="221"/>
      <c r="K198" s="488"/>
      <c r="L198" s="532"/>
      <c r="M198" s="532"/>
      <c r="N198" s="532"/>
      <c r="P198" s="257" t="s">
        <v>34</v>
      </c>
      <c r="X198" s="254"/>
      <c r="Y198" s="256"/>
      <c r="Z198" s="221"/>
      <c r="AA198" s="221"/>
    </row>
    <row r="199" spans="1:34" ht="15.75" customHeight="1" x14ac:dyDescent="0.3">
      <c r="A199" s="252"/>
      <c r="B199" s="477" t="s">
        <v>331</v>
      </c>
      <c r="C199" s="477"/>
      <c r="D199" s="477"/>
      <c r="E199" s="478"/>
      <c r="F199" s="266"/>
      <c r="G199" s="260"/>
      <c r="H199" s="260"/>
      <c r="I199" s="260"/>
      <c r="J199" s="221"/>
      <c r="K199" s="489"/>
      <c r="L199" s="267"/>
      <c r="M199" s="268"/>
      <c r="N199" s="269"/>
      <c r="P199" s="189"/>
      <c r="X199" s="254"/>
      <c r="Y199" s="256"/>
      <c r="Z199" s="221"/>
      <c r="AA199" s="221"/>
    </row>
    <row r="200" spans="1:34" ht="65.5" customHeight="1" x14ac:dyDescent="0.25">
      <c r="A200" s="252"/>
      <c r="B200" s="647" t="s">
        <v>621</v>
      </c>
      <c r="C200" s="648"/>
      <c r="D200" s="479" t="s">
        <v>620</v>
      </c>
      <c r="E200" s="649"/>
      <c r="F200" s="649"/>
      <c r="G200" s="650"/>
      <c r="H200" s="479" t="s">
        <v>333</v>
      </c>
      <c r="I200" s="480"/>
      <c r="J200" s="480"/>
      <c r="K200" s="480"/>
      <c r="L200" s="480"/>
      <c r="M200" s="480"/>
      <c r="N200" s="481"/>
      <c r="P200" s="270" t="s">
        <v>619</v>
      </c>
      <c r="Q200" s="638" t="s">
        <v>618</v>
      </c>
      <c r="R200" s="639"/>
      <c r="S200" s="639"/>
      <c r="T200" s="639"/>
      <c r="U200" s="639"/>
      <c r="V200" s="639"/>
      <c r="W200" s="639"/>
      <c r="X200" s="640"/>
      <c r="Y200" s="271"/>
      <c r="Z200" s="272"/>
      <c r="AA200" s="273"/>
      <c r="AB200" s="273"/>
    </row>
    <row r="201" spans="1:34" ht="34.5" customHeight="1" x14ac:dyDescent="0.3">
      <c r="A201" s="252"/>
      <c r="B201" s="486" t="s">
        <v>353</v>
      </c>
      <c r="C201" s="987"/>
      <c r="D201" s="934"/>
      <c r="E201" s="475"/>
      <c r="F201" s="475"/>
      <c r="G201" s="476"/>
      <c r="H201" s="474"/>
      <c r="I201" s="475"/>
      <c r="J201" s="475"/>
      <c r="K201" s="475"/>
      <c r="L201" s="475"/>
      <c r="M201" s="475"/>
      <c r="N201" s="476"/>
      <c r="O201" s="274"/>
      <c r="P201" s="301"/>
      <c r="Q201" s="472"/>
      <c r="R201" s="472"/>
      <c r="S201" s="472"/>
      <c r="T201" s="472"/>
      <c r="U201" s="472"/>
      <c r="V201" s="472"/>
      <c r="W201" s="472"/>
      <c r="X201" s="473"/>
      <c r="Y201" s="274"/>
      <c r="Z201" s="274"/>
      <c r="AA201" s="274" t="b">
        <f>IF(LEFT(B201,4)="Välj",FALSE,TRUE)</f>
        <v>0</v>
      </c>
      <c r="AB201" s="274" t="b">
        <f>IF(P201="Ja",TRUE,FALSE)</f>
        <v>0</v>
      </c>
      <c r="AH201" s="199" t="b">
        <f>AA201=AB201</f>
        <v>1</v>
      </c>
    </row>
    <row r="202" spans="1:34" ht="32.25" customHeight="1" x14ac:dyDescent="0.3">
      <c r="A202" s="252"/>
      <c r="B202" s="486" t="s">
        <v>353</v>
      </c>
      <c r="C202" s="987"/>
      <c r="D202" s="934"/>
      <c r="E202" s="475"/>
      <c r="F202" s="475"/>
      <c r="G202" s="476"/>
      <c r="H202" s="474"/>
      <c r="I202" s="475"/>
      <c r="J202" s="475"/>
      <c r="K202" s="475"/>
      <c r="L202" s="475"/>
      <c r="M202" s="475"/>
      <c r="N202" s="476"/>
      <c r="O202" s="274"/>
      <c r="P202" s="301"/>
      <c r="Q202" s="472"/>
      <c r="R202" s="472"/>
      <c r="S202" s="472"/>
      <c r="T202" s="472"/>
      <c r="U202" s="472"/>
      <c r="V202" s="472"/>
      <c r="W202" s="472"/>
      <c r="X202" s="473"/>
      <c r="Y202" s="274"/>
      <c r="Z202" s="274"/>
      <c r="AA202" s="274" t="b">
        <f t="shared" ref="AA202:AA220" si="0">IF(LEFT(B202,4)="Välj",FALSE,TRUE)</f>
        <v>0</v>
      </c>
      <c r="AB202" s="274" t="b">
        <f t="shared" ref="AB202:AB220" si="1">IF(P202="Ja",TRUE,FALSE)</f>
        <v>0</v>
      </c>
      <c r="AH202" s="199" t="b">
        <f t="shared" ref="AH202:AH220" si="2">AA202=AB202</f>
        <v>1</v>
      </c>
    </row>
    <row r="203" spans="1:34" ht="32.25" customHeight="1" x14ac:dyDescent="0.3">
      <c r="A203" s="252"/>
      <c r="B203" s="486" t="s">
        <v>353</v>
      </c>
      <c r="C203" s="987"/>
      <c r="D203" s="934"/>
      <c r="E203" s="475"/>
      <c r="F203" s="475"/>
      <c r="G203" s="476"/>
      <c r="H203" s="474"/>
      <c r="I203" s="475"/>
      <c r="J203" s="475"/>
      <c r="K203" s="475"/>
      <c r="L203" s="475"/>
      <c r="M203" s="475"/>
      <c r="N203" s="476"/>
      <c r="O203" s="274"/>
      <c r="P203" s="301"/>
      <c r="Q203" s="472"/>
      <c r="R203" s="472"/>
      <c r="S203" s="472"/>
      <c r="T203" s="472"/>
      <c r="U203" s="472"/>
      <c r="V203" s="472"/>
      <c r="W203" s="472"/>
      <c r="X203" s="473"/>
      <c r="Y203" s="274"/>
      <c r="Z203" s="274"/>
      <c r="AA203" s="274" t="b">
        <f t="shared" si="0"/>
        <v>0</v>
      </c>
      <c r="AB203" s="274" t="b">
        <f t="shared" si="1"/>
        <v>0</v>
      </c>
      <c r="AH203" s="199" t="b">
        <f t="shared" si="2"/>
        <v>1</v>
      </c>
    </row>
    <row r="204" spans="1:34" ht="32.25" customHeight="1" x14ac:dyDescent="0.3">
      <c r="A204" s="252"/>
      <c r="B204" s="486" t="s">
        <v>353</v>
      </c>
      <c r="C204" s="987"/>
      <c r="D204" s="934"/>
      <c r="E204" s="475"/>
      <c r="F204" s="475"/>
      <c r="G204" s="476"/>
      <c r="H204" s="474"/>
      <c r="I204" s="475"/>
      <c r="J204" s="475"/>
      <c r="K204" s="475"/>
      <c r="L204" s="475"/>
      <c r="M204" s="475"/>
      <c r="N204" s="476"/>
      <c r="O204" s="274"/>
      <c r="P204" s="301"/>
      <c r="Q204" s="472"/>
      <c r="R204" s="472"/>
      <c r="S204" s="472"/>
      <c r="T204" s="472"/>
      <c r="U204" s="472"/>
      <c r="V204" s="472"/>
      <c r="W204" s="472"/>
      <c r="X204" s="473"/>
      <c r="Y204" s="274"/>
      <c r="Z204" s="274"/>
      <c r="AA204" s="274" t="b">
        <f t="shared" si="0"/>
        <v>0</v>
      </c>
      <c r="AB204" s="274" t="b">
        <f t="shared" si="1"/>
        <v>0</v>
      </c>
      <c r="AH204" s="199" t="b">
        <f t="shared" si="2"/>
        <v>1</v>
      </c>
    </row>
    <row r="205" spans="1:34" ht="32.25" customHeight="1" x14ac:dyDescent="0.3">
      <c r="A205" s="252"/>
      <c r="B205" s="486" t="s">
        <v>353</v>
      </c>
      <c r="C205" s="987"/>
      <c r="D205" s="934"/>
      <c r="E205" s="475"/>
      <c r="F205" s="475"/>
      <c r="G205" s="476"/>
      <c r="H205" s="474"/>
      <c r="I205" s="475"/>
      <c r="J205" s="475"/>
      <c r="K205" s="475"/>
      <c r="L205" s="475"/>
      <c r="M205" s="475"/>
      <c r="N205" s="476"/>
      <c r="O205" s="274"/>
      <c r="P205" s="301"/>
      <c r="Q205" s="472"/>
      <c r="R205" s="472"/>
      <c r="S205" s="472"/>
      <c r="T205" s="472"/>
      <c r="U205" s="472"/>
      <c r="V205" s="472"/>
      <c r="W205" s="472"/>
      <c r="X205" s="473"/>
      <c r="Y205" s="274"/>
      <c r="Z205" s="274"/>
      <c r="AA205" s="274" t="b">
        <f t="shared" si="0"/>
        <v>0</v>
      </c>
      <c r="AB205" s="274" t="b">
        <f t="shared" si="1"/>
        <v>0</v>
      </c>
      <c r="AH205" s="199" t="b">
        <f t="shared" si="2"/>
        <v>1</v>
      </c>
    </row>
    <row r="206" spans="1:34" ht="32.25" customHeight="1" x14ac:dyDescent="0.3">
      <c r="A206" s="252"/>
      <c r="B206" s="486" t="s">
        <v>353</v>
      </c>
      <c r="C206" s="987"/>
      <c r="D206" s="934"/>
      <c r="E206" s="475"/>
      <c r="F206" s="475"/>
      <c r="G206" s="476"/>
      <c r="H206" s="474"/>
      <c r="I206" s="475"/>
      <c r="J206" s="475"/>
      <c r="K206" s="475"/>
      <c r="L206" s="475"/>
      <c r="M206" s="475"/>
      <c r="N206" s="476"/>
      <c r="O206" s="275"/>
      <c r="P206" s="301"/>
      <c r="Q206" s="472"/>
      <c r="R206" s="472"/>
      <c r="S206" s="472"/>
      <c r="T206" s="472"/>
      <c r="U206" s="472"/>
      <c r="V206" s="472"/>
      <c r="W206" s="472"/>
      <c r="X206" s="473"/>
      <c r="Y206" s="274"/>
      <c r="Z206" s="274"/>
      <c r="AA206" s="274" t="b">
        <f t="shared" si="0"/>
        <v>0</v>
      </c>
      <c r="AB206" s="274" t="b">
        <f t="shared" si="1"/>
        <v>0</v>
      </c>
      <c r="AH206" s="199" t="b">
        <f t="shared" si="2"/>
        <v>1</v>
      </c>
    </row>
    <row r="207" spans="1:34" ht="32.25" customHeight="1" x14ac:dyDescent="0.3">
      <c r="A207" s="252"/>
      <c r="B207" s="486" t="s">
        <v>353</v>
      </c>
      <c r="C207" s="987"/>
      <c r="D207" s="934"/>
      <c r="E207" s="475"/>
      <c r="F207" s="475"/>
      <c r="G207" s="476"/>
      <c r="H207" s="474"/>
      <c r="I207" s="475"/>
      <c r="J207" s="475"/>
      <c r="K207" s="475"/>
      <c r="L207" s="475"/>
      <c r="M207" s="475"/>
      <c r="N207" s="476"/>
      <c r="O207" s="274"/>
      <c r="P207" s="301"/>
      <c r="Q207" s="472"/>
      <c r="R207" s="472"/>
      <c r="S207" s="472"/>
      <c r="T207" s="472"/>
      <c r="U207" s="472"/>
      <c r="V207" s="472"/>
      <c r="W207" s="472"/>
      <c r="X207" s="473"/>
      <c r="Y207" s="274"/>
      <c r="Z207" s="274"/>
      <c r="AA207" s="274" t="b">
        <f t="shared" si="0"/>
        <v>0</v>
      </c>
      <c r="AB207" s="274" t="b">
        <f t="shared" si="1"/>
        <v>0</v>
      </c>
      <c r="AH207" s="199" t="b">
        <f t="shared" si="2"/>
        <v>1</v>
      </c>
    </row>
    <row r="208" spans="1:34" ht="32.25" customHeight="1" x14ac:dyDescent="0.3">
      <c r="A208" s="252"/>
      <c r="B208" s="486" t="s">
        <v>353</v>
      </c>
      <c r="C208" s="987"/>
      <c r="D208" s="934"/>
      <c r="E208" s="475"/>
      <c r="F208" s="475"/>
      <c r="G208" s="476"/>
      <c r="H208" s="474"/>
      <c r="I208" s="475"/>
      <c r="J208" s="475"/>
      <c r="K208" s="475"/>
      <c r="L208" s="475"/>
      <c r="M208" s="475"/>
      <c r="N208" s="476"/>
      <c r="O208" s="274"/>
      <c r="P208" s="301"/>
      <c r="Q208" s="472"/>
      <c r="R208" s="472"/>
      <c r="S208" s="472"/>
      <c r="T208" s="472"/>
      <c r="U208" s="472"/>
      <c r="V208" s="472"/>
      <c r="W208" s="472"/>
      <c r="X208" s="473"/>
      <c r="Y208" s="274"/>
      <c r="Z208" s="274"/>
      <c r="AA208" s="274" t="b">
        <f t="shared" si="0"/>
        <v>0</v>
      </c>
      <c r="AB208" s="274" t="b">
        <f t="shared" si="1"/>
        <v>0</v>
      </c>
      <c r="AH208" s="199" t="b">
        <f t="shared" si="2"/>
        <v>1</v>
      </c>
    </row>
    <row r="209" spans="1:34" ht="32.25" customHeight="1" x14ac:dyDescent="0.3">
      <c r="A209" s="252"/>
      <c r="B209" s="486" t="s">
        <v>353</v>
      </c>
      <c r="C209" s="987"/>
      <c r="D209" s="934"/>
      <c r="E209" s="475"/>
      <c r="F209" s="475"/>
      <c r="G209" s="476"/>
      <c r="H209" s="474"/>
      <c r="I209" s="475"/>
      <c r="J209" s="475"/>
      <c r="K209" s="475"/>
      <c r="L209" s="475"/>
      <c r="M209" s="475"/>
      <c r="N209" s="476"/>
      <c r="O209" s="274"/>
      <c r="P209" s="301"/>
      <c r="Q209" s="472"/>
      <c r="R209" s="472"/>
      <c r="S209" s="472"/>
      <c r="T209" s="472"/>
      <c r="U209" s="472"/>
      <c r="V209" s="472"/>
      <c r="W209" s="472"/>
      <c r="X209" s="473"/>
      <c r="Y209" s="274"/>
      <c r="Z209" s="274"/>
      <c r="AA209" s="274" t="b">
        <f t="shared" si="0"/>
        <v>0</v>
      </c>
      <c r="AB209" s="274" t="b">
        <f t="shared" si="1"/>
        <v>0</v>
      </c>
      <c r="AH209" s="199" t="b">
        <f t="shared" si="2"/>
        <v>1</v>
      </c>
    </row>
    <row r="210" spans="1:34" ht="32.25" customHeight="1" x14ac:dyDescent="0.3">
      <c r="A210" s="252"/>
      <c r="B210" s="486" t="s">
        <v>353</v>
      </c>
      <c r="C210" s="987"/>
      <c r="D210" s="934"/>
      <c r="E210" s="475"/>
      <c r="F210" s="475"/>
      <c r="G210" s="476"/>
      <c r="H210" s="474"/>
      <c r="I210" s="475"/>
      <c r="J210" s="475"/>
      <c r="K210" s="475"/>
      <c r="L210" s="475"/>
      <c r="M210" s="475"/>
      <c r="N210" s="476"/>
      <c r="O210" s="274"/>
      <c r="P210" s="301"/>
      <c r="Q210" s="472"/>
      <c r="R210" s="472"/>
      <c r="S210" s="472"/>
      <c r="T210" s="472"/>
      <c r="U210" s="472"/>
      <c r="V210" s="472"/>
      <c r="W210" s="472"/>
      <c r="X210" s="473"/>
      <c r="Y210" s="274"/>
      <c r="Z210" s="274"/>
      <c r="AA210" s="274" t="b">
        <f t="shared" si="0"/>
        <v>0</v>
      </c>
      <c r="AB210" s="274" t="b">
        <f t="shared" si="1"/>
        <v>0</v>
      </c>
      <c r="AH210" s="199" t="b">
        <f t="shared" si="2"/>
        <v>1</v>
      </c>
    </row>
    <row r="211" spans="1:34" ht="32.25" customHeight="1" x14ac:dyDescent="0.3">
      <c r="A211" s="252"/>
      <c r="B211" s="486" t="s">
        <v>353</v>
      </c>
      <c r="C211" s="987"/>
      <c r="D211" s="934"/>
      <c r="E211" s="475"/>
      <c r="F211" s="475"/>
      <c r="G211" s="476"/>
      <c r="H211" s="474"/>
      <c r="I211" s="475"/>
      <c r="J211" s="475"/>
      <c r="K211" s="475"/>
      <c r="L211" s="475"/>
      <c r="M211" s="475"/>
      <c r="N211" s="476"/>
      <c r="O211" s="274"/>
      <c r="P211" s="301"/>
      <c r="Q211" s="472"/>
      <c r="R211" s="472"/>
      <c r="S211" s="472"/>
      <c r="T211" s="472"/>
      <c r="U211" s="472"/>
      <c r="V211" s="472"/>
      <c r="W211" s="472"/>
      <c r="X211" s="473"/>
      <c r="Y211" s="274"/>
      <c r="Z211" s="274"/>
      <c r="AA211" s="274" t="b">
        <f t="shared" si="0"/>
        <v>0</v>
      </c>
      <c r="AB211" s="274" t="b">
        <f t="shared" si="1"/>
        <v>0</v>
      </c>
      <c r="AH211" s="199" t="b">
        <f t="shared" si="2"/>
        <v>1</v>
      </c>
    </row>
    <row r="212" spans="1:34" ht="32.25" customHeight="1" x14ac:dyDescent="0.3">
      <c r="A212" s="252"/>
      <c r="B212" s="486" t="s">
        <v>353</v>
      </c>
      <c r="C212" s="987"/>
      <c r="D212" s="934"/>
      <c r="E212" s="475"/>
      <c r="F212" s="475"/>
      <c r="G212" s="476"/>
      <c r="H212" s="474"/>
      <c r="I212" s="475"/>
      <c r="J212" s="475"/>
      <c r="K212" s="475"/>
      <c r="L212" s="475"/>
      <c r="M212" s="475"/>
      <c r="N212" s="476"/>
      <c r="O212" s="274"/>
      <c r="P212" s="301"/>
      <c r="Q212" s="472"/>
      <c r="R212" s="472"/>
      <c r="S212" s="472"/>
      <c r="T212" s="472"/>
      <c r="U212" s="472"/>
      <c r="V212" s="472"/>
      <c r="W212" s="472"/>
      <c r="X212" s="473"/>
      <c r="Y212" s="274"/>
      <c r="Z212" s="274"/>
      <c r="AA212" s="274" t="b">
        <f t="shared" si="0"/>
        <v>0</v>
      </c>
      <c r="AB212" s="274" t="b">
        <f t="shared" si="1"/>
        <v>0</v>
      </c>
      <c r="AH212" s="199" t="b">
        <f t="shared" si="2"/>
        <v>1</v>
      </c>
    </row>
    <row r="213" spans="1:34" ht="32.25" customHeight="1" x14ac:dyDescent="0.3">
      <c r="A213" s="252"/>
      <c r="B213" s="486" t="s">
        <v>353</v>
      </c>
      <c r="C213" s="987"/>
      <c r="D213" s="934"/>
      <c r="E213" s="475"/>
      <c r="F213" s="475"/>
      <c r="G213" s="476"/>
      <c r="H213" s="474"/>
      <c r="I213" s="475"/>
      <c r="J213" s="475"/>
      <c r="K213" s="475"/>
      <c r="L213" s="475"/>
      <c r="M213" s="475"/>
      <c r="N213" s="476"/>
      <c r="O213" s="274"/>
      <c r="P213" s="301"/>
      <c r="Q213" s="472"/>
      <c r="R213" s="472"/>
      <c r="S213" s="472"/>
      <c r="T213" s="472"/>
      <c r="U213" s="472"/>
      <c r="V213" s="472"/>
      <c r="W213" s="472"/>
      <c r="X213" s="473"/>
      <c r="Y213" s="274"/>
      <c r="Z213" s="274"/>
      <c r="AA213" s="274" t="b">
        <f t="shared" si="0"/>
        <v>0</v>
      </c>
      <c r="AB213" s="274" t="b">
        <f t="shared" si="1"/>
        <v>0</v>
      </c>
      <c r="AH213" s="199" t="b">
        <f t="shared" si="2"/>
        <v>1</v>
      </c>
    </row>
    <row r="214" spans="1:34" ht="32.25" customHeight="1" x14ac:dyDescent="0.3">
      <c r="A214" s="252"/>
      <c r="B214" s="486" t="s">
        <v>353</v>
      </c>
      <c r="C214" s="987"/>
      <c r="D214" s="934"/>
      <c r="E214" s="475"/>
      <c r="F214" s="475"/>
      <c r="G214" s="476"/>
      <c r="H214" s="474"/>
      <c r="I214" s="475"/>
      <c r="J214" s="475"/>
      <c r="K214" s="475"/>
      <c r="L214" s="475"/>
      <c r="M214" s="475"/>
      <c r="N214" s="476"/>
      <c r="O214" s="274"/>
      <c r="P214" s="301"/>
      <c r="Q214" s="472"/>
      <c r="R214" s="472"/>
      <c r="S214" s="472"/>
      <c r="T214" s="472"/>
      <c r="U214" s="472"/>
      <c r="V214" s="472"/>
      <c r="W214" s="472"/>
      <c r="X214" s="473"/>
      <c r="Y214" s="274"/>
      <c r="Z214" s="274"/>
      <c r="AA214" s="274" t="b">
        <f t="shared" si="0"/>
        <v>0</v>
      </c>
      <c r="AB214" s="274" t="b">
        <f t="shared" si="1"/>
        <v>0</v>
      </c>
      <c r="AH214" s="199" t="b">
        <f t="shared" si="2"/>
        <v>1</v>
      </c>
    </row>
    <row r="215" spans="1:34" ht="32.25" customHeight="1" x14ac:dyDescent="0.3">
      <c r="A215" s="252"/>
      <c r="B215" s="486" t="s">
        <v>353</v>
      </c>
      <c r="C215" s="987"/>
      <c r="D215" s="934"/>
      <c r="E215" s="475"/>
      <c r="F215" s="475"/>
      <c r="G215" s="476"/>
      <c r="H215" s="474"/>
      <c r="I215" s="475"/>
      <c r="J215" s="475"/>
      <c r="K215" s="475"/>
      <c r="L215" s="475"/>
      <c r="M215" s="475"/>
      <c r="N215" s="476"/>
      <c r="O215" s="275"/>
      <c r="P215" s="301"/>
      <c r="Q215" s="472"/>
      <c r="R215" s="472"/>
      <c r="S215" s="472"/>
      <c r="T215" s="472"/>
      <c r="U215" s="472"/>
      <c r="V215" s="472"/>
      <c r="W215" s="472"/>
      <c r="X215" s="473"/>
      <c r="Y215" s="274"/>
      <c r="Z215" s="274"/>
      <c r="AA215" s="274" t="b">
        <f t="shared" si="0"/>
        <v>0</v>
      </c>
      <c r="AB215" s="274" t="b">
        <f t="shared" si="1"/>
        <v>0</v>
      </c>
      <c r="AH215" s="199" t="b">
        <f t="shared" si="2"/>
        <v>1</v>
      </c>
    </row>
    <row r="216" spans="1:34" ht="32.25" customHeight="1" x14ac:dyDescent="0.3">
      <c r="A216" s="252"/>
      <c r="B216" s="486" t="s">
        <v>353</v>
      </c>
      <c r="C216" s="987"/>
      <c r="D216" s="934"/>
      <c r="E216" s="475"/>
      <c r="F216" s="475"/>
      <c r="G216" s="476"/>
      <c r="H216" s="474"/>
      <c r="I216" s="475"/>
      <c r="J216" s="475"/>
      <c r="K216" s="475"/>
      <c r="L216" s="475"/>
      <c r="M216" s="475"/>
      <c r="N216" s="476"/>
      <c r="O216" s="274"/>
      <c r="P216" s="301"/>
      <c r="Q216" s="472"/>
      <c r="R216" s="472"/>
      <c r="S216" s="472"/>
      <c r="T216" s="472"/>
      <c r="U216" s="472"/>
      <c r="V216" s="472"/>
      <c r="W216" s="472"/>
      <c r="X216" s="473"/>
      <c r="Y216" s="274"/>
      <c r="Z216" s="274"/>
      <c r="AA216" s="274" t="b">
        <f t="shared" si="0"/>
        <v>0</v>
      </c>
      <c r="AB216" s="274" t="b">
        <f t="shared" si="1"/>
        <v>0</v>
      </c>
      <c r="AH216" s="199" t="b">
        <f t="shared" si="2"/>
        <v>1</v>
      </c>
    </row>
    <row r="217" spans="1:34" ht="32.25" customHeight="1" x14ac:dyDescent="0.3">
      <c r="A217" s="252"/>
      <c r="B217" s="486" t="s">
        <v>353</v>
      </c>
      <c r="C217" s="987"/>
      <c r="D217" s="934"/>
      <c r="E217" s="475"/>
      <c r="F217" s="475"/>
      <c r="G217" s="476"/>
      <c r="H217" s="474"/>
      <c r="I217" s="475"/>
      <c r="J217" s="475"/>
      <c r="K217" s="475"/>
      <c r="L217" s="475"/>
      <c r="M217" s="475"/>
      <c r="N217" s="476"/>
      <c r="O217" s="274"/>
      <c r="P217" s="301"/>
      <c r="Q217" s="472"/>
      <c r="R217" s="472"/>
      <c r="S217" s="472"/>
      <c r="T217" s="472"/>
      <c r="U217" s="472"/>
      <c r="V217" s="472"/>
      <c r="W217" s="472"/>
      <c r="X217" s="473"/>
      <c r="Y217" s="274"/>
      <c r="Z217" s="274"/>
      <c r="AA217" s="274" t="b">
        <f t="shared" si="0"/>
        <v>0</v>
      </c>
      <c r="AB217" s="274" t="b">
        <f t="shared" si="1"/>
        <v>0</v>
      </c>
      <c r="AH217" s="199" t="b">
        <f t="shared" si="2"/>
        <v>1</v>
      </c>
    </row>
    <row r="218" spans="1:34" ht="32.25" customHeight="1" x14ac:dyDescent="0.3">
      <c r="A218" s="252"/>
      <c r="B218" s="486" t="s">
        <v>353</v>
      </c>
      <c r="C218" s="987"/>
      <c r="D218" s="934"/>
      <c r="E218" s="475"/>
      <c r="F218" s="475"/>
      <c r="G218" s="476"/>
      <c r="H218" s="474"/>
      <c r="I218" s="475"/>
      <c r="J218" s="475"/>
      <c r="K218" s="475"/>
      <c r="L218" s="475"/>
      <c r="M218" s="475"/>
      <c r="N218" s="476"/>
      <c r="O218" s="274"/>
      <c r="P218" s="301"/>
      <c r="Q218" s="472"/>
      <c r="R218" s="472"/>
      <c r="S218" s="472"/>
      <c r="T218" s="472"/>
      <c r="U218" s="472"/>
      <c r="V218" s="472"/>
      <c r="W218" s="472"/>
      <c r="X218" s="473"/>
      <c r="Y218" s="274"/>
      <c r="Z218" s="274"/>
      <c r="AA218" s="274" t="b">
        <f t="shared" si="0"/>
        <v>0</v>
      </c>
      <c r="AB218" s="274" t="b">
        <f t="shared" si="1"/>
        <v>0</v>
      </c>
      <c r="AH218" s="199" t="b">
        <f t="shared" si="2"/>
        <v>1</v>
      </c>
    </row>
    <row r="219" spans="1:34" ht="32.25" customHeight="1" x14ac:dyDescent="0.3">
      <c r="A219" s="252"/>
      <c r="B219" s="486" t="s">
        <v>353</v>
      </c>
      <c r="C219" s="987"/>
      <c r="D219" s="934"/>
      <c r="E219" s="475"/>
      <c r="F219" s="475"/>
      <c r="G219" s="476"/>
      <c r="H219" s="474"/>
      <c r="I219" s="475"/>
      <c r="J219" s="475"/>
      <c r="K219" s="475"/>
      <c r="L219" s="475"/>
      <c r="M219" s="475"/>
      <c r="N219" s="476"/>
      <c r="O219" s="274"/>
      <c r="P219" s="301"/>
      <c r="Q219" s="472"/>
      <c r="R219" s="472"/>
      <c r="S219" s="472"/>
      <c r="T219" s="472"/>
      <c r="U219" s="472"/>
      <c r="V219" s="472"/>
      <c r="W219" s="472"/>
      <c r="X219" s="473"/>
      <c r="Y219" s="274"/>
      <c r="Z219" s="274"/>
      <c r="AA219" s="274" t="b">
        <f t="shared" si="0"/>
        <v>0</v>
      </c>
      <c r="AB219" s="274" t="b">
        <f t="shared" si="1"/>
        <v>0</v>
      </c>
      <c r="AH219" s="199" t="b">
        <f t="shared" si="2"/>
        <v>1</v>
      </c>
    </row>
    <row r="220" spans="1:34" ht="32.25" customHeight="1" x14ac:dyDescent="0.3">
      <c r="A220" s="252"/>
      <c r="B220" s="486" t="s">
        <v>353</v>
      </c>
      <c r="C220" s="987"/>
      <c r="D220" s="934"/>
      <c r="E220" s="475"/>
      <c r="F220" s="475"/>
      <c r="G220" s="476"/>
      <c r="H220" s="474"/>
      <c r="I220" s="475"/>
      <c r="J220" s="475"/>
      <c r="K220" s="475"/>
      <c r="L220" s="475"/>
      <c r="M220" s="475"/>
      <c r="N220" s="476"/>
      <c r="O220" s="274"/>
      <c r="P220" s="301"/>
      <c r="Q220" s="472"/>
      <c r="R220" s="472"/>
      <c r="S220" s="472"/>
      <c r="T220" s="472"/>
      <c r="U220" s="472"/>
      <c r="V220" s="472"/>
      <c r="W220" s="472"/>
      <c r="X220" s="473"/>
      <c r="Y220" s="274"/>
      <c r="Z220" s="274"/>
      <c r="AA220" s="274" t="b">
        <f t="shared" si="0"/>
        <v>0</v>
      </c>
      <c r="AB220" s="274" t="b">
        <f t="shared" si="1"/>
        <v>0</v>
      </c>
      <c r="AH220" s="199" t="b">
        <f t="shared" si="2"/>
        <v>1</v>
      </c>
    </row>
    <row r="221" spans="1:34" ht="13" x14ac:dyDescent="0.3">
      <c r="A221" s="252"/>
      <c r="B221" s="367"/>
      <c r="C221" s="266"/>
      <c r="D221" s="276"/>
      <c r="E221" s="266"/>
      <c r="F221" s="266"/>
      <c r="G221" s="260"/>
      <c r="H221" s="260"/>
      <c r="I221" s="260"/>
      <c r="J221" s="221"/>
      <c r="K221" s="231"/>
      <c r="L221" s="277"/>
      <c r="M221" s="268"/>
      <c r="N221" s="278"/>
      <c r="P221" s="189"/>
      <c r="X221" s="254"/>
      <c r="Y221" s="256"/>
      <c r="Z221" s="221"/>
      <c r="AA221" s="221"/>
    </row>
    <row r="222" spans="1:34" ht="29.25" customHeight="1" x14ac:dyDescent="0.25">
      <c r="A222" s="252"/>
      <c r="B222" s="266"/>
      <c r="C222" s="266"/>
      <c r="D222" s="276"/>
      <c r="E222" s="266"/>
      <c r="F222" s="266"/>
      <c r="G222" s="260"/>
      <c r="H222" s="889"/>
      <c r="I222" s="712"/>
      <c r="J222" s="712"/>
      <c r="K222" s="231"/>
      <c r="L222" s="964"/>
      <c r="M222" s="965"/>
      <c r="N222" s="965"/>
      <c r="P222" s="190"/>
      <c r="X222" s="254"/>
      <c r="Y222" s="256"/>
      <c r="Z222" s="221"/>
      <c r="AA222" s="221"/>
    </row>
    <row r="223" spans="1:34" ht="13" x14ac:dyDescent="0.25">
      <c r="A223" s="252"/>
      <c r="B223" s="266"/>
      <c r="C223" s="266"/>
      <c r="D223" s="276"/>
      <c r="E223" s="266"/>
      <c r="F223" s="266"/>
      <c r="G223" s="260"/>
      <c r="H223" s="260"/>
      <c r="I223" s="260"/>
      <c r="J223" s="221"/>
      <c r="K223" s="231"/>
      <c r="L223" s="965"/>
      <c r="M223" s="965"/>
      <c r="N223" s="965"/>
      <c r="P223" s="189"/>
      <c r="X223" s="254"/>
      <c r="Y223" s="256"/>
      <c r="Z223" s="221"/>
      <c r="AA223" s="221"/>
    </row>
    <row r="224" spans="1:34" ht="15.75" customHeight="1" x14ac:dyDescent="0.3">
      <c r="A224" s="303"/>
      <c r="B224" s="966" t="s">
        <v>332</v>
      </c>
      <c r="C224" s="966"/>
      <c r="D224" s="966"/>
      <c r="E224" s="967"/>
      <c r="F224" s="266"/>
      <c r="G224" s="260"/>
      <c r="H224" s="260"/>
      <c r="I224" s="260"/>
      <c r="J224" s="221"/>
      <c r="K224" s="231"/>
      <c r="L224" s="277"/>
      <c r="M224" s="268"/>
      <c r="N224" s="269"/>
      <c r="P224" s="189"/>
      <c r="X224" s="254"/>
      <c r="Y224" s="256"/>
      <c r="Z224" s="221"/>
      <c r="AA224" s="221"/>
    </row>
    <row r="225" spans="1:34" ht="60" customHeight="1" x14ac:dyDescent="0.25">
      <c r="A225" s="252"/>
      <c r="B225" s="951" t="s">
        <v>622</v>
      </c>
      <c r="C225" s="648"/>
      <c r="D225" s="951" t="s">
        <v>623</v>
      </c>
      <c r="E225" s="952"/>
      <c r="F225" s="953"/>
      <c r="G225" s="954"/>
      <c r="H225" s="479" t="s">
        <v>119</v>
      </c>
      <c r="I225" s="955"/>
      <c r="J225" s="955"/>
      <c r="K225" s="481"/>
      <c r="L225" s="381" t="s">
        <v>768</v>
      </c>
      <c r="M225" s="1000" t="s">
        <v>769</v>
      </c>
      <c r="N225" s="1001"/>
      <c r="P225" s="305" t="s">
        <v>153</v>
      </c>
      <c r="Q225" s="962" t="s">
        <v>73</v>
      </c>
      <c r="R225" s="649"/>
      <c r="S225" s="649"/>
      <c r="T225" s="649"/>
      <c r="U225" s="649"/>
      <c r="V225" s="649"/>
      <c r="W225" s="649"/>
      <c r="X225" s="963"/>
      <c r="Y225" s="271"/>
      <c r="Z225" s="272"/>
      <c r="AA225" s="273"/>
      <c r="AB225" s="273"/>
    </row>
    <row r="226" spans="1:34" ht="34.5" customHeight="1" x14ac:dyDescent="0.3">
      <c r="A226" s="252"/>
      <c r="B226" s="486" t="s">
        <v>353</v>
      </c>
      <c r="C226" s="987"/>
      <c r="D226" s="934"/>
      <c r="E226" s="935"/>
      <c r="F226" s="475"/>
      <c r="G226" s="476"/>
      <c r="H226" s="936"/>
      <c r="I226" s="937"/>
      <c r="J226" s="937"/>
      <c r="K226" s="961"/>
      <c r="L226" s="57"/>
      <c r="M226" s="988"/>
      <c r="N226" s="989"/>
      <c r="O226" s="274"/>
      <c r="P226" s="362"/>
      <c r="Q226" s="948"/>
      <c r="R226" s="949"/>
      <c r="S226" s="949"/>
      <c r="T226" s="949"/>
      <c r="U226" s="949"/>
      <c r="V226" s="949"/>
      <c r="W226" s="949"/>
      <c r="X226" s="950"/>
      <c r="Y226" s="274"/>
      <c r="Z226" s="274"/>
      <c r="AA226" s="274" t="b">
        <f>IF(AND(K226="Bör-krav",L226&lt;=0),TRUE,FALSE)</f>
        <v>0</v>
      </c>
      <c r="AB226" s="274" t="b">
        <f>IF(K226="Ska-krav",TRUE,FALSE)</f>
        <v>0</v>
      </c>
      <c r="AH226" s="199" t="b">
        <f>IF(AND(K226="Ska-krav",P226&lt;&gt;"Ja"),TRUE,FALSE)</f>
        <v>0</v>
      </c>
    </row>
    <row r="227" spans="1:34" ht="32.25" customHeight="1" x14ac:dyDescent="0.3">
      <c r="A227" s="252"/>
      <c r="B227" s="486" t="s">
        <v>353</v>
      </c>
      <c r="C227" s="987"/>
      <c r="D227" s="934"/>
      <c r="E227" s="935"/>
      <c r="F227" s="475"/>
      <c r="G227" s="476"/>
      <c r="H227" s="936"/>
      <c r="I227" s="937"/>
      <c r="J227" s="937"/>
      <c r="K227" s="961"/>
      <c r="L227" s="57"/>
      <c r="M227" s="988"/>
      <c r="N227" s="989"/>
      <c r="O227" s="274"/>
      <c r="P227" s="362"/>
      <c r="Q227" s="948"/>
      <c r="R227" s="949"/>
      <c r="S227" s="949"/>
      <c r="T227" s="949"/>
      <c r="U227" s="949"/>
      <c r="V227" s="949"/>
      <c r="W227" s="949"/>
      <c r="X227" s="950"/>
      <c r="Y227" s="274"/>
      <c r="Z227" s="274"/>
      <c r="AA227" s="274" t="b">
        <f t="shared" ref="AA227:AA246" si="3">IF(AND(K227="Bör-krav",L227&lt;=0),TRUE,FALSE)</f>
        <v>0</v>
      </c>
      <c r="AB227" s="274" t="b">
        <f t="shared" ref="AB227:AB246" si="4">IF(K227="Ska-krav",TRUE,FALSE)</f>
        <v>0</v>
      </c>
      <c r="AH227" s="199" t="b">
        <f t="shared" ref="AH227:AH246" si="5">IF(AND(K227="Ska-krav",P227&lt;&gt;"Ja"),TRUE,FALSE)</f>
        <v>0</v>
      </c>
    </row>
    <row r="228" spans="1:34" ht="32.25" customHeight="1" x14ac:dyDescent="0.3">
      <c r="A228" s="252"/>
      <c r="B228" s="486" t="s">
        <v>353</v>
      </c>
      <c r="C228" s="987"/>
      <c r="D228" s="934"/>
      <c r="E228" s="935"/>
      <c r="F228" s="475"/>
      <c r="G228" s="476"/>
      <c r="H228" s="936"/>
      <c r="I228" s="937"/>
      <c r="J228" s="937"/>
      <c r="K228" s="961"/>
      <c r="L228" s="57"/>
      <c r="M228" s="988"/>
      <c r="N228" s="989"/>
      <c r="O228" s="274"/>
      <c r="P228" s="362"/>
      <c r="Q228" s="948"/>
      <c r="R228" s="949"/>
      <c r="S228" s="949"/>
      <c r="T228" s="949"/>
      <c r="U228" s="949"/>
      <c r="V228" s="949"/>
      <c r="W228" s="949"/>
      <c r="X228" s="950"/>
      <c r="Y228" s="274"/>
      <c r="Z228" s="274"/>
      <c r="AA228" s="274" t="b">
        <f t="shared" si="3"/>
        <v>0</v>
      </c>
      <c r="AB228" s="274" t="b">
        <f t="shared" si="4"/>
        <v>0</v>
      </c>
      <c r="AH228" s="199" t="b">
        <f t="shared" si="5"/>
        <v>0</v>
      </c>
    </row>
    <row r="229" spans="1:34" ht="32.25" customHeight="1" x14ac:dyDescent="0.3">
      <c r="A229" s="252"/>
      <c r="B229" s="486" t="s">
        <v>353</v>
      </c>
      <c r="C229" s="987"/>
      <c r="D229" s="934"/>
      <c r="E229" s="935"/>
      <c r="F229" s="475"/>
      <c r="G229" s="476"/>
      <c r="H229" s="936"/>
      <c r="I229" s="937"/>
      <c r="J229" s="937"/>
      <c r="K229" s="961"/>
      <c r="L229" s="57"/>
      <c r="M229" s="988"/>
      <c r="N229" s="989"/>
      <c r="O229" s="274"/>
      <c r="P229" s="362"/>
      <c r="Q229" s="948"/>
      <c r="R229" s="949"/>
      <c r="S229" s="949"/>
      <c r="T229" s="949"/>
      <c r="U229" s="949"/>
      <c r="V229" s="949"/>
      <c r="W229" s="949"/>
      <c r="X229" s="950"/>
      <c r="Y229" s="274"/>
      <c r="Z229" s="274"/>
      <c r="AA229" s="274" t="b">
        <f t="shared" si="3"/>
        <v>0</v>
      </c>
      <c r="AB229" s="274" t="b">
        <f t="shared" si="4"/>
        <v>0</v>
      </c>
      <c r="AH229" s="199" t="b">
        <f t="shared" si="5"/>
        <v>0</v>
      </c>
    </row>
    <row r="230" spans="1:34" ht="32.25" customHeight="1" x14ac:dyDescent="0.3">
      <c r="A230" s="252"/>
      <c r="B230" s="486" t="s">
        <v>353</v>
      </c>
      <c r="C230" s="987"/>
      <c r="D230" s="934"/>
      <c r="E230" s="935"/>
      <c r="F230" s="475"/>
      <c r="G230" s="476"/>
      <c r="H230" s="936"/>
      <c r="I230" s="937"/>
      <c r="J230" s="937"/>
      <c r="K230" s="961"/>
      <c r="L230" s="57"/>
      <c r="M230" s="988"/>
      <c r="N230" s="989"/>
      <c r="O230" s="274"/>
      <c r="P230" s="362"/>
      <c r="Q230" s="948"/>
      <c r="R230" s="949"/>
      <c r="S230" s="949"/>
      <c r="T230" s="949"/>
      <c r="U230" s="949"/>
      <c r="V230" s="949"/>
      <c r="W230" s="949"/>
      <c r="X230" s="950"/>
      <c r="Y230" s="274"/>
      <c r="Z230" s="274"/>
      <c r="AA230" s="274" t="b">
        <f t="shared" si="3"/>
        <v>0</v>
      </c>
      <c r="AB230" s="274" t="b">
        <f t="shared" si="4"/>
        <v>0</v>
      </c>
      <c r="AH230" s="199" t="b">
        <f t="shared" si="5"/>
        <v>0</v>
      </c>
    </row>
    <row r="231" spans="1:34" ht="32.25" customHeight="1" x14ac:dyDescent="0.3">
      <c r="A231" s="252"/>
      <c r="B231" s="486" t="s">
        <v>353</v>
      </c>
      <c r="C231" s="987"/>
      <c r="D231" s="934"/>
      <c r="E231" s="935"/>
      <c r="F231" s="475"/>
      <c r="G231" s="476"/>
      <c r="H231" s="936"/>
      <c r="I231" s="937"/>
      <c r="J231" s="937"/>
      <c r="K231" s="961"/>
      <c r="L231" s="57"/>
      <c r="M231" s="988"/>
      <c r="N231" s="989"/>
      <c r="O231" s="274"/>
      <c r="P231" s="362"/>
      <c r="Q231" s="948"/>
      <c r="R231" s="949"/>
      <c r="S231" s="949"/>
      <c r="T231" s="949"/>
      <c r="U231" s="949"/>
      <c r="V231" s="949"/>
      <c r="W231" s="949"/>
      <c r="X231" s="950"/>
      <c r="Y231" s="274"/>
      <c r="Z231" s="274"/>
      <c r="AA231" s="274" t="b">
        <f t="shared" si="3"/>
        <v>0</v>
      </c>
      <c r="AB231" s="274" t="b">
        <f t="shared" si="4"/>
        <v>0</v>
      </c>
      <c r="AH231" s="199" t="b">
        <f t="shared" si="5"/>
        <v>0</v>
      </c>
    </row>
    <row r="232" spans="1:34" ht="32.25" customHeight="1" x14ac:dyDescent="0.3">
      <c r="A232" s="252"/>
      <c r="B232" s="486" t="s">
        <v>353</v>
      </c>
      <c r="C232" s="987"/>
      <c r="D232" s="934"/>
      <c r="E232" s="935"/>
      <c r="F232" s="475"/>
      <c r="G232" s="476"/>
      <c r="H232" s="936"/>
      <c r="I232" s="937"/>
      <c r="J232" s="937"/>
      <c r="K232" s="961"/>
      <c r="L232" s="57"/>
      <c r="M232" s="988"/>
      <c r="N232" s="989"/>
      <c r="O232" s="275"/>
      <c r="P232" s="362"/>
      <c r="Q232" s="948"/>
      <c r="R232" s="949"/>
      <c r="S232" s="949"/>
      <c r="T232" s="949"/>
      <c r="U232" s="949"/>
      <c r="V232" s="949"/>
      <c r="W232" s="949"/>
      <c r="X232" s="950"/>
      <c r="Y232" s="274"/>
      <c r="Z232" s="274"/>
      <c r="AA232" s="274" t="b">
        <f t="shared" si="3"/>
        <v>0</v>
      </c>
      <c r="AB232" s="274" t="b">
        <f t="shared" si="4"/>
        <v>0</v>
      </c>
      <c r="AH232" s="199" t="b">
        <f t="shared" si="5"/>
        <v>0</v>
      </c>
    </row>
    <row r="233" spans="1:34" ht="32.25" customHeight="1" x14ac:dyDescent="0.3">
      <c r="A233" s="252"/>
      <c r="B233" s="486" t="s">
        <v>353</v>
      </c>
      <c r="C233" s="987"/>
      <c r="D233" s="934"/>
      <c r="E233" s="935"/>
      <c r="F233" s="475"/>
      <c r="G233" s="476"/>
      <c r="H233" s="936"/>
      <c r="I233" s="937"/>
      <c r="J233" s="937"/>
      <c r="K233" s="961"/>
      <c r="L233" s="57"/>
      <c r="M233" s="988"/>
      <c r="N233" s="989"/>
      <c r="O233" s="274"/>
      <c r="P233" s="362"/>
      <c r="Q233" s="948"/>
      <c r="R233" s="949"/>
      <c r="S233" s="949"/>
      <c r="T233" s="949"/>
      <c r="U233" s="949"/>
      <c r="V233" s="949"/>
      <c r="W233" s="949"/>
      <c r="X233" s="950"/>
      <c r="Y233" s="274"/>
      <c r="Z233" s="274"/>
      <c r="AA233" s="274" t="b">
        <f t="shared" si="3"/>
        <v>0</v>
      </c>
      <c r="AB233" s="274" t="b">
        <f t="shared" si="4"/>
        <v>0</v>
      </c>
      <c r="AH233" s="199" t="b">
        <f t="shared" si="5"/>
        <v>0</v>
      </c>
    </row>
    <row r="234" spans="1:34" ht="32.25" customHeight="1" x14ac:dyDescent="0.3">
      <c r="A234" s="252"/>
      <c r="B234" s="486" t="s">
        <v>353</v>
      </c>
      <c r="C234" s="987"/>
      <c r="D234" s="934"/>
      <c r="E234" s="935"/>
      <c r="F234" s="475"/>
      <c r="G234" s="476"/>
      <c r="H234" s="936"/>
      <c r="I234" s="937"/>
      <c r="J234" s="937"/>
      <c r="K234" s="961"/>
      <c r="L234" s="57"/>
      <c r="M234" s="988"/>
      <c r="N234" s="989"/>
      <c r="O234" s="274"/>
      <c r="P234" s="362"/>
      <c r="Q234" s="948"/>
      <c r="R234" s="949"/>
      <c r="S234" s="949"/>
      <c r="T234" s="949"/>
      <c r="U234" s="949"/>
      <c r="V234" s="949"/>
      <c r="W234" s="949"/>
      <c r="X234" s="950"/>
      <c r="Y234" s="274"/>
      <c r="Z234" s="274"/>
      <c r="AA234" s="274" t="b">
        <f t="shared" si="3"/>
        <v>0</v>
      </c>
      <c r="AB234" s="274" t="b">
        <f t="shared" si="4"/>
        <v>0</v>
      </c>
      <c r="AH234" s="199" t="b">
        <f t="shared" si="5"/>
        <v>0</v>
      </c>
    </row>
    <row r="235" spans="1:34" ht="32.25" customHeight="1" x14ac:dyDescent="0.3">
      <c r="A235" s="252"/>
      <c r="B235" s="486" t="s">
        <v>353</v>
      </c>
      <c r="C235" s="987"/>
      <c r="D235" s="934"/>
      <c r="E235" s="935"/>
      <c r="F235" s="475"/>
      <c r="G235" s="476"/>
      <c r="H235" s="936"/>
      <c r="I235" s="937"/>
      <c r="J235" s="937"/>
      <c r="K235" s="938"/>
      <c r="L235" s="57"/>
      <c r="M235" s="988"/>
      <c r="N235" s="989"/>
      <c r="O235" s="274"/>
      <c r="P235" s="362"/>
      <c r="Q235" s="948"/>
      <c r="R235" s="949"/>
      <c r="S235" s="949"/>
      <c r="T235" s="949"/>
      <c r="U235" s="949"/>
      <c r="V235" s="949"/>
      <c r="W235" s="949"/>
      <c r="X235" s="950"/>
      <c r="Y235" s="274"/>
      <c r="Z235" s="274"/>
      <c r="AA235" s="274" t="b">
        <f t="shared" si="3"/>
        <v>0</v>
      </c>
      <c r="AB235" s="274" t="b">
        <f t="shared" si="4"/>
        <v>0</v>
      </c>
      <c r="AH235" s="199" t="b">
        <f t="shared" si="5"/>
        <v>0</v>
      </c>
    </row>
    <row r="236" spans="1:34" ht="70.5" customHeight="1" x14ac:dyDescent="0.3">
      <c r="A236" s="252"/>
      <c r="B236" s="647" t="s">
        <v>626</v>
      </c>
      <c r="C236" s="648"/>
      <c r="D236" s="951" t="s">
        <v>627</v>
      </c>
      <c r="E236" s="952"/>
      <c r="F236" s="953"/>
      <c r="G236" s="954"/>
      <c r="H236" s="479" t="s">
        <v>628</v>
      </c>
      <c r="I236" s="955"/>
      <c r="J236" s="955"/>
      <c r="K236" s="650"/>
      <c r="L236" s="381" t="s">
        <v>768</v>
      </c>
      <c r="M236" s="1000" t="s">
        <v>769</v>
      </c>
      <c r="N236" s="1001"/>
      <c r="O236" s="274"/>
      <c r="P236" s="306" t="s">
        <v>629</v>
      </c>
      <c r="Q236" s="958" t="s">
        <v>630</v>
      </c>
      <c r="R236" s="959"/>
      <c r="S236" s="960"/>
      <c r="T236" s="945" t="s">
        <v>631</v>
      </c>
      <c r="U236" s="946"/>
      <c r="V236" s="946"/>
      <c r="W236" s="946"/>
      <c r="X236" s="947"/>
      <c r="Z236" s="274"/>
      <c r="AA236" s="274" t="b">
        <f t="shared" si="3"/>
        <v>0</v>
      </c>
      <c r="AB236" s="274" t="b">
        <f t="shared" si="4"/>
        <v>0</v>
      </c>
      <c r="AH236" s="199"/>
    </row>
    <row r="237" spans="1:34" ht="32.25" customHeight="1" x14ac:dyDescent="0.3">
      <c r="A237" s="252"/>
      <c r="B237" s="486" t="s">
        <v>353</v>
      </c>
      <c r="C237" s="987"/>
      <c r="D237" s="934"/>
      <c r="E237" s="935"/>
      <c r="F237" s="475"/>
      <c r="G237" s="476"/>
      <c r="H237" s="936"/>
      <c r="I237" s="937"/>
      <c r="J237" s="937"/>
      <c r="K237" s="938"/>
      <c r="L237" s="57"/>
      <c r="M237" s="988"/>
      <c r="N237" s="989"/>
      <c r="O237" s="274"/>
      <c r="P237" s="363"/>
      <c r="Q237" s="486"/>
      <c r="R237" s="941"/>
      <c r="S237" s="487"/>
      <c r="T237" s="942"/>
      <c r="U237" s="943"/>
      <c r="V237" s="943"/>
      <c r="W237" s="943"/>
      <c r="X237" s="944"/>
      <c r="Y237" s="274"/>
      <c r="Z237" s="274"/>
      <c r="AA237" s="274" t="b">
        <f t="shared" si="3"/>
        <v>0</v>
      </c>
      <c r="AB237" s="274" t="b">
        <f t="shared" si="4"/>
        <v>0</v>
      </c>
      <c r="AH237" s="199" t="b">
        <f t="shared" si="5"/>
        <v>0</v>
      </c>
    </row>
    <row r="238" spans="1:34" ht="32.25" customHeight="1" x14ac:dyDescent="0.3">
      <c r="A238" s="252"/>
      <c r="B238" s="486" t="s">
        <v>353</v>
      </c>
      <c r="C238" s="987"/>
      <c r="D238" s="934"/>
      <c r="E238" s="935"/>
      <c r="F238" s="475"/>
      <c r="G238" s="476"/>
      <c r="H238" s="936"/>
      <c r="I238" s="937"/>
      <c r="J238" s="937"/>
      <c r="K238" s="938"/>
      <c r="L238" s="57"/>
      <c r="M238" s="988"/>
      <c r="N238" s="989"/>
      <c r="O238" s="274"/>
      <c r="P238" s="363"/>
      <c r="Q238" s="486"/>
      <c r="R238" s="941"/>
      <c r="S238" s="487"/>
      <c r="T238" s="942"/>
      <c r="U238" s="943"/>
      <c r="V238" s="943"/>
      <c r="W238" s="943"/>
      <c r="X238" s="944"/>
      <c r="Y238" s="274"/>
      <c r="Z238" s="274"/>
      <c r="AA238" s="274" t="b">
        <f t="shared" si="3"/>
        <v>0</v>
      </c>
      <c r="AB238" s="274" t="b">
        <f t="shared" si="4"/>
        <v>0</v>
      </c>
      <c r="AH238" s="199" t="b">
        <f t="shared" si="5"/>
        <v>0</v>
      </c>
    </row>
    <row r="239" spans="1:34" ht="32.25" customHeight="1" x14ac:dyDescent="0.3">
      <c r="A239" s="252"/>
      <c r="B239" s="486" t="s">
        <v>353</v>
      </c>
      <c r="C239" s="987"/>
      <c r="D239" s="934"/>
      <c r="E239" s="935"/>
      <c r="F239" s="475"/>
      <c r="G239" s="476"/>
      <c r="H239" s="936"/>
      <c r="I239" s="937"/>
      <c r="J239" s="937"/>
      <c r="K239" s="938"/>
      <c r="L239" s="57"/>
      <c r="M239" s="988"/>
      <c r="N239" s="989"/>
      <c r="O239" s="274"/>
      <c r="P239" s="363"/>
      <c r="Q239" s="486"/>
      <c r="R239" s="941"/>
      <c r="S239" s="487"/>
      <c r="T239" s="942"/>
      <c r="U239" s="943"/>
      <c r="V239" s="943"/>
      <c r="W239" s="943"/>
      <c r="X239" s="944"/>
      <c r="Y239" s="274"/>
      <c r="Z239" s="274"/>
      <c r="AA239" s="274" t="b">
        <f t="shared" si="3"/>
        <v>0</v>
      </c>
      <c r="AB239" s="274" t="b">
        <f t="shared" si="4"/>
        <v>0</v>
      </c>
      <c r="AH239" s="199" t="b">
        <f t="shared" si="5"/>
        <v>0</v>
      </c>
    </row>
    <row r="240" spans="1:34" ht="32.25" customHeight="1" x14ac:dyDescent="0.3">
      <c r="A240" s="252"/>
      <c r="B240" s="486" t="s">
        <v>353</v>
      </c>
      <c r="C240" s="987"/>
      <c r="D240" s="934"/>
      <c r="E240" s="935"/>
      <c r="F240" s="475"/>
      <c r="G240" s="476"/>
      <c r="H240" s="936"/>
      <c r="I240" s="937"/>
      <c r="J240" s="937"/>
      <c r="K240" s="938"/>
      <c r="L240" s="57"/>
      <c r="M240" s="988"/>
      <c r="N240" s="989"/>
      <c r="O240" s="275"/>
      <c r="P240" s="363"/>
      <c r="Q240" s="486"/>
      <c r="R240" s="941"/>
      <c r="S240" s="487"/>
      <c r="T240" s="942"/>
      <c r="U240" s="943"/>
      <c r="V240" s="943"/>
      <c r="W240" s="943"/>
      <c r="X240" s="944"/>
      <c r="Y240" s="274"/>
      <c r="Z240" s="274"/>
      <c r="AA240" s="274" t="b">
        <f t="shared" si="3"/>
        <v>0</v>
      </c>
      <c r="AB240" s="274" t="b">
        <f t="shared" si="4"/>
        <v>0</v>
      </c>
      <c r="AH240" s="199" t="b">
        <f t="shared" si="5"/>
        <v>0</v>
      </c>
    </row>
    <row r="241" spans="1:34" ht="32.25" customHeight="1" x14ac:dyDescent="0.3">
      <c r="A241" s="252"/>
      <c r="B241" s="486" t="s">
        <v>353</v>
      </c>
      <c r="C241" s="987"/>
      <c r="D241" s="934"/>
      <c r="E241" s="935"/>
      <c r="F241" s="475"/>
      <c r="G241" s="476"/>
      <c r="H241" s="936"/>
      <c r="I241" s="937"/>
      <c r="J241" s="937"/>
      <c r="K241" s="938"/>
      <c r="L241" s="57"/>
      <c r="M241" s="988"/>
      <c r="N241" s="989"/>
      <c r="O241" s="274"/>
      <c r="P241" s="363"/>
      <c r="Q241" s="486"/>
      <c r="R241" s="941"/>
      <c r="S241" s="487"/>
      <c r="T241" s="942"/>
      <c r="U241" s="943"/>
      <c r="V241" s="943"/>
      <c r="W241" s="943"/>
      <c r="X241" s="944"/>
      <c r="Y241" s="274"/>
      <c r="Z241" s="274"/>
      <c r="AA241" s="274" t="b">
        <f t="shared" si="3"/>
        <v>0</v>
      </c>
      <c r="AB241" s="274" t="b">
        <f t="shared" si="4"/>
        <v>0</v>
      </c>
      <c r="AH241" s="199" t="b">
        <f t="shared" si="5"/>
        <v>0</v>
      </c>
    </row>
    <row r="242" spans="1:34" ht="32.25" customHeight="1" x14ac:dyDescent="0.3">
      <c r="A242" s="252"/>
      <c r="B242" s="486" t="s">
        <v>353</v>
      </c>
      <c r="C242" s="987"/>
      <c r="D242" s="934"/>
      <c r="E242" s="935"/>
      <c r="F242" s="475"/>
      <c r="G242" s="476"/>
      <c r="H242" s="936"/>
      <c r="I242" s="937"/>
      <c r="J242" s="937"/>
      <c r="K242" s="938"/>
      <c r="L242" s="57"/>
      <c r="M242" s="988"/>
      <c r="N242" s="989"/>
      <c r="O242" s="274"/>
      <c r="P242" s="363"/>
      <c r="Q242" s="486"/>
      <c r="R242" s="941"/>
      <c r="S242" s="487"/>
      <c r="T242" s="942"/>
      <c r="U242" s="943"/>
      <c r="V242" s="943"/>
      <c r="W242" s="943"/>
      <c r="X242" s="944"/>
      <c r="Y242" s="274"/>
      <c r="Z242" s="274"/>
      <c r="AA242" s="274" t="b">
        <f t="shared" si="3"/>
        <v>0</v>
      </c>
      <c r="AB242" s="274" t="b">
        <f t="shared" si="4"/>
        <v>0</v>
      </c>
      <c r="AH242" s="199" t="b">
        <f t="shared" si="5"/>
        <v>0</v>
      </c>
    </row>
    <row r="243" spans="1:34" ht="32.25" customHeight="1" x14ac:dyDescent="0.3">
      <c r="A243" s="252"/>
      <c r="B243" s="486" t="s">
        <v>353</v>
      </c>
      <c r="C243" s="987"/>
      <c r="D243" s="934"/>
      <c r="E243" s="935"/>
      <c r="F243" s="475"/>
      <c r="G243" s="476"/>
      <c r="H243" s="936"/>
      <c r="I243" s="937"/>
      <c r="J243" s="937"/>
      <c r="K243" s="938"/>
      <c r="L243" s="57"/>
      <c r="M243" s="988"/>
      <c r="N243" s="989"/>
      <c r="O243" s="274"/>
      <c r="P243" s="363"/>
      <c r="Q243" s="486"/>
      <c r="R243" s="941"/>
      <c r="S243" s="487"/>
      <c r="T243" s="942"/>
      <c r="U243" s="943"/>
      <c r="V243" s="943"/>
      <c r="W243" s="943"/>
      <c r="X243" s="944"/>
      <c r="Y243" s="274"/>
      <c r="Z243" s="274"/>
      <c r="AA243" s="274" t="b">
        <f t="shared" si="3"/>
        <v>0</v>
      </c>
      <c r="AB243" s="274" t="b">
        <f t="shared" si="4"/>
        <v>0</v>
      </c>
      <c r="AH243" s="199" t="b">
        <f t="shared" si="5"/>
        <v>0</v>
      </c>
    </row>
    <row r="244" spans="1:34" ht="32.25" customHeight="1" x14ac:dyDescent="0.3">
      <c r="A244" s="252"/>
      <c r="B244" s="486" t="s">
        <v>353</v>
      </c>
      <c r="C244" s="987"/>
      <c r="D244" s="934"/>
      <c r="E244" s="935"/>
      <c r="F244" s="475"/>
      <c r="G244" s="476"/>
      <c r="H244" s="936"/>
      <c r="I244" s="937"/>
      <c r="J244" s="937"/>
      <c r="K244" s="938"/>
      <c r="L244" s="57"/>
      <c r="M244" s="988"/>
      <c r="N244" s="989"/>
      <c r="O244" s="274"/>
      <c r="P244" s="363"/>
      <c r="Q244" s="486"/>
      <c r="R244" s="941"/>
      <c r="S244" s="487"/>
      <c r="T244" s="942"/>
      <c r="U244" s="943"/>
      <c r="V244" s="943"/>
      <c r="W244" s="943"/>
      <c r="X244" s="944"/>
      <c r="Y244" s="274"/>
      <c r="Z244" s="274"/>
      <c r="AA244" s="274" t="b">
        <f t="shared" si="3"/>
        <v>0</v>
      </c>
      <c r="AB244" s="274" t="b">
        <f t="shared" si="4"/>
        <v>0</v>
      </c>
      <c r="AH244" s="199" t="b">
        <f t="shared" si="5"/>
        <v>0</v>
      </c>
    </row>
    <row r="245" spans="1:34" ht="32.25" customHeight="1" x14ac:dyDescent="0.3">
      <c r="A245" s="252"/>
      <c r="B245" s="486" t="s">
        <v>353</v>
      </c>
      <c r="C245" s="987"/>
      <c r="D245" s="934"/>
      <c r="E245" s="935"/>
      <c r="F245" s="475"/>
      <c r="G245" s="476"/>
      <c r="H245" s="936"/>
      <c r="I245" s="937"/>
      <c r="J245" s="937"/>
      <c r="K245" s="938"/>
      <c r="L245" s="57"/>
      <c r="M245" s="988"/>
      <c r="N245" s="989"/>
      <c r="O245" s="274"/>
      <c r="P245" s="363"/>
      <c r="Q245" s="486"/>
      <c r="R245" s="941"/>
      <c r="S245" s="487"/>
      <c r="T245" s="942"/>
      <c r="U245" s="943"/>
      <c r="V245" s="943"/>
      <c r="W245" s="943"/>
      <c r="X245" s="944"/>
      <c r="Y245" s="274"/>
      <c r="Z245" s="274"/>
      <c r="AA245" s="274" t="b">
        <f t="shared" si="3"/>
        <v>0</v>
      </c>
      <c r="AB245" s="274" t="b">
        <f t="shared" si="4"/>
        <v>0</v>
      </c>
      <c r="AH245" s="199" t="b">
        <f t="shared" si="5"/>
        <v>0</v>
      </c>
    </row>
    <row r="246" spans="1:34" ht="32.25" customHeight="1" x14ac:dyDescent="0.3">
      <c r="A246" s="252"/>
      <c r="B246" s="486" t="s">
        <v>353</v>
      </c>
      <c r="C246" s="987"/>
      <c r="D246" s="934"/>
      <c r="E246" s="935"/>
      <c r="F246" s="475"/>
      <c r="G246" s="476"/>
      <c r="H246" s="936"/>
      <c r="I246" s="937"/>
      <c r="J246" s="937"/>
      <c r="K246" s="938"/>
      <c r="L246" s="57"/>
      <c r="M246" s="988"/>
      <c r="N246" s="989"/>
      <c r="O246" s="307"/>
      <c r="P246" s="363"/>
      <c r="Q246" s="486"/>
      <c r="R246" s="941"/>
      <c r="S246" s="487"/>
      <c r="T246" s="942"/>
      <c r="U246" s="943"/>
      <c r="V246" s="943"/>
      <c r="W246" s="943"/>
      <c r="X246" s="944"/>
      <c r="Y246" s="274"/>
      <c r="Z246" s="274"/>
      <c r="AA246" s="274" t="b">
        <f t="shared" si="3"/>
        <v>0</v>
      </c>
      <c r="AB246" s="274" t="b">
        <f t="shared" si="4"/>
        <v>0</v>
      </c>
      <c r="AH246" s="199" t="b">
        <f t="shared" si="5"/>
        <v>0</v>
      </c>
    </row>
    <row r="247" spans="1:34" ht="6.75" customHeight="1" x14ac:dyDescent="0.3">
      <c r="A247" s="188">
        <v>1</v>
      </c>
      <c r="AA247" s="274"/>
      <c r="AB247" s="274"/>
      <c r="AH247" s="199"/>
    </row>
    <row r="248" spans="1:34" ht="14" x14ac:dyDescent="0.3">
      <c r="A248" s="252"/>
      <c r="B248" s="221"/>
      <c r="C248" s="221"/>
      <c r="D248" s="221"/>
      <c r="E248" s="221"/>
      <c r="F248" s="221"/>
      <c r="G248" s="221"/>
      <c r="H248" s="221"/>
      <c r="I248" s="221"/>
      <c r="J248" s="221"/>
      <c r="M248" s="970"/>
      <c r="N248" s="970"/>
      <c r="P248" s="221"/>
      <c r="Q248" s="221"/>
      <c r="R248" s="221"/>
      <c r="S248" s="221"/>
      <c r="T248" s="221"/>
      <c r="U248" s="221"/>
      <c r="V248" s="221"/>
      <c r="W248" s="221"/>
      <c r="X248" s="254"/>
      <c r="Y248" s="256"/>
      <c r="Z248" s="221"/>
      <c r="AA248" s="274"/>
      <c r="AB248" s="274"/>
      <c r="AH248" s="199"/>
    </row>
    <row r="249" spans="1:34" ht="9" customHeight="1" x14ac:dyDescent="0.25">
      <c r="J249" s="280"/>
      <c r="L249" s="211"/>
      <c r="M249" s="211"/>
      <c r="N249" s="211"/>
      <c r="P249" s="361"/>
      <c r="R249" s="361"/>
      <c r="S249" s="260"/>
      <c r="T249" s="260"/>
      <c r="U249" s="260"/>
      <c r="V249" s="260"/>
      <c r="W249" s="195"/>
      <c r="Y249" s="195"/>
      <c r="Z249" s="195"/>
      <c r="AD249" s="260"/>
      <c r="AE249" s="221"/>
    </row>
    <row r="250" spans="1:34" ht="23.25" customHeight="1" collapsed="1" x14ac:dyDescent="0.25">
      <c r="A250" s="188" t="s">
        <v>146</v>
      </c>
      <c r="B250" s="372" t="s">
        <v>349</v>
      </c>
      <c r="C250" s="321"/>
      <c r="D250" s="321"/>
      <c r="E250" s="321"/>
      <c r="F250" s="324"/>
      <c r="G250" s="321"/>
      <c r="H250" s="321"/>
      <c r="I250" s="321"/>
      <c r="J250" s="323"/>
      <c r="K250" s="321"/>
      <c r="L250" s="382"/>
      <c r="M250" s="382"/>
      <c r="N250" s="383"/>
      <c r="P250" s="361"/>
      <c r="R250" s="361"/>
      <c r="S250" s="260"/>
      <c r="T250" s="260"/>
      <c r="U250" s="260"/>
      <c r="V250" s="260"/>
      <c r="W250" s="195"/>
      <c r="Y250" s="195"/>
      <c r="Z250" s="195"/>
      <c r="AD250" s="260"/>
      <c r="AE250" s="221"/>
    </row>
    <row r="251" spans="1:34" ht="9.75" customHeight="1" x14ac:dyDescent="0.25">
      <c r="A251" s="188" t="s">
        <v>146</v>
      </c>
      <c r="B251" s="384"/>
      <c r="J251" s="280"/>
      <c r="L251" s="211"/>
      <c r="M251" s="211"/>
      <c r="N251" s="385"/>
      <c r="P251" s="361"/>
      <c r="R251" s="361"/>
      <c r="S251" s="260"/>
      <c r="T251" s="260"/>
      <c r="U251" s="260"/>
      <c r="V251" s="260"/>
      <c r="W251" s="195"/>
      <c r="Y251" s="195"/>
      <c r="Z251" s="195"/>
      <c r="AD251" s="260"/>
      <c r="AE251" s="221"/>
    </row>
    <row r="252" spans="1:34" ht="20.25" customHeight="1" x14ac:dyDescent="0.25">
      <c r="A252" s="188" t="s">
        <v>146</v>
      </c>
      <c r="B252" s="974" t="s">
        <v>118</v>
      </c>
      <c r="C252" s="975"/>
      <c r="D252" s="975"/>
      <c r="E252" s="975"/>
      <c r="F252" s="975"/>
      <c r="G252" s="975"/>
      <c r="H252" s="975"/>
      <c r="I252" s="975"/>
      <c r="J252" s="975"/>
      <c r="K252" s="975"/>
      <c r="L252" s="975"/>
      <c r="M252" s="975"/>
      <c r="N252" s="976"/>
      <c r="P252" s="386"/>
      <c r="Q252" s="387"/>
      <c r="R252" s="388"/>
      <c r="S252" s="991"/>
      <c r="T252" s="991"/>
      <c r="U252" s="991"/>
      <c r="V252" s="991"/>
      <c r="W252" s="195"/>
      <c r="AD252" s="260"/>
      <c r="AE252" s="344"/>
    </row>
    <row r="253" spans="1:34" ht="19.5" customHeight="1" x14ac:dyDescent="0.25">
      <c r="A253" s="188" t="s">
        <v>146</v>
      </c>
      <c r="B253" s="992"/>
      <c r="C253" s="993"/>
      <c r="D253" s="993"/>
      <c r="E253" s="993"/>
      <c r="F253" s="993"/>
      <c r="G253" s="993"/>
      <c r="H253" s="993"/>
      <c r="I253" s="993"/>
      <c r="J253" s="993"/>
      <c r="K253" s="993"/>
      <c r="L253" s="993"/>
      <c r="M253" s="993"/>
      <c r="N253" s="994"/>
      <c r="P253" s="361"/>
      <c r="U253" s="532"/>
      <c r="V253" s="532"/>
      <c r="W253" s="195"/>
      <c r="AD253" s="260"/>
    </row>
    <row r="254" spans="1:34" ht="18" customHeight="1" x14ac:dyDescent="0.25">
      <c r="A254" s="188" t="s">
        <v>146</v>
      </c>
      <c r="B254" s="995"/>
      <c r="C254" s="993"/>
      <c r="D254" s="993"/>
      <c r="E254" s="993"/>
      <c r="F254" s="993"/>
      <c r="G254" s="993"/>
      <c r="H254" s="993"/>
      <c r="I254" s="993"/>
      <c r="J254" s="993"/>
      <c r="K254" s="993"/>
      <c r="L254" s="993"/>
      <c r="M254" s="993"/>
      <c r="N254" s="994"/>
      <c r="P254" s="386"/>
      <c r="Q254" s="387"/>
      <c r="R254" s="388"/>
      <c r="S254" s="991"/>
      <c r="T254" s="991"/>
      <c r="U254" s="991"/>
      <c r="V254" s="991"/>
      <c r="W254" s="260"/>
      <c r="AD254" s="260"/>
      <c r="AE254" s="264"/>
    </row>
    <row r="255" spans="1:34" ht="19.5" customHeight="1" x14ac:dyDescent="0.25">
      <c r="A255" s="188" t="s">
        <v>146</v>
      </c>
      <c r="B255" s="995"/>
      <c r="C255" s="993"/>
      <c r="D255" s="993"/>
      <c r="E255" s="993"/>
      <c r="F255" s="993"/>
      <c r="G255" s="993"/>
      <c r="H255" s="993"/>
      <c r="I255" s="993"/>
      <c r="J255" s="993"/>
      <c r="K255" s="993"/>
      <c r="L255" s="993"/>
      <c r="M255" s="993"/>
      <c r="N255" s="994"/>
      <c r="P255" s="361"/>
      <c r="R255" s="361"/>
      <c r="S255" s="889"/>
      <c r="T255" s="889"/>
      <c r="U255" s="889"/>
      <c r="V255" s="889"/>
      <c r="W255" s="264"/>
      <c r="AD255" s="264"/>
      <c r="AE255" s="264"/>
    </row>
    <row r="256" spans="1:34" ht="12.75" customHeight="1" x14ac:dyDescent="0.25">
      <c r="A256" s="188" t="s">
        <v>146</v>
      </c>
      <c r="B256" s="995"/>
      <c r="C256" s="993"/>
      <c r="D256" s="993"/>
      <c r="E256" s="993"/>
      <c r="F256" s="993"/>
      <c r="G256" s="993"/>
      <c r="H256" s="993"/>
      <c r="I256" s="993"/>
      <c r="J256" s="993"/>
      <c r="K256" s="993"/>
      <c r="L256" s="993"/>
      <c r="M256" s="993"/>
      <c r="N256" s="994"/>
      <c r="P256" s="386"/>
      <c r="Q256" s="387"/>
      <c r="R256" s="999"/>
      <c r="S256" s="999"/>
      <c r="T256" s="999"/>
    </row>
    <row r="257" spans="1:34" ht="15.75" customHeight="1" x14ac:dyDescent="0.25">
      <c r="A257" s="188" t="s">
        <v>146</v>
      </c>
      <c r="B257" s="995"/>
      <c r="C257" s="993"/>
      <c r="D257" s="993"/>
      <c r="E257" s="993"/>
      <c r="F257" s="993"/>
      <c r="G257" s="993"/>
      <c r="H257" s="993"/>
      <c r="I257" s="993"/>
      <c r="J257" s="993"/>
      <c r="K257" s="993"/>
      <c r="L257" s="993"/>
      <c r="M257" s="993"/>
      <c r="N257" s="994"/>
      <c r="P257" s="361"/>
      <c r="R257" s="999"/>
      <c r="S257" s="999"/>
      <c r="T257" s="999"/>
    </row>
    <row r="258" spans="1:34" ht="18" customHeight="1" x14ac:dyDescent="0.25">
      <c r="A258" s="188" t="s">
        <v>146</v>
      </c>
      <c r="B258" s="995"/>
      <c r="C258" s="993"/>
      <c r="D258" s="993"/>
      <c r="E258" s="993"/>
      <c r="F258" s="993"/>
      <c r="G258" s="993"/>
      <c r="H258" s="993"/>
      <c r="I258" s="993"/>
      <c r="J258" s="993"/>
      <c r="K258" s="993"/>
      <c r="L258" s="993"/>
      <c r="M258" s="993"/>
      <c r="N258" s="994"/>
      <c r="P258" s="386"/>
      <c r="Q258" s="387"/>
      <c r="R258" s="388"/>
      <c r="S258" s="991"/>
      <c r="T258" s="991"/>
      <c r="U258" s="991"/>
      <c r="V258" s="991"/>
    </row>
    <row r="259" spans="1:34" x14ac:dyDescent="0.25">
      <c r="A259" s="188" t="s">
        <v>146</v>
      </c>
      <c r="B259" s="996"/>
      <c r="C259" s="997"/>
      <c r="D259" s="997"/>
      <c r="E259" s="997"/>
      <c r="F259" s="997"/>
      <c r="G259" s="997"/>
      <c r="H259" s="997"/>
      <c r="I259" s="997"/>
      <c r="J259" s="997"/>
      <c r="K259" s="997"/>
      <c r="L259" s="997"/>
      <c r="M259" s="997"/>
      <c r="N259" s="998"/>
      <c r="P259" s="282"/>
      <c r="R259" s="260"/>
      <c r="U259" s="532"/>
      <c r="V259" s="532"/>
      <c r="W259" s="280"/>
      <c r="AD259" s="280"/>
    </row>
    <row r="260" spans="1:34" x14ac:dyDescent="0.25">
      <c r="B260" s="279"/>
      <c r="C260" s="279"/>
      <c r="D260" s="279"/>
      <c r="E260" s="279"/>
      <c r="F260" s="279"/>
      <c r="G260" s="279"/>
      <c r="H260" s="279"/>
      <c r="I260" s="279"/>
      <c r="J260" s="280"/>
      <c r="L260" s="281"/>
      <c r="M260" s="281"/>
      <c r="N260" s="281"/>
      <c r="P260" s="282"/>
      <c r="R260" s="260"/>
      <c r="U260" s="195"/>
      <c r="V260" s="195"/>
      <c r="W260" s="280"/>
      <c r="AD260" s="280"/>
    </row>
    <row r="261" spans="1:34" x14ac:dyDescent="0.25">
      <c r="B261" s="279"/>
      <c r="C261" s="279"/>
      <c r="D261" s="279"/>
      <c r="E261" s="279"/>
      <c r="F261" s="279"/>
      <c r="G261" s="279"/>
      <c r="H261" s="279"/>
      <c r="I261" s="279"/>
      <c r="J261" s="280"/>
      <c r="L261" s="281"/>
      <c r="M261" s="281"/>
      <c r="N261" s="281"/>
      <c r="P261" s="282"/>
      <c r="R261" s="260"/>
      <c r="U261" s="195"/>
      <c r="V261" s="195"/>
      <c r="W261" s="280"/>
      <c r="AD261" s="280"/>
    </row>
    <row r="262" spans="1:34" ht="18" x14ac:dyDescent="0.25">
      <c r="B262" s="471" t="s">
        <v>329</v>
      </c>
      <c r="C262" s="471"/>
      <c r="D262" s="471"/>
      <c r="E262" s="471"/>
      <c r="F262" s="471"/>
      <c r="H262" s="283"/>
      <c r="I262" s="283"/>
      <c r="J262" s="283"/>
      <c r="S262" s="221"/>
      <c r="T262" s="221"/>
      <c r="U262" s="221"/>
      <c r="W262" s="221"/>
    </row>
    <row r="263" spans="1:34" ht="26.25" customHeight="1" x14ac:dyDescent="0.25">
      <c r="B263" s="651" t="s">
        <v>328</v>
      </c>
      <c r="C263" s="652"/>
      <c r="D263" s="652"/>
      <c r="E263" s="652"/>
      <c r="F263" s="652"/>
      <c r="G263" s="652"/>
      <c r="H263" s="652"/>
      <c r="I263" s="652"/>
      <c r="J263" s="283"/>
      <c r="S263" s="221"/>
      <c r="T263" s="221"/>
      <c r="U263" s="221"/>
      <c r="W263" s="221"/>
    </row>
    <row r="264" spans="1:34" ht="13" x14ac:dyDescent="0.25">
      <c r="B264" s="189" t="s">
        <v>106</v>
      </c>
      <c r="H264" s="283"/>
      <c r="I264" s="283"/>
      <c r="J264" s="283"/>
      <c r="K264" s="190"/>
      <c r="P264" s="189"/>
      <c r="U264" s="221"/>
      <c r="V264" s="221"/>
      <c r="W264" s="221"/>
    </row>
    <row r="265" spans="1:34" ht="19.5" customHeight="1" x14ac:dyDescent="0.25">
      <c r="B265" s="502" t="s">
        <v>352</v>
      </c>
      <c r="C265" s="566"/>
      <c r="D265" s="566"/>
      <c r="E265" s="566"/>
      <c r="F265" s="566"/>
      <c r="G265" s="566"/>
      <c r="H265" s="566"/>
      <c r="I265" s="626"/>
      <c r="J265" s="283"/>
      <c r="K265" s="190"/>
      <c r="P265" s="631"/>
      <c r="Q265" s="631"/>
      <c r="R265" s="631"/>
      <c r="S265" s="631"/>
      <c r="T265" s="284"/>
      <c r="U265" s="221"/>
    </row>
    <row r="266" spans="1:34" ht="19.5" customHeight="1" x14ac:dyDescent="0.25">
      <c r="B266" s="498"/>
      <c r="C266" s="499"/>
      <c r="D266" s="499"/>
      <c r="E266" s="499"/>
      <c r="F266" s="499"/>
      <c r="G266" s="499"/>
      <c r="H266" s="499"/>
      <c r="I266" s="500"/>
      <c r="J266" s="283"/>
      <c r="K266" s="190"/>
      <c r="U266" s="221"/>
      <c r="AG266" s="221"/>
      <c r="AH266" s="221"/>
    </row>
    <row r="267" spans="1:34" ht="19.5" customHeight="1" x14ac:dyDescent="0.25">
      <c r="B267" s="498"/>
      <c r="C267" s="499"/>
      <c r="D267" s="499"/>
      <c r="E267" s="499"/>
      <c r="F267" s="499"/>
      <c r="G267" s="499"/>
      <c r="H267" s="499"/>
      <c r="I267" s="500"/>
      <c r="K267" s="190"/>
      <c r="U267" s="221"/>
      <c r="X267" s="637"/>
      <c r="Y267" s="637"/>
      <c r="Z267" s="637"/>
      <c r="AA267" s="637"/>
      <c r="AB267" s="637"/>
      <c r="AG267" s="221"/>
      <c r="AH267" s="221"/>
    </row>
    <row r="268" spans="1:34" ht="19.5" customHeight="1" x14ac:dyDescent="0.25">
      <c r="B268" s="501"/>
      <c r="C268" s="501"/>
      <c r="D268" s="501"/>
      <c r="E268" s="501"/>
      <c r="F268" s="501"/>
      <c r="G268" s="501"/>
      <c r="H268" s="501"/>
      <c r="I268" s="501"/>
      <c r="K268" s="190"/>
      <c r="U268" s="221"/>
      <c r="X268" s="637"/>
      <c r="Y268" s="637"/>
      <c r="Z268" s="637"/>
      <c r="AA268" s="637"/>
      <c r="AB268" s="637"/>
      <c r="AG268" s="221"/>
      <c r="AH268" s="221"/>
    </row>
    <row r="269" spans="1:34" ht="12.75" customHeight="1" x14ac:dyDescent="0.25">
      <c r="J269" s="280"/>
      <c r="P269" s="280"/>
      <c r="Q269" s="280"/>
      <c r="R269" s="280"/>
      <c r="S269" s="280"/>
      <c r="T269" s="280"/>
      <c r="U269" s="221"/>
      <c r="X269" s="637"/>
      <c r="Y269" s="637"/>
      <c r="Z269" s="637"/>
      <c r="AA269" s="637"/>
      <c r="AB269" s="637"/>
      <c r="AG269" s="221"/>
      <c r="AH269" s="221"/>
    </row>
    <row r="270" spans="1:34" ht="19.5" customHeight="1" x14ac:dyDescent="0.25">
      <c r="B270" s="189" t="s">
        <v>336</v>
      </c>
      <c r="P270" s="189"/>
      <c r="U270" s="221"/>
      <c r="X270" s="637"/>
      <c r="Y270" s="637"/>
      <c r="Z270" s="637"/>
      <c r="AA270" s="637"/>
      <c r="AB270" s="637"/>
      <c r="AG270" s="221"/>
      <c r="AH270" s="221"/>
    </row>
    <row r="271" spans="1:34" ht="19.5" customHeight="1" x14ac:dyDescent="0.25">
      <c r="B271" s="497" t="s">
        <v>155</v>
      </c>
      <c r="C271" s="497"/>
      <c r="D271" s="497"/>
      <c r="E271" s="497"/>
      <c r="F271" s="497"/>
      <c r="G271" s="497"/>
      <c r="H271" s="497"/>
      <c r="I271" s="497"/>
      <c r="P271" s="631"/>
      <c r="Q271" s="631"/>
      <c r="R271" s="631"/>
      <c r="S271" s="631"/>
      <c r="T271" s="284"/>
      <c r="U271" s="221"/>
      <c r="X271" s="637"/>
      <c r="Y271" s="637"/>
      <c r="Z271" s="637"/>
      <c r="AA271" s="637"/>
      <c r="AB271" s="637"/>
    </row>
    <row r="272" spans="1:34" ht="19.5" customHeight="1" x14ac:dyDescent="0.25">
      <c r="B272" s="501"/>
      <c r="C272" s="501"/>
      <c r="D272" s="501"/>
      <c r="E272" s="501"/>
      <c r="F272" s="501"/>
      <c r="G272" s="501"/>
      <c r="H272" s="501"/>
      <c r="I272" s="501"/>
      <c r="U272" s="221"/>
      <c r="X272" s="637"/>
      <c r="Y272" s="637"/>
      <c r="Z272" s="637"/>
      <c r="AA272" s="637"/>
      <c r="AB272" s="637"/>
      <c r="AG272" s="221"/>
      <c r="AH272" s="221"/>
    </row>
    <row r="273" spans="2:34" ht="19.5" customHeight="1" x14ac:dyDescent="0.25">
      <c r="B273" s="501"/>
      <c r="C273" s="501"/>
      <c r="D273" s="501"/>
      <c r="E273" s="501"/>
      <c r="F273" s="501"/>
      <c r="G273" s="501"/>
      <c r="H273" s="501"/>
      <c r="I273" s="501"/>
      <c r="U273" s="221"/>
      <c r="X273" s="637"/>
      <c r="Y273" s="637"/>
      <c r="Z273" s="637"/>
      <c r="AA273" s="637"/>
      <c r="AB273" s="637"/>
      <c r="AG273" s="221"/>
      <c r="AH273" s="221"/>
    </row>
    <row r="274" spans="2:34" ht="19.5" customHeight="1" x14ac:dyDescent="0.25">
      <c r="B274" s="501"/>
      <c r="C274" s="501"/>
      <c r="D274" s="501"/>
      <c r="E274" s="501"/>
      <c r="F274" s="501"/>
      <c r="G274" s="501"/>
      <c r="H274" s="501"/>
      <c r="I274" s="501"/>
      <c r="U274" s="221"/>
      <c r="X274" s="637"/>
      <c r="Y274" s="637"/>
      <c r="Z274" s="637"/>
      <c r="AA274" s="637"/>
      <c r="AB274" s="637"/>
      <c r="AG274" s="221"/>
      <c r="AH274" s="221"/>
    </row>
    <row r="275" spans="2:34" ht="19.5" customHeight="1" x14ac:dyDescent="0.25">
      <c r="U275" s="221"/>
      <c r="X275" s="637"/>
      <c r="Y275" s="637"/>
      <c r="Z275" s="637"/>
      <c r="AA275" s="637"/>
      <c r="AB275" s="637"/>
      <c r="AG275" s="221"/>
      <c r="AH275" s="221"/>
    </row>
    <row r="276" spans="2:34" ht="19.5" customHeight="1" x14ac:dyDescent="0.25">
      <c r="B276" s="189" t="s">
        <v>337</v>
      </c>
      <c r="P276" s="189"/>
      <c r="U276" s="221"/>
      <c r="X276" s="637"/>
      <c r="Y276" s="637"/>
      <c r="Z276" s="637"/>
      <c r="AA276" s="637"/>
      <c r="AB276" s="637"/>
      <c r="AG276" s="221"/>
      <c r="AH276" s="221"/>
    </row>
    <row r="277" spans="2:34" ht="19.5" customHeight="1" x14ac:dyDescent="0.25">
      <c r="B277" s="497" t="s">
        <v>338</v>
      </c>
      <c r="C277" s="497"/>
      <c r="D277" s="497"/>
      <c r="E277" s="497"/>
      <c r="F277" s="497"/>
      <c r="G277" s="497"/>
      <c r="H277" s="497"/>
      <c r="I277" s="497"/>
      <c r="P277" s="636"/>
      <c r="Q277" s="636"/>
      <c r="R277" s="636"/>
      <c r="S277" s="636"/>
      <c r="T277" s="284"/>
      <c r="U277" s="221"/>
      <c r="X277" s="637"/>
      <c r="Y277" s="637"/>
      <c r="Z277" s="637"/>
      <c r="AA277" s="637"/>
      <c r="AB277" s="637"/>
    </row>
    <row r="278" spans="2:34" ht="19.5" customHeight="1" x14ac:dyDescent="0.25">
      <c r="B278" s="501"/>
      <c r="C278" s="501"/>
      <c r="D278" s="501"/>
      <c r="E278" s="501"/>
      <c r="F278" s="501"/>
      <c r="G278" s="501"/>
      <c r="H278" s="501"/>
      <c r="I278" s="501"/>
      <c r="U278" s="221"/>
      <c r="X278" s="637"/>
      <c r="Y278" s="637"/>
      <c r="Z278" s="637"/>
      <c r="AA278" s="637"/>
      <c r="AB278" s="637"/>
      <c r="AG278" s="221"/>
      <c r="AH278" s="221"/>
    </row>
    <row r="279" spans="2:34" ht="19.5" customHeight="1" x14ac:dyDescent="0.25">
      <c r="B279" s="501"/>
      <c r="C279" s="501"/>
      <c r="D279" s="501"/>
      <c r="E279" s="501"/>
      <c r="F279" s="501"/>
      <c r="G279" s="501"/>
      <c r="H279" s="501"/>
      <c r="I279" s="501"/>
      <c r="U279" s="221"/>
      <c r="X279" s="637"/>
      <c r="Y279" s="637"/>
      <c r="Z279" s="637"/>
      <c r="AA279" s="637"/>
      <c r="AB279" s="637"/>
      <c r="AG279" s="221"/>
      <c r="AH279" s="221"/>
    </row>
    <row r="280" spans="2:34" ht="37.5" customHeight="1" x14ac:dyDescent="0.25">
      <c r="B280" s="969"/>
      <c r="C280" s="501"/>
      <c r="D280" s="501"/>
      <c r="E280" s="501"/>
      <c r="F280" s="501"/>
      <c r="G280" s="501"/>
      <c r="H280" s="501"/>
      <c r="I280" s="501"/>
      <c r="U280" s="221"/>
      <c r="X280" s="637"/>
      <c r="Y280" s="637"/>
      <c r="Z280" s="637"/>
      <c r="AA280" s="637"/>
      <c r="AB280" s="637"/>
      <c r="AG280" s="221"/>
      <c r="AH280" s="221"/>
    </row>
    <row r="281" spans="2:34" ht="19.5" customHeight="1" x14ac:dyDescent="0.25">
      <c r="B281" s="501"/>
      <c r="C281" s="501"/>
      <c r="D281" s="501"/>
      <c r="E281" s="501"/>
      <c r="F281" s="501"/>
      <c r="G281" s="501"/>
      <c r="H281" s="501"/>
      <c r="I281" s="501"/>
      <c r="U281" s="221"/>
      <c r="X281" s="637"/>
      <c r="Y281" s="637"/>
      <c r="Z281" s="637"/>
      <c r="AA281" s="637"/>
      <c r="AB281" s="637"/>
      <c r="AG281" s="221"/>
      <c r="AH281" s="221"/>
    </row>
    <row r="282" spans="2:34" ht="19.5" customHeight="1" x14ac:dyDescent="0.25">
      <c r="B282" s="501"/>
      <c r="C282" s="501"/>
      <c r="D282" s="501"/>
      <c r="E282" s="501"/>
      <c r="F282" s="501"/>
      <c r="G282" s="501"/>
      <c r="H282" s="501"/>
      <c r="I282" s="501"/>
      <c r="U282" s="221"/>
      <c r="X282" s="637"/>
      <c r="Y282" s="637"/>
      <c r="Z282" s="637"/>
      <c r="AA282" s="637"/>
      <c r="AB282" s="637"/>
      <c r="AG282" s="221"/>
      <c r="AH282" s="221"/>
    </row>
    <row r="283" spans="2:34" ht="17.25" customHeight="1" x14ac:dyDescent="0.25">
      <c r="B283" s="285"/>
      <c r="C283" s="285"/>
      <c r="D283" s="285"/>
      <c r="E283" s="285"/>
      <c r="F283" s="285"/>
      <c r="H283" s="286"/>
      <c r="I283" s="286"/>
      <c r="J283" s="286"/>
      <c r="P283" s="287"/>
      <c r="S283" s="221"/>
      <c r="T283" s="221"/>
      <c r="U283" s="221"/>
      <c r="X283" s="637"/>
      <c r="Y283" s="637"/>
      <c r="Z283" s="637"/>
      <c r="AA283" s="637"/>
      <c r="AB283" s="637"/>
      <c r="AG283" s="221"/>
      <c r="AH283" s="221"/>
    </row>
    <row r="284" spans="2:34" ht="19.5" customHeight="1" x14ac:dyDescent="0.25">
      <c r="B284" s="189" t="s">
        <v>149</v>
      </c>
      <c r="P284" s="189"/>
      <c r="U284" s="221"/>
      <c r="X284" s="637"/>
      <c r="Y284" s="637"/>
      <c r="Z284" s="637"/>
      <c r="AA284" s="637"/>
      <c r="AB284" s="637"/>
      <c r="AG284" s="221"/>
      <c r="AH284" s="221"/>
    </row>
    <row r="285" spans="2:34" ht="19.5" customHeight="1" x14ac:dyDescent="0.25">
      <c r="B285" s="497" t="s">
        <v>172</v>
      </c>
      <c r="C285" s="497"/>
      <c r="D285" s="497"/>
      <c r="E285" s="497"/>
      <c r="F285" s="497"/>
      <c r="G285" s="497"/>
      <c r="H285" s="497"/>
      <c r="I285" s="497"/>
      <c r="K285" s="190"/>
      <c r="P285" s="631"/>
      <c r="Q285" s="631"/>
      <c r="R285" s="631"/>
      <c r="S285" s="631"/>
      <c r="T285" s="284"/>
      <c r="U285" s="221"/>
      <c r="X285" s="637"/>
      <c r="Y285" s="637"/>
      <c r="Z285" s="637"/>
      <c r="AA285" s="637"/>
      <c r="AB285" s="637"/>
    </row>
    <row r="286" spans="2:34" ht="19.5" customHeight="1" x14ac:dyDescent="0.25">
      <c r="B286" s="501"/>
      <c r="C286" s="501"/>
      <c r="D286" s="501"/>
      <c r="E286" s="501"/>
      <c r="F286" s="501"/>
      <c r="G286" s="501"/>
      <c r="H286" s="501"/>
      <c r="I286" s="501"/>
      <c r="K286" s="190"/>
      <c r="U286" s="221"/>
      <c r="X286" s="637"/>
      <c r="Y286" s="637"/>
      <c r="Z286" s="637"/>
      <c r="AA286" s="637"/>
      <c r="AB286" s="637"/>
      <c r="AG286" s="221"/>
      <c r="AH286" s="221"/>
    </row>
    <row r="287" spans="2:34" ht="19.5" customHeight="1" x14ac:dyDescent="0.25">
      <c r="B287" s="501"/>
      <c r="C287" s="501"/>
      <c r="D287" s="501"/>
      <c r="E287" s="501"/>
      <c r="F287" s="501"/>
      <c r="G287" s="501"/>
      <c r="H287" s="501"/>
      <c r="I287" s="501"/>
      <c r="K287" s="190"/>
      <c r="U287" s="221"/>
      <c r="X287" s="637"/>
      <c r="Y287" s="637"/>
      <c r="Z287" s="637"/>
      <c r="AA287" s="637"/>
      <c r="AB287" s="637"/>
      <c r="AG287" s="221"/>
      <c r="AH287" s="221"/>
    </row>
    <row r="288" spans="2:34" ht="19.5" customHeight="1" x14ac:dyDescent="0.25">
      <c r="B288" s="501"/>
      <c r="C288" s="501"/>
      <c r="D288" s="501"/>
      <c r="E288" s="501"/>
      <c r="F288" s="501"/>
      <c r="G288" s="501"/>
      <c r="H288" s="501"/>
      <c r="I288" s="501"/>
      <c r="K288" s="190"/>
      <c r="U288" s="221"/>
      <c r="X288" s="637"/>
      <c r="Y288" s="637"/>
      <c r="Z288" s="637"/>
      <c r="AA288" s="637"/>
      <c r="AB288" s="637"/>
      <c r="AG288" s="221"/>
      <c r="AH288" s="221"/>
    </row>
    <row r="289" spans="2:34" ht="19.5" customHeight="1" x14ac:dyDescent="0.25">
      <c r="J289" s="280"/>
      <c r="P289" s="280"/>
      <c r="Q289" s="280"/>
      <c r="R289" s="280"/>
      <c r="S289" s="280"/>
      <c r="T289" s="280"/>
      <c r="U289" s="221"/>
      <c r="X289" s="637"/>
      <c r="Y289" s="637"/>
      <c r="Z289" s="637"/>
      <c r="AA289" s="637"/>
      <c r="AB289" s="637"/>
      <c r="AG289" s="221"/>
      <c r="AH289" s="221"/>
    </row>
    <row r="290" spans="2:34" ht="17.25" customHeight="1" x14ac:dyDescent="0.25">
      <c r="B290" s="189" t="s">
        <v>335</v>
      </c>
      <c r="C290" s="285"/>
      <c r="D290" s="285"/>
      <c r="E290" s="285"/>
      <c r="F290" s="285"/>
      <c r="H290" s="286"/>
      <c r="I290" s="286"/>
      <c r="J290" s="286"/>
      <c r="P290" s="287"/>
      <c r="S290" s="221"/>
      <c r="T290" s="221"/>
      <c r="U290" s="221"/>
      <c r="X290" s="637"/>
      <c r="Y290" s="637"/>
      <c r="Z290" s="637"/>
      <c r="AA290" s="637"/>
      <c r="AB290" s="637"/>
      <c r="AG290" s="221"/>
      <c r="AH290" s="221"/>
    </row>
    <row r="291" spans="2:34" s="1" customFormat="1" ht="43.9" customHeight="1" x14ac:dyDescent="0.25">
      <c r="B291" s="497" t="s">
        <v>608</v>
      </c>
      <c r="C291" s="497"/>
      <c r="D291" s="497"/>
      <c r="E291" s="497"/>
      <c r="F291" s="497"/>
      <c r="G291" s="497"/>
      <c r="H291" s="497"/>
      <c r="I291" s="497"/>
      <c r="X291" s="637"/>
      <c r="Y291" s="637"/>
      <c r="Z291" s="637"/>
      <c r="AA291" s="637"/>
      <c r="AB291" s="637"/>
    </row>
    <row r="292" spans="2:34" s="1" customFormat="1" ht="41.25" customHeight="1" x14ac:dyDescent="0.25">
      <c r="B292" s="653"/>
      <c r="C292" s="654"/>
      <c r="D292" s="654"/>
      <c r="E292" s="655"/>
      <c r="F292" s="655"/>
      <c r="G292" s="655"/>
      <c r="H292" s="655"/>
      <c r="I292" s="656"/>
      <c r="X292" s="637"/>
      <c r="Y292" s="637"/>
      <c r="Z292" s="637"/>
      <c r="AA292" s="637"/>
      <c r="AB292" s="637"/>
    </row>
    <row r="293" spans="2:34" s="1" customFormat="1" ht="41.25" customHeight="1" x14ac:dyDescent="0.25">
      <c r="B293" s="657"/>
      <c r="C293" s="658"/>
      <c r="D293" s="658"/>
      <c r="E293" s="659"/>
      <c r="F293" s="659"/>
      <c r="G293" s="659"/>
      <c r="H293" s="659"/>
      <c r="I293" s="660"/>
      <c r="X293" s="637"/>
      <c r="Y293" s="637"/>
      <c r="Z293" s="637"/>
      <c r="AA293" s="637"/>
      <c r="AB293" s="637"/>
    </row>
    <row r="294" spans="2:34" s="1" customFormat="1" ht="25.5" customHeight="1" x14ac:dyDescent="0.4">
      <c r="B294" s="661"/>
      <c r="C294" s="662"/>
      <c r="D294" s="662"/>
      <c r="E294" s="662"/>
      <c r="F294" s="662"/>
      <c r="G294" s="662"/>
      <c r="H294" s="662"/>
      <c r="I294" s="663"/>
      <c r="J294" s="288"/>
      <c r="K294" s="288"/>
      <c r="L294" s="288"/>
      <c r="M294" s="288"/>
      <c r="X294" s="637"/>
      <c r="Y294" s="637"/>
      <c r="Z294" s="637"/>
      <c r="AA294" s="637"/>
      <c r="AB294" s="637"/>
    </row>
    <row r="295" spans="2:34" ht="17.25" customHeight="1" x14ac:dyDescent="0.25">
      <c r="B295" s="285"/>
      <c r="C295" s="285"/>
      <c r="D295" s="285"/>
      <c r="E295" s="285"/>
      <c r="F295" s="285"/>
      <c r="H295" s="286"/>
      <c r="I295" s="286"/>
      <c r="J295" s="286"/>
      <c r="P295" s="287"/>
      <c r="S295" s="221"/>
      <c r="T295" s="221"/>
      <c r="U295" s="221"/>
      <c r="X295" s="637"/>
      <c r="Y295" s="637"/>
      <c r="Z295" s="637"/>
      <c r="AA295" s="637"/>
      <c r="AB295" s="637"/>
      <c r="AG295" s="221"/>
      <c r="AH295" s="221"/>
    </row>
    <row r="296" spans="2:34" ht="20.25" customHeight="1" x14ac:dyDescent="0.25">
      <c r="B296" s="471" t="s">
        <v>35</v>
      </c>
      <c r="C296" s="471"/>
      <c r="D296" s="471"/>
      <c r="E296" s="471"/>
      <c r="F296" s="471"/>
      <c r="P296" s="287"/>
      <c r="S296" s="221"/>
      <c r="T296" s="221"/>
      <c r="U296" s="221"/>
      <c r="X296" s="637"/>
      <c r="Y296" s="637"/>
      <c r="Z296" s="637"/>
      <c r="AA296" s="637"/>
      <c r="AB296" s="637"/>
      <c r="AG296" s="221"/>
      <c r="AH296" s="221"/>
    </row>
    <row r="297" spans="2:34" ht="33" customHeight="1" x14ac:dyDescent="0.25">
      <c r="B297" s="502" t="s">
        <v>36</v>
      </c>
      <c r="C297" s="503"/>
      <c r="D297" s="503"/>
      <c r="E297" s="503"/>
      <c r="F297" s="503"/>
      <c r="G297" s="503"/>
      <c r="H297" s="503"/>
      <c r="I297" s="503"/>
      <c r="J297" s="289"/>
      <c r="K297" s="279"/>
      <c r="L297" s="279"/>
      <c r="M297" s="279"/>
      <c r="N297" s="279"/>
      <c r="O297" s="221"/>
      <c r="P297" s="221"/>
      <c r="Q297" s="221"/>
      <c r="R297" s="221"/>
      <c r="S297" s="221"/>
      <c r="T297" s="221"/>
      <c r="U297" s="221"/>
      <c r="X297" s="637"/>
      <c r="Y297" s="637"/>
      <c r="Z297" s="637"/>
      <c r="AA297" s="637"/>
      <c r="AB297" s="637"/>
      <c r="AG297" s="221"/>
      <c r="AH297" s="221"/>
    </row>
    <row r="298" spans="2:34" ht="17.25" customHeight="1" x14ac:dyDescent="0.25">
      <c r="B298" s="504"/>
      <c r="C298" s="505"/>
      <c r="D298" s="505"/>
      <c r="E298" s="505"/>
      <c r="F298" s="505"/>
      <c r="G298" s="505"/>
      <c r="H298" s="505"/>
      <c r="I298" s="505"/>
      <c r="J298" s="290"/>
      <c r="K298" s="291"/>
      <c r="L298" s="291"/>
      <c r="M298" s="291"/>
      <c r="N298" s="291"/>
      <c r="O298" s="221"/>
      <c r="P298" s="221"/>
      <c r="Q298" s="221"/>
      <c r="R298" s="221"/>
      <c r="S298" s="221"/>
      <c r="T298" s="221"/>
      <c r="U298" s="221"/>
      <c r="X298" s="637"/>
      <c r="Y298" s="637"/>
      <c r="Z298" s="637"/>
      <c r="AA298" s="637"/>
      <c r="AB298" s="637"/>
      <c r="AG298" s="221"/>
      <c r="AH298" s="221"/>
    </row>
    <row r="299" spans="2:34" ht="12.75" customHeight="1" x14ac:dyDescent="0.25">
      <c r="B299" s="506"/>
      <c r="C299" s="507"/>
      <c r="D299" s="507"/>
      <c r="E299" s="507"/>
      <c r="F299" s="507"/>
      <c r="G299" s="507"/>
      <c r="H299" s="507"/>
      <c r="I299" s="507"/>
      <c r="J299" s="290"/>
      <c r="K299" s="291"/>
      <c r="L299" s="291"/>
      <c r="M299" s="291"/>
      <c r="N299" s="291"/>
      <c r="X299" s="637"/>
      <c r="Y299" s="637"/>
      <c r="Z299" s="637"/>
      <c r="AA299" s="637"/>
      <c r="AB299" s="637"/>
    </row>
    <row r="300" spans="2:34" ht="12.75" customHeight="1" x14ac:dyDescent="0.25">
      <c r="B300" s="506"/>
      <c r="C300" s="507"/>
      <c r="D300" s="507"/>
      <c r="E300" s="507"/>
      <c r="F300" s="507"/>
      <c r="G300" s="507"/>
      <c r="H300" s="507"/>
      <c r="I300" s="507"/>
      <c r="J300" s="290"/>
      <c r="K300" s="291"/>
      <c r="L300" s="291"/>
      <c r="M300" s="291"/>
      <c r="N300" s="291"/>
      <c r="X300" s="637"/>
      <c r="Y300" s="637"/>
      <c r="Z300" s="637"/>
      <c r="AA300" s="637"/>
      <c r="AB300" s="637"/>
    </row>
    <row r="301" spans="2:34" ht="12.75" customHeight="1" x14ac:dyDescent="0.25">
      <c r="B301" s="506"/>
      <c r="C301" s="507"/>
      <c r="D301" s="507"/>
      <c r="E301" s="507"/>
      <c r="F301" s="507"/>
      <c r="G301" s="507"/>
      <c r="H301" s="507"/>
      <c r="I301" s="507"/>
      <c r="J301" s="290"/>
      <c r="K301" s="291"/>
      <c r="L301" s="291"/>
      <c r="M301" s="291"/>
      <c r="N301" s="291"/>
      <c r="X301" s="637"/>
      <c r="Y301" s="637"/>
      <c r="Z301" s="637"/>
      <c r="AA301" s="637"/>
      <c r="AB301" s="637"/>
    </row>
    <row r="302" spans="2:34" ht="12.75" customHeight="1" x14ac:dyDescent="0.25">
      <c r="B302" s="506"/>
      <c r="C302" s="507"/>
      <c r="D302" s="507"/>
      <c r="E302" s="507"/>
      <c r="F302" s="507"/>
      <c r="G302" s="507"/>
      <c r="H302" s="507"/>
      <c r="I302" s="507"/>
      <c r="J302" s="290"/>
      <c r="K302" s="291"/>
      <c r="L302" s="291"/>
      <c r="M302" s="291"/>
      <c r="N302" s="291"/>
      <c r="X302" s="637"/>
      <c r="Y302" s="637"/>
      <c r="Z302" s="637"/>
      <c r="AA302" s="637"/>
      <c r="AB302" s="637"/>
    </row>
    <row r="303" spans="2:34" ht="12.75" customHeight="1" x14ac:dyDescent="0.25">
      <c r="B303" s="506"/>
      <c r="C303" s="507"/>
      <c r="D303" s="507"/>
      <c r="E303" s="507"/>
      <c r="F303" s="507"/>
      <c r="G303" s="507"/>
      <c r="H303" s="507"/>
      <c r="I303" s="507"/>
      <c r="J303" s="290"/>
      <c r="K303" s="291"/>
      <c r="L303" s="291"/>
      <c r="M303" s="291"/>
      <c r="N303" s="291"/>
      <c r="X303" s="637"/>
      <c r="Y303" s="637"/>
      <c r="Z303" s="637"/>
      <c r="AA303" s="637"/>
      <c r="AB303" s="637"/>
    </row>
    <row r="304" spans="2:34" ht="12.75" customHeight="1" x14ac:dyDescent="0.25">
      <c r="B304" s="506"/>
      <c r="C304" s="507"/>
      <c r="D304" s="507"/>
      <c r="E304" s="507"/>
      <c r="F304" s="507"/>
      <c r="G304" s="507"/>
      <c r="H304" s="507"/>
      <c r="I304" s="507"/>
      <c r="J304" s="292"/>
      <c r="K304" s="232"/>
      <c r="L304" s="232"/>
      <c r="M304" s="232"/>
      <c r="N304" s="232"/>
      <c r="X304" s="637"/>
      <c r="Y304" s="637"/>
      <c r="Z304" s="637"/>
      <c r="AA304" s="637"/>
      <c r="AB304" s="637"/>
    </row>
    <row r="305" spans="2:45" ht="12.75" customHeight="1" x14ac:dyDescent="0.25">
      <c r="B305" s="506"/>
      <c r="C305" s="507"/>
      <c r="D305" s="507"/>
      <c r="E305" s="507"/>
      <c r="F305" s="507"/>
      <c r="G305" s="507"/>
      <c r="H305" s="507"/>
      <c r="I305" s="507"/>
      <c r="J305" s="292"/>
      <c r="K305" s="232"/>
      <c r="L305" s="232"/>
      <c r="M305" s="232"/>
      <c r="N305" s="232"/>
      <c r="X305" s="637"/>
      <c r="Y305" s="637"/>
      <c r="Z305" s="637"/>
      <c r="AA305" s="637"/>
      <c r="AB305" s="637"/>
    </row>
    <row r="306" spans="2:45" ht="12.75" customHeight="1" x14ac:dyDescent="0.25">
      <c r="B306" s="506"/>
      <c r="C306" s="507"/>
      <c r="D306" s="507"/>
      <c r="E306" s="507"/>
      <c r="F306" s="507"/>
      <c r="G306" s="507"/>
      <c r="H306" s="507"/>
      <c r="I306" s="507"/>
      <c r="J306" s="292"/>
      <c r="K306" s="232"/>
      <c r="L306" s="232"/>
      <c r="M306" s="232"/>
      <c r="N306" s="232"/>
      <c r="X306" s="637"/>
      <c r="Y306" s="637"/>
      <c r="Z306" s="637"/>
      <c r="AA306" s="637"/>
      <c r="AB306" s="637"/>
    </row>
    <row r="307" spans="2:45" ht="15" customHeight="1" x14ac:dyDescent="0.25">
      <c r="B307" s="508"/>
      <c r="C307" s="509"/>
      <c r="D307" s="509"/>
      <c r="E307" s="509"/>
      <c r="F307" s="509"/>
      <c r="G307" s="509"/>
      <c r="H307" s="509"/>
      <c r="I307" s="509"/>
      <c r="J307" s="292"/>
      <c r="K307" s="232"/>
      <c r="L307" s="232"/>
      <c r="M307" s="232"/>
      <c r="N307" s="232"/>
      <c r="X307" s="637"/>
      <c r="Y307" s="637"/>
      <c r="Z307" s="637"/>
      <c r="AA307" s="637"/>
      <c r="AB307" s="637"/>
    </row>
    <row r="308" spans="2:45" x14ac:dyDescent="0.25">
      <c r="P308" s="190"/>
      <c r="X308" s="637"/>
      <c r="Y308" s="637"/>
      <c r="Z308" s="637"/>
      <c r="AA308" s="637"/>
      <c r="AB308" s="637"/>
    </row>
    <row r="309" spans="2:45" ht="15" customHeight="1" x14ac:dyDescent="0.25">
      <c r="B309" s="189" t="s">
        <v>653</v>
      </c>
      <c r="M309" s="189"/>
      <c r="P309" s="189" t="s">
        <v>121</v>
      </c>
      <c r="X309" s="637"/>
      <c r="Y309" s="637"/>
      <c r="Z309" s="637"/>
      <c r="AA309" s="637"/>
      <c r="AB309" s="637"/>
    </row>
    <row r="310" spans="2:45" ht="19.5" customHeight="1" x14ac:dyDescent="0.25">
      <c r="B310" s="497" t="s">
        <v>123</v>
      </c>
      <c r="C310" s="497"/>
      <c r="D310" s="497"/>
      <c r="E310" s="497"/>
      <c r="F310" s="497"/>
      <c r="G310" s="497"/>
      <c r="H310" s="497"/>
      <c r="I310" s="497"/>
      <c r="P310" s="502" t="s">
        <v>122</v>
      </c>
      <c r="Q310" s="566"/>
      <c r="R310" s="566"/>
      <c r="S310" s="566"/>
      <c r="T310" s="566"/>
      <c r="U310" s="566"/>
      <c r="V310" s="566"/>
      <c r="W310" s="664"/>
      <c r="X310" s="637"/>
      <c r="Y310" s="637"/>
      <c r="Z310" s="637"/>
      <c r="AA310" s="637"/>
      <c r="AB310" s="637"/>
    </row>
    <row r="311" spans="2:45" ht="19.5" customHeight="1" x14ac:dyDescent="0.25">
      <c r="B311" s="501"/>
      <c r="C311" s="501"/>
      <c r="D311" s="501"/>
      <c r="E311" s="501"/>
      <c r="F311" s="501"/>
      <c r="G311" s="501"/>
      <c r="H311" s="501"/>
      <c r="I311" s="501"/>
      <c r="O311" s="191"/>
      <c r="P311" s="623"/>
      <c r="Q311" s="624"/>
      <c r="R311" s="624"/>
      <c r="S311" s="624"/>
      <c r="T311" s="624"/>
      <c r="U311" s="624"/>
      <c r="V311" s="624"/>
      <c r="W311" s="625"/>
      <c r="X311" s="637"/>
      <c r="Y311" s="637"/>
      <c r="Z311" s="637"/>
      <c r="AA311" s="637"/>
      <c r="AB311" s="637"/>
    </row>
    <row r="312" spans="2:45" ht="19.5" customHeight="1" x14ac:dyDescent="0.25">
      <c r="B312" s="501"/>
      <c r="C312" s="501"/>
      <c r="D312" s="501"/>
      <c r="E312" s="501"/>
      <c r="F312" s="501"/>
      <c r="G312" s="501"/>
      <c r="H312" s="501"/>
      <c r="I312" s="501"/>
      <c r="P312" s="623"/>
      <c r="Q312" s="624"/>
      <c r="R312" s="624"/>
      <c r="S312" s="624"/>
      <c r="T312" s="624"/>
      <c r="U312" s="624"/>
      <c r="V312" s="624"/>
      <c r="W312" s="625"/>
      <c r="X312" s="637"/>
      <c r="Y312" s="637"/>
      <c r="Z312" s="637"/>
      <c r="AA312" s="637"/>
      <c r="AB312" s="637"/>
    </row>
    <row r="313" spans="2:45" ht="19.5" customHeight="1" x14ac:dyDescent="0.25">
      <c r="B313" s="498"/>
      <c r="C313" s="499"/>
      <c r="D313" s="499"/>
      <c r="E313" s="499"/>
      <c r="F313" s="499"/>
      <c r="G313" s="499"/>
      <c r="H313" s="499"/>
      <c r="I313" s="500"/>
      <c r="P313" s="623"/>
      <c r="Q313" s="624"/>
      <c r="R313" s="624"/>
      <c r="S313" s="624"/>
      <c r="T313" s="624"/>
      <c r="U313" s="624"/>
      <c r="V313" s="624"/>
      <c r="W313" s="625"/>
      <c r="X313" s="637"/>
      <c r="Y313" s="637"/>
      <c r="Z313" s="637"/>
      <c r="AA313" s="637"/>
      <c r="AB313" s="637"/>
    </row>
    <row r="314" spans="2:45" ht="19.5" customHeight="1" x14ac:dyDescent="0.25">
      <c r="B314" s="189"/>
      <c r="P314" s="293"/>
      <c r="Q314" s="293"/>
      <c r="R314" s="293"/>
      <c r="S314" s="293"/>
      <c r="T314" s="293"/>
      <c r="U314" s="293"/>
      <c r="X314" s="637"/>
      <c r="Y314" s="637"/>
      <c r="Z314" s="637"/>
      <c r="AA314" s="637"/>
      <c r="AB314" s="637"/>
    </row>
    <row r="315" spans="2:45" x14ac:dyDescent="0.25">
      <c r="P315" s="190"/>
      <c r="X315" s="637"/>
      <c r="Y315" s="637"/>
      <c r="Z315" s="637"/>
      <c r="AA315" s="637"/>
      <c r="AB315" s="637"/>
    </row>
    <row r="316" spans="2:45" ht="19.5" customHeight="1" x14ac:dyDescent="0.25">
      <c r="B316" s="189"/>
      <c r="H316" s="189"/>
      <c r="R316" s="225"/>
      <c r="U316" s="294"/>
      <c r="X316" s="637"/>
      <c r="Y316" s="637"/>
      <c r="Z316" s="637"/>
      <c r="AA316" s="637"/>
      <c r="AB316" s="637"/>
    </row>
    <row r="317" spans="2:45" ht="19.5" customHeight="1" x14ac:dyDescent="0.25">
      <c r="B317" s="189"/>
      <c r="H317" s="189"/>
      <c r="P317" s="519" t="s">
        <v>609</v>
      </c>
      <c r="Q317" s="520"/>
      <c r="R317" s="520"/>
      <c r="S317" s="520"/>
      <c r="T317" s="520"/>
      <c r="U317" s="520"/>
      <c r="V317" s="520"/>
      <c r="W317" s="632"/>
      <c r="X317" s="295"/>
      <c r="Y317" s="295"/>
      <c r="Z317" s="295"/>
      <c r="AA317" s="295"/>
      <c r="AB317" s="295"/>
    </row>
    <row r="318" spans="2:45" ht="21" customHeight="1" x14ac:dyDescent="0.25">
      <c r="B318" s="300"/>
      <c r="M318" s="190"/>
      <c r="P318" s="633"/>
      <c r="Q318" s="634"/>
      <c r="R318" s="634"/>
      <c r="S318" s="634"/>
      <c r="T318" s="634"/>
      <c r="U318" s="634"/>
      <c r="V318" s="634"/>
      <c r="W318" s="635"/>
      <c r="X318" s="189"/>
      <c r="Y318" s="189"/>
      <c r="Z318" s="189"/>
      <c r="AA318" s="189"/>
      <c r="AB318" s="189"/>
      <c r="AC318" s="189"/>
      <c r="AD318" s="189"/>
      <c r="AE318" s="189"/>
      <c r="AF318" s="189"/>
      <c r="AG318" s="189"/>
      <c r="AH318" s="189"/>
      <c r="AI318" s="189"/>
      <c r="AJ318" s="189"/>
      <c r="AK318" s="189"/>
      <c r="AL318" s="189"/>
      <c r="AM318" s="189"/>
      <c r="AN318" s="189"/>
      <c r="AO318" s="189"/>
      <c r="AP318" s="189"/>
      <c r="AQ318" s="189"/>
      <c r="AR318" s="189"/>
      <c r="AS318" s="189"/>
    </row>
    <row r="319" spans="2:45" ht="51" customHeight="1" x14ac:dyDescent="0.25">
      <c r="B319" s="494" t="s">
        <v>750</v>
      </c>
      <c r="C319" s="495"/>
      <c r="D319" s="495"/>
      <c r="E319" s="495"/>
      <c r="F319" s="495"/>
      <c r="G319" s="495"/>
      <c r="H319" s="495"/>
      <c r="I319" s="496"/>
      <c r="P319" s="630" t="str">
        <f>"Leverantören intygar att avropssvaret är giltigt minst den tid som avropande organisation angett ovan. "&amp;CHAR(10)&amp;"("&amp;TEXT(D34,"ÅÅÅÅ-MM-DD")&amp;")"</f>
        <v>Leverantören intygar att avropssvaret är giltigt minst den tid som avropande organisation angett ovan. 
(1900-01-00)</v>
      </c>
      <c r="Q319" s="630"/>
      <c r="R319" s="630"/>
      <c r="S319" s="630"/>
      <c r="T319" s="630"/>
      <c r="U319" s="630"/>
      <c r="V319" s="630"/>
      <c r="W319" s="630"/>
      <c r="X319" s="189"/>
      <c r="Y319" s="189"/>
      <c r="Z319" s="189"/>
      <c r="AA319" s="189"/>
      <c r="AB319" s="189"/>
      <c r="AC319" s="189"/>
      <c r="AD319" s="189"/>
      <c r="AE319" s="189"/>
      <c r="AF319" s="189"/>
      <c r="AG319" s="189"/>
      <c r="AH319" s="189"/>
      <c r="AI319" s="189"/>
      <c r="AJ319" s="189"/>
      <c r="AK319" s="189"/>
      <c r="AL319" s="189"/>
      <c r="AM319" s="189"/>
      <c r="AN319" s="189"/>
      <c r="AO319" s="189"/>
      <c r="AP319" s="189"/>
      <c r="AQ319" s="189"/>
      <c r="AR319" s="189"/>
      <c r="AS319" s="189"/>
    </row>
    <row r="320" spans="2:45" ht="21" customHeight="1" x14ac:dyDescent="0.25">
      <c r="B320" s="296"/>
      <c r="P320" s="502" t="s">
        <v>38</v>
      </c>
      <c r="Q320" s="566"/>
      <c r="R320" s="566"/>
      <c r="S320" s="566"/>
      <c r="T320" s="566"/>
      <c r="U320" s="566"/>
      <c r="V320" s="566"/>
      <c r="W320" s="626"/>
      <c r="X320" s="189"/>
      <c r="Y320" s="189"/>
      <c r="Z320" s="189"/>
      <c r="AA320" s="189"/>
      <c r="AB320" s="189"/>
      <c r="AC320" s="189"/>
      <c r="AD320" s="189"/>
      <c r="AE320" s="189"/>
      <c r="AF320" s="189"/>
      <c r="AG320" s="189"/>
      <c r="AH320" s="189"/>
      <c r="AI320" s="189"/>
      <c r="AJ320" s="189"/>
      <c r="AK320" s="189"/>
      <c r="AL320" s="189"/>
      <c r="AM320" s="189"/>
      <c r="AN320" s="189"/>
      <c r="AO320" s="189"/>
      <c r="AP320" s="189"/>
      <c r="AQ320" s="189"/>
      <c r="AR320" s="189"/>
      <c r="AS320" s="189"/>
    </row>
    <row r="321" spans="2:36" ht="21.75" customHeight="1" x14ac:dyDescent="0.25">
      <c r="B321" s="380"/>
      <c r="C321" s="195"/>
      <c r="D321" s="195"/>
      <c r="E321" s="195"/>
      <c r="F321" s="195"/>
      <c r="G321" s="195"/>
      <c r="H321" s="195"/>
      <c r="I321" s="195"/>
      <c r="J321" s="195"/>
      <c r="K321" s="195"/>
      <c r="L321" s="195"/>
      <c r="M321" s="195"/>
      <c r="P321" s="623"/>
      <c r="Q321" s="624"/>
      <c r="R321" s="624"/>
      <c r="S321" s="624"/>
      <c r="T321" s="624"/>
      <c r="U321" s="624"/>
      <c r="V321" s="624"/>
      <c r="W321" s="625"/>
      <c r="X321" s="210"/>
      <c r="Y321" s="210"/>
      <c r="Z321" s="210"/>
      <c r="AA321" s="210"/>
      <c r="AB321" s="210"/>
      <c r="AC321" s="210"/>
      <c r="AD321" s="210"/>
      <c r="AE321" s="210"/>
      <c r="AF321" s="210"/>
      <c r="AG321" s="210"/>
      <c r="AH321" s="13" t="b">
        <f>IF(P321=0,TRUE,FALSE)</f>
        <v>1</v>
      </c>
      <c r="AI321" s="210"/>
      <c r="AJ321" s="297"/>
    </row>
    <row r="322" spans="2:36" ht="7.5" customHeight="1" x14ac:dyDescent="0.25">
      <c r="B322" s="195"/>
      <c r="C322" s="195"/>
      <c r="D322" s="195"/>
      <c r="E322" s="195"/>
      <c r="F322" s="195"/>
      <c r="G322" s="195"/>
      <c r="H322" s="195"/>
      <c r="I322" s="195"/>
      <c r="J322" s="195"/>
      <c r="K322" s="195"/>
      <c r="L322" s="195"/>
      <c r="M322" s="195"/>
      <c r="P322" s="297"/>
      <c r="Q322" s="297"/>
      <c r="R322" s="297"/>
      <c r="S322" s="297"/>
      <c r="T322" s="297"/>
      <c r="X322" s="298"/>
      <c r="Y322" s="298"/>
      <c r="Z322" s="298"/>
      <c r="AA322" s="298"/>
      <c r="AB322" s="298"/>
      <c r="AC322" s="298"/>
      <c r="AD322" s="298"/>
      <c r="AE322" s="298"/>
      <c r="AF322" s="298"/>
      <c r="AG322" s="298"/>
      <c r="AH322" s="298"/>
      <c r="AI322" s="298"/>
      <c r="AJ322" s="297"/>
    </row>
    <row r="323" spans="2:36" ht="18" customHeight="1" x14ac:dyDescent="0.25">
      <c r="B323" s="195"/>
      <c r="C323" s="195"/>
      <c r="D323" s="195"/>
      <c r="E323" s="195"/>
      <c r="F323" s="195"/>
      <c r="G323" s="195"/>
      <c r="H323" s="195"/>
      <c r="I323" s="195"/>
      <c r="J323" s="195"/>
      <c r="K323" s="195"/>
      <c r="L323" s="195"/>
      <c r="M323" s="195"/>
      <c r="P323" s="627" t="s">
        <v>39</v>
      </c>
      <c r="Q323" s="628"/>
      <c r="R323" s="628"/>
      <c r="S323" s="628"/>
      <c r="T323" s="628"/>
      <c r="U323" s="628"/>
      <c r="V323" s="628"/>
      <c r="W323" s="629"/>
      <c r="X323" s="297"/>
      <c r="Y323" s="297"/>
      <c r="Z323" s="297"/>
      <c r="AA323" s="297"/>
      <c r="AB323" s="297"/>
      <c r="AC323" s="297"/>
      <c r="AD323" s="297"/>
      <c r="AE323" s="297"/>
      <c r="AF323" s="297"/>
      <c r="AG323" s="297"/>
      <c r="AH323" s="297"/>
      <c r="AI323" s="297"/>
      <c r="AJ323" s="297"/>
    </row>
    <row r="324" spans="2:36" ht="14.25" customHeight="1" x14ac:dyDescent="0.25">
      <c r="B324" s="299"/>
      <c r="C324" s="299"/>
      <c r="D324" s="299"/>
      <c r="P324" s="617"/>
      <c r="Q324" s="618"/>
      <c r="R324" s="618"/>
      <c r="S324" s="618"/>
      <c r="T324" s="618"/>
      <c r="U324" s="618"/>
      <c r="V324" s="618"/>
      <c r="W324" s="619"/>
      <c r="X324" s="210"/>
      <c r="Y324" s="210"/>
      <c r="Z324" s="210"/>
      <c r="AA324" s="210"/>
      <c r="AB324" s="210"/>
      <c r="AC324" s="210"/>
      <c r="AD324" s="210"/>
      <c r="AE324" s="210"/>
      <c r="AF324" s="210"/>
      <c r="AG324" s="210"/>
      <c r="AH324" s="210"/>
      <c r="AI324" s="210"/>
      <c r="AJ324" s="297"/>
    </row>
    <row r="325" spans="2:36" ht="26.25" customHeight="1" x14ac:dyDescent="0.25">
      <c r="B325" s="299"/>
      <c r="C325" s="299"/>
      <c r="D325" s="299"/>
      <c r="F325" s="190"/>
      <c r="P325" s="620"/>
      <c r="Q325" s="621"/>
      <c r="R325" s="621"/>
      <c r="S325" s="621"/>
      <c r="T325" s="621"/>
      <c r="U325" s="621"/>
      <c r="V325" s="621"/>
      <c r="W325" s="622"/>
      <c r="X325" s="298"/>
      <c r="Y325" s="298"/>
      <c r="Z325" s="298"/>
      <c r="AA325" s="298"/>
      <c r="AB325" s="298"/>
      <c r="AC325" s="298"/>
      <c r="AD325" s="298"/>
      <c r="AE325" s="298"/>
      <c r="AF325" s="298"/>
      <c r="AG325" s="298"/>
      <c r="AH325" s="13" t="b">
        <f>IF(P324=0,TRUE,FALSE)</f>
        <v>1</v>
      </c>
      <c r="AI325" s="298"/>
      <c r="AJ325" s="297"/>
    </row>
    <row r="326" spans="2:36" ht="42.75" customHeight="1" x14ac:dyDescent="0.25">
      <c r="F326" s="190"/>
      <c r="R326" s="298"/>
      <c r="X326" s="298"/>
      <c r="Y326" s="298"/>
      <c r="Z326" s="298"/>
      <c r="AA326" s="298"/>
      <c r="AB326" s="298"/>
      <c r="AC326" s="298"/>
      <c r="AD326" s="298"/>
      <c r="AE326" s="298"/>
      <c r="AF326" s="298"/>
      <c r="AG326" s="298"/>
      <c r="AH326" s="298"/>
      <c r="AI326" s="298"/>
      <c r="AJ326" s="297"/>
    </row>
    <row r="327" spans="2:36" ht="31.5" customHeight="1" x14ac:dyDescent="0.25">
      <c r="T327" s="594"/>
      <c r="U327" s="594"/>
      <c r="V327" s="594"/>
      <c r="W327" s="594"/>
      <c r="X327" s="190"/>
    </row>
    <row r="328" spans="2:36" ht="7.5" customHeight="1" x14ac:dyDescent="0.25"/>
    <row r="329" spans="2:36" ht="7.5" customHeight="1" x14ac:dyDescent="0.25"/>
    <row r="330" spans="2:36" ht="20.25" customHeight="1" x14ac:dyDescent="0.25"/>
    <row r="331" spans="2:36" ht="17.25" customHeight="1" x14ac:dyDescent="0.25"/>
    <row r="332" spans="2:36" ht="17.25" customHeight="1" x14ac:dyDescent="0.25"/>
    <row r="333" spans="2:36" ht="17.25" customHeight="1" x14ac:dyDescent="0.25"/>
    <row r="334" spans="2:36" ht="17.25" customHeight="1" x14ac:dyDescent="0.25"/>
    <row r="335" spans="2:36" ht="17.25" customHeight="1" x14ac:dyDescent="0.25"/>
    <row r="336" spans="2:36" ht="17.25" customHeight="1" x14ac:dyDescent="0.25"/>
    <row r="337" ht="17.25" customHeight="1" x14ac:dyDescent="0.25"/>
  </sheetData>
  <sheetProtection algorithmName="SHA-512" hashValue="JHpd2rstmoB5sYmMTO5kfOkFCHpv7sIAJnAzOYP8urzsJG/ZZgstN6XLn5A/B4rACrFICPdBEET9tvBJnbsNjA==" saltValue="v0YZ16VLY5X8si7wp0ab3A==" spinCount="100000" sheet="1" objects="1" scenarios="1"/>
  <dataConsolidate/>
  <mergeCells count="714">
    <mergeCell ref="B179:F179"/>
    <mergeCell ref="Y179:Z179"/>
    <mergeCell ref="W126:X126"/>
    <mergeCell ref="W127:X127"/>
    <mergeCell ref="B170:B172"/>
    <mergeCell ref="C170:C172"/>
    <mergeCell ref="D170:E172"/>
    <mergeCell ref="F170:I170"/>
    <mergeCell ref="J170:N172"/>
    <mergeCell ref="Q170:T172"/>
    <mergeCell ref="Y170:Z172"/>
    <mergeCell ref="F171:G172"/>
    <mergeCell ref="H171:I172"/>
    <mergeCell ref="D164:E164"/>
    <mergeCell ref="F164:G164"/>
    <mergeCell ref="H164:I164"/>
    <mergeCell ref="J164:N164"/>
    <mergeCell ref="Q164:T164"/>
    <mergeCell ref="D169:E169"/>
    <mergeCell ref="F169:G169"/>
    <mergeCell ref="H169:I169"/>
    <mergeCell ref="J169:N169"/>
    <mergeCell ref="Q169:T169"/>
    <mergeCell ref="X169:X172"/>
    <mergeCell ref="Y169:Z169"/>
    <mergeCell ref="C51:D51"/>
    <mergeCell ref="C52:D52"/>
    <mergeCell ref="C53:D53"/>
    <mergeCell ref="C54:D54"/>
    <mergeCell ref="C55:D55"/>
    <mergeCell ref="C56:D56"/>
    <mergeCell ref="C57:D57"/>
    <mergeCell ref="C58:D58"/>
    <mergeCell ref="C59:D59"/>
    <mergeCell ref="C61:D61"/>
    <mergeCell ref="C62:D62"/>
    <mergeCell ref="C63:D63"/>
    <mergeCell ref="C64:D64"/>
    <mergeCell ref="C66:K67"/>
    <mergeCell ref="X164:X167"/>
    <mergeCell ref="Y164:Z164"/>
    <mergeCell ref="D159:E159"/>
    <mergeCell ref="F159:G159"/>
    <mergeCell ref="H159:I159"/>
    <mergeCell ref="J159:N159"/>
    <mergeCell ref="Q159:T159"/>
    <mergeCell ref="X159:X162"/>
    <mergeCell ref="Y159:Z159"/>
    <mergeCell ref="D174:E174"/>
    <mergeCell ref="F174:G174"/>
    <mergeCell ref="H174:I174"/>
    <mergeCell ref="J174:N174"/>
    <mergeCell ref="Q174:T174"/>
    <mergeCell ref="X174:X177"/>
    <mergeCell ref="Y174:Z174"/>
    <mergeCell ref="B175:B177"/>
    <mergeCell ref="C175:C177"/>
    <mergeCell ref="D175:E177"/>
    <mergeCell ref="F175:I175"/>
    <mergeCell ref="J175:N177"/>
    <mergeCell ref="Q175:T177"/>
    <mergeCell ref="Y175:Z177"/>
    <mergeCell ref="F176:G177"/>
    <mergeCell ref="H176:I177"/>
    <mergeCell ref="B165:B167"/>
    <mergeCell ref="C165:C167"/>
    <mergeCell ref="D165:E167"/>
    <mergeCell ref="F165:I165"/>
    <mergeCell ref="J165:N167"/>
    <mergeCell ref="Q165:T167"/>
    <mergeCell ref="Y165:Z167"/>
    <mergeCell ref="F166:G167"/>
    <mergeCell ref="H166:I167"/>
    <mergeCell ref="B160:B162"/>
    <mergeCell ref="C160:C162"/>
    <mergeCell ref="D160:E162"/>
    <mergeCell ref="F160:I160"/>
    <mergeCell ref="J160:N162"/>
    <mergeCell ref="Q160:T162"/>
    <mergeCell ref="Y160:Z162"/>
    <mergeCell ref="F161:G162"/>
    <mergeCell ref="H161:I162"/>
    <mergeCell ref="D154:E154"/>
    <mergeCell ref="F154:G154"/>
    <mergeCell ref="H154:I154"/>
    <mergeCell ref="J154:N154"/>
    <mergeCell ref="Q154:T154"/>
    <mergeCell ref="X154:X157"/>
    <mergeCell ref="Y154:Z154"/>
    <mergeCell ref="B155:B157"/>
    <mergeCell ref="C155:C157"/>
    <mergeCell ref="D155:E157"/>
    <mergeCell ref="F155:I155"/>
    <mergeCell ref="J155:N157"/>
    <mergeCell ref="Q155:T157"/>
    <mergeCell ref="Y155:Z157"/>
    <mergeCell ref="F156:G157"/>
    <mergeCell ref="H156:I157"/>
    <mergeCell ref="D149:E149"/>
    <mergeCell ref="F149:G149"/>
    <mergeCell ref="H149:I149"/>
    <mergeCell ref="J149:N149"/>
    <mergeCell ref="Q149:T149"/>
    <mergeCell ref="X149:X152"/>
    <mergeCell ref="Y149:Z149"/>
    <mergeCell ref="B150:B152"/>
    <mergeCell ref="C150:C152"/>
    <mergeCell ref="D150:E152"/>
    <mergeCell ref="F150:I150"/>
    <mergeCell ref="J150:N152"/>
    <mergeCell ref="Q150:T152"/>
    <mergeCell ref="Y150:Z152"/>
    <mergeCell ref="F151:G152"/>
    <mergeCell ref="H151:I152"/>
    <mergeCell ref="D144:E144"/>
    <mergeCell ref="F144:G144"/>
    <mergeCell ref="H144:I144"/>
    <mergeCell ref="J144:N144"/>
    <mergeCell ref="Q144:T144"/>
    <mergeCell ref="X144:X147"/>
    <mergeCell ref="Y144:Z144"/>
    <mergeCell ref="B145:B147"/>
    <mergeCell ref="C145:C147"/>
    <mergeCell ref="D145:E147"/>
    <mergeCell ref="F145:I145"/>
    <mergeCell ref="J145:N147"/>
    <mergeCell ref="Q145:T147"/>
    <mergeCell ref="Y145:Z147"/>
    <mergeCell ref="F146:G147"/>
    <mergeCell ref="H146:I147"/>
    <mergeCell ref="D139:E139"/>
    <mergeCell ref="F139:G139"/>
    <mergeCell ref="H139:I139"/>
    <mergeCell ref="J139:N139"/>
    <mergeCell ref="Q139:T139"/>
    <mergeCell ref="X139:X142"/>
    <mergeCell ref="Y139:Z139"/>
    <mergeCell ref="B140:B142"/>
    <mergeCell ref="C140:C142"/>
    <mergeCell ref="D140:E142"/>
    <mergeCell ref="F140:I140"/>
    <mergeCell ref="J140:N142"/>
    <mergeCell ref="Q140:T142"/>
    <mergeCell ref="Y140:Z142"/>
    <mergeCell ref="F141:G142"/>
    <mergeCell ref="H141:I142"/>
    <mergeCell ref="D135:E135"/>
    <mergeCell ref="F135:N135"/>
    <mergeCell ref="Q135:V135"/>
    <mergeCell ref="W135:X135"/>
    <mergeCell ref="Y135:Z135"/>
    <mergeCell ref="B136:B137"/>
    <mergeCell ref="C136:C137"/>
    <mergeCell ref="D136:E137"/>
    <mergeCell ref="F136:N137"/>
    <mergeCell ref="Q136:V137"/>
    <mergeCell ref="W136:X136"/>
    <mergeCell ref="Y136:Z137"/>
    <mergeCell ref="W137:X137"/>
    <mergeCell ref="D131:E131"/>
    <mergeCell ref="F131:N131"/>
    <mergeCell ref="Q131:V131"/>
    <mergeCell ref="W131:X131"/>
    <mergeCell ref="Y131:Z131"/>
    <mergeCell ref="B132:B133"/>
    <mergeCell ref="C132:C133"/>
    <mergeCell ref="D132:E133"/>
    <mergeCell ref="F132:N133"/>
    <mergeCell ref="Q132:V133"/>
    <mergeCell ref="W132:X132"/>
    <mergeCell ref="Y132:Z133"/>
    <mergeCell ref="W133:X133"/>
    <mergeCell ref="D126:E126"/>
    <mergeCell ref="F126:N126"/>
    <mergeCell ref="Q126:V126"/>
    <mergeCell ref="Y126:Z126"/>
    <mergeCell ref="B127:B129"/>
    <mergeCell ref="C127:C129"/>
    <mergeCell ref="D127:E129"/>
    <mergeCell ref="F127:N129"/>
    <mergeCell ref="Q127:V129"/>
    <mergeCell ref="Y127:Z129"/>
    <mergeCell ref="F122:G122"/>
    <mergeCell ref="H122:N122"/>
    <mergeCell ref="Q122:T122"/>
    <mergeCell ref="W122:X122"/>
    <mergeCell ref="Y122:Z122"/>
    <mergeCell ref="B123:B124"/>
    <mergeCell ref="C123:C124"/>
    <mergeCell ref="D123:D124"/>
    <mergeCell ref="E123:E124"/>
    <mergeCell ref="F123:G124"/>
    <mergeCell ref="H123:N124"/>
    <mergeCell ref="Q123:T124"/>
    <mergeCell ref="U123:V123"/>
    <mergeCell ref="W123:X123"/>
    <mergeCell ref="Y123:Z124"/>
    <mergeCell ref="U124:V124"/>
    <mergeCell ref="W124:X124"/>
    <mergeCell ref="D118:E118"/>
    <mergeCell ref="F118:N118"/>
    <mergeCell ref="Q118:T118"/>
    <mergeCell ref="Y118:Z118"/>
    <mergeCell ref="B119:B120"/>
    <mergeCell ref="C119:C120"/>
    <mergeCell ref="D119:E120"/>
    <mergeCell ref="F119:N120"/>
    <mergeCell ref="Q119:T120"/>
    <mergeCell ref="Y119:Z120"/>
    <mergeCell ref="U120:X120"/>
    <mergeCell ref="D113:E113"/>
    <mergeCell ref="F113:G113"/>
    <mergeCell ref="H113:I113"/>
    <mergeCell ref="J113:N113"/>
    <mergeCell ref="Q113:T113"/>
    <mergeCell ref="X113:X116"/>
    <mergeCell ref="Y113:Z113"/>
    <mergeCell ref="B114:B116"/>
    <mergeCell ref="C114:C116"/>
    <mergeCell ref="D114:E116"/>
    <mergeCell ref="F114:I114"/>
    <mergeCell ref="J114:N116"/>
    <mergeCell ref="Q114:T116"/>
    <mergeCell ref="Y114:Z116"/>
    <mergeCell ref="F115:G116"/>
    <mergeCell ref="H115:I116"/>
    <mergeCell ref="D108:E108"/>
    <mergeCell ref="F108:G108"/>
    <mergeCell ref="H108:I108"/>
    <mergeCell ref="J108:N108"/>
    <mergeCell ref="Q108:T108"/>
    <mergeCell ref="X108:X111"/>
    <mergeCell ref="Y108:Z108"/>
    <mergeCell ref="B109:B111"/>
    <mergeCell ref="C109:C111"/>
    <mergeCell ref="D109:E111"/>
    <mergeCell ref="F109:I109"/>
    <mergeCell ref="J109:N111"/>
    <mergeCell ref="Q109:T111"/>
    <mergeCell ref="Y109:Z111"/>
    <mergeCell ref="F110:G111"/>
    <mergeCell ref="H110:I111"/>
    <mergeCell ref="D103:E103"/>
    <mergeCell ref="F103:G103"/>
    <mergeCell ref="H103:I103"/>
    <mergeCell ref="J103:N103"/>
    <mergeCell ref="Q103:T103"/>
    <mergeCell ref="X103:X106"/>
    <mergeCell ref="Y103:Z103"/>
    <mergeCell ref="B104:B106"/>
    <mergeCell ref="C104:C106"/>
    <mergeCell ref="D104:E106"/>
    <mergeCell ref="F104:I104"/>
    <mergeCell ref="J104:N106"/>
    <mergeCell ref="Q104:T106"/>
    <mergeCell ref="Y104:Z106"/>
    <mergeCell ref="F105:G106"/>
    <mergeCell ref="H105:I106"/>
    <mergeCell ref="Y98:Z98"/>
    <mergeCell ref="B99:B101"/>
    <mergeCell ref="C99:C101"/>
    <mergeCell ref="D99:E101"/>
    <mergeCell ref="F99:I99"/>
    <mergeCell ref="J99:N101"/>
    <mergeCell ref="Q99:T101"/>
    <mergeCell ref="Y99:Z101"/>
    <mergeCell ref="F100:G101"/>
    <mergeCell ref="H100:I101"/>
    <mergeCell ref="B97:D97"/>
    <mergeCell ref="F97:G97"/>
    <mergeCell ref="H97:I97"/>
    <mergeCell ref="D98:E98"/>
    <mergeCell ref="F98:G98"/>
    <mergeCell ref="H98:I98"/>
    <mergeCell ref="J98:N98"/>
    <mergeCell ref="Q98:T98"/>
    <mergeCell ref="X98:X101"/>
    <mergeCell ref="Y75:Z75"/>
    <mergeCell ref="Y76:Z79"/>
    <mergeCell ref="D87:E87"/>
    <mergeCell ref="F87:G87"/>
    <mergeCell ref="H87:I87"/>
    <mergeCell ref="J87:N87"/>
    <mergeCell ref="Q87:V87"/>
    <mergeCell ref="Y87:Z87"/>
    <mergeCell ref="B88:B90"/>
    <mergeCell ref="C88:C90"/>
    <mergeCell ref="D88:E90"/>
    <mergeCell ref="F88:G90"/>
    <mergeCell ref="H88:I90"/>
    <mergeCell ref="J88:N90"/>
    <mergeCell ref="Q88:V90"/>
    <mergeCell ref="Y88:Z90"/>
    <mergeCell ref="W89:X90"/>
    <mergeCell ref="U79:V79"/>
    <mergeCell ref="D81:E81"/>
    <mergeCell ref="F81:G81"/>
    <mergeCell ref="H81:I81"/>
    <mergeCell ref="J81:N81"/>
    <mergeCell ref="Q81:T81"/>
    <mergeCell ref="X81:X85"/>
    <mergeCell ref="Y81:Z81"/>
    <mergeCell ref="D82:E85"/>
    <mergeCell ref="F82:I82"/>
    <mergeCell ref="J82:N85"/>
    <mergeCell ref="Q82:T85"/>
    <mergeCell ref="Y82:Z85"/>
    <mergeCell ref="F83:G85"/>
    <mergeCell ref="H83:I85"/>
    <mergeCell ref="T11:W11"/>
    <mergeCell ref="B12:D12"/>
    <mergeCell ref="E12:G12"/>
    <mergeCell ref="H12:I12"/>
    <mergeCell ref="P12:S12"/>
    <mergeCell ref="T12:U12"/>
    <mergeCell ref="B14:D14"/>
    <mergeCell ref="C60:D60"/>
    <mergeCell ref="B42:D42"/>
    <mergeCell ref="C43:D43"/>
    <mergeCell ref="C44:D44"/>
    <mergeCell ref="C45:D45"/>
    <mergeCell ref="C46:D46"/>
    <mergeCell ref="E14:I14"/>
    <mergeCell ref="T14:W14"/>
    <mergeCell ref="T15:W15"/>
    <mergeCell ref="P14:S14"/>
    <mergeCell ref="B15:D15"/>
    <mergeCell ref="E15:I15"/>
    <mergeCell ref="P15:S15"/>
    <mergeCell ref="J9:O9"/>
    <mergeCell ref="P9:U9"/>
    <mergeCell ref="B30:C30"/>
    <mergeCell ref="D30:E30"/>
    <mergeCell ref="G30:I30"/>
    <mergeCell ref="V13:W13"/>
    <mergeCell ref="B3:E3"/>
    <mergeCell ref="P3:R3"/>
    <mergeCell ref="T3:W3"/>
    <mergeCell ref="B4:I5"/>
    <mergeCell ref="J4:O4"/>
    <mergeCell ref="P4:W5"/>
    <mergeCell ref="J5:O5"/>
    <mergeCell ref="B10:D10"/>
    <mergeCell ref="E10:G10"/>
    <mergeCell ref="H10:I10"/>
    <mergeCell ref="J10:O10"/>
    <mergeCell ref="P10:S10"/>
    <mergeCell ref="T10:W10"/>
    <mergeCell ref="P8:U8"/>
    <mergeCell ref="V8:W8"/>
    <mergeCell ref="B9:G9"/>
    <mergeCell ref="H9:I9"/>
    <mergeCell ref="H8:I8"/>
    <mergeCell ref="J8:O8"/>
    <mergeCell ref="B11:D11"/>
    <mergeCell ref="E11:G11"/>
    <mergeCell ref="H11:I11"/>
    <mergeCell ref="P11:S11"/>
    <mergeCell ref="V9:W9"/>
    <mergeCell ref="B6:I6"/>
    <mergeCell ref="J6:O7"/>
    <mergeCell ref="B7:I7"/>
    <mergeCell ref="B8:G8"/>
    <mergeCell ref="B20:I25"/>
    <mergeCell ref="P20:W24"/>
    <mergeCell ref="P27:W27"/>
    <mergeCell ref="B28:I28"/>
    <mergeCell ref="P28:W28"/>
    <mergeCell ref="B16:D16"/>
    <mergeCell ref="E16:I16"/>
    <mergeCell ref="P16:R16"/>
    <mergeCell ref="S16:W16"/>
    <mergeCell ref="B17:D17"/>
    <mergeCell ref="E17:I17"/>
    <mergeCell ref="P17:R17"/>
    <mergeCell ref="S17:W17"/>
    <mergeCell ref="V12:W12"/>
    <mergeCell ref="B13:D13"/>
    <mergeCell ref="E13:G13"/>
    <mergeCell ref="H13:I13"/>
    <mergeCell ref="P13:S13"/>
    <mergeCell ref="T13:U13"/>
    <mergeCell ref="G36:H36"/>
    <mergeCell ref="B31:C31"/>
    <mergeCell ref="D31:E31"/>
    <mergeCell ref="G31:I31"/>
    <mergeCell ref="B33:C33"/>
    <mergeCell ref="D33:E33"/>
    <mergeCell ref="G33:I33"/>
    <mergeCell ref="B70:K70"/>
    <mergeCell ref="B72:F72"/>
    <mergeCell ref="B34:C34"/>
    <mergeCell ref="D34:E34"/>
    <mergeCell ref="G34:H35"/>
    <mergeCell ref="I34:I35"/>
    <mergeCell ref="B36:C36"/>
    <mergeCell ref="D36:E36"/>
    <mergeCell ref="P72:Q72"/>
    <mergeCell ref="B73:F73"/>
    <mergeCell ref="P73:T73"/>
    <mergeCell ref="B37:C37"/>
    <mergeCell ref="D37:E37"/>
    <mergeCell ref="G37:H37"/>
    <mergeCell ref="B39:K39"/>
    <mergeCell ref="B40:K40"/>
    <mergeCell ref="B69:K69"/>
    <mergeCell ref="C47:D47"/>
    <mergeCell ref="C48:D48"/>
    <mergeCell ref="C49:D49"/>
    <mergeCell ref="C50:D50"/>
    <mergeCell ref="B66:B67"/>
    <mergeCell ref="F74:G74"/>
    <mergeCell ref="H74:I74"/>
    <mergeCell ref="Q74:R74"/>
    <mergeCell ref="D75:E75"/>
    <mergeCell ref="F75:G75"/>
    <mergeCell ref="H75:I75"/>
    <mergeCell ref="J75:N75"/>
    <mergeCell ref="Q75:T75"/>
    <mergeCell ref="B82:B85"/>
    <mergeCell ref="C82:C85"/>
    <mergeCell ref="B76:B79"/>
    <mergeCell ref="C76:C79"/>
    <mergeCell ref="D76:E79"/>
    <mergeCell ref="F76:I76"/>
    <mergeCell ref="J76:N79"/>
    <mergeCell ref="Q76:T79"/>
    <mergeCell ref="F79:G79"/>
    <mergeCell ref="H79:I79"/>
    <mergeCell ref="F77:G77"/>
    <mergeCell ref="H77:I77"/>
    <mergeCell ref="F78:I78"/>
    <mergeCell ref="L190:N192"/>
    <mergeCell ref="B191:J191"/>
    <mergeCell ref="B192:D192"/>
    <mergeCell ref="B194:J194"/>
    <mergeCell ref="B203:C203"/>
    <mergeCell ref="D203:G203"/>
    <mergeCell ref="H203:N203"/>
    <mergeCell ref="B182:F182"/>
    <mergeCell ref="U183:W183"/>
    <mergeCell ref="B185:J185"/>
    <mergeCell ref="B186:J186"/>
    <mergeCell ref="E188:I188"/>
    <mergeCell ref="B195:J196"/>
    <mergeCell ref="K196:K199"/>
    <mergeCell ref="L196:N198"/>
    <mergeCell ref="B198:F198"/>
    <mergeCell ref="B199:E199"/>
    <mergeCell ref="Q203:X203"/>
    <mergeCell ref="B204:C204"/>
    <mergeCell ref="D204:G204"/>
    <mergeCell ref="H204:N204"/>
    <mergeCell ref="Q204:X204"/>
    <mergeCell ref="Q200:X200"/>
    <mergeCell ref="B201:C201"/>
    <mergeCell ref="D201:G201"/>
    <mergeCell ref="H201:N201"/>
    <mergeCell ref="Q201:X201"/>
    <mergeCell ref="B202:C202"/>
    <mergeCell ref="D202:G202"/>
    <mergeCell ref="H202:N202"/>
    <mergeCell ref="Q202:X202"/>
    <mergeCell ref="B200:C200"/>
    <mergeCell ref="D200:G200"/>
    <mergeCell ref="H200:N200"/>
    <mergeCell ref="B207:C207"/>
    <mergeCell ref="D207:G207"/>
    <mergeCell ref="H207:N207"/>
    <mergeCell ref="Q207:X207"/>
    <mergeCell ref="B208:C208"/>
    <mergeCell ref="D208:G208"/>
    <mergeCell ref="H208:N208"/>
    <mergeCell ref="Q208:X208"/>
    <mergeCell ref="B205:C205"/>
    <mergeCell ref="D205:G205"/>
    <mergeCell ref="H205:N205"/>
    <mergeCell ref="Q205:X205"/>
    <mergeCell ref="B206:C206"/>
    <mergeCell ref="D206:G206"/>
    <mergeCell ref="H206:N206"/>
    <mergeCell ref="Q206:X206"/>
    <mergeCell ref="B211:C211"/>
    <mergeCell ref="D211:G211"/>
    <mergeCell ref="H211:N211"/>
    <mergeCell ref="Q211:X211"/>
    <mergeCell ref="B212:C212"/>
    <mergeCell ref="D212:G212"/>
    <mergeCell ref="H212:N212"/>
    <mergeCell ref="Q212:X212"/>
    <mergeCell ref="B209:C209"/>
    <mergeCell ref="D209:G209"/>
    <mergeCell ref="H209:N209"/>
    <mergeCell ref="Q209:X209"/>
    <mergeCell ref="B210:C210"/>
    <mergeCell ref="D210:G210"/>
    <mergeCell ref="H210:N210"/>
    <mergeCell ref="Q210:X210"/>
    <mergeCell ref="B215:C215"/>
    <mergeCell ref="D215:G215"/>
    <mergeCell ref="H215:N215"/>
    <mergeCell ref="Q215:X215"/>
    <mergeCell ref="B216:C216"/>
    <mergeCell ref="D216:G216"/>
    <mergeCell ref="H216:N216"/>
    <mergeCell ref="Q216:X216"/>
    <mergeCell ref="B213:C213"/>
    <mergeCell ref="D213:G213"/>
    <mergeCell ref="H213:N213"/>
    <mergeCell ref="Q213:X213"/>
    <mergeCell ref="B214:C214"/>
    <mergeCell ref="D214:G214"/>
    <mergeCell ref="H214:N214"/>
    <mergeCell ref="Q214:X214"/>
    <mergeCell ref="B219:C219"/>
    <mergeCell ref="D219:G219"/>
    <mergeCell ref="H219:N219"/>
    <mergeCell ref="Q219:X219"/>
    <mergeCell ref="B220:C220"/>
    <mergeCell ref="D220:G220"/>
    <mergeCell ref="H220:N220"/>
    <mergeCell ref="Q220:X220"/>
    <mergeCell ref="B217:C217"/>
    <mergeCell ref="D217:G217"/>
    <mergeCell ref="H217:N217"/>
    <mergeCell ref="Q217:X217"/>
    <mergeCell ref="B218:C218"/>
    <mergeCell ref="D218:G218"/>
    <mergeCell ref="H218:N218"/>
    <mergeCell ref="Q218:X218"/>
    <mergeCell ref="Q225:X225"/>
    <mergeCell ref="B226:C226"/>
    <mergeCell ref="D226:G226"/>
    <mergeCell ref="H226:K226"/>
    <mergeCell ref="M226:N226"/>
    <mergeCell ref="Q226:X226"/>
    <mergeCell ref="H222:J222"/>
    <mergeCell ref="L222:N223"/>
    <mergeCell ref="B224:E224"/>
    <mergeCell ref="B225:C225"/>
    <mergeCell ref="D225:G225"/>
    <mergeCell ref="H225:K225"/>
    <mergeCell ref="M225:N225"/>
    <mergeCell ref="B227:C227"/>
    <mergeCell ref="D227:G227"/>
    <mergeCell ref="H227:K227"/>
    <mergeCell ref="M227:N227"/>
    <mergeCell ref="Q227:X227"/>
    <mergeCell ref="B228:C228"/>
    <mergeCell ref="D228:G228"/>
    <mergeCell ref="H228:K228"/>
    <mergeCell ref="M228:N228"/>
    <mergeCell ref="Q228:X228"/>
    <mergeCell ref="B229:C229"/>
    <mergeCell ref="D229:G229"/>
    <mergeCell ref="H229:K229"/>
    <mergeCell ref="M229:N229"/>
    <mergeCell ref="Q229:X229"/>
    <mergeCell ref="B230:C230"/>
    <mergeCell ref="D230:G230"/>
    <mergeCell ref="H230:K230"/>
    <mergeCell ref="M230:N230"/>
    <mergeCell ref="Q230:X230"/>
    <mergeCell ref="B231:C231"/>
    <mergeCell ref="D231:G231"/>
    <mergeCell ref="H231:K231"/>
    <mergeCell ref="M231:N231"/>
    <mergeCell ref="Q231:X231"/>
    <mergeCell ref="B232:C232"/>
    <mergeCell ref="D232:G232"/>
    <mergeCell ref="H232:K232"/>
    <mergeCell ref="M232:N232"/>
    <mergeCell ref="Q232:X232"/>
    <mergeCell ref="B233:C233"/>
    <mergeCell ref="D233:G233"/>
    <mergeCell ref="H233:K233"/>
    <mergeCell ref="M233:N233"/>
    <mergeCell ref="Q233:X233"/>
    <mergeCell ref="B234:C234"/>
    <mergeCell ref="D234:G234"/>
    <mergeCell ref="H234:K234"/>
    <mergeCell ref="M234:N234"/>
    <mergeCell ref="Q234:X234"/>
    <mergeCell ref="T236:X236"/>
    <mergeCell ref="B237:C237"/>
    <mergeCell ref="D237:G237"/>
    <mergeCell ref="H237:K237"/>
    <mergeCell ref="M237:N237"/>
    <mergeCell ref="Q237:S237"/>
    <mergeCell ref="T237:X237"/>
    <mergeCell ref="B235:C235"/>
    <mergeCell ref="D235:G235"/>
    <mergeCell ref="H235:K235"/>
    <mergeCell ref="M235:N235"/>
    <mergeCell ref="Q235:X235"/>
    <mergeCell ref="B236:C236"/>
    <mergeCell ref="D236:G236"/>
    <mergeCell ref="H236:K236"/>
    <mergeCell ref="M236:N236"/>
    <mergeCell ref="Q236:S236"/>
    <mergeCell ref="B239:C239"/>
    <mergeCell ref="D239:G239"/>
    <mergeCell ref="H239:K239"/>
    <mergeCell ref="M239:N239"/>
    <mergeCell ref="Q239:S239"/>
    <mergeCell ref="T239:X239"/>
    <mergeCell ref="B238:C238"/>
    <mergeCell ref="D238:G238"/>
    <mergeCell ref="H238:K238"/>
    <mergeCell ref="M238:N238"/>
    <mergeCell ref="Q238:S238"/>
    <mergeCell ref="T238:X238"/>
    <mergeCell ref="B241:C241"/>
    <mergeCell ref="D241:G241"/>
    <mergeCell ref="H241:K241"/>
    <mergeCell ref="M241:N241"/>
    <mergeCell ref="Q241:S241"/>
    <mergeCell ref="T241:X241"/>
    <mergeCell ref="B240:C240"/>
    <mergeCell ref="D240:G240"/>
    <mergeCell ref="H240:K240"/>
    <mergeCell ref="M240:N240"/>
    <mergeCell ref="Q240:S240"/>
    <mergeCell ref="T240:X240"/>
    <mergeCell ref="B243:C243"/>
    <mergeCell ref="D243:G243"/>
    <mergeCell ref="H243:K243"/>
    <mergeCell ref="M243:N243"/>
    <mergeCell ref="Q243:S243"/>
    <mergeCell ref="T243:X243"/>
    <mergeCell ref="B242:C242"/>
    <mergeCell ref="D242:G242"/>
    <mergeCell ref="H242:K242"/>
    <mergeCell ref="M242:N242"/>
    <mergeCell ref="Q242:S242"/>
    <mergeCell ref="T242:X242"/>
    <mergeCell ref="B245:C245"/>
    <mergeCell ref="D245:G245"/>
    <mergeCell ref="H245:K245"/>
    <mergeCell ref="M245:N245"/>
    <mergeCell ref="Q245:S245"/>
    <mergeCell ref="T245:X245"/>
    <mergeCell ref="B244:C244"/>
    <mergeCell ref="D244:G244"/>
    <mergeCell ref="H244:K244"/>
    <mergeCell ref="M244:N244"/>
    <mergeCell ref="Q244:S244"/>
    <mergeCell ref="T244:X244"/>
    <mergeCell ref="B246:C246"/>
    <mergeCell ref="D246:G246"/>
    <mergeCell ref="H246:K246"/>
    <mergeCell ref="M246:N246"/>
    <mergeCell ref="Q246:S246"/>
    <mergeCell ref="T246:X246"/>
    <mergeCell ref="M248:N248"/>
    <mergeCell ref="R256:T257"/>
    <mergeCell ref="S258:T258"/>
    <mergeCell ref="U258:V258"/>
    <mergeCell ref="U259:V259"/>
    <mergeCell ref="B262:F262"/>
    <mergeCell ref="B263:I263"/>
    <mergeCell ref="B252:N252"/>
    <mergeCell ref="S252:T252"/>
    <mergeCell ref="U252:V252"/>
    <mergeCell ref="B253:N259"/>
    <mergeCell ref="U253:V253"/>
    <mergeCell ref="S254:T254"/>
    <mergeCell ref="U254:V254"/>
    <mergeCell ref="S255:T255"/>
    <mergeCell ref="U255:V255"/>
    <mergeCell ref="B265:I265"/>
    <mergeCell ref="P265:S265"/>
    <mergeCell ref="B266:I266"/>
    <mergeCell ref="B267:I267"/>
    <mergeCell ref="X267:AB316"/>
    <mergeCell ref="B268:I268"/>
    <mergeCell ref="B271:I271"/>
    <mergeCell ref="P271:S271"/>
    <mergeCell ref="B272:I272"/>
    <mergeCell ref="B273:I273"/>
    <mergeCell ref="B281:I281"/>
    <mergeCell ref="B282:I282"/>
    <mergeCell ref="B285:I285"/>
    <mergeCell ref="P285:S285"/>
    <mergeCell ref="B286:I286"/>
    <mergeCell ref="B287:I287"/>
    <mergeCell ref="B274:I274"/>
    <mergeCell ref="B277:I277"/>
    <mergeCell ref="P277:S277"/>
    <mergeCell ref="B278:I278"/>
    <mergeCell ref="B279:I279"/>
    <mergeCell ref="B280:I280"/>
    <mergeCell ref="B310:I310"/>
    <mergeCell ref="P310:W310"/>
    <mergeCell ref="B311:I311"/>
    <mergeCell ref="P311:W311"/>
    <mergeCell ref="B312:I312"/>
    <mergeCell ref="P312:W312"/>
    <mergeCell ref="B288:I288"/>
    <mergeCell ref="B291:I291"/>
    <mergeCell ref="B292:I294"/>
    <mergeCell ref="B296:F296"/>
    <mergeCell ref="B297:I297"/>
    <mergeCell ref="B298:I307"/>
    <mergeCell ref="P321:W321"/>
    <mergeCell ref="P323:W323"/>
    <mergeCell ref="P324:W325"/>
    <mergeCell ref="T327:W327"/>
    <mergeCell ref="B313:I313"/>
    <mergeCell ref="P313:W313"/>
    <mergeCell ref="P317:W318"/>
    <mergeCell ref="B319:I319"/>
    <mergeCell ref="P319:W319"/>
    <mergeCell ref="P320:W320"/>
  </mergeCells>
  <conditionalFormatting sqref="B201:D220">
    <cfRule type="expression" dxfId="20" priority="87">
      <formula>$B201=""</formula>
    </cfRule>
  </conditionalFormatting>
  <conditionalFormatting sqref="E76:X177">
    <cfRule type="expression" dxfId="18" priority="1">
      <formula>$AN76&lt;&gt;TRUE</formula>
    </cfRule>
  </conditionalFormatting>
  <conditionalFormatting sqref="H228:J234">
    <cfRule type="expression" dxfId="17" priority="90">
      <formula>$B228=""</formula>
    </cfRule>
  </conditionalFormatting>
  <conditionalFormatting sqref="L225:L246">
    <cfRule type="expression" dxfId="16" priority="82">
      <formula>UtvarderingsVal="Alt3"</formula>
    </cfRule>
    <cfRule type="expression" dxfId="15" priority="99">
      <formula>$L$225=""</formula>
    </cfRule>
    <cfRule type="expression" dxfId="14" priority="100" stopIfTrue="1">
      <formula>OR(UtvarderingsVal="UtFalskt",UtvarderingsVal="Ut2")</formula>
    </cfRule>
  </conditionalFormatting>
  <conditionalFormatting sqref="P237:P246">
    <cfRule type="expression" dxfId="13" priority="513">
      <formula>#REF!="Alt. 3. Mervärdesmodell - prisavdrag för uppfyllda bör-krav"</formula>
    </cfRule>
  </conditionalFormatting>
  <conditionalFormatting sqref="P237:Q246">
    <cfRule type="expression" dxfId="12" priority="78" stopIfTrue="1">
      <formula>IF(AND(J237="Ska-krav",P237="Nej"),TRUE,FALSE)</formula>
    </cfRule>
  </conditionalFormatting>
  <conditionalFormatting sqref="P226:X235">
    <cfRule type="expression" dxfId="11" priority="112" stopIfTrue="1">
      <formula>IF(AND(K226="Ska-krav",P226="Nej"),TRUE,FALSE)</formula>
    </cfRule>
  </conditionalFormatting>
  <conditionalFormatting sqref="S17:W17">
    <cfRule type="expression" dxfId="10" priority="111" stopIfTrue="1">
      <formula>$P$17="Nej"</formula>
    </cfRule>
  </conditionalFormatting>
  <conditionalFormatting sqref="T3 T327">
    <cfRule type="expression" dxfId="9" priority="63">
      <formula>T3&lt;&gt;""</formula>
    </cfRule>
  </conditionalFormatting>
  <conditionalFormatting sqref="T237:T246">
    <cfRule type="expression" dxfId="8" priority="69" stopIfTrue="1">
      <formula>IF(AND(N237="Ska-krav",T237="Nej"),TRUE,FALSE)</formula>
    </cfRule>
  </conditionalFormatting>
  <conditionalFormatting sqref="T265 T271 T277">
    <cfRule type="expression" dxfId="7" priority="108" stopIfTrue="1">
      <formula>AG265</formula>
    </cfRule>
  </conditionalFormatting>
  <conditionalFormatting sqref="T265">
    <cfRule type="cellIs" dxfId="6" priority="107" stopIfTrue="1" operator="equal">
      <formula>"Nej"</formula>
    </cfRule>
  </conditionalFormatting>
  <conditionalFormatting sqref="T271">
    <cfRule type="cellIs" dxfId="5" priority="106" stopIfTrue="1" operator="equal">
      <formula>"Nej"</formula>
    </cfRule>
  </conditionalFormatting>
  <conditionalFormatting sqref="T277">
    <cfRule type="cellIs" dxfId="4" priority="105" stopIfTrue="1" operator="equal">
      <formula>"Nej"</formula>
    </cfRule>
  </conditionalFormatting>
  <conditionalFormatting sqref="T285">
    <cfRule type="cellIs" dxfId="3" priority="88" stopIfTrue="1" operator="equal">
      <formula>"Nej"</formula>
    </cfRule>
    <cfRule type="expression" dxfId="2" priority="89" stopIfTrue="1">
      <formula>AG285</formula>
    </cfRule>
  </conditionalFormatting>
  <conditionalFormatting sqref="W123:X123">
    <cfRule type="expression" dxfId="1" priority="5">
      <formula>$F$148&lt;&gt;"Inbrottslarm"</formula>
    </cfRule>
  </conditionalFormatting>
  <conditionalFormatting sqref="W124:X124">
    <cfRule type="expression" dxfId="0" priority="6">
      <formula>$F$148&lt;&gt;"Personlarm"</formula>
    </cfRule>
  </conditionalFormatting>
  <dataValidations count="19">
    <dataValidation type="list" allowBlank="1" showInputMessage="1" showErrorMessage="1" sqref="I34:I35" xr:uid="{9108B170-712E-4687-B816-27DCAA2C7A3A}">
      <formula1>",Ja,Nej"</formula1>
    </dataValidation>
    <dataValidation type="list" allowBlank="1" showInputMessage="1" showErrorMessage="1" sqref="B186:J186" xr:uid="{169A8A37-2985-4823-809C-A3D3F8A948D6}">
      <formula1>TblGrundTilldeln</formula1>
    </dataValidation>
    <dataValidation type="list" allowBlank="1" showInputMessage="1" showErrorMessage="1" sqref="B40" xr:uid="{5B7FAD37-AA19-420C-8491-BA45DFED15CE}">
      <formula1>TblDelområde</formula1>
    </dataValidation>
    <dataValidation type="list" allowBlank="1" showInputMessage="1" showErrorMessage="1" sqref="B247:C247 B70" xr:uid="{6504604D-A323-4D72-8510-7C8665F98AE8}">
      <formula1>ResVarTja</formula1>
    </dataValidation>
    <dataValidation type="list" allowBlank="1" showInputMessage="1" showErrorMessage="1" sqref="K247" xr:uid="{E10A7AE8-39BF-47F6-9E22-471AC8826F1C}">
      <formula1>"Välj typ av krav,Bör-krav,Ska-krav"</formula1>
    </dataValidation>
    <dataValidation type="date" errorStyle="information" allowBlank="1" showInputMessage="1" showErrorMessage="1" errorTitle="Fel" error="Ange datum i datumformatet ÅÅÅÅ-MM-DD" promptTitle="Datum" prompt="Datum i datumformatet ÅÅÅÅ-MM-DD" sqref="D38" xr:uid="{95197F84-B678-46FF-A1DA-87EDED5ABBC8}">
      <formula1>40817</formula1>
      <formula2>42308</formula2>
    </dataValidation>
    <dataValidation type="date" errorStyle="information" allowBlank="1" showInputMessage="1" showErrorMessage="1" errorTitle="Fel" error="Fel datumformat._x000a_Ange datum i datumformatet ÅÅÅÅ-MM-DD Alternativt texten &quot;Ej tillämpligt&quot;_x000a_" promptTitle="Datum" prompt="Datum i datumformatet ÅÅÅÅ-MM-DD_x000a_Som tumregel vid komplexa avrop kan det anses rimligt med minst 14 arbetsdagars svarstid och vid mindre komplexa avrop är motsvarande svarstid sju arbetsdagar." sqref="B38" xr:uid="{FFDB01DE-AE99-4A71-9B42-3CBCC3573439}">
      <formula1>40817</formula1>
      <formula2>42308</formula2>
    </dataValidation>
    <dataValidation type="date" errorStyle="information" allowBlank="1" showInputMessage="1" showErrorMessage="1" errorTitle="Fel" error="Ogiltigt datum._x000a_Datum anges i datumformatet ÅÅÅÅ-MM-DD och får inte vara senare än datumet &quot;Sista dag för avropssvar&quot;" promptTitle="Datum" prompt="Datum i datumformatet ÅÅÅÅ-MM-DD" sqref="B31" xr:uid="{1FFACF1E-0BFD-46E5-A2F7-09D35F177A85}">
      <formula1>40909</formula1>
      <formula2>B34</formula2>
    </dataValidation>
    <dataValidation type="date" errorStyle="information" allowBlank="1" showInputMessage="1" showErrorMessage="1" errorTitle="Fel" error="Ogiltigt datum._x000a_Datum anges i datumformatet ÅÅÅÅ-MM-DD och får inte vara senare än datumet &quot;Sista dag för avropssvar&quot;" promptTitle="Datum" prompt="Datum i datumformatet ÅÅÅÅ-MM-DD" sqref="D31" xr:uid="{07A57FE3-3794-4159-B94E-8D4076B1A37B}">
      <formula1>40817</formula1>
      <formula2>D34</formula2>
    </dataValidation>
    <dataValidation type="date" errorStyle="information" allowBlank="1" showInputMessage="1" showErrorMessage="1" errorTitle="Fel" error="Ange datum i datumformatet ÅÅÅÅ-MM-DD och får inte vara tidigare än 2012-01-01 eller senare än 2016-01-01_x000a_Alternativt texten &quot;Ej tillämpligt&quot;_x000a_" promptTitle="Datum" prompt="Datum i datumformatet ÅÅÅÅ-MM-DD alternativt texten &quot;Ej tillämpligt&quot;_x000a_" sqref="B71:C71" xr:uid="{BDBD0E03-0DA1-41FC-934E-E7B53FBD77EF}">
      <formula1>40544</formula1>
      <formula2>72686</formula2>
    </dataValidation>
    <dataValidation type="list" allowBlank="1" showInputMessage="1" showErrorMessage="1" sqref="F71" xr:uid="{5155B999-CDCB-4A27-8352-A888A7C2D698}">
      <formula1>"Mån,År"</formula1>
    </dataValidation>
    <dataValidation type="decimal" allowBlank="1" showInputMessage="1" showErrorMessage="1" error="Talet måste vara mellan 0 och 100" sqref="D71:E71" xr:uid="{188AAF08-9B4C-437F-BB90-5DC844B5B74B}">
      <formula1>0</formula1>
      <formula2>100</formula2>
    </dataValidation>
    <dataValidation allowBlank="1" showErrorMessage="1" sqref="B41:I41 C66 B42:B66" xr:uid="{F2A11A52-4A7E-49F6-B013-BC9C0BB596AF}"/>
    <dataValidation type="date" errorStyle="information" allowBlank="1" showInputMessage="1" showErrorMessage="1" errorTitle="Fel" error="Fel datumformat._x000a_Ange datum i datumformatet ÅÅÅÅ-MM-DD Alternativt texten &quot;Ej tillämpligt&quot;_x000a_" promptTitle="Datum" prompt="Datum i datumformatet ÅÅÅÅ-MM-DD_x000a_" sqref="B34:C34 B37:E37" xr:uid="{D944B82C-29D4-493A-B267-FB0782AC3DE8}">
      <formula1>40817</formula1>
      <formula2>43585</formula2>
    </dataValidation>
    <dataValidation type="date" errorStyle="information" allowBlank="1" showInputMessage="1" showErrorMessage="1" errorTitle="Fel" error="Ange datum i datumformatet ÅÅÅÅ-MM-DD" promptTitle="Datum" prompt="Datum i datumformatet ÅÅÅÅ-MM-DD" sqref="D34:E34" xr:uid="{41FC1586-EE99-41E9-A05D-BDF9E1016666}">
      <formula1>40817</formula1>
      <formula2>43585</formula2>
    </dataValidation>
    <dataValidation type="list" allowBlank="1" showInputMessage="1" showErrorMessage="1" sqref="T265 P17:P18 Q316 T271 T277 T285 P201:P220 P226:P235 P247 C76:C79 C82:C85 C88:C90 C99:C101 C104:C106 C109:C111 C114:C116 C119:C120 C123:C124 C127:C129 C132:C133 C136:C137 C140:C142 C145:C147 C150:C152 C155:C157 C160:C162 C165:C167 C170:C172 C175:C177" xr:uid="{B84FB1C1-28F6-471B-88C0-FF8F8C70548C}">
      <formula1>"Ja,Nej"</formula1>
    </dataValidation>
    <dataValidation type="list" allowBlank="1" showInputMessage="1" showErrorMessage="1" sqref="H88:I90" xr:uid="{360131F4-95E5-4807-88BC-E172E79149E3}">
      <formula1>"1,2"</formula1>
    </dataValidation>
    <dataValidation type="list" allowBlank="1" showInputMessage="1" showErrorMessage="1" sqref="F123:G124" xr:uid="{4A276B67-EBB1-4CBF-BB70-5FF230BA461F}">
      <formula1>TblLarmTyp</formula1>
    </dataValidation>
    <dataValidation type="textLength" errorStyle="information" allowBlank="1" showInputMessage="1" showErrorMessage="1" errorTitle="Felaktig angivelse" error="Ange om en region ska avropas enbart med ett &quot;X&quot;." sqref="C43:D64" xr:uid="{6C7652AC-30DC-43C1-B25D-A3B28C9CC325}">
      <formula1>1</formula1>
      <formula2>1</formula2>
    </dataValidation>
  </dataValidations>
  <pageMargins left="0.31496062992125984" right="0.31496062992125984" top="0.39370078740157483" bottom="0.39370078740157483" header="0.51181102362204722" footer="0.19685039370078741"/>
  <pageSetup paperSize="9" scale="80" fitToWidth="0" fitToHeight="0" pageOrder="overThenDown" orientation="landscape" r:id="rId1"/>
  <headerFooter alignWithMargins="0">
    <oddFooter>&amp;R&amp;P (&amp;N)</oddFooter>
  </headerFooter>
  <colBreaks count="1" manualBreakCount="1">
    <brk id="15" max="1048575" man="1"/>
  </colBreaks>
  <extLst>
    <ext xmlns:x14="http://schemas.microsoft.com/office/spreadsheetml/2009/9/main" uri="{78C0D931-6437-407d-A8EE-F0AAD7539E65}">
      <x14:conditionalFormattings>
        <x14:conditionalFormatting xmlns:xm="http://schemas.microsoft.com/office/excel/2006/main">
          <x14:cfRule type="expression" priority="61" id="{DAA8199B-6E6F-46C7-9F65-A4AEBE222674}">
            <xm:f>Information!$D$12&lt;&gt;"Ja"</xm:f>
            <x14:dxf>
              <font>
                <color theme="0"/>
              </font>
              <fill>
                <patternFill patternType="none">
                  <bgColor auto="1"/>
                </patternFill>
              </fill>
              <border>
                <left/>
                <right/>
                <top/>
                <bottom/>
                <vertical/>
                <horizontal/>
              </border>
            </x14:dxf>
          </x14:cfRule>
          <xm:sqref>B309</xm:sqref>
        </x14:conditionalFormatting>
        <x14:conditionalFormatting xmlns:xm="http://schemas.microsoft.com/office/excel/2006/main">
          <x14:cfRule type="expression" priority="62" id="{70D48143-9A19-4585-9A87-AF47DD8C9A38}">
            <xm:f>Information!$D$15&lt;&gt;"Ja"</xm:f>
            <x14:dxf>
              <font>
                <b val="0"/>
                <i val="0"/>
                <color theme="0"/>
              </font>
              <fill>
                <patternFill patternType="none">
                  <bgColor auto="1"/>
                </patternFill>
              </fill>
              <border>
                <left/>
                <right/>
                <top/>
                <bottom/>
                <vertical/>
                <horizontal/>
              </border>
            </x14:dxf>
          </x14:cfRule>
          <xm:sqref>B2:AQ41 B69:AQ73 B180:AQ308 C309:AQ309 B310:AQ342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E745FE6D-CD4D-4F7C-8D7A-C9B968F3389D}">
          <x14:formula1>
            <xm:f>Admin!$F$57:$F$64</xm:f>
          </x14:formula1>
          <xm:sqref>D247:E247</xm:sqref>
        </x14:dataValidation>
        <x14:dataValidation type="list" showInputMessage="1" showErrorMessage="1" xr:uid="{48F78BCD-10F9-4357-930F-7D150770F987}">
          <x14:formula1>
            <xm:f>Admin!$J$132:$J$152</xm:f>
          </x14:formula1>
          <xm:sqref>B201:C220 B226:C235 B237:C246</xm:sqref>
        </x14:dataValidation>
        <x14:dataValidation type="list" allowBlank="1" showInputMessage="1" showErrorMessage="1" xr:uid="{4F72BE17-2429-4363-AF78-A0905B795046}">
          <x14:formula1>
            <xm:f>Admin!$L$132:$L$147</xm:f>
          </x14:formula1>
          <xm:sqref>D201:G220 D226:G235 D237:G246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3"/>
  <dimension ref="A1:M42"/>
  <sheetViews>
    <sheetView showGridLines="0" showRuler="0" topLeftCell="A23" zoomScale="70" zoomScaleNormal="70" zoomScalePageLayoutView="90" workbookViewId="0">
      <selection activeCell="B31" sqref="B31"/>
    </sheetView>
  </sheetViews>
  <sheetFormatPr defaultColWidth="9.1796875" defaultRowHeight="12.5" x14ac:dyDescent="0.25"/>
  <cols>
    <col min="1" max="1" width="2.54296875" style="1" customWidth="1"/>
    <col min="2" max="2" width="50.26953125" style="1" customWidth="1"/>
    <col min="3" max="3" width="3.1796875" style="1" customWidth="1"/>
    <col min="4" max="4" width="50.26953125" style="1" customWidth="1"/>
    <col min="5" max="5" width="9.1796875" style="1"/>
    <col min="6" max="6" width="13.1796875" style="1" customWidth="1"/>
    <col min="7" max="16384" width="9.1796875" style="1"/>
  </cols>
  <sheetData>
    <row r="1" spans="2:13" ht="17.25" customHeight="1" x14ac:dyDescent="0.25">
      <c r="D1" s="192" t="str">
        <f>"Avrop nr: "&amp;'1 Spec. - 1. Lägsta pris'!B15</f>
        <v xml:space="preserve">Avrop nr: </v>
      </c>
      <c r="F1" s="389"/>
    </row>
    <row r="2" spans="2:13" ht="17.25" customHeight="1" x14ac:dyDescent="0.25"/>
    <row r="3" spans="2:13" ht="17.25" customHeight="1" x14ac:dyDescent="0.35">
      <c r="B3" s="390"/>
    </row>
    <row r="5" spans="2:13" ht="25.5" customHeight="1" x14ac:dyDescent="0.4">
      <c r="B5" s="391" t="s">
        <v>45</v>
      </c>
      <c r="C5" s="391"/>
      <c r="D5" s="391"/>
      <c r="J5" s="288"/>
      <c r="K5" s="288"/>
      <c r="L5" s="288"/>
      <c r="M5" s="288"/>
    </row>
    <row r="6" spans="2:13" ht="48.75" customHeight="1" x14ac:dyDescent="0.4">
      <c r="B6" s="1005" t="str">
        <f>"Detta kontrakt reglerar avrop från ramavtalsområde "&amp;Information!B5&amp;", "&amp;Information!B6</f>
        <v>Detta kontrakt reglerar avrop från ramavtalsområde Bevakningstjänster och larmcentraltjänster, Ramavtalsnummer: 23.3-2611-2022</v>
      </c>
      <c r="C6" s="1006"/>
      <c r="D6" s="1006"/>
      <c r="F6" s="389"/>
      <c r="J6" s="288"/>
      <c r="K6" s="288"/>
      <c r="L6" s="288"/>
      <c r="M6" s="288"/>
    </row>
    <row r="7" spans="2:13" ht="25.5" customHeight="1" x14ac:dyDescent="0.4">
      <c r="B7" s="392" t="s">
        <v>44</v>
      </c>
      <c r="C7" s="392"/>
      <c r="D7" s="392"/>
      <c r="J7" s="288"/>
      <c r="K7" s="288"/>
      <c r="L7" s="288"/>
      <c r="M7" s="288"/>
    </row>
    <row r="8" spans="2:13" ht="45.75" customHeight="1" x14ac:dyDescent="0.4">
      <c r="B8" s="889" t="s">
        <v>764</v>
      </c>
      <c r="C8" s="889"/>
      <c r="D8" s="889"/>
      <c r="G8" s="192"/>
      <c r="J8" s="288"/>
      <c r="K8" s="288"/>
      <c r="L8" s="288"/>
      <c r="M8" s="288"/>
    </row>
    <row r="9" spans="2:13" ht="18" x14ac:dyDescent="0.4">
      <c r="B9" s="260" t="s">
        <v>763</v>
      </c>
      <c r="C9" s="260"/>
      <c r="D9" s="260"/>
      <c r="G9" s="192"/>
      <c r="J9" s="288"/>
      <c r="K9" s="288"/>
      <c r="L9" s="288"/>
      <c r="M9" s="288"/>
    </row>
    <row r="10" spans="2:13" ht="18" x14ac:dyDescent="0.4">
      <c r="B10" s="260" t="s">
        <v>754</v>
      </c>
      <c r="J10" s="288"/>
      <c r="K10" s="288"/>
      <c r="L10" s="288"/>
      <c r="M10" s="288"/>
    </row>
    <row r="11" spans="2:13" ht="18" x14ac:dyDescent="0.4">
      <c r="B11" s="889" t="s">
        <v>755</v>
      </c>
      <c r="C11" s="526"/>
      <c r="D11" s="526"/>
      <c r="J11" s="288"/>
      <c r="K11" s="288"/>
      <c r="L11" s="288"/>
      <c r="M11" s="288"/>
    </row>
    <row r="12" spans="2:13" ht="18" x14ac:dyDescent="0.4">
      <c r="B12" s="260" t="s">
        <v>756</v>
      </c>
      <c r="G12" s="393"/>
      <c r="J12" s="288"/>
      <c r="K12" s="288"/>
      <c r="L12" s="288"/>
      <c r="M12" s="288"/>
    </row>
    <row r="13" spans="2:13" ht="18" x14ac:dyDescent="0.4">
      <c r="B13" s="260" t="s">
        <v>757</v>
      </c>
      <c r="C13" s="260"/>
      <c r="D13" s="260"/>
      <c r="G13" s="393"/>
      <c r="J13" s="288"/>
      <c r="K13" s="288"/>
      <c r="L13" s="288"/>
      <c r="M13" s="288"/>
    </row>
    <row r="14" spans="2:13" ht="18" x14ac:dyDescent="0.4">
      <c r="B14" s="260" t="s">
        <v>758</v>
      </c>
      <c r="C14" s="260"/>
      <c r="D14" s="260"/>
      <c r="G14" s="393"/>
      <c r="J14" s="288"/>
      <c r="K14" s="288"/>
      <c r="L14" s="288"/>
      <c r="M14" s="288"/>
    </row>
    <row r="15" spans="2:13" ht="18" x14ac:dyDescent="0.4">
      <c r="B15" s="889" t="s">
        <v>759</v>
      </c>
      <c r="C15" s="526"/>
      <c r="D15" s="260"/>
      <c r="G15" s="393"/>
      <c r="J15" s="288"/>
      <c r="K15" s="288"/>
      <c r="L15" s="288"/>
      <c r="M15" s="288"/>
    </row>
    <row r="16" spans="2:13" ht="18" x14ac:dyDescent="0.4">
      <c r="B16" s="260" t="s">
        <v>760</v>
      </c>
      <c r="C16" s="260"/>
      <c r="D16" s="260"/>
      <c r="G16" s="393"/>
      <c r="J16" s="288"/>
      <c r="K16" s="288"/>
      <c r="L16" s="288"/>
      <c r="M16" s="288"/>
    </row>
    <row r="17" spans="1:13" ht="31" customHeight="1" x14ac:dyDescent="0.4">
      <c r="B17" s="889" t="s">
        <v>761</v>
      </c>
      <c r="C17" s="526"/>
      <c r="D17" s="526"/>
      <c r="G17" s="393"/>
      <c r="J17" s="288"/>
      <c r="K17" s="288"/>
      <c r="L17" s="288"/>
      <c r="M17" s="288"/>
    </row>
    <row r="18" spans="1:13" ht="18" x14ac:dyDescent="0.4">
      <c r="B18" s="260" t="s">
        <v>762</v>
      </c>
      <c r="C18" s="260"/>
      <c r="D18" s="260"/>
      <c r="G18" s="393"/>
      <c r="J18" s="288"/>
      <c r="K18" s="288"/>
      <c r="L18" s="288"/>
      <c r="M18" s="288"/>
    </row>
    <row r="19" spans="1:13" ht="9" customHeight="1" x14ac:dyDescent="0.4">
      <c r="B19" s="889"/>
      <c r="C19" s="889"/>
      <c r="D19" s="889"/>
      <c r="J19" s="288"/>
      <c r="K19" s="288"/>
      <c r="L19" s="288"/>
      <c r="M19" s="288"/>
    </row>
    <row r="20" spans="1:13" ht="80.5" customHeight="1" x14ac:dyDescent="0.4">
      <c r="B20" s="889" t="s">
        <v>765</v>
      </c>
      <c r="C20" s="889"/>
      <c r="D20" s="889"/>
      <c r="J20" s="288"/>
      <c r="K20" s="288"/>
      <c r="L20" s="288"/>
      <c r="M20" s="288"/>
    </row>
    <row r="21" spans="1:13" ht="10.5" customHeight="1" x14ac:dyDescent="0.4">
      <c r="B21" s="394"/>
      <c r="C21" s="395"/>
      <c r="D21" s="395"/>
      <c r="J21" s="288"/>
      <c r="K21" s="288"/>
      <c r="L21" s="288"/>
      <c r="M21" s="288"/>
    </row>
    <row r="22" spans="1:13" s="12" customFormat="1" ht="24" customHeight="1" x14ac:dyDescent="0.25">
      <c r="B22" s="392" t="s">
        <v>37</v>
      </c>
      <c r="C22" s="392"/>
      <c r="D22" s="392"/>
    </row>
    <row r="23" spans="1:13" ht="67.5" customHeight="1" x14ac:dyDescent="0.25">
      <c r="B23" s="889" t="s">
        <v>152</v>
      </c>
      <c r="C23" s="889"/>
      <c r="D23" s="889"/>
    </row>
    <row r="24" spans="1:13" ht="26.25" customHeight="1" x14ac:dyDescent="0.25">
      <c r="B24" s="260"/>
      <c r="C24" s="260"/>
      <c r="D24" s="260"/>
    </row>
    <row r="25" spans="1:13" s="397" customFormat="1" ht="18" customHeight="1" x14ac:dyDescent="0.3">
      <c r="A25" s="1"/>
      <c r="B25" s="396" t="s">
        <v>43</v>
      </c>
      <c r="C25"/>
      <c r="D25" s="396" t="s">
        <v>42</v>
      </c>
      <c r="E25" s="392"/>
    </row>
    <row r="26" spans="1:13" s="397" customFormat="1" ht="23.25" customHeight="1" x14ac:dyDescent="0.3">
      <c r="A26" s="1"/>
      <c r="B26" s="16" t="str">
        <f>IF(Information!D12="ja",'1 Spec. - 1. Lägsta pris'!B9,IF(Information!D13="ja",'1 Spec. - 2. Relativ viktning'!B9,IF(Information!D14="ja",'1 Spec. - 3. Mervärdesmodell'!B9,IF(Information!D15="ja",'1 Spec. - 4. Annan modell'!B9,""))))</f>
        <v/>
      </c>
      <c r="C26"/>
      <c r="D26" s="18" t="str">
        <f>IF(Information!D12="ja",'1 Spec. - 1. Lägsta pris'!P9,IF(Information!D13="ja",'1 Spec. - 2. Relativ viktning'!P9,IF(Information!D14="ja",'1 Spec. - 3. Mervärdesmodell'!P9,IF(Information!D15="ja",'1 Spec. - 4. Annan modell'!P9,""))))</f>
        <v/>
      </c>
    </row>
    <row r="27" spans="1:13" s="397" customFormat="1" ht="12.75" customHeight="1" x14ac:dyDescent="0.3">
      <c r="A27" s="1"/>
      <c r="B27" s="398" t="s">
        <v>41</v>
      </c>
      <c r="C27"/>
      <c r="D27" s="398" t="s">
        <v>41</v>
      </c>
    </row>
    <row r="28" spans="1:13" s="397" customFormat="1" ht="18" customHeight="1" x14ac:dyDescent="0.3">
      <c r="A28" s="1"/>
      <c r="B28" s="17" t="str">
        <f>IF(Information!D12="ja",'1 Spec. - 1. Lägsta pris'!H9,IF(Information!D13="ja",'1 Spec. - 2. Relativ viktning'!H9,IF(Information!D14="ja",'1 Spec. - 3. Mervärdesmodell'!H9,IF(Information!D15="ja",'1 Spec. - 4. Annan modell'!H9,""))))</f>
        <v/>
      </c>
      <c r="C28"/>
      <c r="D28" s="19" t="str">
        <f>IF(Information!D12="ja",'1 Spec. - 1. Lägsta pris'!V9,IF(Information!D13="ja",'1 Spec. - 2. Relativ viktning'!V9,IF(Information!D14="ja",'1 Spec. - 3. Mervärdesmodell'!V9,IF(Information!D15="ja",'1 Spec. - 4. Annan modell'!V9,""))))</f>
        <v/>
      </c>
    </row>
    <row r="29" spans="1:13" s="397" customFormat="1" ht="44.25" customHeight="1" x14ac:dyDescent="0.3">
      <c r="A29" s="1"/>
      <c r="B29" s="399"/>
      <c r="C29"/>
      <c r="D29"/>
    </row>
    <row r="30" spans="1:13" s="397" customFormat="1" ht="13" x14ac:dyDescent="0.3">
      <c r="B30" s="400" t="s">
        <v>38</v>
      </c>
      <c r="D30" s="400" t="s">
        <v>38</v>
      </c>
    </row>
    <row r="31" spans="1:13" s="397" customFormat="1" ht="28.5" customHeight="1" x14ac:dyDescent="0.3">
      <c r="B31" s="11"/>
      <c r="D31" s="10"/>
    </row>
    <row r="32" spans="1:13" ht="16.5" customHeight="1" x14ac:dyDescent="0.3">
      <c r="A32" s="397"/>
      <c r="B32" s="397"/>
      <c r="C32" s="397"/>
      <c r="D32" s="397"/>
    </row>
    <row r="33" spans="1:4" ht="25.5" x14ac:dyDescent="0.3">
      <c r="A33" s="397"/>
      <c r="B33" s="401" t="s">
        <v>51</v>
      </c>
      <c r="C33" s="397"/>
      <c r="D33" s="401" t="s">
        <v>52</v>
      </c>
    </row>
    <row r="34" spans="1:4" ht="13" x14ac:dyDescent="0.3">
      <c r="A34" s="397"/>
      <c r="B34" s="9"/>
      <c r="C34" s="397"/>
      <c r="D34" s="8"/>
    </row>
    <row r="35" spans="1:4" ht="13" x14ac:dyDescent="0.3">
      <c r="A35" s="397"/>
      <c r="B35" s="7"/>
      <c r="C35" s="397"/>
      <c r="D35" s="6"/>
    </row>
    <row r="36" spans="1:4" ht="13" x14ac:dyDescent="0.3">
      <c r="A36" s="260"/>
      <c r="B36" s="260"/>
      <c r="C36" s="260"/>
      <c r="D36" s="397"/>
    </row>
    <row r="37" spans="1:4" ht="15.75" customHeight="1" x14ac:dyDescent="0.25">
      <c r="B37" s="396" t="s">
        <v>40</v>
      </c>
      <c r="C37" s="396"/>
      <c r="D37" s="396"/>
    </row>
    <row r="38" spans="1:4" x14ac:dyDescent="0.25">
      <c r="B38" s="1002"/>
      <c r="C38" s="1003"/>
      <c r="D38" s="1004"/>
    </row>
    <row r="39" spans="1:4" x14ac:dyDescent="0.25">
      <c r="B39" s="1002"/>
      <c r="C39" s="1003"/>
      <c r="D39" s="1004"/>
    </row>
    <row r="40" spans="1:4" x14ac:dyDescent="0.25">
      <c r="B40" s="1002"/>
      <c r="C40" s="1003"/>
      <c r="D40" s="1004"/>
    </row>
    <row r="41" spans="1:4" x14ac:dyDescent="0.25">
      <c r="B41" s="1002"/>
      <c r="C41" s="1003"/>
      <c r="D41" s="1004"/>
    </row>
    <row r="42" spans="1:4" x14ac:dyDescent="0.25">
      <c r="B42" s="1002"/>
      <c r="C42" s="1003"/>
      <c r="D42" s="1004"/>
    </row>
  </sheetData>
  <sheetProtection algorithmName="SHA-512" hashValue="knXCebSHE/LhBvkChgD5+QwxKShptY6phfpzbDtcN+8zApu7B1SY5LcKcxZSjNxhthJyYs6B8bSChkCThWOpzg==" saltValue="w9IZQdzigLCGjUHSXUriBw==" spinCount="100000" sheet="1" formatRows="0"/>
  <mergeCells count="13">
    <mergeCell ref="B42:D42"/>
    <mergeCell ref="B23:D23"/>
    <mergeCell ref="B38:D38"/>
    <mergeCell ref="B6:D6"/>
    <mergeCell ref="B39:D39"/>
    <mergeCell ref="B40:D40"/>
    <mergeCell ref="B41:D41"/>
    <mergeCell ref="B8:D8"/>
    <mergeCell ref="B19:D19"/>
    <mergeCell ref="B20:D20"/>
    <mergeCell ref="B11:D11"/>
    <mergeCell ref="B15:C15"/>
    <mergeCell ref="B17:D17"/>
  </mergeCells>
  <pageMargins left="0.74803149606299213" right="0.74803149606299213" top="0.39370078740157483" bottom="0.98425196850393704" header="0.51181102362204722" footer="0.51181102362204722"/>
  <pageSetup paperSize="9" scale="80" fitToHeight="2" orientation="portrait" r:id="rId1"/>
  <headerFooter alignWithMargins="0">
    <oddFooter>&amp;R&amp;P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8E77A-A6CC-4369-9AF1-313E99B635FC}">
  <dimension ref="A1"/>
  <sheetViews>
    <sheetView workbookViewId="0"/>
  </sheetViews>
  <sheetFormatPr defaultRowHeight="12.5" x14ac:dyDescent="0.2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pageSetUpPr fitToPage="1"/>
  </sheetPr>
  <dimension ref="B1:AO152"/>
  <sheetViews>
    <sheetView showGridLines="0" topLeftCell="E114" zoomScale="85" zoomScaleNormal="85" workbookViewId="0">
      <selection activeCell="L132" sqref="L132:L147"/>
    </sheetView>
  </sheetViews>
  <sheetFormatPr defaultColWidth="9.1796875" defaultRowHeight="12.5" x14ac:dyDescent="0.25"/>
  <cols>
    <col min="1" max="2" width="6.7265625" style="1" customWidth="1"/>
    <col min="3" max="3" width="23.7265625" style="1" bestFit="1" customWidth="1"/>
    <col min="4" max="8" width="24.453125" style="1" bestFit="1" customWidth="1"/>
    <col min="9" max="23" width="24.54296875" style="1" customWidth="1"/>
    <col min="24" max="24" width="26.1796875" style="1" customWidth="1"/>
    <col min="25" max="32" width="24.54296875" style="1" customWidth="1"/>
    <col min="33" max="33" width="40" style="1" bestFit="1" customWidth="1"/>
    <col min="34" max="34" width="17" style="1" bestFit="1" customWidth="1"/>
    <col min="35" max="35" width="13.81640625" style="1" bestFit="1" customWidth="1"/>
    <col min="36" max="36" width="13.453125" style="1" bestFit="1" customWidth="1"/>
    <col min="37" max="37" width="19.81640625" style="1" bestFit="1" customWidth="1"/>
    <col min="38" max="38" width="12.1796875" style="1" bestFit="1" customWidth="1"/>
    <col min="39" max="39" width="17.453125" style="1" bestFit="1" customWidth="1"/>
    <col min="40" max="40" width="17.54296875" style="1" bestFit="1" customWidth="1"/>
    <col min="41" max="41" width="27.7265625" style="1" bestFit="1" customWidth="1"/>
    <col min="42" max="43" width="9.1796875" style="1"/>
    <col min="44" max="44" width="18.7265625" style="1" bestFit="1" customWidth="1"/>
    <col min="45" max="16384" width="9.1796875" style="1"/>
  </cols>
  <sheetData>
    <row r="1" spans="2:41" ht="13" x14ac:dyDescent="0.3">
      <c r="J1" s="15" t="s">
        <v>139</v>
      </c>
    </row>
    <row r="2" spans="2:41" x14ac:dyDescent="0.25">
      <c r="D2" s="22" t="s">
        <v>174</v>
      </c>
      <c r="E2" s="22" t="s">
        <v>175</v>
      </c>
      <c r="F2" s="22" t="s">
        <v>176</v>
      </c>
      <c r="G2" s="22" t="s">
        <v>177</v>
      </c>
      <c r="H2" s="22" t="s">
        <v>178</v>
      </c>
      <c r="I2" s="22" t="s">
        <v>179</v>
      </c>
      <c r="J2" s="23" t="str">
        <f>USRDelområde</f>
        <v>Delområde 1</v>
      </c>
    </row>
    <row r="3" spans="2:41" ht="13.5" thickBot="1" x14ac:dyDescent="0.35">
      <c r="C3" s="46" t="s">
        <v>132</v>
      </c>
      <c r="D3" s="45" t="s">
        <v>180</v>
      </c>
      <c r="E3" s="45" t="s">
        <v>180</v>
      </c>
      <c r="F3" s="22" t="s">
        <v>180</v>
      </c>
      <c r="G3" s="22" t="s">
        <v>180</v>
      </c>
      <c r="H3" s="22" t="s">
        <v>180</v>
      </c>
      <c r="I3" s="40" t="s">
        <v>180</v>
      </c>
      <c r="J3" s="43" t="str">
        <f>IFERROR(IF(INDEX(D3:I3,MATCH(J$2,D$2:I$2,0))=0,"",INDEX(D3:I3,MATCH(J$2,D$2:I$2,0))),"")</f>
        <v>Välj vara/tjänst</v>
      </c>
    </row>
    <row r="4" spans="2:41" x14ac:dyDescent="0.25">
      <c r="C4" s="53" t="s">
        <v>181</v>
      </c>
      <c r="D4" s="55" t="s">
        <v>182</v>
      </c>
      <c r="E4" s="14" t="s">
        <v>183</v>
      </c>
      <c r="F4" s="14" t="s">
        <v>184</v>
      </c>
      <c r="G4" s="14" t="s">
        <v>185</v>
      </c>
      <c r="H4" s="14" t="s">
        <v>186</v>
      </c>
      <c r="I4" s="39" t="s">
        <v>187</v>
      </c>
      <c r="J4" s="43" t="str">
        <f>IFERROR(IF(INDEX(D4:I4,MATCH(J$2,D$2:I$2,0))=0,"",INDEX(D4:I4,MATCH(J$2,D$2:I$2,0))),"")</f>
        <v>Delområde 1/Vara/Tjanst 1</v>
      </c>
    </row>
    <row r="5" spans="2:41" x14ac:dyDescent="0.25">
      <c r="C5" s="54" t="s">
        <v>174</v>
      </c>
      <c r="D5" s="55" t="s">
        <v>188</v>
      </c>
      <c r="E5" s="14" t="s">
        <v>189</v>
      </c>
      <c r="F5" s="14" t="s">
        <v>190</v>
      </c>
      <c r="G5" s="14" t="s">
        <v>191</v>
      </c>
      <c r="H5" s="14" t="s">
        <v>192</v>
      </c>
      <c r="I5" s="39" t="s">
        <v>193</v>
      </c>
      <c r="J5" s="43" t="str">
        <f t="shared" ref="J5:J24" si="0">IFERROR(IF(INDEX(D5:I5,MATCH(J$2,D$2:I$2,0))=0,"",INDEX(D5:I5,MATCH(J$2,D$2:I$2,0))),"")</f>
        <v>Delområde 1/Vara/Tjanst 2</v>
      </c>
      <c r="AF5"/>
      <c r="AG5"/>
      <c r="AH5"/>
      <c r="AI5"/>
      <c r="AJ5"/>
      <c r="AK5"/>
      <c r="AL5"/>
      <c r="AM5"/>
      <c r="AN5"/>
      <c r="AO5"/>
    </row>
    <row r="6" spans="2:41" x14ac:dyDescent="0.25">
      <c r="C6" s="54" t="s">
        <v>175</v>
      </c>
      <c r="D6" s="55" t="s">
        <v>194</v>
      </c>
      <c r="E6" s="14" t="s">
        <v>195</v>
      </c>
      <c r="F6" s="14" t="s">
        <v>196</v>
      </c>
      <c r="G6" s="14" t="s">
        <v>197</v>
      </c>
      <c r="H6" s="14" t="s">
        <v>198</v>
      </c>
      <c r="I6" s="39" t="s">
        <v>199</v>
      </c>
      <c r="J6" s="43" t="str">
        <f t="shared" si="0"/>
        <v>Delområde 1/Vara/Tjanst 3</v>
      </c>
    </row>
    <row r="7" spans="2:41" x14ac:dyDescent="0.25">
      <c r="C7" s="54" t="s">
        <v>176</v>
      </c>
      <c r="D7" s="55" t="s">
        <v>200</v>
      </c>
      <c r="E7" s="14" t="s">
        <v>201</v>
      </c>
      <c r="F7" s="14" t="s">
        <v>202</v>
      </c>
      <c r="G7" s="14" t="s">
        <v>203</v>
      </c>
      <c r="H7" s="14" t="s">
        <v>204</v>
      </c>
      <c r="I7" s="39" t="s">
        <v>205</v>
      </c>
      <c r="J7" s="43" t="str">
        <f t="shared" si="0"/>
        <v>Delområde 1/Vara/Tjanst 4</v>
      </c>
    </row>
    <row r="8" spans="2:41" x14ac:dyDescent="0.25">
      <c r="C8" s="54" t="s">
        <v>177</v>
      </c>
      <c r="D8" s="55" t="s">
        <v>206</v>
      </c>
      <c r="E8" s="14" t="s">
        <v>207</v>
      </c>
      <c r="F8" s="14" t="s">
        <v>208</v>
      </c>
      <c r="G8" s="14" t="s">
        <v>209</v>
      </c>
      <c r="H8" s="14" t="s">
        <v>210</v>
      </c>
      <c r="I8" s="39" t="s">
        <v>211</v>
      </c>
      <c r="J8" s="43" t="str">
        <f t="shared" si="0"/>
        <v>Delområde 1/Vara/Tjanst 5</v>
      </c>
    </row>
    <row r="9" spans="2:41" ht="12.75" customHeight="1" x14ac:dyDescent="0.25">
      <c r="C9" s="54" t="s">
        <v>178</v>
      </c>
      <c r="D9" s="55" t="s">
        <v>212</v>
      </c>
      <c r="E9" s="14" t="s">
        <v>213</v>
      </c>
      <c r="F9" s="14" t="s">
        <v>214</v>
      </c>
      <c r="G9" s="14" t="s">
        <v>215</v>
      </c>
      <c r="H9" s="14" t="s">
        <v>216</v>
      </c>
      <c r="I9" s="39" t="s">
        <v>217</v>
      </c>
      <c r="J9" s="43" t="str">
        <f t="shared" si="0"/>
        <v>Delområde 1/Vara/Tjanst 6</v>
      </c>
    </row>
    <row r="10" spans="2:41" ht="12.75" customHeight="1" x14ac:dyDescent="0.25">
      <c r="C10" s="54" t="s">
        <v>179</v>
      </c>
      <c r="D10" s="55" t="s">
        <v>218</v>
      </c>
      <c r="E10" s="14" t="s">
        <v>219</v>
      </c>
      <c r="F10" s="14" t="s">
        <v>220</v>
      </c>
      <c r="G10" s="14" t="s">
        <v>221</v>
      </c>
      <c r="H10" s="14" t="s">
        <v>222</v>
      </c>
      <c r="I10" s="39" t="s">
        <v>223</v>
      </c>
      <c r="J10" s="43" t="str">
        <f t="shared" si="0"/>
        <v>Delområde 1/Vara/Tjanst 7</v>
      </c>
    </row>
    <row r="11" spans="2:41" ht="12.75" customHeight="1" x14ac:dyDescent="0.25">
      <c r="D11" s="55" t="s">
        <v>224</v>
      </c>
      <c r="E11" s="14" t="s">
        <v>225</v>
      </c>
      <c r="F11" s="14" t="s">
        <v>226</v>
      </c>
      <c r="G11" s="14" t="s">
        <v>227</v>
      </c>
      <c r="H11" s="14" t="s">
        <v>228</v>
      </c>
      <c r="I11" s="39" t="s">
        <v>229</v>
      </c>
      <c r="J11" s="43" t="str">
        <f t="shared" si="0"/>
        <v>Delområde 1/Vara/Tjanst 8</v>
      </c>
    </row>
    <row r="12" spans="2:41" x14ac:dyDescent="0.25">
      <c r="D12" s="55" t="s">
        <v>230</v>
      </c>
      <c r="E12" s="14" t="s">
        <v>231</v>
      </c>
      <c r="F12" s="14" t="s">
        <v>232</v>
      </c>
      <c r="G12" s="14" t="s">
        <v>233</v>
      </c>
      <c r="H12" s="14" t="s">
        <v>234</v>
      </c>
      <c r="I12" s="39" t="s">
        <v>235</v>
      </c>
      <c r="J12" s="43" t="str">
        <f t="shared" si="0"/>
        <v>Delområde 1/Vara/Tjanst 9</v>
      </c>
    </row>
    <row r="13" spans="2:41" x14ac:dyDescent="0.25">
      <c r="B13" s="2"/>
      <c r="D13" s="55" t="s">
        <v>236</v>
      </c>
      <c r="E13" s="14" t="s">
        <v>237</v>
      </c>
      <c r="F13" s="14" t="s">
        <v>238</v>
      </c>
      <c r="G13" s="14" t="s">
        <v>239</v>
      </c>
      <c r="H13" s="14" t="s">
        <v>240</v>
      </c>
      <c r="I13" s="39" t="s">
        <v>241</v>
      </c>
      <c r="J13" s="43" t="str">
        <f t="shared" si="0"/>
        <v>Delområde 1/Vara/Tjanst 10</v>
      </c>
    </row>
    <row r="14" spans="2:41" x14ac:dyDescent="0.25">
      <c r="D14" s="55" t="s">
        <v>242</v>
      </c>
      <c r="E14" s="14" t="s">
        <v>243</v>
      </c>
      <c r="F14" s="14" t="s">
        <v>244</v>
      </c>
      <c r="G14" s="14" t="s">
        <v>245</v>
      </c>
      <c r="H14" s="14" t="s">
        <v>246</v>
      </c>
      <c r="I14" s="39" t="s">
        <v>247</v>
      </c>
      <c r="J14" s="43" t="str">
        <f t="shared" si="0"/>
        <v>Delområde 1/Vara/Tjanst 11</v>
      </c>
    </row>
    <row r="15" spans="2:41" x14ac:dyDescent="0.25">
      <c r="D15" s="55" t="s">
        <v>248</v>
      </c>
      <c r="E15" s="14" t="s">
        <v>249</v>
      </c>
      <c r="F15" s="14" t="s">
        <v>250</v>
      </c>
      <c r="G15" s="14" t="s">
        <v>251</v>
      </c>
      <c r="H15" s="14" t="s">
        <v>252</v>
      </c>
      <c r="I15" s="39" t="s">
        <v>253</v>
      </c>
      <c r="J15" s="43" t="str">
        <f t="shared" si="0"/>
        <v>Delområde 1/Vara/Tjanst 12</v>
      </c>
    </row>
    <row r="16" spans="2:41" x14ac:dyDescent="0.25">
      <c r="D16" s="55" t="s">
        <v>254</v>
      </c>
      <c r="E16" s="14" t="s">
        <v>255</v>
      </c>
      <c r="F16" s="14" t="s">
        <v>256</v>
      </c>
      <c r="G16" s="14" t="s">
        <v>257</v>
      </c>
      <c r="H16" s="14" t="s">
        <v>258</v>
      </c>
      <c r="I16" s="39" t="s">
        <v>259</v>
      </c>
      <c r="J16" s="43" t="str">
        <f t="shared" si="0"/>
        <v>Delområde 1/Vara/Tjanst 13</v>
      </c>
    </row>
    <row r="17" spans="4:30" x14ac:dyDescent="0.25">
      <c r="D17" s="55" t="s">
        <v>260</v>
      </c>
      <c r="E17" s="14" t="s">
        <v>261</v>
      </c>
      <c r="F17" s="14" t="s">
        <v>262</v>
      </c>
      <c r="G17" s="14" t="s">
        <v>263</v>
      </c>
      <c r="H17" s="14" t="s">
        <v>264</v>
      </c>
      <c r="I17" s="39" t="s">
        <v>265</v>
      </c>
      <c r="J17" s="43" t="str">
        <f t="shared" si="0"/>
        <v>Delområde 1/Vara/Tjanst 14</v>
      </c>
    </row>
    <row r="18" spans="4:30" x14ac:dyDescent="0.25">
      <c r="D18" s="55" t="s">
        <v>266</v>
      </c>
      <c r="E18" s="14" t="s">
        <v>267</v>
      </c>
      <c r="F18" s="14" t="s">
        <v>268</v>
      </c>
      <c r="G18" s="14" t="s">
        <v>269</v>
      </c>
      <c r="H18" s="14" t="s">
        <v>270</v>
      </c>
      <c r="I18" s="39" t="s">
        <v>271</v>
      </c>
      <c r="J18" s="43" t="str">
        <f t="shared" si="0"/>
        <v>Delområde 1/Vara/Tjanst 15</v>
      </c>
    </row>
    <row r="19" spans="4:30" x14ac:dyDescent="0.25">
      <c r="D19" s="55" t="s">
        <v>272</v>
      </c>
      <c r="E19" s="14" t="s">
        <v>273</v>
      </c>
      <c r="F19" s="14" t="s">
        <v>274</v>
      </c>
      <c r="G19" s="14" t="s">
        <v>275</v>
      </c>
      <c r="H19" s="14" t="s">
        <v>276</v>
      </c>
      <c r="I19" s="39" t="s">
        <v>277</v>
      </c>
      <c r="J19" s="43" t="str">
        <f t="shared" si="0"/>
        <v>Delområde 1/Vara/Tjanst 16</v>
      </c>
    </row>
    <row r="20" spans="4:30" x14ac:dyDescent="0.25">
      <c r="D20" s="55" t="s">
        <v>278</v>
      </c>
      <c r="E20" s="14" t="s">
        <v>279</v>
      </c>
      <c r="F20" s="14" t="s">
        <v>280</v>
      </c>
      <c r="G20" s="14" t="s">
        <v>281</v>
      </c>
      <c r="H20" s="14" t="s">
        <v>282</v>
      </c>
      <c r="I20" s="39" t="s">
        <v>283</v>
      </c>
      <c r="J20" s="43" t="str">
        <f t="shared" si="0"/>
        <v>Delområde 1/Vara/Tjanst 17</v>
      </c>
    </row>
    <row r="21" spans="4:30" x14ac:dyDescent="0.25">
      <c r="D21" s="55" t="s">
        <v>284</v>
      </c>
      <c r="E21" s="14" t="s">
        <v>285</v>
      </c>
      <c r="F21" s="14" t="s">
        <v>286</v>
      </c>
      <c r="G21" s="14" t="s">
        <v>287</v>
      </c>
      <c r="H21" s="14" t="s">
        <v>288</v>
      </c>
      <c r="I21" s="39" t="s">
        <v>289</v>
      </c>
      <c r="J21" s="43" t="str">
        <f t="shared" si="0"/>
        <v>Delområde 1/Vara/Tjanst 18</v>
      </c>
    </row>
    <row r="22" spans="4:30" x14ac:dyDescent="0.25">
      <c r="D22" s="55" t="s">
        <v>290</v>
      </c>
      <c r="E22" s="14" t="s">
        <v>291</v>
      </c>
      <c r="F22" s="14" t="s">
        <v>292</v>
      </c>
      <c r="G22" s="14" t="s">
        <v>293</v>
      </c>
      <c r="H22" s="14" t="s">
        <v>294</v>
      </c>
      <c r="I22" s="39" t="s">
        <v>295</v>
      </c>
      <c r="J22" s="43" t="str">
        <f t="shared" si="0"/>
        <v>Delområde 1/Vara/Tjanst 19</v>
      </c>
    </row>
    <row r="23" spans="4:30" x14ac:dyDescent="0.25">
      <c r="D23" s="55" t="s">
        <v>296</v>
      </c>
      <c r="E23" s="14" t="s">
        <v>297</v>
      </c>
      <c r="F23" s="14" t="s">
        <v>298</v>
      </c>
      <c r="G23" s="14" t="s">
        <v>299</v>
      </c>
      <c r="H23" s="14" t="s">
        <v>300</v>
      </c>
      <c r="I23" s="39" t="s">
        <v>301</v>
      </c>
      <c r="J23" s="43" t="str">
        <f t="shared" si="0"/>
        <v>Delområde 1/Vara/Tjanst 20</v>
      </c>
    </row>
    <row r="24" spans="4:30" x14ac:dyDescent="0.25">
      <c r="D24" s="55" t="s">
        <v>302</v>
      </c>
      <c r="E24" s="14" t="s">
        <v>303</v>
      </c>
      <c r="F24" s="14" t="s">
        <v>304</v>
      </c>
      <c r="G24" s="14" t="s">
        <v>305</v>
      </c>
      <c r="H24" s="14" t="s">
        <v>306</v>
      </c>
      <c r="I24" s="39" t="s">
        <v>307</v>
      </c>
      <c r="J24" s="43" t="str">
        <f t="shared" si="0"/>
        <v>Delområde 1/Vara/Tjanst 21</v>
      </c>
    </row>
    <row r="25" spans="4:30" ht="13" x14ac:dyDescent="0.3">
      <c r="J25" s="41"/>
      <c r="L25" s="15" t="s">
        <v>727</v>
      </c>
      <c r="N25" s="15" t="s">
        <v>724</v>
      </c>
      <c r="Q25" s="15" t="s">
        <v>728</v>
      </c>
      <c r="S25" s="15" t="s">
        <v>724</v>
      </c>
      <c r="V25" s="15" t="s">
        <v>729</v>
      </c>
      <c r="X25" s="15" t="s">
        <v>724</v>
      </c>
      <c r="AA25" s="15" t="s">
        <v>730</v>
      </c>
      <c r="AC25" s="15" t="s">
        <v>724</v>
      </c>
    </row>
    <row r="26" spans="4:30" x14ac:dyDescent="0.25">
      <c r="J26" s="41"/>
      <c r="N26" s="182" t="str">
        <f>O29&amp;O30&amp;O31&amp;O32&amp;O33&amp;O34&amp;O35&amp;O36&amp;O37&amp;O38&amp;O39&amp;O40&amp;O41&amp;O42&amp;O43&amp;O44&amp;O45&amp;O46&amp;O47&amp;O48&amp;O49&amp;O50</f>
        <v/>
      </c>
      <c r="S26" s="182" t="str">
        <f>T29&amp;T30&amp;T31&amp;T32&amp;T33&amp;T34&amp;T35&amp;T36&amp;T37&amp;T38&amp;T39&amp;T40&amp;T41&amp;T42&amp;T43&amp;T44&amp;T45&amp;T46&amp;T47&amp;T48&amp;T49&amp;T50</f>
        <v/>
      </c>
      <c r="X26" s="182" t="str">
        <f>Y29&amp;Y30&amp;Y31&amp;Y32&amp;Y33&amp;Y34&amp;Y35&amp;Y36&amp;Y37&amp;Y38&amp;Y39&amp;Y40&amp;Y41&amp;Y42&amp;Y43&amp;Y44&amp;Y45&amp;Y46&amp;Y47&amp;Y48&amp;Y49&amp;Y50</f>
        <v/>
      </c>
      <c r="AC26" s="182" t="str">
        <f>AD29&amp;AD30&amp;AD31&amp;AD32&amp;AD33&amp;AD34&amp;AD35&amp;AD36&amp;AD37&amp;AD38&amp;AD39&amp;AD40&amp;AD41&amp;AD42&amp;AD43&amp;AD44&amp;AD45&amp;AD46&amp;AD47&amp;AD48&amp;AD49&amp;AD50</f>
        <v/>
      </c>
    </row>
    <row r="27" spans="4:30" ht="13.5" thickBot="1" x14ac:dyDescent="0.35">
      <c r="D27" s="20" t="s">
        <v>603</v>
      </c>
      <c r="J27" s="15" t="s">
        <v>138</v>
      </c>
    </row>
    <row r="28" spans="4:30" ht="13.5" thickBot="1" x14ac:dyDescent="0.35">
      <c r="D28" s="24" t="s">
        <v>353</v>
      </c>
      <c r="E28" s="44" t="str">
        <f>D28</f>
        <v>Välj Vara/Tjanst</v>
      </c>
      <c r="F28" s="44" t="str">
        <f>E28</f>
        <v>Välj Vara/Tjanst</v>
      </c>
      <c r="G28" s="44" t="str">
        <f>F28</f>
        <v>Välj Vara/Tjanst</v>
      </c>
      <c r="H28" s="44" t="str">
        <f>G28</f>
        <v>Välj Vara/Tjanst</v>
      </c>
      <c r="I28" s="44" t="str">
        <f>H28</f>
        <v>Välj Vara/Tjanst</v>
      </c>
      <c r="J28" s="42" t="str">
        <f>INDEX(D28:I28,MATCH(J$2,D$2:I$2,0))</f>
        <v>Välj Vara/Tjanst</v>
      </c>
      <c r="L28" s="15" t="s">
        <v>725</v>
      </c>
      <c r="M28" s="15" t="s">
        <v>726</v>
      </c>
      <c r="Q28" s="15" t="s">
        <v>725</v>
      </c>
      <c r="R28" s="15" t="s">
        <v>726</v>
      </c>
      <c r="V28" s="15" t="s">
        <v>725</v>
      </c>
      <c r="W28" s="15" t="s">
        <v>726</v>
      </c>
      <c r="AA28" s="15" t="s">
        <v>725</v>
      </c>
      <c r="AB28" s="15" t="s">
        <v>726</v>
      </c>
    </row>
    <row r="29" spans="4:30" x14ac:dyDescent="0.25">
      <c r="D29" s="55" t="s">
        <v>182</v>
      </c>
      <c r="E29" s="55" t="s">
        <v>183</v>
      </c>
      <c r="F29" s="14" t="s">
        <v>184</v>
      </c>
      <c r="G29" s="14" t="s">
        <v>185</v>
      </c>
      <c r="H29" s="14" t="s">
        <v>186</v>
      </c>
      <c r="I29" s="39" t="s">
        <v>187</v>
      </c>
      <c r="J29" s="43" t="str">
        <f>IFERROR(IF(INDEX(D29:I29,MATCH(J$2,D$2:I$2,0))=0,"",INDEX(D29:I29,MATCH(J$2,D$2:I$2,0))),"")</f>
        <v>Delområde 1/Vara/Tjanst 1</v>
      </c>
      <c r="L29" s="27" t="str">
        <f>IF('1 Spec. - 1. Lägsta pris'!C43="","",'1 Spec. - 1. Lägsta pris'!B43)</f>
        <v/>
      </c>
      <c r="M29" s="27" t="str">
        <f t="array" ref="M29">IFERROR(INDEX($L$29:$L$50,SMALL(IF($L$29:$L$50&lt;&gt;"",ROW($L$29:$L$50)-ROW(L$29)+1),ROWS(M$29:M29))),"")</f>
        <v/>
      </c>
      <c r="N29" s="183" t="str">
        <f t="shared" ref="N29:N36" si="1">IF(M30="",".",", ")</f>
        <v>.</v>
      </c>
      <c r="O29" s="27" t="str">
        <f t="shared" ref="O29:O36" si="2">IF(M29="","",M29&amp;N29)</f>
        <v/>
      </c>
      <c r="Q29" s="27" t="str">
        <f>IF('1 Spec. - 2. Relativ viktning'!C43="","",'1 Spec. - 2. Relativ viktning'!B43)</f>
        <v/>
      </c>
      <c r="R29" s="27" t="str">
        <f t="array" ref="R29">IFERROR(INDEX($Q$29:$Q$50,SMALL(IF($Q$29:$Q$50&lt;&gt;"",ROW($Q$29:$Q$50)-ROW(Q$29)+1),ROWS(R$29:R29))),"")</f>
        <v/>
      </c>
      <c r="S29" s="183" t="str">
        <f t="shared" ref="S29:S36" si="3">IF(R30="",".",", ")</f>
        <v>.</v>
      </c>
      <c r="T29" s="27" t="str">
        <f t="shared" ref="T29:T36" si="4">IF(R29="","",R29&amp;S29)</f>
        <v/>
      </c>
      <c r="V29" s="27" t="str">
        <f>IF('1 Spec. - 3. Mervärdesmodell'!C43="","",'1 Spec. - 3. Mervärdesmodell'!B43)</f>
        <v/>
      </c>
      <c r="W29" s="27" t="str">
        <f t="array" ref="W29">IFERROR(INDEX($V$29:$V$50,SMALL(IF($V$29:$V$50&lt;&gt;"",ROW($V$29:$V$50)-ROW(V$29)+1),ROWS(W$29:W29))),"")</f>
        <v/>
      </c>
      <c r="X29" s="183" t="str">
        <f t="shared" ref="X29:X36" si="5">IF(W30="",".",", ")</f>
        <v>.</v>
      </c>
      <c r="Y29" s="27" t="str">
        <f t="shared" ref="Y29:Y36" si="6">IF(W29="","",W29&amp;X29)</f>
        <v/>
      </c>
      <c r="AA29" s="27" t="str">
        <f>IF('1 Spec. - 4. Annan modell'!C43="","",'1 Spec. - 4. Annan modell'!B43)</f>
        <v/>
      </c>
      <c r="AB29" s="27" t="str">
        <f t="array" ref="AB29">IFERROR(INDEX($AA$29:$AA$50,SMALL(IF($AA$29:$AA$50&lt;&gt;"",ROW($AA$29:$AA$50)-ROW(AA$29)+1),ROWS(AB$29:AB29))),"")</f>
        <v/>
      </c>
      <c r="AC29" s="183" t="str">
        <f t="shared" ref="AC29:AC36" si="7">IF(AB30="",".",", ")</f>
        <v>.</v>
      </c>
      <c r="AD29" s="27" t="str">
        <f t="shared" ref="AD29:AD36" si="8">IF(AB29="","",AB29&amp;AC29)</f>
        <v/>
      </c>
    </row>
    <row r="30" spans="4:30" x14ac:dyDescent="0.25">
      <c r="D30" s="55" t="s">
        <v>188</v>
      </c>
      <c r="E30" s="55" t="s">
        <v>189</v>
      </c>
      <c r="F30" s="14" t="s">
        <v>190</v>
      </c>
      <c r="G30" s="14" t="s">
        <v>191</v>
      </c>
      <c r="H30" s="14" t="s">
        <v>192</v>
      </c>
      <c r="I30" s="39" t="s">
        <v>193</v>
      </c>
      <c r="J30" s="43" t="str">
        <f t="shared" ref="J30:J53" si="9">IFERROR(IF(INDEX(D30:I30,MATCH(J$2,D$2:I$2,0))=0,"",INDEX(D30:I30,MATCH(J$2,D$2:I$2,0))),"")</f>
        <v>Delområde 1/Vara/Tjanst 2</v>
      </c>
      <c r="L30" s="184" t="str">
        <f>IF('1 Spec. - 1. Lägsta pris'!C44="","",'1 Spec. - 1. Lägsta pris'!B44)</f>
        <v/>
      </c>
      <c r="M30" s="184" t="str">
        <f t="array" ref="M30">IFERROR(INDEX($L$29:$L$50,SMALL(IF($L$29:$L$50&lt;&gt;"",ROW($L$29:$L$50)-ROW(L$29)+1),ROWS(M$29:M30))),"")</f>
        <v/>
      </c>
      <c r="N30" s="185" t="str">
        <f t="shared" si="1"/>
        <v>.</v>
      </c>
      <c r="O30" s="184" t="str">
        <f t="shared" si="2"/>
        <v/>
      </c>
      <c r="Q30" s="184" t="str">
        <f>IF('1 Spec. - 2. Relativ viktning'!C44="","",'1 Spec. - 2. Relativ viktning'!B44)</f>
        <v/>
      </c>
      <c r="R30" s="184" t="str">
        <f t="array" ref="R30">IFERROR(INDEX($Q$29:$Q$50,SMALL(IF($Q$29:$Q$50&lt;&gt;"",ROW($Q$29:$Q$50)-ROW(Q$29)+1),ROWS(R$29:R30))),"")</f>
        <v/>
      </c>
      <c r="S30" s="185" t="str">
        <f t="shared" si="3"/>
        <v>.</v>
      </c>
      <c r="T30" s="184" t="str">
        <f t="shared" si="4"/>
        <v/>
      </c>
      <c r="V30" s="184" t="str">
        <f>IF('1 Spec. - 3. Mervärdesmodell'!C44="","",'1 Spec. - 3. Mervärdesmodell'!B44)</f>
        <v/>
      </c>
      <c r="W30" s="184" t="str">
        <f t="array" ref="W30">IFERROR(INDEX($V$29:$V$50,SMALL(IF($V$29:$V$50&lt;&gt;"",ROW($V$29:$V$50)-ROW(V$29)+1),ROWS(W$29:W30))),"")</f>
        <v/>
      </c>
      <c r="X30" s="185" t="str">
        <f t="shared" si="5"/>
        <v>.</v>
      </c>
      <c r="Y30" s="184" t="str">
        <f t="shared" si="6"/>
        <v/>
      </c>
      <c r="AA30" s="184" t="str">
        <f>IF('1 Spec. - 4. Annan modell'!C44="","",'1 Spec. - 4. Annan modell'!B44)</f>
        <v/>
      </c>
      <c r="AB30" s="184" t="str">
        <f t="array" ref="AB30">IFERROR(INDEX($AA$29:$AA$50,SMALL(IF($AA$29:$AA$50&lt;&gt;"",ROW($AA$29:$AA$50)-ROW(AA$29)+1),ROWS(AB$29:AB30))),"")</f>
        <v/>
      </c>
      <c r="AC30" s="185" t="str">
        <f t="shared" si="7"/>
        <v>.</v>
      </c>
      <c r="AD30" s="184" t="str">
        <f t="shared" si="8"/>
        <v/>
      </c>
    </row>
    <row r="31" spans="4:30" x14ac:dyDescent="0.25">
      <c r="D31" s="55" t="s">
        <v>194</v>
      </c>
      <c r="E31" s="55" t="s">
        <v>195</v>
      </c>
      <c r="F31" s="14" t="s">
        <v>196</v>
      </c>
      <c r="G31" s="14" t="s">
        <v>197</v>
      </c>
      <c r="H31" s="14" t="s">
        <v>198</v>
      </c>
      <c r="I31" s="39" t="s">
        <v>199</v>
      </c>
      <c r="J31" s="43" t="str">
        <f t="shared" si="9"/>
        <v>Delområde 1/Vara/Tjanst 3</v>
      </c>
      <c r="L31" s="184" t="str">
        <f>IF('1 Spec. - 1. Lägsta pris'!C45="","",'1 Spec. - 1. Lägsta pris'!B45)</f>
        <v/>
      </c>
      <c r="M31" s="184" t="str">
        <f t="array" ref="M31">IFERROR(INDEX($L$29:$L$50,SMALL(IF($L$29:$L$50&lt;&gt;"",ROW($L$29:$L$50)-ROW(L$29)+1),ROWS(M$29:M31))),"")</f>
        <v/>
      </c>
      <c r="N31" s="185" t="str">
        <f t="shared" si="1"/>
        <v>.</v>
      </c>
      <c r="O31" s="184" t="str">
        <f t="shared" si="2"/>
        <v/>
      </c>
      <c r="Q31" s="184" t="str">
        <f>IF('1 Spec. - 2. Relativ viktning'!C45="","",'1 Spec. - 2. Relativ viktning'!B45)</f>
        <v/>
      </c>
      <c r="R31" s="184" t="str">
        <f t="array" ref="R31">IFERROR(INDEX($Q$29:$Q$50,SMALL(IF($Q$29:$Q$50&lt;&gt;"",ROW($Q$29:$Q$50)-ROW(Q$29)+1),ROWS(R$29:R31))),"")</f>
        <v/>
      </c>
      <c r="S31" s="185" t="str">
        <f t="shared" si="3"/>
        <v>.</v>
      </c>
      <c r="T31" s="184" t="str">
        <f t="shared" si="4"/>
        <v/>
      </c>
      <c r="V31" s="184" t="str">
        <f>IF('1 Spec. - 3. Mervärdesmodell'!C45="","",'1 Spec. - 3. Mervärdesmodell'!B45)</f>
        <v/>
      </c>
      <c r="W31" s="184" t="str">
        <f t="array" ref="W31">IFERROR(INDEX($V$29:$V$50,SMALL(IF($V$29:$V$50&lt;&gt;"",ROW($V$29:$V$50)-ROW(V$29)+1),ROWS(W$29:W31))),"")</f>
        <v/>
      </c>
      <c r="X31" s="185" t="str">
        <f t="shared" si="5"/>
        <v>.</v>
      </c>
      <c r="Y31" s="184" t="str">
        <f t="shared" si="6"/>
        <v/>
      </c>
      <c r="AA31" s="184" t="str">
        <f>IF('1 Spec. - 4. Annan modell'!C45="","",'1 Spec. - 4. Annan modell'!B45)</f>
        <v/>
      </c>
      <c r="AB31" s="184" t="str">
        <f t="array" ref="AB31">IFERROR(INDEX($AA$29:$AA$50,SMALL(IF($AA$29:$AA$50&lt;&gt;"",ROW($AA$29:$AA$50)-ROW(AA$29)+1),ROWS(AB$29:AB31))),"")</f>
        <v/>
      </c>
      <c r="AC31" s="185" t="str">
        <f t="shared" si="7"/>
        <v>.</v>
      </c>
      <c r="AD31" s="184" t="str">
        <f t="shared" si="8"/>
        <v/>
      </c>
    </row>
    <row r="32" spans="4:30" x14ac:dyDescent="0.25">
      <c r="D32" s="55" t="s">
        <v>200</v>
      </c>
      <c r="E32" s="55" t="s">
        <v>201</v>
      </c>
      <c r="F32" s="14" t="s">
        <v>202</v>
      </c>
      <c r="G32" s="14" t="s">
        <v>203</v>
      </c>
      <c r="H32" s="14" t="s">
        <v>204</v>
      </c>
      <c r="I32" s="39" t="s">
        <v>205</v>
      </c>
      <c r="J32" s="43" t="str">
        <f t="shared" si="9"/>
        <v>Delområde 1/Vara/Tjanst 4</v>
      </c>
      <c r="L32" s="184" t="str">
        <f>IF('1 Spec. - 1. Lägsta pris'!C46="","",'1 Spec. - 1. Lägsta pris'!B46)</f>
        <v/>
      </c>
      <c r="M32" s="184" t="str">
        <f t="array" ref="M32">IFERROR(INDEX($L$29:$L$50,SMALL(IF($L$29:$L$50&lt;&gt;"",ROW($L$29:$L$50)-ROW(L$29)+1),ROWS(M$29:M32))),"")</f>
        <v/>
      </c>
      <c r="N32" s="185" t="str">
        <f t="shared" si="1"/>
        <v>.</v>
      </c>
      <c r="O32" s="184" t="str">
        <f t="shared" si="2"/>
        <v/>
      </c>
      <c r="Q32" s="184" t="str">
        <f>IF('1 Spec. - 2. Relativ viktning'!C46="","",'1 Spec. - 2. Relativ viktning'!B46)</f>
        <v/>
      </c>
      <c r="R32" s="184" t="str">
        <f t="array" ref="R32">IFERROR(INDEX($Q$29:$Q$50,SMALL(IF($Q$29:$Q$50&lt;&gt;"",ROW($Q$29:$Q$50)-ROW(Q$29)+1),ROWS(R$29:R32))),"")</f>
        <v/>
      </c>
      <c r="S32" s="185" t="str">
        <f t="shared" si="3"/>
        <v>.</v>
      </c>
      <c r="T32" s="184" t="str">
        <f t="shared" si="4"/>
        <v/>
      </c>
      <c r="V32" s="184" t="str">
        <f>IF('1 Spec. - 3. Mervärdesmodell'!C46="","",'1 Spec. - 3. Mervärdesmodell'!B46)</f>
        <v/>
      </c>
      <c r="W32" s="184" t="str">
        <f t="array" ref="W32">IFERROR(INDEX($V$29:$V$50,SMALL(IF($V$29:$V$50&lt;&gt;"",ROW($V$29:$V$50)-ROW(V$29)+1),ROWS(W$29:W32))),"")</f>
        <v/>
      </c>
      <c r="X32" s="185" t="str">
        <f t="shared" si="5"/>
        <v>.</v>
      </c>
      <c r="Y32" s="184" t="str">
        <f t="shared" si="6"/>
        <v/>
      </c>
      <c r="AA32" s="184" t="str">
        <f>IF('1 Spec. - 4. Annan modell'!C46="","",'1 Spec. - 4. Annan modell'!B46)</f>
        <v/>
      </c>
      <c r="AB32" s="184" t="str">
        <f t="array" ref="AB32">IFERROR(INDEX($AA$29:$AA$50,SMALL(IF($AA$29:$AA$50&lt;&gt;"",ROW($AA$29:$AA$50)-ROW(AA$29)+1),ROWS(AB$29:AB32))),"")</f>
        <v/>
      </c>
      <c r="AC32" s="185" t="str">
        <f t="shared" si="7"/>
        <v>.</v>
      </c>
      <c r="AD32" s="184" t="str">
        <f t="shared" si="8"/>
        <v/>
      </c>
    </row>
    <row r="33" spans="4:30" x14ac:dyDescent="0.25">
      <c r="D33" s="55" t="s">
        <v>206</v>
      </c>
      <c r="E33" s="55" t="s">
        <v>207</v>
      </c>
      <c r="F33" s="14" t="s">
        <v>208</v>
      </c>
      <c r="G33" s="14" t="s">
        <v>209</v>
      </c>
      <c r="H33" s="14" t="s">
        <v>210</v>
      </c>
      <c r="I33" s="39" t="s">
        <v>211</v>
      </c>
      <c r="J33" s="43" t="str">
        <f t="shared" si="9"/>
        <v>Delområde 1/Vara/Tjanst 5</v>
      </c>
      <c r="L33" s="184" t="str">
        <f>IF('1 Spec. - 1. Lägsta pris'!C47="","",'1 Spec. - 1. Lägsta pris'!B47)</f>
        <v/>
      </c>
      <c r="M33" s="184" t="str">
        <f t="array" ref="M33">IFERROR(INDEX($L$29:$L$50,SMALL(IF($L$29:$L$50&lt;&gt;"",ROW($L$29:$L$50)-ROW(L$29)+1),ROWS(M$29:M33))),"")</f>
        <v/>
      </c>
      <c r="N33" s="185" t="str">
        <f t="shared" si="1"/>
        <v>.</v>
      </c>
      <c r="O33" s="184" t="str">
        <f t="shared" si="2"/>
        <v/>
      </c>
      <c r="Q33" s="184" t="str">
        <f>IF('1 Spec. - 2. Relativ viktning'!C47="","",'1 Spec. - 2. Relativ viktning'!B47)</f>
        <v/>
      </c>
      <c r="R33" s="184" t="str">
        <f t="array" ref="R33">IFERROR(INDEX($Q$29:$Q$50,SMALL(IF($Q$29:$Q$50&lt;&gt;"",ROW($Q$29:$Q$50)-ROW(Q$29)+1),ROWS(R$29:R33))),"")</f>
        <v/>
      </c>
      <c r="S33" s="185" t="str">
        <f t="shared" si="3"/>
        <v>.</v>
      </c>
      <c r="T33" s="184" t="str">
        <f t="shared" si="4"/>
        <v/>
      </c>
      <c r="V33" s="184" t="str">
        <f>IF('1 Spec. - 3. Mervärdesmodell'!C47="","",'1 Spec. - 3. Mervärdesmodell'!B47)</f>
        <v/>
      </c>
      <c r="W33" s="184" t="str">
        <f t="array" ref="W33">IFERROR(INDEX($V$29:$V$50,SMALL(IF($V$29:$V$50&lt;&gt;"",ROW($V$29:$V$50)-ROW(V$29)+1),ROWS(W$29:W33))),"")</f>
        <v/>
      </c>
      <c r="X33" s="185" t="str">
        <f t="shared" si="5"/>
        <v>.</v>
      </c>
      <c r="Y33" s="184" t="str">
        <f t="shared" si="6"/>
        <v/>
      </c>
      <c r="AA33" s="184" t="str">
        <f>IF('1 Spec. - 4. Annan modell'!C47="","",'1 Spec. - 4. Annan modell'!B47)</f>
        <v/>
      </c>
      <c r="AB33" s="184" t="str">
        <f t="array" ref="AB33">IFERROR(INDEX($AA$29:$AA$50,SMALL(IF($AA$29:$AA$50&lt;&gt;"",ROW($AA$29:$AA$50)-ROW(AA$29)+1),ROWS(AB$29:AB33))),"")</f>
        <v/>
      </c>
      <c r="AC33" s="185" t="str">
        <f t="shared" si="7"/>
        <v>.</v>
      </c>
      <c r="AD33" s="184" t="str">
        <f t="shared" si="8"/>
        <v/>
      </c>
    </row>
    <row r="34" spans="4:30" x14ac:dyDescent="0.25">
      <c r="D34" s="55" t="s">
        <v>212</v>
      </c>
      <c r="E34" s="55" t="s">
        <v>213</v>
      </c>
      <c r="F34" s="14" t="s">
        <v>214</v>
      </c>
      <c r="G34" s="14" t="s">
        <v>215</v>
      </c>
      <c r="H34" s="14" t="s">
        <v>216</v>
      </c>
      <c r="I34" s="39" t="s">
        <v>217</v>
      </c>
      <c r="J34" s="43" t="str">
        <f t="shared" si="9"/>
        <v>Delområde 1/Vara/Tjanst 6</v>
      </c>
      <c r="L34" s="184" t="str">
        <f>IF('1 Spec. - 1. Lägsta pris'!C48="","",'1 Spec. - 1. Lägsta pris'!B48)</f>
        <v/>
      </c>
      <c r="M34" s="184" t="str">
        <f t="array" ref="M34">IFERROR(INDEX($L$29:$L$50,SMALL(IF($L$29:$L$50&lt;&gt;"",ROW($L$29:$L$50)-ROW(L$29)+1),ROWS(M$29:M34))),"")</f>
        <v/>
      </c>
      <c r="N34" s="185" t="str">
        <f t="shared" si="1"/>
        <v>.</v>
      </c>
      <c r="O34" s="184" t="str">
        <f t="shared" si="2"/>
        <v/>
      </c>
      <c r="Q34" s="184" t="str">
        <f>IF('1 Spec. - 2. Relativ viktning'!C48="","",'1 Spec. - 2. Relativ viktning'!B48)</f>
        <v/>
      </c>
      <c r="R34" s="184" t="str">
        <f t="array" ref="R34">IFERROR(INDEX($Q$29:$Q$50,SMALL(IF($Q$29:$Q$50&lt;&gt;"",ROW($Q$29:$Q$50)-ROW(Q$29)+1),ROWS(R$29:R34))),"")</f>
        <v/>
      </c>
      <c r="S34" s="185" t="str">
        <f t="shared" si="3"/>
        <v>.</v>
      </c>
      <c r="T34" s="184" t="str">
        <f t="shared" si="4"/>
        <v/>
      </c>
      <c r="V34" s="184" t="str">
        <f>IF('1 Spec. - 3. Mervärdesmodell'!C48="","",'1 Spec. - 3. Mervärdesmodell'!B48)</f>
        <v/>
      </c>
      <c r="W34" s="184" t="str">
        <f t="array" ref="W34">IFERROR(INDEX($V$29:$V$50,SMALL(IF($V$29:$V$50&lt;&gt;"",ROW($V$29:$V$50)-ROW(V$29)+1),ROWS(W$29:W34))),"")</f>
        <v/>
      </c>
      <c r="X34" s="185" t="str">
        <f t="shared" si="5"/>
        <v>.</v>
      </c>
      <c r="Y34" s="184" t="str">
        <f t="shared" si="6"/>
        <v/>
      </c>
      <c r="AA34" s="184" t="str">
        <f>IF('1 Spec. - 4. Annan modell'!C48="","",'1 Spec. - 4. Annan modell'!B48)</f>
        <v/>
      </c>
      <c r="AB34" s="184" t="str">
        <f t="array" ref="AB34">IFERROR(INDEX($AA$29:$AA$50,SMALL(IF($AA$29:$AA$50&lt;&gt;"",ROW($AA$29:$AA$50)-ROW(AA$29)+1),ROWS(AB$29:AB34))),"")</f>
        <v/>
      </c>
      <c r="AC34" s="185" t="str">
        <f t="shared" si="7"/>
        <v>.</v>
      </c>
      <c r="AD34" s="184" t="str">
        <f t="shared" si="8"/>
        <v/>
      </c>
    </row>
    <row r="35" spans="4:30" x14ac:dyDescent="0.25">
      <c r="D35" s="55" t="s">
        <v>218</v>
      </c>
      <c r="E35" s="55" t="s">
        <v>219</v>
      </c>
      <c r="F35" s="14" t="s">
        <v>220</v>
      </c>
      <c r="G35" s="14" t="s">
        <v>221</v>
      </c>
      <c r="H35" s="14" t="s">
        <v>222</v>
      </c>
      <c r="I35" s="39" t="s">
        <v>223</v>
      </c>
      <c r="J35" s="43" t="str">
        <f t="shared" si="9"/>
        <v>Delområde 1/Vara/Tjanst 7</v>
      </c>
      <c r="L35" s="184" t="str">
        <f>IF('1 Spec. - 1. Lägsta pris'!C49="","",'1 Spec. - 1. Lägsta pris'!B49)</f>
        <v/>
      </c>
      <c r="M35" s="184" t="str">
        <f t="array" ref="M35">IFERROR(INDEX($L$29:$L$50,SMALL(IF($L$29:$L$50&lt;&gt;"",ROW($L$29:$L$50)-ROW(L$29)+1),ROWS(M$29:M35))),"")</f>
        <v/>
      </c>
      <c r="N35" s="185" t="str">
        <f t="shared" si="1"/>
        <v>.</v>
      </c>
      <c r="O35" s="184" t="str">
        <f t="shared" si="2"/>
        <v/>
      </c>
      <c r="Q35" s="184" t="str">
        <f>IF('1 Spec. - 2. Relativ viktning'!C49="","",'1 Spec. - 2. Relativ viktning'!B49)</f>
        <v/>
      </c>
      <c r="R35" s="184" t="str">
        <f t="array" ref="R35">IFERROR(INDEX($Q$29:$Q$50,SMALL(IF($Q$29:$Q$50&lt;&gt;"",ROW($Q$29:$Q$50)-ROW(Q$29)+1),ROWS(R$29:R35))),"")</f>
        <v/>
      </c>
      <c r="S35" s="185" t="str">
        <f t="shared" si="3"/>
        <v>.</v>
      </c>
      <c r="T35" s="184" t="str">
        <f t="shared" si="4"/>
        <v/>
      </c>
      <c r="V35" s="184" t="str">
        <f>IF('1 Spec. - 3. Mervärdesmodell'!C49="","",'1 Spec. - 3. Mervärdesmodell'!B49)</f>
        <v/>
      </c>
      <c r="W35" s="184" t="str">
        <f t="array" ref="W35">IFERROR(INDEX($V$29:$V$50,SMALL(IF($V$29:$V$50&lt;&gt;"",ROW($V$29:$V$50)-ROW(V$29)+1),ROWS(W$29:W35))),"")</f>
        <v/>
      </c>
      <c r="X35" s="185" t="str">
        <f t="shared" si="5"/>
        <v>.</v>
      </c>
      <c r="Y35" s="184" t="str">
        <f t="shared" si="6"/>
        <v/>
      </c>
      <c r="AA35" s="184" t="str">
        <f>IF('1 Spec. - 4. Annan modell'!C49="","",'1 Spec. - 4. Annan modell'!B49)</f>
        <v/>
      </c>
      <c r="AB35" s="184" t="str">
        <f t="array" ref="AB35">IFERROR(INDEX($AA$29:$AA$50,SMALL(IF($AA$29:$AA$50&lt;&gt;"",ROW($AA$29:$AA$50)-ROW(AA$29)+1),ROWS(AB$29:AB35))),"")</f>
        <v/>
      </c>
      <c r="AC35" s="185" t="str">
        <f t="shared" si="7"/>
        <v>.</v>
      </c>
      <c r="AD35" s="184" t="str">
        <f t="shared" si="8"/>
        <v/>
      </c>
    </row>
    <row r="36" spans="4:30" x14ac:dyDescent="0.25">
      <c r="D36" s="55" t="s">
        <v>224</v>
      </c>
      <c r="E36" s="55" t="s">
        <v>225</v>
      </c>
      <c r="F36" s="14" t="s">
        <v>226</v>
      </c>
      <c r="G36" s="14" t="s">
        <v>227</v>
      </c>
      <c r="H36" s="14" t="s">
        <v>228</v>
      </c>
      <c r="I36" s="39" t="s">
        <v>229</v>
      </c>
      <c r="J36" s="43" t="str">
        <f t="shared" si="9"/>
        <v>Delområde 1/Vara/Tjanst 8</v>
      </c>
      <c r="L36" s="184" t="str">
        <f>IF('1 Spec. - 1. Lägsta pris'!C50="","",'1 Spec. - 1. Lägsta pris'!B50)</f>
        <v/>
      </c>
      <c r="M36" s="184" t="str">
        <f t="array" ref="M36">IFERROR(INDEX($L$29:$L$50,SMALL(IF($L$29:$L$50&lt;&gt;"",ROW($L$29:$L$50)-ROW(L$29)+1),ROWS(M$29:M36))),"")</f>
        <v/>
      </c>
      <c r="N36" s="185" t="str">
        <f t="shared" si="1"/>
        <v>.</v>
      </c>
      <c r="O36" s="184" t="str">
        <f t="shared" si="2"/>
        <v/>
      </c>
      <c r="Q36" s="184" t="str">
        <f>IF('1 Spec. - 2. Relativ viktning'!C50="","",'1 Spec. - 2. Relativ viktning'!B50)</f>
        <v/>
      </c>
      <c r="R36" s="184" t="str">
        <f t="array" ref="R36">IFERROR(INDEX($Q$29:$Q$50,SMALL(IF($Q$29:$Q$50&lt;&gt;"",ROW($Q$29:$Q$50)-ROW(Q$29)+1),ROWS(R$29:R36))),"")</f>
        <v/>
      </c>
      <c r="S36" s="185" t="str">
        <f t="shared" si="3"/>
        <v>.</v>
      </c>
      <c r="T36" s="184" t="str">
        <f t="shared" si="4"/>
        <v/>
      </c>
      <c r="V36" s="184" t="str">
        <f>IF('1 Spec. - 3. Mervärdesmodell'!C50="","",'1 Spec. - 3. Mervärdesmodell'!B50)</f>
        <v/>
      </c>
      <c r="W36" s="184" t="str">
        <f t="array" ref="W36">IFERROR(INDEX($V$29:$V$50,SMALL(IF($V$29:$V$50&lt;&gt;"",ROW($V$29:$V$50)-ROW(V$29)+1),ROWS(W$29:W36))),"")</f>
        <v/>
      </c>
      <c r="X36" s="185" t="str">
        <f t="shared" si="5"/>
        <v>.</v>
      </c>
      <c r="Y36" s="184" t="str">
        <f t="shared" si="6"/>
        <v/>
      </c>
      <c r="AA36" s="184" t="str">
        <f>IF('1 Spec. - 4. Annan modell'!C50="","",'1 Spec. - 4. Annan modell'!B50)</f>
        <v/>
      </c>
      <c r="AB36" s="184" t="str">
        <f t="array" ref="AB36">IFERROR(INDEX($AA$29:$AA$50,SMALL(IF($AA$29:$AA$50&lt;&gt;"",ROW($AA$29:$AA$50)-ROW(AA$29)+1),ROWS(AB$29:AB36))),"")</f>
        <v/>
      </c>
      <c r="AC36" s="185" t="str">
        <f t="shared" si="7"/>
        <v>.</v>
      </c>
      <c r="AD36" s="184" t="str">
        <f t="shared" si="8"/>
        <v/>
      </c>
    </row>
    <row r="37" spans="4:30" x14ac:dyDescent="0.25">
      <c r="D37" s="55" t="s">
        <v>230</v>
      </c>
      <c r="E37" s="55" t="s">
        <v>231</v>
      </c>
      <c r="F37" s="14" t="s">
        <v>232</v>
      </c>
      <c r="G37" s="14" t="s">
        <v>233</v>
      </c>
      <c r="H37" s="14" t="s">
        <v>234</v>
      </c>
      <c r="I37" s="39" t="s">
        <v>235</v>
      </c>
      <c r="J37" s="43" t="str">
        <f t="shared" si="9"/>
        <v>Delområde 1/Vara/Tjanst 9</v>
      </c>
      <c r="L37" s="184" t="str">
        <f>IF('1 Spec. - 1. Lägsta pris'!C51="","",'1 Spec. - 1. Lägsta pris'!B51)</f>
        <v/>
      </c>
      <c r="M37" s="184" t="str">
        <f t="array" ref="M37">IFERROR(INDEX($L$29:$L$50,SMALL(IF($L$29:$L$50&lt;&gt;"",ROW($L$29:$L$50)-ROW(L$29)+1),ROWS(M$29:M37))),"")</f>
        <v/>
      </c>
      <c r="N37" s="185" t="str">
        <f t="shared" ref="N37:N50" si="10">IF(M38="",".",", ")</f>
        <v>.</v>
      </c>
      <c r="O37" s="184" t="str">
        <f t="shared" ref="O37:O50" si="11">IF(M37="","",M37&amp;N37)</f>
        <v/>
      </c>
      <c r="Q37" s="184" t="str">
        <f>IF('1 Spec. - 2. Relativ viktning'!C51="","",'1 Spec. - 2. Relativ viktning'!B51)</f>
        <v/>
      </c>
      <c r="R37" s="184" t="str">
        <f t="array" ref="R37">IFERROR(INDEX($Q$29:$Q$50,SMALL(IF($Q$29:$Q$50&lt;&gt;"",ROW($Q$29:$Q$50)-ROW(Q$29)+1),ROWS(R$29:R37))),"")</f>
        <v/>
      </c>
      <c r="S37" s="185" t="str">
        <f t="shared" ref="S37:S50" si="12">IF(R38="",".",", ")</f>
        <v>.</v>
      </c>
      <c r="T37" s="184" t="str">
        <f t="shared" ref="T37:T50" si="13">IF(R37="","",R37&amp;S37)</f>
        <v/>
      </c>
      <c r="V37" s="184" t="str">
        <f>IF('1 Spec. - 3. Mervärdesmodell'!C51="","",'1 Spec. - 3. Mervärdesmodell'!B51)</f>
        <v/>
      </c>
      <c r="W37" s="184" t="str">
        <f t="array" ref="W37">IFERROR(INDEX($V$29:$V$50,SMALL(IF($V$29:$V$50&lt;&gt;"",ROW($V$29:$V$50)-ROW(V$29)+1),ROWS(W$29:W37))),"")</f>
        <v/>
      </c>
      <c r="X37" s="185" t="str">
        <f t="shared" ref="X37:X50" si="14">IF(W38="",".",", ")</f>
        <v>.</v>
      </c>
      <c r="Y37" s="184" t="str">
        <f t="shared" ref="Y37:Y50" si="15">IF(W37="","",W37&amp;X37)</f>
        <v/>
      </c>
      <c r="AA37" s="184" t="str">
        <f>IF('1 Spec. - 4. Annan modell'!C51="","",'1 Spec. - 4. Annan modell'!B51)</f>
        <v/>
      </c>
      <c r="AB37" s="184" t="str">
        <f t="array" ref="AB37">IFERROR(INDEX($AA$29:$AA$50,SMALL(IF($AA$29:$AA$50&lt;&gt;"",ROW($AA$29:$AA$50)-ROW(AA$29)+1),ROWS(AB$29:AB37))),"")</f>
        <v/>
      </c>
      <c r="AC37" s="185" t="str">
        <f t="shared" ref="AC37:AC50" si="16">IF(AB38="",".",", ")</f>
        <v>.</v>
      </c>
      <c r="AD37" s="184" t="str">
        <f t="shared" ref="AD37:AD50" si="17">IF(AB37="","",AB37&amp;AC37)</f>
        <v/>
      </c>
    </row>
    <row r="38" spans="4:30" x14ac:dyDescent="0.25">
      <c r="D38" s="55" t="s">
        <v>236</v>
      </c>
      <c r="E38" s="55" t="s">
        <v>237</v>
      </c>
      <c r="F38" s="14" t="s">
        <v>238</v>
      </c>
      <c r="G38" s="14" t="s">
        <v>239</v>
      </c>
      <c r="H38" s="14" t="s">
        <v>240</v>
      </c>
      <c r="I38" s="39" t="s">
        <v>241</v>
      </c>
      <c r="J38" s="43" t="str">
        <f t="shared" si="9"/>
        <v>Delområde 1/Vara/Tjanst 10</v>
      </c>
      <c r="L38" s="184" t="str">
        <f>IF('1 Spec. - 1. Lägsta pris'!C52="","",'1 Spec. - 1. Lägsta pris'!B52)</f>
        <v/>
      </c>
      <c r="M38" s="184" t="str">
        <f t="array" ref="M38">IFERROR(INDEX($L$29:$L$50,SMALL(IF($L$29:$L$50&lt;&gt;"",ROW($L$29:$L$50)-ROW(L$29)+1),ROWS(M$29:M38))),"")</f>
        <v/>
      </c>
      <c r="N38" s="185" t="str">
        <f t="shared" si="10"/>
        <v>.</v>
      </c>
      <c r="O38" s="184" t="str">
        <f t="shared" si="11"/>
        <v/>
      </c>
      <c r="Q38" s="184" t="str">
        <f>IF('1 Spec. - 2. Relativ viktning'!C52="","",'1 Spec. - 2. Relativ viktning'!B52)</f>
        <v/>
      </c>
      <c r="R38" s="184" t="str">
        <f t="array" ref="R38">IFERROR(INDEX($Q$29:$Q$50,SMALL(IF($Q$29:$Q$50&lt;&gt;"",ROW($Q$29:$Q$50)-ROW(Q$29)+1),ROWS(R$29:R38))),"")</f>
        <v/>
      </c>
      <c r="S38" s="185" t="str">
        <f t="shared" si="12"/>
        <v>.</v>
      </c>
      <c r="T38" s="184" t="str">
        <f t="shared" si="13"/>
        <v/>
      </c>
      <c r="V38" s="184" t="str">
        <f>IF('1 Spec. - 3. Mervärdesmodell'!C52="","",'1 Spec. - 3. Mervärdesmodell'!B52)</f>
        <v/>
      </c>
      <c r="W38" s="184" t="str">
        <f t="array" ref="W38">IFERROR(INDEX($V$29:$V$50,SMALL(IF($V$29:$V$50&lt;&gt;"",ROW($V$29:$V$50)-ROW(V$29)+1),ROWS(W$29:W38))),"")</f>
        <v/>
      </c>
      <c r="X38" s="185" t="str">
        <f t="shared" si="14"/>
        <v>.</v>
      </c>
      <c r="Y38" s="184" t="str">
        <f t="shared" si="15"/>
        <v/>
      </c>
      <c r="AA38" s="184" t="str">
        <f>IF('1 Spec. - 4. Annan modell'!C52="","",'1 Spec. - 4. Annan modell'!B52)</f>
        <v/>
      </c>
      <c r="AB38" s="184" t="str">
        <f t="array" ref="AB38">IFERROR(INDEX($AA$29:$AA$50,SMALL(IF($AA$29:$AA$50&lt;&gt;"",ROW($AA$29:$AA$50)-ROW(AA$29)+1),ROWS(AB$29:AB38))),"")</f>
        <v/>
      </c>
      <c r="AC38" s="185" t="str">
        <f t="shared" si="16"/>
        <v>.</v>
      </c>
      <c r="AD38" s="184" t="str">
        <f t="shared" si="17"/>
        <v/>
      </c>
    </row>
    <row r="39" spans="4:30" x14ac:dyDescent="0.25">
      <c r="D39" s="55" t="s">
        <v>242</v>
      </c>
      <c r="E39" s="55" t="s">
        <v>243</v>
      </c>
      <c r="F39" s="14" t="s">
        <v>244</v>
      </c>
      <c r="G39" s="14" t="s">
        <v>245</v>
      </c>
      <c r="H39" s="14" t="s">
        <v>246</v>
      </c>
      <c r="I39" s="39" t="s">
        <v>247</v>
      </c>
      <c r="J39" s="43" t="str">
        <f t="shared" si="9"/>
        <v>Delområde 1/Vara/Tjanst 11</v>
      </c>
      <c r="L39" s="184" t="str">
        <f>IF('1 Spec. - 1. Lägsta pris'!C53="","",'1 Spec. - 1. Lägsta pris'!B53)</f>
        <v/>
      </c>
      <c r="M39" s="184" t="str">
        <f t="array" ref="M39">IFERROR(INDEX($L$29:$L$50,SMALL(IF($L$29:$L$50&lt;&gt;"",ROW($L$29:$L$50)-ROW(L$29)+1),ROWS(M$29:M39))),"")</f>
        <v/>
      </c>
      <c r="N39" s="185" t="str">
        <f t="shared" si="10"/>
        <v>.</v>
      </c>
      <c r="O39" s="184" t="str">
        <f t="shared" si="11"/>
        <v/>
      </c>
      <c r="Q39" s="184" t="str">
        <f>IF('1 Spec. - 2. Relativ viktning'!C53="","",'1 Spec. - 2. Relativ viktning'!B53)</f>
        <v/>
      </c>
      <c r="R39" s="184" t="str">
        <f t="array" ref="R39">IFERROR(INDEX($Q$29:$Q$50,SMALL(IF($Q$29:$Q$50&lt;&gt;"",ROW($Q$29:$Q$50)-ROW(Q$29)+1),ROWS(R$29:R39))),"")</f>
        <v/>
      </c>
      <c r="S39" s="185" t="str">
        <f t="shared" si="12"/>
        <v>.</v>
      </c>
      <c r="T39" s="184" t="str">
        <f t="shared" si="13"/>
        <v/>
      </c>
      <c r="V39" s="184" t="str">
        <f>IF('1 Spec. - 3. Mervärdesmodell'!C53="","",'1 Spec. - 3. Mervärdesmodell'!B53)</f>
        <v/>
      </c>
      <c r="W39" s="184" t="str">
        <f t="array" ref="W39">IFERROR(INDEX($V$29:$V$50,SMALL(IF($V$29:$V$50&lt;&gt;"",ROW($V$29:$V$50)-ROW(V$29)+1),ROWS(W$29:W39))),"")</f>
        <v/>
      </c>
      <c r="X39" s="185" t="str">
        <f t="shared" si="14"/>
        <v>.</v>
      </c>
      <c r="Y39" s="184" t="str">
        <f t="shared" si="15"/>
        <v/>
      </c>
      <c r="AA39" s="184" t="str">
        <f>IF('1 Spec. - 4. Annan modell'!C53="","",'1 Spec. - 4. Annan modell'!B53)</f>
        <v/>
      </c>
      <c r="AB39" s="184" t="str">
        <f t="array" ref="AB39">IFERROR(INDEX($AA$29:$AA$50,SMALL(IF($AA$29:$AA$50&lt;&gt;"",ROW($AA$29:$AA$50)-ROW(AA$29)+1),ROWS(AB$29:AB39))),"")</f>
        <v/>
      </c>
      <c r="AC39" s="185" t="str">
        <f t="shared" si="16"/>
        <v>.</v>
      </c>
      <c r="AD39" s="184" t="str">
        <f t="shared" si="17"/>
        <v/>
      </c>
    </row>
    <row r="40" spans="4:30" x14ac:dyDescent="0.25">
      <c r="D40" s="55" t="s">
        <v>248</v>
      </c>
      <c r="E40" s="55" t="s">
        <v>249</v>
      </c>
      <c r="F40" s="14" t="s">
        <v>250</v>
      </c>
      <c r="G40" s="14" t="s">
        <v>251</v>
      </c>
      <c r="H40" s="14" t="s">
        <v>252</v>
      </c>
      <c r="I40" s="39" t="s">
        <v>253</v>
      </c>
      <c r="J40" s="43" t="str">
        <f t="shared" si="9"/>
        <v>Delområde 1/Vara/Tjanst 12</v>
      </c>
      <c r="L40" s="184" t="str">
        <f>IF('1 Spec. - 1. Lägsta pris'!C54="","",'1 Spec. - 1. Lägsta pris'!B54)</f>
        <v/>
      </c>
      <c r="M40" s="184" t="str">
        <f t="array" ref="M40">IFERROR(INDEX($L$29:$L$50,SMALL(IF($L$29:$L$50&lt;&gt;"",ROW($L$29:$L$50)-ROW(L$29)+1),ROWS(M$29:M40))),"")</f>
        <v/>
      </c>
      <c r="N40" s="185" t="str">
        <f t="shared" si="10"/>
        <v>.</v>
      </c>
      <c r="O40" s="184" t="str">
        <f t="shared" si="11"/>
        <v/>
      </c>
      <c r="Q40" s="184" t="str">
        <f>IF('1 Spec. - 2. Relativ viktning'!C54="","",'1 Spec. - 2. Relativ viktning'!B54)</f>
        <v/>
      </c>
      <c r="R40" s="184" t="str">
        <f t="array" ref="R40">IFERROR(INDEX($Q$29:$Q$50,SMALL(IF($Q$29:$Q$50&lt;&gt;"",ROW($Q$29:$Q$50)-ROW(Q$29)+1),ROWS(R$29:R40))),"")</f>
        <v/>
      </c>
      <c r="S40" s="185" t="str">
        <f t="shared" si="12"/>
        <v>.</v>
      </c>
      <c r="T40" s="184" t="str">
        <f t="shared" si="13"/>
        <v/>
      </c>
      <c r="V40" s="184" t="str">
        <f>IF('1 Spec. - 3. Mervärdesmodell'!C54="","",'1 Spec. - 3. Mervärdesmodell'!B54)</f>
        <v/>
      </c>
      <c r="W40" s="184" t="str">
        <f t="array" ref="W40">IFERROR(INDEX($V$29:$V$50,SMALL(IF($V$29:$V$50&lt;&gt;"",ROW($V$29:$V$50)-ROW(V$29)+1),ROWS(W$29:W40))),"")</f>
        <v/>
      </c>
      <c r="X40" s="185" t="str">
        <f t="shared" si="14"/>
        <v>.</v>
      </c>
      <c r="Y40" s="184" t="str">
        <f t="shared" si="15"/>
        <v/>
      </c>
      <c r="AA40" s="184" t="str">
        <f>IF('1 Spec. - 4. Annan modell'!C54="","",'1 Spec. - 4. Annan modell'!B54)</f>
        <v/>
      </c>
      <c r="AB40" s="184" t="str">
        <f t="array" ref="AB40">IFERROR(INDEX($AA$29:$AA$50,SMALL(IF($AA$29:$AA$50&lt;&gt;"",ROW($AA$29:$AA$50)-ROW(AA$29)+1),ROWS(AB$29:AB40))),"")</f>
        <v/>
      </c>
      <c r="AC40" s="185" t="str">
        <f t="shared" si="16"/>
        <v>.</v>
      </c>
      <c r="AD40" s="184" t="str">
        <f t="shared" si="17"/>
        <v/>
      </c>
    </row>
    <row r="41" spans="4:30" x14ac:dyDescent="0.25">
      <c r="D41" s="55" t="s">
        <v>254</v>
      </c>
      <c r="E41" s="55" t="s">
        <v>255</v>
      </c>
      <c r="F41" s="14" t="s">
        <v>256</v>
      </c>
      <c r="G41" s="14" t="s">
        <v>257</v>
      </c>
      <c r="H41" s="14" t="s">
        <v>258</v>
      </c>
      <c r="I41" s="39" t="s">
        <v>259</v>
      </c>
      <c r="J41" s="43" t="str">
        <f t="shared" si="9"/>
        <v>Delområde 1/Vara/Tjanst 13</v>
      </c>
      <c r="L41" s="184" t="str">
        <f>IF('1 Spec. - 1. Lägsta pris'!C55="","",'1 Spec. - 1. Lägsta pris'!B55)</f>
        <v/>
      </c>
      <c r="M41" s="184" t="str">
        <f t="array" ref="M41">IFERROR(INDEX($L$29:$L$50,SMALL(IF($L$29:$L$50&lt;&gt;"",ROW($L$29:$L$50)-ROW(L$29)+1),ROWS(M$29:M41))),"")</f>
        <v/>
      </c>
      <c r="N41" s="185" t="str">
        <f t="shared" si="10"/>
        <v>.</v>
      </c>
      <c r="O41" s="184" t="str">
        <f t="shared" si="11"/>
        <v/>
      </c>
      <c r="Q41" s="184" t="str">
        <f>IF('1 Spec. - 2. Relativ viktning'!C55="","",'1 Spec. - 2. Relativ viktning'!B55)</f>
        <v/>
      </c>
      <c r="R41" s="184" t="str">
        <f t="array" ref="R41">IFERROR(INDEX($Q$29:$Q$50,SMALL(IF($Q$29:$Q$50&lt;&gt;"",ROW($Q$29:$Q$50)-ROW(Q$29)+1),ROWS(R$29:R41))),"")</f>
        <v/>
      </c>
      <c r="S41" s="185" t="str">
        <f t="shared" si="12"/>
        <v>.</v>
      </c>
      <c r="T41" s="184" t="str">
        <f t="shared" si="13"/>
        <v/>
      </c>
      <c r="V41" s="184" t="str">
        <f>IF('1 Spec. - 3. Mervärdesmodell'!C55="","",'1 Spec. - 3. Mervärdesmodell'!B55)</f>
        <v/>
      </c>
      <c r="W41" s="184" t="str">
        <f t="array" ref="W41">IFERROR(INDEX($V$29:$V$50,SMALL(IF($V$29:$V$50&lt;&gt;"",ROW($V$29:$V$50)-ROW(V$29)+1),ROWS(W$29:W41))),"")</f>
        <v/>
      </c>
      <c r="X41" s="185" t="str">
        <f t="shared" si="14"/>
        <v>.</v>
      </c>
      <c r="Y41" s="184" t="str">
        <f t="shared" si="15"/>
        <v/>
      </c>
      <c r="AA41" s="184" t="str">
        <f>IF('1 Spec. - 4. Annan modell'!C55="","",'1 Spec. - 4. Annan modell'!B55)</f>
        <v/>
      </c>
      <c r="AB41" s="184" t="str">
        <f t="array" ref="AB41">IFERROR(INDEX($AA$29:$AA$50,SMALL(IF($AA$29:$AA$50&lt;&gt;"",ROW($AA$29:$AA$50)-ROW(AA$29)+1),ROWS(AB$29:AB41))),"")</f>
        <v/>
      </c>
      <c r="AC41" s="185" t="str">
        <f t="shared" si="16"/>
        <v>.</v>
      </c>
      <c r="AD41" s="184" t="str">
        <f t="shared" si="17"/>
        <v/>
      </c>
    </row>
    <row r="42" spans="4:30" x14ac:dyDescent="0.25">
      <c r="D42" s="55" t="s">
        <v>260</v>
      </c>
      <c r="E42" s="55" t="s">
        <v>261</v>
      </c>
      <c r="F42" s="14" t="s">
        <v>262</v>
      </c>
      <c r="G42" s="14" t="s">
        <v>263</v>
      </c>
      <c r="H42" s="14" t="s">
        <v>264</v>
      </c>
      <c r="I42" s="39" t="s">
        <v>265</v>
      </c>
      <c r="J42" s="43" t="str">
        <f t="shared" si="9"/>
        <v>Delområde 1/Vara/Tjanst 14</v>
      </c>
      <c r="L42" s="184" t="str">
        <f>IF('1 Spec. - 1. Lägsta pris'!C56="","",'1 Spec. - 1. Lägsta pris'!B56)</f>
        <v/>
      </c>
      <c r="M42" s="184" t="str">
        <f t="array" ref="M42">IFERROR(INDEX($L$29:$L$50,SMALL(IF($L$29:$L$50&lt;&gt;"",ROW($L$29:$L$50)-ROW(L$29)+1),ROWS(M$29:M42))),"")</f>
        <v/>
      </c>
      <c r="N42" s="185" t="str">
        <f t="shared" si="10"/>
        <v>.</v>
      </c>
      <c r="O42" s="184" t="str">
        <f t="shared" si="11"/>
        <v/>
      </c>
      <c r="Q42" s="184" t="str">
        <f>IF('1 Spec. - 2. Relativ viktning'!C56="","",'1 Spec. - 2. Relativ viktning'!B56)</f>
        <v/>
      </c>
      <c r="R42" s="184" t="str">
        <f t="array" ref="R42">IFERROR(INDEX($Q$29:$Q$50,SMALL(IF($Q$29:$Q$50&lt;&gt;"",ROW($Q$29:$Q$50)-ROW(Q$29)+1),ROWS(R$29:R42))),"")</f>
        <v/>
      </c>
      <c r="S42" s="185" t="str">
        <f t="shared" si="12"/>
        <v>.</v>
      </c>
      <c r="T42" s="184" t="str">
        <f t="shared" si="13"/>
        <v/>
      </c>
      <c r="V42" s="184" t="str">
        <f>IF('1 Spec. - 3. Mervärdesmodell'!C56="","",'1 Spec. - 3. Mervärdesmodell'!B56)</f>
        <v/>
      </c>
      <c r="W42" s="184" t="str">
        <f t="array" ref="W42">IFERROR(INDEX($V$29:$V$50,SMALL(IF($V$29:$V$50&lt;&gt;"",ROW($V$29:$V$50)-ROW(V$29)+1),ROWS(W$29:W42))),"")</f>
        <v/>
      </c>
      <c r="X42" s="185" t="str">
        <f t="shared" si="14"/>
        <v>.</v>
      </c>
      <c r="Y42" s="184" t="str">
        <f t="shared" si="15"/>
        <v/>
      </c>
      <c r="AA42" s="184" t="str">
        <f>IF('1 Spec. - 4. Annan modell'!C56="","",'1 Spec. - 4. Annan modell'!B56)</f>
        <v/>
      </c>
      <c r="AB42" s="184" t="str">
        <f t="array" ref="AB42">IFERROR(INDEX($AA$29:$AA$50,SMALL(IF($AA$29:$AA$50&lt;&gt;"",ROW($AA$29:$AA$50)-ROW(AA$29)+1),ROWS(AB$29:AB42))),"")</f>
        <v/>
      </c>
      <c r="AC42" s="185" t="str">
        <f t="shared" si="16"/>
        <v>.</v>
      </c>
      <c r="AD42" s="184" t="str">
        <f t="shared" si="17"/>
        <v/>
      </c>
    </row>
    <row r="43" spans="4:30" x14ac:dyDescent="0.25">
      <c r="D43" s="55" t="s">
        <v>266</v>
      </c>
      <c r="E43" s="55" t="s">
        <v>267</v>
      </c>
      <c r="F43" s="14" t="s">
        <v>268</v>
      </c>
      <c r="G43" s="14" t="s">
        <v>269</v>
      </c>
      <c r="H43" s="14" t="s">
        <v>270</v>
      </c>
      <c r="I43" s="39" t="s">
        <v>271</v>
      </c>
      <c r="J43" s="43" t="str">
        <f t="shared" si="9"/>
        <v>Delområde 1/Vara/Tjanst 15</v>
      </c>
      <c r="L43" s="184" t="str">
        <f>IF('1 Spec. - 1. Lägsta pris'!C57="","",'1 Spec. - 1. Lägsta pris'!B57)</f>
        <v/>
      </c>
      <c r="M43" s="184" t="str">
        <f t="array" ref="M43">IFERROR(INDEX($L$29:$L$50,SMALL(IF($L$29:$L$50&lt;&gt;"",ROW($L$29:$L$50)-ROW(L$29)+1),ROWS(M$29:M43))),"")</f>
        <v/>
      </c>
      <c r="N43" s="185" t="str">
        <f t="shared" si="10"/>
        <v>.</v>
      </c>
      <c r="O43" s="184" t="str">
        <f t="shared" si="11"/>
        <v/>
      </c>
      <c r="Q43" s="184" t="str">
        <f>IF('1 Spec. - 2. Relativ viktning'!C57="","",'1 Spec. - 2. Relativ viktning'!B57)</f>
        <v/>
      </c>
      <c r="R43" s="184" t="str">
        <f t="array" ref="R43">IFERROR(INDEX($Q$29:$Q$50,SMALL(IF($Q$29:$Q$50&lt;&gt;"",ROW($Q$29:$Q$50)-ROW(Q$29)+1),ROWS(R$29:R43))),"")</f>
        <v/>
      </c>
      <c r="S43" s="185" t="str">
        <f t="shared" si="12"/>
        <v>.</v>
      </c>
      <c r="T43" s="184" t="str">
        <f t="shared" si="13"/>
        <v/>
      </c>
      <c r="V43" s="184" t="str">
        <f>IF('1 Spec. - 3. Mervärdesmodell'!C57="","",'1 Spec. - 3. Mervärdesmodell'!B57)</f>
        <v/>
      </c>
      <c r="W43" s="184" t="str">
        <f t="array" ref="W43">IFERROR(INDEX($V$29:$V$50,SMALL(IF($V$29:$V$50&lt;&gt;"",ROW($V$29:$V$50)-ROW(V$29)+1),ROWS(W$29:W43))),"")</f>
        <v/>
      </c>
      <c r="X43" s="185" t="str">
        <f t="shared" si="14"/>
        <v>.</v>
      </c>
      <c r="Y43" s="184" t="str">
        <f t="shared" si="15"/>
        <v/>
      </c>
      <c r="AA43" s="184" t="str">
        <f>IF('1 Spec. - 4. Annan modell'!C57="","",'1 Spec. - 4. Annan modell'!B57)</f>
        <v/>
      </c>
      <c r="AB43" s="184" t="str">
        <f t="array" ref="AB43">IFERROR(INDEX($AA$29:$AA$50,SMALL(IF($AA$29:$AA$50&lt;&gt;"",ROW($AA$29:$AA$50)-ROW(AA$29)+1),ROWS(AB$29:AB43))),"")</f>
        <v/>
      </c>
      <c r="AC43" s="185" t="str">
        <f t="shared" si="16"/>
        <v>.</v>
      </c>
      <c r="AD43" s="184" t="str">
        <f t="shared" si="17"/>
        <v/>
      </c>
    </row>
    <row r="44" spans="4:30" x14ac:dyDescent="0.25">
      <c r="D44" s="55" t="s">
        <v>272</v>
      </c>
      <c r="E44" s="55" t="s">
        <v>273</v>
      </c>
      <c r="F44" s="14" t="s">
        <v>274</v>
      </c>
      <c r="G44" s="14" t="s">
        <v>275</v>
      </c>
      <c r="H44" s="14" t="s">
        <v>276</v>
      </c>
      <c r="I44" s="39" t="s">
        <v>277</v>
      </c>
      <c r="J44" s="43" t="str">
        <f t="shared" si="9"/>
        <v>Delområde 1/Vara/Tjanst 16</v>
      </c>
      <c r="L44" s="184" t="str">
        <f>IF('1 Spec. - 1. Lägsta pris'!C58="","",'1 Spec. - 1. Lägsta pris'!B58)</f>
        <v/>
      </c>
      <c r="M44" s="184" t="str">
        <f t="array" ref="M44">IFERROR(INDEX($L$29:$L$50,SMALL(IF($L$29:$L$50&lt;&gt;"",ROW($L$29:$L$50)-ROW(L$29)+1),ROWS(M$29:M44))),"")</f>
        <v/>
      </c>
      <c r="N44" s="185" t="str">
        <f t="shared" si="10"/>
        <v>.</v>
      </c>
      <c r="O44" s="184" t="str">
        <f t="shared" si="11"/>
        <v/>
      </c>
      <c r="Q44" s="184" t="str">
        <f>IF('1 Spec. - 2. Relativ viktning'!C58="","",'1 Spec. - 2. Relativ viktning'!B58)</f>
        <v/>
      </c>
      <c r="R44" s="184" t="str">
        <f t="array" ref="R44">IFERROR(INDEX($Q$29:$Q$50,SMALL(IF($Q$29:$Q$50&lt;&gt;"",ROW($Q$29:$Q$50)-ROW(Q$29)+1),ROWS(R$29:R44))),"")</f>
        <v/>
      </c>
      <c r="S44" s="185" t="str">
        <f t="shared" si="12"/>
        <v>.</v>
      </c>
      <c r="T44" s="184" t="str">
        <f t="shared" si="13"/>
        <v/>
      </c>
      <c r="V44" s="184" t="str">
        <f>IF('1 Spec. - 3. Mervärdesmodell'!C58="","",'1 Spec. - 3. Mervärdesmodell'!B58)</f>
        <v/>
      </c>
      <c r="W44" s="184" t="str">
        <f t="array" ref="W44">IFERROR(INDEX($V$29:$V$50,SMALL(IF($V$29:$V$50&lt;&gt;"",ROW($V$29:$V$50)-ROW(V$29)+1),ROWS(W$29:W44))),"")</f>
        <v/>
      </c>
      <c r="X44" s="185" t="str">
        <f t="shared" si="14"/>
        <v>.</v>
      </c>
      <c r="Y44" s="184" t="str">
        <f t="shared" si="15"/>
        <v/>
      </c>
      <c r="AA44" s="184" t="str">
        <f>IF('1 Spec. - 4. Annan modell'!C58="","",'1 Spec. - 4. Annan modell'!B58)</f>
        <v/>
      </c>
      <c r="AB44" s="184" t="str">
        <f t="array" ref="AB44">IFERROR(INDEX($AA$29:$AA$50,SMALL(IF($AA$29:$AA$50&lt;&gt;"",ROW($AA$29:$AA$50)-ROW(AA$29)+1),ROWS(AB$29:AB44))),"")</f>
        <v/>
      </c>
      <c r="AC44" s="185" t="str">
        <f t="shared" si="16"/>
        <v>.</v>
      </c>
      <c r="AD44" s="184" t="str">
        <f t="shared" si="17"/>
        <v/>
      </c>
    </row>
    <row r="45" spans="4:30" x14ac:dyDescent="0.25">
      <c r="D45" s="55" t="s">
        <v>278</v>
      </c>
      <c r="E45" s="55" t="s">
        <v>279</v>
      </c>
      <c r="F45" s="14" t="s">
        <v>280</v>
      </c>
      <c r="G45" s="14" t="s">
        <v>281</v>
      </c>
      <c r="H45" s="14" t="s">
        <v>282</v>
      </c>
      <c r="I45" s="39" t="s">
        <v>283</v>
      </c>
      <c r="J45" s="43" t="str">
        <f t="shared" si="9"/>
        <v>Delområde 1/Vara/Tjanst 17</v>
      </c>
      <c r="L45" s="184" t="str">
        <f>IF('1 Spec. - 1. Lägsta pris'!C59="","",'1 Spec. - 1. Lägsta pris'!B59)</f>
        <v/>
      </c>
      <c r="M45" s="184" t="str">
        <f t="array" ref="M45">IFERROR(INDEX($L$29:$L$50,SMALL(IF($L$29:$L$50&lt;&gt;"",ROW($L$29:$L$50)-ROW(L$29)+1),ROWS(M$29:M45))),"")</f>
        <v/>
      </c>
      <c r="N45" s="185" t="str">
        <f t="shared" si="10"/>
        <v>.</v>
      </c>
      <c r="O45" s="184" t="str">
        <f t="shared" si="11"/>
        <v/>
      </c>
      <c r="Q45" s="184" t="str">
        <f>IF('1 Spec. - 2. Relativ viktning'!C59="","",'1 Spec. - 2. Relativ viktning'!B59)</f>
        <v/>
      </c>
      <c r="R45" s="184" t="str">
        <f t="array" ref="R45">IFERROR(INDEX($Q$29:$Q$50,SMALL(IF($Q$29:$Q$50&lt;&gt;"",ROW($Q$29:$Q$50)-ROW(Q$29)+1),ROWS(R$29:R45))),"")</f>
        <v/>
      </c>
      <c r="S45" s="185" t="str">
        <f t="shared" si="12"/>
        <v>.</v>
      </c>
      <c r="T45" s="184" t="str">
        <f t="shared" si="13"/>
        <v/>
      </c>
      <c r="V45" s="184" t="str">
        <f>IF('1 Spec. - 3. Mervärdesmodell'!C59="","",'1 Spec. - 3. Mervärdesmodell'!B59)</f>
        <v/>
      </c>
      <c r="W45" s="184" t="str">
        <f t="array" ref="W45">IFERROR(INDEX($V$29:$V$50,SMALL(IF($V$29:$V$50&lt;&gt;"",ROW($V$29:$V$50)-ROW(V$29)+1),ROWS(W$29:W45))),"")</f>
        <v/>
      </c>
      <c r="X45" s="185" t="str">
        <f t="shared" si="14"/>
        <v>.</v>
      </c>
      <c r="Y45" s="184" t="str">
        <f t="shared" si="15"/>
        <v/>
      </c>
      <c r="AA45" s="184" t="str">
        <f>IF('1 Spec. - 4. Annan modell'!C59="","",'1 Spec. - 4. Annan modell'!B59)</f>
        <v/>
      </c>
      <c r="AB45" s="184" t="str">
        <f t="array" ref="AB45">IFERROR(INDEX($AA$29:$AA$50,SMALL(IF($AA$29:$AA$50&lt;&gt;"",ROW($AA$29:$AA$50)-ROW(AA$29)+1),ROWS(AB$29:AB45))),"")</f>
        <v/>
      </c>
      <c r="AC45" s="185" t="str">
        <f t="shared" si="16"/>
        <v>.</v>
      </c>
      <c r="AD45" s="184" t="str">
        <f t="shared" si="17"/>
        <v/>
      </c>
    </row>
    <row r="46" spans="4:30" x14ac:dyDescent="0.25">
      <c r="D46" s="55" t="s">
        <v>284</v>
      </c>
      <c r="E46" s="55" t="s">
        <v>285</v>
      </c>
      <c r="F46" s="14" t="s">
        <v>286</v>
      </c>
      <c r="G46" s="14" t="s">
        <v>287</v>
      </c>
      <c r="H46" s="14" t="s">
        <v>288</v>
      </c>
      <c r="I46" s="39" t="s">
        <v>289</v>
      </c>
      <c r="J46" s="43" t="str">
        <f t="shared" si="9"/>
        <v>Delområde 1/Vara/Tjanst 18</v>
      </c>
      <c r="L46" s="184" t="str">
        <f>IF('1 Spec. - 1. Lägsta pris'!C60="","",'1 Spec. - 1. Lägsta pris'!B60)</f>
        <v/>
      </c>
      <c r="M46" s="184" t="str">
        <f t="array" ref="M46">IFERROR(INDEX($L$29:$L$50,SMALL(IF($L$29:$L$50&lt;&gt;"",ROW($L$29:$L$50)-ROW(L$29)+1),ROWS(M$29:M46))),"")</f>
        <v/>
      </c>
      <c r="N46" s="185" t="str">
        <f t="shared" si="10"/>
        <v>.</v>
      </c>
      <c r="O46" s="184" t="str">
        <f t="shared" si="11"/>
        <v/>
      </c>
      <c r="Q46" s="184" t="str">
        <f>IF('1 Spec. - 2. Relativ viktning'!C60="","",'1 Spec. - 2. Relativ viktning'!B60)</f>
        <v/>
      </c>
      <c r="R46" s="184" t="str">
        <f t="array" ref="R46">IFERROR(INDEX($Q$29:$Q$50,SMALL(IF($Q$29:$Q$50&lt;&gt;"",ROW($Q$29:$Q$50)-ROW(Q$29)+1),ROWS(R$29:R46))),"")</f>
        <v/>
      </c>
      <c r="S46" s="185" t="str">
        <f t="shared" si="12"/>
        <v>.</v>
      </c>
      <c r="T46" s="184" t="str">
        <f t="shared" si="13"/>
        <v/>
      </c>
      <c r="V46" s="184" t="str">
        <f>IF('1 Spec. - 3. Mervärdesmodell'!C60="","",'1 Spec. - 3. Mervärdesmodell'!B60)</f>
        <v/>
      </c>
      <c r="W46" s="184" t="str">
        <f t="array" ref="W46">IFERROR(INDEX($V$29:$V$50,SMALL(IF($V$29:$V$50&lt;&gt;"",ROW($V$29:$V$50)-ROW(V$29)+1),ROWS(W$29:W46))),"")</f>
        <v/>
      </c>
      <c r="X46" s="185" t="str">
        <f t="shared" si="14"/>
        <v>.</v>
      </c>
      <c r="Y46" s="184" t="str">
        <f t="shared" si="15"/>
        <v/>
      </c>
      <c r="AA46" s="184" t="str">
        <f>IF('1 Spec. - 4. Annan modell'!C60="","",'1 Spec. - 4. Annan modell'!B60)</f>
        <v/>
      </c>
      <c r="AB46" s="184" t="str">
        <f t="array" ref="AB46">IFERROR(INDEX($AA$29:$AA$50,SMALL(IF($AA$29:$AA$50&lt;&gt;"",ROW($AA$29:$AA$50)-ROW(AA$29)+1),ROWS(AB$29:AB46))),"")</f>
        <v/>
      </c>
      <c r="AC46" s="185" t="str">
        <f t="shared" si="16"/>
        <v>.</v>
      </c>
      <c r="AD46" s="184" t="str">
        <f t="shared" si="17"/>
        <v/>
      </c>
    </row>
    <row r="47" spans="4:30" x14ac:dyDescent="0.25">
      <c r="D47" s="55" t="s">
        <v>290</v>
      </c>
      <c r="E47" s="55" t="s">
        <v>291</v>
      </c>
      <c r="F47" s="14" t="s">
        <v>292</v>
      </c>
      <c r="G47" s="14" t="s">
        <v>293</v>
      </c>
      <c r="H47" s="14" t="s">
        <v>294</v>
      </c>
      <c r="I47" s="39" t="s">
        <v>295</v>
      </c>
      <c r="J47" s="43" t="str">
        <f t="shared" si="9"/>
        <v>Delområde 1/Vara/Tjanst 19</v>
      </c>
      <c r="L47" s="184" t="str">
        <f>IF('1 Spec. - 1. Lägsta pris'!C61="","",'1 Spec. - 1. Lägsta pris'!B61)</f>
        <v/>
      </c>
      <c r="M47" s="184" t="str">
        <f t="array" ref="M47">IFERROR(INDEX($L$29:$L$50,SMALL(IF($L$29:$L$50&lt;&gt;"",ROW($L$29:$L$50)-ROW(L$29)+1),ROWS(M$29:M47))),"")</f>
        <v/>
      </c>
      <c r="N47" s="185" t="str">
        <f t="shared" si="10"/>
        <v>.</v>
      </c>
      <c r="O47" s="184" t="str">
        <f t="shared" si="11"/>
        <v/>
      </c>
      <c r="Q47" s="184" t="str">
        <f>IF('1 Spec. - 2. Relativ viktning'!C61="","",'1 Spec. - 2. Relativ viktning'!B61)</f>
        <v/>
      </c>
      <c r="R47" s="184" t="str">
        <f t="array" ref="R47">IFERROR(INDEX($Q$29:$Q$50,SMALL(IF($Q$29:$Q$50&lt;&gt;"",ROW($Q$29:$Q$50)-ROW(Q$29)+1),ROWS(R$29:R47))),"")</f>
        <v/>
      </c>
      <c r="S47" s="185" t="str">
        <f t="shared" si="12"/>
        <v>.</v>
      </c>
      <c r="T47" s="184" t="str">
        <f t="shared" si="13"/>
        <v/>
      </c>
      <c r="V47" s="184" t="str">
        <f>IF('1 Spec. - 3. Mervärdesmodell'!C61="","",'1 Spec. - 3. Mervärdesmodell'!B61)</f>
        <v/>
      </c>
      <c r="W47" s="184" t="str">
        <f t="array" ref="W47">IFERROR(INDEX($V$29:$V$50,SMALL(IF($V$29:$V$50&lt;&gt;"",ROW($V$29:$V$50)-ROW(V$29)+1),ROWS(W$29:W47))),"")</f>
        <v/>
      </c>
      <c r="X47" s="185" t="str">
        <f t="shared" si="14"/>
        <v>.</v>
      </c>
      <c r="Y47" s="184" t="str">
        <f t="shared" si="15"/>
        <v/>
      </c>
      <c r="AA47" s="184" t="str">
        <f>IF('1 Spec. - 4. Annan modell'!C61="","",'1 Spec. - 4. Annan modell'!B61)</f>
        <v/>
      </c>
      <c r="AB47" s="184" t="str">
        <f t="array" ref="AB47">IFERROR(INDEX($AA$29:$AA$50,SMALL(IF($AA$29:$AA$50&lt;&gt;"",ROW($AA$29:$AA$50)-ROW(AA$29)+1),ROWS(AB$29:AB47))),"")</f>
        <v/>
      </c>
      <c r="AC47" s="185" t="str">
        <f t="shared" si="16"/>
        <v>.</v>
      </c>
      <c r="AD47" s="184" t="str">
        <f t="shared" si="17"/>
        <v/>
      </c>
    </row>
    <row r="48" spans="4:30" x14ac:dyDescent="0.25">
      <c r="D48" s="55" t="s">
        <v>296</v>
      </c>
      <c r="E48" s="55" t="s">
        <v>297</v>
      </c>
      <c r="F48" s="14" t="s">
        <v>298</v>
      </c>
      <c r="G48" s="14" t="s">
        <v>299</v>
      </c>
      <c r="H48" s="14" t="s">
        <v>300</v>
      </c>
      <c r="I48" s="39" t="s">
        <v>301</v>
      </c>
      <c r="J48" s="43" t="str">
        <f t="shared" si="9"/>
        <v>Delområde 1/Vara/Tjanst 20</v>
      </c>
      <c r="L48" s="184" t="str">
        <f>IF('1 Spec. - 1. Lägsta pris'!C62="","",'1 Spec. - 1. Lägsta pris'!B62)</f>
        <v/>
      </c>
      <c r="M48" s="184" t="str">
        <f t="array" ref="M48">IFERROR(INDEX($L$29:$L$50,SMALL(IF($L$29:$L$50&lt;&gt;"",ROW($L$29:$L$50)-ROW(L$29)+1),ROWS(M$29:M48))),"")</f>
        <v/>
      </c>
      <c r="N48" s="185" t="str">
        <f t="shared" si="10"/>
        <v>.</v>
      </c>
      <c r="O48" s="184" t="str">
        <f t="shared" si="11"/>
        <v/>
      </c>
      <c r="Q48" s="184" t="str">
        <f>IF('1 Spec. - 2. Relativ viktning'!C62="","",'1 Spec. - 2. Relativ viktning'!B62)</f>
        <v/>
      </c>
      <c r="R48" s="184" t="str">
        <f t="array" ref="R48">IFERROR(INDEX($Q$29:$Q$50,SMALL(IF($Q$29:$Q$50&lt;&gt;"",ROW($Q$29:$Q$50)-ROW(Q$29)+1),ROWS(R$29:R48))),"")</f>
        <v/>
      </c>
      <c r="S48" s="185" t="str">
        <f t="shared" si="12"/>
        <v>.</v>
      </c>
      <c r="T48" s="184" t="str">
        <f t="shared" si="13"/>
        <v/>
      </c>
      <c r="V48" s="184" t="str">
        <f>IF('1 Spec. - 3. Mervärdesmodell'!C62="","",'1 Spec. - 3. Mervärdesmodell'!B62)</f>
        <v/>
      </c>
      <c r="W48" s="184" t="str">
        <f t="array" ref="W48">IFERROR(INDEX($V$29:$V$50,SMALL(IF($V$29:$V$50&lt;&gt;"",ROW($V$29:$V$50)-ROW(V$29)+1),ROWS(W$29:W48))),"")</f>
        <v/>
      </c>
      <c r="X48" s="185" t="str">
        <f t="shared" si="14"/>
        <v>.</v>
      </c>
      <c r="Y48" s="184" t="str">
        <f t="shared" si="15"/>
        <v/>
      </c>
      <c r="AA48" s="184" t="str">
        <f>IF('1 Spec. - 4. Annan modell'!C62="","",'1 Spec. - 4. Annan modell'!B62)</f>
        <v/>
      </c>
      <c r="AB48" s="184" t="str">
        <f t="array" ref="AB48">IFERROR(INDEX($AA$29:$AA$50,SMALL(IF($AA$29:$AA$50&lt;&gt;"",ROW($AA$29:$AA$50)-ROW(AA$29)+1),ROWS(AB$29:AB48))),"")</f>
        <v/>
      </c>
      <c r="AC48" s="185" t="str">
        <f t="shared" si="16"/>
        <v>.</v>
      </c>
      <c r="AD48" s="184" t="str">
        <f t="shared" si="17"/>
        <v/>
      </c>
    </row>
    <row r="49" spans="3:30" x14ac:dyDescent="0.25">
      <c r="D49" s="55" t="s">
        <v>302</v>
      </c>
      <c r="E49" s="55" t="s">
        <v>303</v>
      </c>
      <c r="F49" s="14" t="s">
        <v>304</v>
      </c>
      <c r="G49" s="14" t="s">
        <v>305</v>
      </c>
      <c r="H49" s="14" t="s">
        <v>306</v>
      </c>
      <c r="I49" s="39" t="s">
        <v>307</v>
      </c>
      <c r="J49" s="43" t="str">
        <f t="shared" si="9"/>
        <v>Delområde 1/Vara/Tjanst 21</v>
      </c>
      <c r="L49" s="184" t="str">
        <f>IF('1 Spec. - 1. Lägsta pris'!C63="","",'1 Spec. - 1. Lägsta pris'!B63)</f>
        <v/>
      </c>
      <c r="M49" s="184" t="str">
        <f t="array" ref="M49">IFERROR(INDEX($L$29:$L$50,SMALL(IF($L$29:$L$50&lt;&gt;"",ROW($L$29:$L$50)-ROW(L$29)+1),ROWS(M$29:M49))),"")</f>
        <v/>
      </c>
      <c r="N49" s="185" t="str">
        <f t="shared" si="10"/>
        <v>.</v>
      </c>
      <c r="O49" s="184" t="str">
        <f t="shared" si="11"/>
        <v/>
      </c>
      <c r="Q49" s="184" t="str">
        <f>IF('1 Spec. - 2. Relativ viktning'!C63="","",'1 Spec. - 2. Relativ viktning'!B63)</f>
        <v/>
      </c>
      <c r="R49" s="184" t="str">
        <f t="array" ref="R49">IFERROR(INDEX($Q$29:$Q$50,SMALL(IF($Q$29:$Q$50&lt;&gt;"",ROW($Q$29:$Q$50)-ROW(Q$29)+1),ROWS(R$29:R49))),"")</f>
        <v/>
      </c>
      <c r="S49" s="185" t="str">
        <f t="shared" si="12"/>
        <v>.</v>
      </c>
      <c r="T49" s="184" t="str">
        <f t="shared" si="13"/>
        <v/>
      </c>
      <c r="V49" s="184" t="str">
        <f>IF('1 Spec. - 3. Mervärdesmodell'!C63="","",'1 Spec. - 3. Mervärdesmodell'!B63)</f>
        <v/>
      </c>
      <c r="W49" s="184" t="str">
        <f t="array" ref="W49">IFERROR(INDEX($V$29:$V$50,SMALL(IF($V$29:$V$50&lt;&gt;"",ROW($V$29:$V$50)-ROW(V$29)+1),ROWS(W$29:W49))),"")</f>
        <v/>
      </c>
      <c r="X49" s="185" t="str">
        <f t="shared" si="14"/>
        <v>.</v>
      </c>
      <c r="Y49" s="184" t="str">
        <f t="shared" si="15"/>
        <v/>
      </c>
      <c r="AA49" s="184" t="str">
        <f>IF('1 Spec. - 4. Annan modell'!C63="","",'1 Spec. - 4. Annan modell'!B63)</f>
        <v/>
      </c>
      <c r="AB49" s="184" t="str">
        <f t="array" ref="AB49">IFERROR(INDEX($AA$29:$AA$50,SMALL(IF($AA$29:$AA$50&lt;&gt;"",ROW($AA$29:$AA$50)-ROW(AA$29)+1),ROWS(AB$29:AB49))),"")</f>
        <v/>
      </c>
      <c r="AC49" s="185" t="str">
        <f t="shared" si="16"/>
        <v>.</v>
      </c>
      <c r="AD49" s="184" t="str">
        <f t="shared" si="17"/>
        <v/>
      </c>
    </row>
    <row r="50" spans="3:30" ht="13" thickBot="1" x14ac:dyDescent="0.3">
      <c r="D50" s="55" t="s">
        <v>354</v>
      </c>
      <c r="E50" s="55" t="s">
        <v>355</v>
      </c>
      <c r="F50" s="14" t="s">
        <v>356</v>
      </c>
      <c r="G50" s="14" t="s">
        <v>357</v>
      </c>
      <c r="H50" s="14" t="s">
        <v>358</v>
      </c>
      <c r="I50" s="39" t="s">
        <v>359</v>
      </c>
      <c r="J50" s="43" t="str">
        <f t="shared" si="9"/>
        <v>Delområde 1/Vara/Tjanst 22</v>
      </c>
      <c r="L50" s="186" t="str">
        <f>IF('1 Spec. - 1. Lägsta pris'!C64="","",'1 Spec. - 1. Lägsta pris'!B64)</f>
        <v/>
      </c>
      <c r="M50" s="186" t="str">
        <f t="array" ref="M50">IFERROR(INDEX($L$29:$L$50,SMALL(IF($L$29:$L$50&lt;&gt;"",ROW($L$29:$L$50)-ROW(L$29)+1),ROWS(M$29:M50))),"")</f>
        <v/>
      </c>
      <c r="N50" s="187" t="str">
        <f t="shared" si="10"/>
        <v>.</v>
      </c>
      <c r="O50" s="186" t="str">
        <f t="shared" si="11"/>
        <v/>
      </c>
      <c r="Q50" s="186" t="str">
        <f>IF('1 Spec. - 2. Relativ viktning'!C64="","",'1 Spec. - 2. Relativ viktning'!B64)</f>
        <v/>
      </c>
      <c r="R50" s="186" t="str">
        <f t="array" ref="R50">IFERROR(INDEX($Q$29:$Q$50,SMALL(IF($Q$29:$Q$50&lt;&gt;"",ROW($Q$29:$Q$50)-ROW(Q$29)+1),ROWS(R$29:R50))),"")</f>
        <v/>
      </c>
      <c r="S50" s="187" t="str">
        <f t="shared" si="12"/>
        <v>.</v>
      </c>
      <c r="T50" s="186" t="str">
        <f t="shared" si="13"/>
        <v/>
      </c>
      <c r="V50" s="186" t="str">
        <f>IF('1 Spec. - 3. Mervärdesmodell'!C64="","",'1 Spec. - 3. Mervärdesmodell'!B64)</f>
        <v/>
      </c>
      <c r="W50" s="186" t="str">
        <f t="array" ref="W50">IFERROR(INDEX($V$29:$V$50,SMALL(IF($V$29:$V$50&lt;&gt;"",ROW($V$29:$V$50)-ROW(V$29)+1),ROWS(W$29:W50))),"")</f>
        <v/>
      </c>
      <c r="X50" s="187" t="str">
        <f t="shared" si="14"/>
        <v>.</v>
      </c>
      <c r="Y50" s="186" t="str">
        <f t="shared" si="15"/>
        <v/>
      </c>
      <c r="AA50" s="186" t="str">
        <f>IF('1 Spec. - 4. Annan modell'!C64="","",'1 Spec. - 4. Annan modell'!B64)</f>
        <v/>
      </c>
      <c r="AB50" s="186" t="str">
        <f t="array" ref="AB50">IFERROR(INDEX($AA$29:$AA$50,SMALL(IF($AA$29:$AA$50&lt;&gt;"",ROW($AA$29:$AA$50)-ROW(AA$29)+1),ROWS(AB$29:AB50))),"")</f>
        <v/>
      </c>
      <c r="AC50" s="187" t="str">
        <f t="shared" si="16"/>
        <v>.</v>
      </c>
      <c r="AD50" s="186" t="str">
        <f t="shared" si="17"/>
        <v/>
      </c>
    </row>
    <row r="51" spans="3:30" x14ac:dyDescent="0.25">
      <c r="D51" s="55" t="s">
        <v>360</v>
      </c>
      <c r="E51" s="55" t="s">
        <v>361</v>
      </c>
      <c r="F51" s="14" t="s">
        <v>362</v>
      </c>
      <c r="G51" s="14" t="s">
        <v>363</v>
      </c>
      <c r="H51" s="14" t="s">
        <v>364</v>
      </c>
      <c r="I51" s="39" t="s">
        <v>365</v>
      </c>
      <c r="J51" s="43" t="str">
        <f t="shared" si="9"/>
        <v>Delområde 1/Vara/Tjanst 23</v>
      </c>
    </row>
    <row r="52" spans="3:30" x14ac:dyDescent="0.25">
      <c r="D52" s="55" t="s">
        <v>366</v>
      </c>
      <c r="E52" s="55" t="s">
        <v>367</v>
      </c>
      <c r="F52" s="14" t="s">
        <v>368</v>
      </c>
      <c r="G52" s="14" t="s">
        <v>369</v>
      </c>
      <c r="H52" s="14" t="s">
        <v>370</v>
      </c>
      <c r="I52" s="39" t="s">
        <v>371</v>
      </c>
      <c r="J52" s="43" t="str">
        <f t="shared" si="9"/>
        <v>Delområde 1/Vara/Tjanst 24</v>
      </c>
      <c r="R52" s="5"/>
    </row>
    <row r="53" spans="3:30" x14ac:dyDescent="0.25">
      <c r="D53" s="55" t="s">
        <v>372</v>
      </c>
      <c r="E53" s="55" t="s">
        <v>373</v>
      </c>
      <c r="F53" s="14" t="s">
        <v>374</v>
      </c>
      <c r="G53" s="14" t="s">
        <v>375</v>
      </c>
      <c r="H53" s="14" t="s">
        <v>376</v>
      </c>
      <c r="I53" s="39" t="s">
        <v>377</v>
      </c>
      <c r="J53" s="43" t="str">
        <f t="shared" si="9"/>
        <v>Delområde 1/Vara/Tjanst 25</v>
      </c>
      <c r="R53" s="5"/>
    </row>
    <row r="54" spans="3:30" x14ac:dyDescent="0.25">
      <c r="R54" s="5"/>
    </row>
    <row r="55" spans="3:30" ht="13.5" thickBot="1" x14ac:dyDescent="0.35">
      <c r="H55" s="15"/>
      <c r="I55" s="15"/>
      <c r="J55" s="15" t="s">
        <v>95</v>
      </c>
      <c r="K55" s="21"/>
      <c r="W55" s="15"/>
      <c r="Y55" s="15"/>
    </row>
    <row r="56" spans="3:30" ht="13.5" thickBot="1" x14ac:dyDescent="0.35">
      <c r="C56" s="15"/>
      <c r="D56" s="26" t="s">
        <v>135</v>
      </c>
      <c r="F56" s="35" t="s">
        <v>124</v>
      </c>
      <c r="H56" s="35" t="s">
        <v>134</v>
      </c>
      <c r="J56" s="36" t="s">
        <v>766</v>
      </c>
    </row>
    <row r="57" spans="3:30" x14ac:dyDescent="0.25">
      <c r="C57" s="20"/>
      <c r="D57" s="27"/>
      <c r="E57" s="20"/>
      <c r="F57" s="34" t="s">
        <v>109</v>
      </c>
      <c r="H57" s="65" t="s">
        <v>308</v>
      </c>
      <c r="J57" s="37" t="s">
        <v>75</v>
      </c>
      <c r="K57" s="20"/>
    </row>
    <row r="58" spans="3:30" x14ac:dyDescent="0.25">
      <c r="C58" s="20"/>
      <c r="D58" s="28"/>
      <c r="E58" s="20"/>
      <c r="F58" s="30" t="s">
        <v>125</v>
      </c>
      <c r="H58" s="32" t="s">
        <v>110</v>
      </c>
      <c r="J58" s="37" t="s">
        <v>76</v>
      </c>
      <c r="K58" s="20"/>
    </row>
    <row r="59" spans="3:30" ht="50.5" thickBot="1" x14ac:dyDescent="0.3">
      <c r="C59" s="20"/>
      <c r="D59" s="29" t="s">
        <v>330</v>
      </c>
      <c r="E59" s="20"/>
      <c r="F59" s="30" t="s">
        <v>126</v>
      </c>
      <c r="H59" s="32" t="s">
        <v>112</v>
      </c>
      <c r="J59" s="37" t="s">
        <v>77</v>
      </c>
      <c r="K59" s="20"/>
    </row>
    <row r="60" spans="3:30" x14ac:dyDescent="0.25">
      <c r="C60" s="20"/>
      <c r="E60" s="20"/>
      <c r="F60" s="30" t="s">
        <v>127</v>
      </c>
      <c r="H60" s="32" t="s">
        <v>309</v>
      </c>
      <c r="J60" s="37" t="s">
        <v>78</v>
      </c>
      <c r="K60" s="20"/>
    </row>
    <row r="61" spans="3:30" ht="13.5" thickBot="1" x14ac:dyDescent="0.35">
      <c r="C61" s="20"/>
      <c r="D61" s="15" t="s">
        <v>136</v>
      </c>
      <c r="E61" s="20"/>
      <c r="F61" s="30" t="s">
        <v>128</v>
      </c>
      <c r="H61" s="33" t="s">
        <v>111</v>
      </c>
      <c r="J61" s="37" t="s">
        <v>79</v>
      </c>
      <c r="K61" s="20"/>
    </row>
    <row r="62" spans="3:30" x14ac:dyDescent="0.25">
      <c r="C62" s="20"/>
      <c r="D62" s="70" t="s">
        <v>133</v>
      </c>
      <c r="E62" s="20"/>
      <c r="F62" s="30" t="s">
        <v>129</v>
      </c>
      <c r="J62" s="37" t="s">
        <v>80</v>
      </c>
      <c r="K62" s="20"/>
    </row>
    <row r="63" spans="3:30" x14ac:dyDescent="0.25">
      <c r="D63" s="71" t="s">
        <v>322</v>
      </c>
      <c r="F63" s="30" t="s">
        <v>130</v>
      </c>
      <c r="J63" s="37" t="s">
        <v>81</v>
      </c>
      <c r="K63" s="20"/>
      <c r="M63" s="1" t="str" cm="1">
        <f t="array" aca="1" ref="M63" ca="1">IFERROR(INDIRECT(Admin!M65),"XXXXX")</f>
        <v>XXXXX</v>
      </c>
      <c r="N63" s="1" t="str" cm="1">
        <f t="array" aca="1" ref="N63" ca="1">"Ramavtalsnummer: "&amp;IFERROR(INDIRECT(Admin!N65),"XXXXX")</f>
        <v>Ramavtalsnummer: XXXXX</v>
      </c>
    </row>
    <row r="64" spans="3:30" ht="50.5" thickBot="1" x14ac:dyDescent="0.3">
      <c r="D64" s="72" t="s">
        <v>323</v>
      </c>
      <c r="F64" s="31" t="s">
        <v>131</v>
      </c>
      <c r="J64" s="37" t="s">
        <v>767</v>
      </c>
      <c r="K64" s="20"/>
    </row>
    <row r="65" spans="3:17" ht="37.5" x14ac:dyDescent="0.3">
      <c r="D65" s="72" t="s">
        <v>324</v>
      </c>
      <c r="J65" s="37" t="s">
        <v>82</v>
      </c>
      <c r="K65" s="20"/>
      <c r="M65" s="1" t="str">
        <f>"'"&amp;M67&amp;"'!"&amp;M66</f>
        <v>'0'!J5</v>
      </c>
      <c r="N65" s="1" t="str">
        <f>"'"&amp;N67&amp;"'!"&amp;N66</f>
        <v>'0'!J8</v>
      </c>
      <c r="O65" s="15"/>
    </row>
    <row r="66" spans="3:17" ht="25.5" thickBot="1" x14ac:dyDescent="0.35">
      <c r="D66" s="73" t="s">
        <v>325</v>
      </c>
      <c r="F66" s="12" t="s">
        <v>611</v>
      </c>
      <c r="H66" s="35" t="s">
        <v>753</v>
      </c>
      <c r="J66" s="37" t="s">
        <v>94</v>
      </c>
      <c r="K66" s="20"/>
      <c r="M66" s="173" t="s">
        <v>741</v>
      </c>
      <c r="N66" s="173" t="s">
        <v>742</v>
      </c>
      <c r="O66" s="13"/>
    </row>
    <row r="67" spans="3:17" x14ac:dyDescent="0.25">
      <c r="F67" s="27"/>
      <c r="H67" s="65" t="s">
        <v>751</v>
      </c>
      <c r="J67" s="37" t="s">
        <v>83</v>
      </c>
      <c r="K67" s="20"/>
      <c r="M67" s="168">
        <f>IFERROR(INDEX($L$71:$L$74,MATCH("Ja",$M$71:$M$74,0)),0)</f>
        <v>0</v>
      </c>
      <c r="N67" s="168">
        <f>M67</f>
        <v>0</v>
      </c>
      <c r="O67" s="13"/>
    </row>
    <row r="68" spans="3:17" ht="13" thickBot="1" x14ac:dyDescent="0.3">
      <c r="F68" s="38" t="s">
        <v>610</v>
      </c>
      <c r="H68" s="38" t="s">
        <v>752</v>
      </c>
      <c r="J68" s="37" t="s">
        <v>84</v>
      </c>
      <c r="K68" s="20"/>
      <c r="O68" s="13"/>
    </row>
    <row r="69" spans="3:17" x14ac:dyDescent="0.25">
      <c r="D69" s="52"/>
      <c r="J69" s="37" t="s">
        <v>85</v>
      </c>
      <c r="K69" s="20"/>
      <c r="O69" s="13"/>
    </row>
    <row r="70" spans="3:17" ht="13.5" thickBot="1" x14ac:dyDescent="0.35">
      <c r="J70" s="37" t="s">
        <v>86</v>
      </c>
      <c r="K70" s="20"/>
      <c r="L70" s="15"/>
      <c r="M70" s="171" t="s">
        <v>654</v>
      </c>
    </row>
    <row r="71" spans="3:17" x14ac:dyDescent="0.25">
      <c r="J71" s="37" t="s">
        <v>87</v>
      </c>
      <c r="K71" s="20"/>
      <c r="L71" s="172" t="s">
        <v>655</v>
      </c>
      <c r="M71" s="27">
        <f>Information!D12</f>
        <v>0</v>
      </c>
    </row>
    <row r="72" spans="3:17" x14ac:dyDescent="0.25">
      <c r="J72" s="37" t="s">
        <v>88</v>
      </c>
      <c r="K72" s="20"/>
      <c r="L72" s="172" t="s">
        <v>656</v>
      </c>
      <c r="M72" s="169">
        <f>Information!D13</f>
        <v>0</v>
      </c>
    </row>
    <row r="73" spans="3:17" x14ac:dyDescent="0.25">
      <c r="J73" s="37" t="s">
        <v>89</v>
      </c>
      <c r="K73" s="20"/>
      <c r="L73" s="172" t="s">
        <v>657</v>
      </c>
      <c r="M73" s="169">
        <f>Information!D14</f>
        <v>0</v>
      </c>
    </row>
    <row r="74" spans="3:17" ht="13" thickBot="1" x14ac:dyDescent="0.3">
      <c r="J74" s="37" t="s">
        <v>90</v>
      </c>
      <c r="K74" s="20"/>
      <c r="L74" s="172" t="s">
        <v>658</v>
      </c>
      <c r="M74" s="170">
        <f>Information!D15</f>
        <v>0</v>
      </c>
    </row>
    <row r="75" spans="3:17" ht="12.75" customHeight="1" x14ac:dyDescent="0.25">
      <c r="D75" s="25"/>
      <c r="E75" s="25"/>
      <c r="G75" s="25"/>
      <c r="H75" s="25"/>
      <c r="I75" s="25"/>
      <c r="J75" s="37" t="s">
        <v>91</v>
      </c>
      <c r="K75" s="20"/>
    </row>
    <row r="76" spans="3:17" ht="12.75" customHeight="1" x14ac:dyDescent="0.25">
      <c r="D76" s="25"/>
      <c r="E76" s="25"/>
      <c r="G76" s="25"/>
      <c r="H76" s="25"/>
      <c r="I76" s="25"/>
      <c r="J76" s="37" t="s">
        <v>92</v>
      </c>
      <c r="K76" s="20"/>
    </row>
    <row r="77" spans="3:17" ht="13" thickBot="1" x14ac:dyDescent="0.3">
      <c r="J77" s="38" t="s">
        <v>93</v>
      </c>
      <c r="K77" s="20"/>
      <c r="L77" s="20"/>
    </row>
    <row r="79" spans="3:17" ht="13" x14ac:dyDescent="0.3">
      <c r="C79" s="15" t="s">
        <v>137</v>
      </c>
    </row>
    <row r="80" spans="3:17" x14ac:dyDescent="0.25">
      <c r="C80" s="22" t="s">
        <v>19</v>
      </c>
      <c r="D80" s="22" t="s">
        <v>20</v>
      </c>
      <c r="E80" s="22" t="s">
        <v>22</v>
      </c>
      <c r="F80" s="22" t="s">
        <v>4</v>
      </c>
      <c r="G80" s="22" t="s">
        <v>5</v>
      </c>
      <c r="H80" s="22" t="s">
        <v>7</v>
      </c>
      <c r="I80" s="22" t="s">
        <v>27</v>
      </c>
      <c r="J80" s="22" t="s">
        <v>28</v>
      </c>
      <c r="K80" s="22" t="s">
        <v>25</v>
      </c>
      <c r="L80" s="22" t="s">
        <v>21</v>
      </c>
      <c r="M80" s="22" t="s">
        <v>2</v>
      </c>
      <c r="N80" s="22" t="s">
        <v>23</v>
      </c>
      <c r="O80" s="22" t="s">
        <v>24</v>
      </c>
      <c r="P80" s="22" t="s">
        <v>8</v>
      </c>
      <c r="Q80" s="22" t="s">
        <v>26</v>
      </c>
    </row>
    <row r="81" spans="3:17" x14ac:dyDescent="0.25">
      <c r="C81" s="4"/>
      <c r="D81" s="4"/>
      <c r="E81" s="4"/>
      <c r="F81" s="4"/>
      <c r="G81" s="4"/>
      <c r="H81" s="4"/>
      <c r="I81" s="4"/>
      <c r="J81" s="4"/>
      <c r="K81" s="4"/>
      <c r="L81" s="4"/>
      <c r="M81" s="4"/>
      <c r="N81" s="4"/>
      <c r="O81" s="4"/>
      <c r="P81" s="4"/>
      <c r="Q81" s="4"/>
    </row>
    <row r="82" spans="3:17" x14ac:dyDescent="0.25">
      <c r="C82" s="4" t="str">
        <f>"Välj "&amp;C80</f>
        <v>Välj Juridiskt Namn</v>
      </c>
      <c r="D82" s="4" t="str">
        <f t="shared" ref="D82:Q82" si="18">D80</f>
        <v xml:space="preserve">Förvaltningens avtalsnummer </v>
      </c>
      <c r="E82" s="4" t="str">
        <f t="shared" si="18"/>
        <v>Organisations-nummer</v>
      </c>
      <c r="F82" s="4" t="str">
        <f t="shared" si="18"/>
        <v>Adress</v>
      </c>
      <c r="G82" s="4" t="str">
        <f t="shared" si="18"/>
        <v>Postnummer</v>
      </c>
      <c r="H82" s="4" t="str">
        <f t="shared" si="18"/>
        <v>Postadress</v>
      </c>
      <c r="I82" s="4" t="str">
        <f t="shared" si="18"/>
        <v>Telefon Växel</v>
      </c>
      <c r="J82" s="4" t="str">
        <f t="shared" si="18"/>
        <v>Telefon kundtjänst</v>
      </c>
      <c r="K82" s="4" t="str">
        <f t="shared" si="18"/>
        <v>Hemsida</v>
      </c>
      <c r="L82" s="4" t="str">
        <f t="shared" si="18"/>
        <v xml:space="preserve">Kontaktperson </v>
      </c>
      <c r="M82" s="4" t="str">
        <f t="shared" si="18"/>
        <v>Telefon</v>
      </c>
      <c r="N82" s="4" t="str">
        <f t="shared" si="18"/>
        <v>E-post kontaktperson</v>
      </c>
      <c r="O82" s="4" t="str">
        <f t="shared" si="18"/>
        <v>Befattning Kontaktperson</v>
      </c>
      <c r="P82" s="4" t="str">
        <f t="shared" si="18"/>
        <v>Fax</v>
      </c>
      <c r="Q82" s="4" t="str">
        <f t="shared" si="18"/>
        <v>E-post Gruppbrevlåda</v>
      </c>
    </row>
    <row r="83" spans="3:17" x14ac:dyDescent="0.25">
      <c r="C83" s="4" t="s">
        <v>55</v>
      </c>
      <c r="D83" s="4" t="s">
        <v>56</v>
      </c>
      <c r="E83" s="4" t="s">
        <v>57</v>
      </c>
      <c r="F83" s="4" t="s">
        <v>58</v>
      </c>
      <c r="G83" s="4" t="s">
        <v>59</v>
      </c>
      <c r="H83" s="4" t="s">
        <v>60</v>
      </c>
      <c r="I83" s="4" t="s">
        <v>61</v>
      </c>
      <c r="J83" s="4" t="s">
        <v>62</v>
      </c>
      <c r="K83" s="4" t="s">
        <v>63</v>
      </c>
      <c r="L83" s="4" t="s">
        <v>64</v>
      </c>
      <c r="M83" s="4" t="s">
        <v>65</v>
      </c>
      <c r="N83" s="4" t="s">
        <v>66</v>
      </c>
      <c r="O83" s="4" t="s">
        <v>67</v>
      </c>
      <c r="P83" s="4" t="s">
        <v>68</v>
      </c>
      <c r="Q83" s="4" t="s">
        <v>69</v>
      </c>
    </row>
    <row r="84" spans="3:17" x14ac:dyDescent="0.25">
      <c r="C84" s="4"/>
      <c r="D84" s="4"/>
      <c r="E84" s="4"/>
      <c r="F84" s="4"/>
      <c r="G84" s="4"/>
      <c r="H84" s="4"/>
      <c r="I84" s="4"/>
      <c r="J84" s="4"/>
      <c r="K84" s="4"/>
      <c r="L84" s="4"/>
      <c r="M84" s="4"/>
      <c r="N84" s="4"/>
      <c r="O84" s="4"/>
      <c r="P84" s="4"/>
      <c r="Q84" s="4"/>
    </row>
    <row r="85" spans="3:17" x14ac:dyDescent="0.25">
      <c r="C85" s="4"/>
      <c r="D85" s="4"/>
      <c r="E85" s="4"/>
      <c r="F85" s="4"/>
      <c r="G85" s="4"/>
      <c r="H85" s="4"/>
      <c r="I85" s="4"/>
      <c r="J85" s="4"/>
      <c r="K85" s="4"/>
      <c r="L85" s="4"/>
      <c r="M85" s="4"/>
      <c r="N85" s="4"/>
      <c r="O85" s="4"/>
      <c r="P85" s="4"/>
      <c r="Q85" s="4"/>
    </row>
    <row r="86" spans="3:17" x14ac:dyDescent="0.25">
      <c r="C86" s="4"/>
      <c r="D86" s="4"/>
      <c r="E86" s="4"/>
      <c r="F86" s="4"/>
      <c r="G86" s="4"/>
      <c r="H86" s="4"/>
      <c r="I86" s="4"/>
      <c r="J86" s="4"/>
      <c r="K86" s="4"/>
      <c r="L86" s="4"/>
      <c r="M86" s="4"/>
      <c r="N86" s="4"/>
      <c r="O86" s="4"/>
      <c r="P86" s="4"/>
      <c r="Q86" s="4"/>
    </row>
    <row r="87" spans="3:17" x14ac:dyDescent="0.25">
      <c r="C87" s="4"/>
      <c r="D87" s="4"/>
      <c r="E87" s="4"/>
      <c r="F87" s="4"/>
      <c r="G87" s="4"/>
      <c r="H87" s="4"/>
      <c r="I87" s="4"/>
      <c r="J87" s="4"/>
      <c r="K87" s="4"/>
      <c r="L87" s="4"/>
      <c r="M87" s="4"/>
      <c r="N87" s="4"/>
      <c r="O87" s="4"/>
      <c r="P87" s="4"/>
      <c r="Q87" s="4"/>
    </row>
    <row r="88" spans="3:17" x14ac:dyDescent="0.25">
      <c r="C88" s="4"/>
      <c r="D88" s="4"/>
      <c r="E88" s="4"/>
      <c r="F88" s="4"/>
      <c r="G88" s="4"/>
      <c r="H88" s="4"/>
      <c r="I88" s="4"/>
      <c r="J88" s="4"/>
      <c r="K88" s="4"/>
      <c r="L88" s="4"/>
      <c r="M88" s="4"/>
      <c r="N88" s="4"/>
      <c r="O88" s="4"/>
      <c r="P88" s="4"/>
      <c r="Q88" s="4"/>
    </row>
    <row r="89" spans="3:17" x14ac:dyDescent="0.25">
      <c r="C89" s="4"/>
      <c r="D89" s="4"/>
      <c r="E89" s="4"/>
      <c r="F89" s="4"/>
      <c r="G89" s="4"/>
      <c r="H89" s="4"/>
      <c r="I89" s="4"/>
      <c r="J89" s="4"/>
      <c r="K89" s="4"/>
      <c r="L89" s="4"/>
      <c r="M89" s="4"/>
      <c r="N89" s="4"/>
      <c r="O89" s="4"/>
      <c r="P89" s="4"/>
      <c r="Q89" s="4"/>
    </row>
    <row r="90" spans="3:17" x14ac:dyDescent="0.25">
      <c r="C90" s="4"/>
      <c r="D90" s="4"/>
      <c r="E90" s="4"/>
      <c r="F90" s="4"/>
      <c r="G90" s="4"/>
      <c r="H90" s="4"/>
      <c r="I90" s="4"/>
      <c r="J90" s="4"/>
      <c r="K90" s="4"/>
      <c r="L90" s="4"/>
      <c r="M90" s="4"/>
      <c r="N90" s="4"/>
      <c r="O90" s="4"/>
      <c r="P90" s="4"/>
      <c r="Q90" s="4"/>
    </row>
    <row r="91" spans="3:17" x14ac:dyDescent="0.25">
      <c r="C91" s="4"/>
      <c r="D91" s="4"/>
      <c r="E91" s="4"/>
      <c r="F91" s="4"/>
      <c r="G91" s="4"/>
      <c r="H91" s="4"/>
      <c r="I91" s="4"/>
      <c r="J91" s="4"/>
      <c r="K91" s="4"/>
      <c r="L91" s="4"/>
      <c r="M91" s="4"/>
      <c r="N91" s="4"/>
      <c r="O91" s="4"/>
      <c r="P91" s="4"/>
      <c r="Q91" s="4"/>
    </row>
    <row r="92" spans="3:17" x14ac:dyDescent="0.25">
      <c r="C92" s="4"/>
      <c r="D92" s="4"/>
      <c r="E92" s="4"/>
      <c r="F92" s="4"/>
      <c r="G92" s="4"/>
      <c r="H92" s="4"/>
      <c r="I92" s="4"/>
      <c r="J92" s="4"/>
      <c r="K92" s="4"/>
      <c r="L92" s="4"/>
      <c r="M92" s="4"/>
      <c r="N92" s="4"/>
      <c r="O92" s="4"/>
      <c r="P92" s="4"/>
      <c r="Q92" s="4"/>
    </row>
    <row r="93" spans="3:17" x14ac:dyDescent="0.25">
      <c r="C93" s="4"/>
      <c r="D93" s="4"/>
      <c r="E93" s="4"/>
      <c r="F93" s="4"/>
      <c r="G93" s="4"/>
      <c r="H93" s="4"/>
      <c r="I93" s="4"/>
      <c r="J93" s="4"/>
      <c r="K93" s="4"/>
      <c r="L93" s="4"/>
      <c r="M93" s="4"/>
      <c r="N93" s="4"/>
      <c r="O93" s="4"/>
      <c r="P93" s="4"/>
      <c r="Q93" s="4"/>
    </row>
    <row r="94" spans="3:17" x14ac:dyDescent="0.25">
      <c r="C94" s="4"/>
      <c r="D94" s="4"/>
      <c r="E94" s="4"/>
      <c r="F94" s="4"/>
      <c r="G94" s="4"/>
      <c r="H94" s="4"/>
      <c r="I94" s="4"/>
      <c r="J94" s="4"/>
      <c r="K94" s="4"/>
      <c r="L94" s="4"/>
      <c r="M94" s="4"/>
      <c r="N94" s="4"/>
      <c r="O94" s="4"/>
      <c r="P94" s="4"/>
      <c r="Q94" s="4"/>
    </row>
    <row r="95" spans="3:17" x14ac:dyDescent="0.25">
      <c r="C95" s="4"/>
      <c r="D95" s="4"/>
      <c r="E95" s="4"/>
      <c r="F95" s="4"/>
      <c r="G95" s="4"/>
      <c r="H95" s="4"/>
      <c r="I95" s="4"/>
      <c r="J95" s="4"/>
      <c r="K95" s="4"/>
      <c r="L95" s="4"/>
      <c r="M95" s="4"/>
      <c r="N95" s="4"/>
      <c r="O95" s="4"/>
      <c r="P95" s="4"/>
      <c r="Q95" s="4"/>
    </row>
    <row r="96" spans="3:17" x14ac:dyDescent="0.25">
      <c r="C96" s="4"/>
      <c r="D96" s="4"/>
      <c r="E96" s="4"/>
      <c r="F96" s="4"/>
      <c r="G96" s="4"/>
      <c r="H96" s="4"/>
      <c r="I96" s="4"/>
      <c r="J96" s="4"/>
      <c r="K96" s="4"/>
      <c r="L96" s="4"/>
      <c r="M96" s="4"/>
      <c r="N96" s="4"/>
      <c r="O96" s="4"/>
      <c r="P96" s="4"/>
      <c r="Q96" s="4"/>
    </row>
    <row r="97" spans="3:30" x14ac:dyDescent="0.25">
      <c r="C97" s="4"/>
      <c r="D97" s="4"/>
      <c r="E97" s="4"/>
      <c r="F97" s="4"/>
      <c r="G97" s="4"/>
      <c r="H97" s="4"/>
      <c r="I97" s="4"/>
      <c r="J97" s="4"/>
      <c r="K97" s="4"/>
      <c r="L97" s="4"/>
      <c r="M97" s="4"/>
      <c r="N97" s="4"/>
      <c r="O97" s="4"/>
      <c r="P97" s="4"/>
      <c r="Q97" s="4"/>
    </row>
    <row r="99" spans="3:30" ht="13" x14ac:dyDescent="0.3">
      <c r="E99" s="15" t="s">
        <v>159</v>
      </c>
      <c r="F99" s="1">
        <v>30</v>
      </c>
      <c r="G99" s="1">
        <f>F99+1</f>
        <v>31</v>
      </c>
      <c r="H99" s="1">
        <f t="shared" ref="H99:AC99" si="19">G99+1</f>
        <v>32</v>
      </c>
      <c r="I99" s="1">
        <f t="shared" si="19"/>
        <v>33</v>
      </c>
      <c r="J99" s="1">
        <f t="shared" si="19"/>
        <v>34</v>
      </c>
      <c r="K99" s="1">
        <f t="shared" si="19"/>
        <v>35</v>
      </c>
      <c r="L99" s="1">
        <f t="shared" si="19"/>
        <v>36</v>
      </c>
      <c r="M99" s="1">
        <f t="shared" si="19"/>
        <v>37</v>
      </c>
      <c r="N99" s="1">
        <f t="shared" si="19"/>
        <v>38</v>
      </c>
      <c r="O99" s="1">
        <f t="shared" si="19"/>
        <v>39</v>
      </c>
      <c r="P99" s="1">
        <f t="shared" si="19"/>
        <v>40</v>
      </c>
      <c r="Q99" s="1">
        <f t="shared" si="19"/>
        <v>41</v>
      </c>
      <c r="R99" s="1">
        <f t="shared" si="19"/>
        <v>42</v>
      </c>
      <c r="S99" s="1">
        <f t="shared" si="19"/>
        <v>43</v>
      </c>
      <c r="T99" s="1">
        <f t="shared" si="19"/>
        <v>44</v>
      </c>
      <c r="U99" s="1">
        <f t="shared" si="19"/>
        <v>45</v>
      </c>
      <c r="V99" s="1">
        <f t="shared" si="19"/>
        <v>46</v>
      </c>
      <c r="W99" s="1">
        <f t="shared" si="19"/>
        <v>47</v>
      </c>
      <c r="X99" s="1">
        <f t="shared" si="19"/>
        <v>48</v>
      </c>
      <c r="Y99" s="1">
        <f t="shared" si="19"/>
        <v>49</v>
      </c>
      <c r="Z99" s="1">
        <f t="shared" si="19"/>
        <v>50</v>
      </c>
      <c r="AA99" s="1">
        <f t="shared" si="19"/>
        <v>51</v>
      </c>
      <c r="AB99" s="1">
        <f t="shared" si="19"/>
        <v>52</v>
      </c>
      <c r="AC99" s="1">
        <f t="shared" si="19"/>
        <v>53</v>
      </c>
    </row>
    <row r="100" spans="3:30" ht="13" x14ac:dyDescent="0.3">
      <c r="C100" s="15" t="s">
        <v>158</v>
      </c>
      <c r="E100" s="4" t="str">
        <f>J29</f>
        <v>Delområde 1/Vara/Tjanst 1</v>
      </c>
      <c r="F100" s="4" t="str">
        <f ca="1">INDIRECT("J"&amp;F99)</f>
        <v>Delområde 1/Vara/Tjanst 2</v>
      </c>
      <c r="G100" s="4" t="str">
        <f t="shared" ref="G100:S100" ca="1" si="20">INDIRECT("J"&amp;G99)</f>
        <v>Delområde 1/Vara/Tjanst 3</v>
      </c>
      <c r="H100" s="4" t="str">
        <f t="shared" ca="1" si="20"/>
        <v>Delområde 1/Vara/Tjanst 4</v>
      </c>
      <c r="I100" s="4" t="str">
        <f t="shared" ca="1" si="20"/>
        <v>Delområde 1/Vara/Tjanst 5</v>
      </c>
      <c r="J100" s="4" t="str">
        <f t="shared" ca="1" si="20"/>
        <v>Delområde 1/Vara/Tjanst 6</v>
      </c>
      <c r="K100" s="4" t="str">
        <f t="shared" ca="1" si="20"/>
        <v>Delområde 1/Vara/Tjanst 7</v>
      </c>
      <c r="L100" s="4" t="str">
        <f t="shared" ca="1" si="20"/>
        <v>Delområde 1/Vara/Tjanst 8</v>
      </c>
      <c r="M100" s="4" t="str">
        <f t="shared" ca="1" si="20"/>
        <v>Delområde 1/Vara/Tjanst 9</v>
      </c>
      <c r="N100" s="4" t="str">
        <f t="shared" ca="1" si="20"/>
        <v>Delområde 1/Vara/Tjanst 10</v>
      </c>
      <c r="O100" s="4" t="str">
        <f t="shared" ca="1" si="20"/>
        <v>Delområde 1/Vara/Tjanst 11</v>
      </c>
      <c r="P100" s="4" t="str">
        <f t="shared" ca="1" si="20"/>
        <v>Delområde 1/Vara/Tjanst 12</v>
      </c>
      <c r="Q100" s="4" t="str">
        <f t="shared" ca="1" si="20"/>
        <v>Delområde 1/Vara/Tjanst 13</v>
      </c>
      <c r="R100" s="4" t="str">
        <f t="shared" ca="1" si="20"/>
        <v>Delområde 1/Vara/Tjanst 14</v>
      </c>
      <c r="S100" s="4" t="str">
        <f t="shared" ca="1" si="20"/>
        <v>Delområde 1/Vara/Tjanst 15</v>
      </c>
      <c r="T100" s="4" t="str">
        <f t="shared" ref="T100:AC100" ca="1" si="21">INDIRECT("J"&amp;T99)</f>
        <v>Delområde 1/Vara/Tjanst 16</v>
      </c>
      <c r="U100" s="4" t="str">
        <f t="shared" ca="1" si="21"/>
        <v>Delområde 1/Vara/Tjanst 17</v>
      </c>
      <c r="V100" s="4" t="str">
        <f t="shared" ca="1" si="21"/>
        <v>Delområde 1/Vara/Tjanst 18</v>
      </c>
      <c r="W100" s="4" t="str">
        <f t="shared" ca="1" si="21"/>
        <v>Delområde 1/Vara/Tjanst 19</v>
      </c>
      <c r="X100" s="4" t="str">
        <f t="shared" ca="1" si="21"/>
        <v>Delområde 1/Vara/Tjanst 20</v>
      </c>
      <c r="Y100" s="4" t="str">
        <f t="shared" ca="1" si="21"/>
        <v>Delområde 1/Vara/Tjanst 21</v>
      </c>
      <c r="Z100" s="4" t="str">
        <f t="shared" ca="1" si="21"/>
        <v>Delområde 1/Vara/Tjanst 22</v>
      </c>
      <c r="AA100" s="4" t="str">
        <f t="shared" ca="1" si="21"/>
        <v>Delområde 1/Vara/Tjanst 23</v>
      </c>
      <c r="AB100" s="4" t="str">
        <f t="shared" ca="1" si="21"/>
        <v>Delområde 1/Vara/Tjanst 24</v>
      </c>
      <c r="AC100" s="4" t="str">
        <f t="shared" ca="1" si="21"/>
        <v>Delområde 1/Vara/Tjanst 25</v>
      </c>
      <c r="AD100" s="66"/>
    </row>
    <row r="101" spans="3:30" x14ac:dyDescent="0.25">
      <c r="C101" s="4" t="s">
        <v>353</v>
      </c>
      <c r="E101" s="4" t="s">
        <v>378</v>
      </c>
      <c r="F101" s="4" t="s">
        <v>379</v>
      </c>
      <c r="G101" s="4" t="s">
        <v>380</v>
      </c>
      <c r="H101" s="4" t="s">
        <v>381</v>
      </c>
      <c r="I101" s="4" t="s">
        <v>382</v>
      </c>
      <c r="J101" s="4" t="s">
        <v>383</v>
      </c>
      <c r="K101" s="4" t="s">
        <v>384</v>
      </c>
      <c r="L101" s="4" t="s">
        <v>385</v>
      </c>
      <c r="M101" s="4" t="s">
        <v>386</v>
      </c>
      <c r="N101" s="4" t="s">
        <v>387</v>
      </c>
      <c r="O101" s="4" t="s">
        <v>388</v>
      </c>
      <c r="P101" s="4" t="s">
        <v>389</v>
      </c>
      <c r="Q101" s="4" t="s">
        <v>390</v>
      </c>
      <c r="R101" s="4" t="s">
        <v>391</v>
      </c>
      <c r="S101" s="4" t="s">
        <v>392</v>
      </c>
      <c r="T101" s="4" t="s">
        <v>393</v>
      </c>
      <c r="U101" s="4" t="s">
        <v>394</v>
      </c>
      <c r="V101" s="4" t="s">
        <v>395</v>
      </c>
      <c r="W101" s="4" t="s">
        <v>396</v>
      </c>
      <c r="X101" s="4" t="s">
        <v>397</v>
      </c>
      <c r="Y101" s="4" t="s">
        <v>398</v>
      </c>
      <c r="Z101" s="4" t="s">
        <v>399</v>
      </c>
      <c r="AA101" s="4" t="s">
        <v>400</v>
      </c>
      <c r="AB101" s="4" t="s">
        <v>401</v>
      </c>
      <c r="AC101" s="4" t="s">
        <v>402</v>
      </c>
    </row>
    <row r="102" spans="3:30" x14ac:dyDescent="0.25">
      <c r="C102" s="4" t="e">
        <f>IF('1 Spec. - 1. Lägsta pris'!#REF!="","",'1 Spec. - 1. Lägsta pris'!#REF!)</f>
        <v>#REF!</v>
      </c>
      <c r="E102" s="4" t="s">
        <v>403</v>
      </c>
      <c r="F102" s="4" t="s">
        <v>404</v>
      </c>
      <c r="G102" s="4" t="s">
        <v>405</v>
      </c>
      <c r="H102" s="4" t="s">
        <v>406</v>
      </c>
      <c r="I102" s="4" t="s">
        <v>407</v>
      </c>
      <c r="J102" s="4" t="s">
        <v>408</v>
      </c>
      <c r="K102" s="4" t="s">
        <v>409</v>
      </c>
      <c r="L102" s="4" t="s">
        <v>410</v>
      </c>
      <c r="M102" s="4" t="s">
        <v>411</v>
      </c>
      <c r="N102" s="4" t="s">
        <v>412</v>
      </c>
      <c r="O102" s="4" t="s">
        <v>413</v>
      </c>
      <c r="P102" s="4" t="s">
        <v>414</v>
      </c>
      <c r="Q102" s="4" t="s">
        <v>415</v>
      </c>
      <c r="R102" s="4" t="s">
        <v>416</v>
      </c>
      <c r="S102" s="4" t="s">
        <v>417</v>
      </c>
      <c r="T102" s="4" t="s">
        <v>418</v>
      </c>
      <c r="U102" s="4" t="s">
        <v>419</v>
      </c>
      <c r="V102" s="4" t="s">
        <v>420</v>
      </c>
      <c r="W102" s="4" t="s">
        <v>421</v>
      </c>
      <c r="X102" s="4" t="s">
        <v>422</v>
      </c>
      <c r="Y102" s="4" t="s">
        <v>423</v>
      </c>
      <c r="Z102" s="4" t="s">
        <v>424</v>
      </c>
      <c r="AA102" s="4" t="s">
        <v>425</v>
      </c>
      <c r="AB102" s="4" t="s">
        <v>426</v>
      </c>
      <c r="AC102" s="4" t="s">
        <v>427</v>
      </c>
    </row>
    <row r="103" spans="3:30" x14ac:dyDescent="0.25">
      <c r="C103" s="4" t="e">
        <f>IF('1 Spec. - 1. Lägsta pris'!#REF!="","",'1 Spec. - 1. Lägsta pris'!#REF!)</f>
        <v>#REF!</v>
      </c>
      <c r="E103" s="4" t="s">
        <v>428</v>
      </c>
      <c r="F103" s="4" t="s">
        <v>429</v>
      </c>
      <c r="G103" s="4" t="s">
        <v>430</v>
      </c>
      <c r="H103" s="4" t="s">
        <v>431</v>
      </c>
      <c r="I103" s="4" t="s">
        <v>432</v>
      </c>
      <c r="J103" s="4" t="s">
        <v>433</v>
      </c>
      <c r="K103" s="4" t="s">
        <v>434</v>
      </c>
      <c r="L103" s="4" t="s">
        <v>435</v>
      </c>
      <c r="M103" s="4" t="s">
        <v>436</v>
      </c>
      <c r="N103" s="4" t="s">
        <v>437</v>
      </c>
      <c r="O103" s="4" t="s">
        <v>438</v>
      </c>
      <c r="P103" s="4" t="s">
        <v>439</v>
      </c>
      <c r="Q103" s="4" t="s">
        <v>440</v>
      </c>
      <c r="R103" s="4" t="s">
        <v>441</v>
      </c>
      <c r="S103" s="4" t="s">
        <v>442</v>
      </c>
      <c r="T103" s="4" t="s">
        <v>443</v>
      </c>
      <c r="U103" s="4" t="s">
        <v>444</v>
      </c>
      <c r="V103" s="4" t="s">
        <v>445</v>
      </c>
      <c r="W103" s="4" t="s">
        <v>446</v>
      </c>
      <c r="X103" s="4" t="s">
        <v>447</v>
      </c>
      <c r="Y103" s="4" t="s">
        <v>448</v>
      </c>
      <c r="Z103" s="4" t="s">
        <v>449</v>
      </c>
      <c r="AA103" s="4" t="s">
        <v>450</v>
      </c>
      <c r="AB103" s="4" t="s">
        <v>451</v>
      </c>
      <c r="AC103" s="4" t="s">
        <v>452</v>
      </c>
    </row>
    <row r="104" spans="3:30" x14ac:dyDescent="0.25">
      <c r="C104" s="4" t="e">
        <f>IF('1 Spec. - 1. Lägsta pris'!#REF!="","",'1 Spec. - 1. Lägsta pris'!#REF!)</f>
        <v>#REF!</v>
      </c>
      <c r="E104" s="4" t="s">
        <v>453</v>
      </c>
      <c r="F104" s="4" t="s">
        <v>454</v>
      </c>
      <c r="G104" s="4" t="s">
        <v>455</v>
      </c>
      <c r="H104" s="4" t="s">
        <v>456</v>
      </c>
      <c r="I104" s="4" t="s">
        <v>457</v>
      </c>
      <c r="J104" s="4" t="s">
        <v>458</v>
      </c>
      <c r="K104" s="4" t="s">
        <v>459</v>
      </c>
      <c r="L104" s="4" t="s">
        <v>460</v>
      </c>
      <c r="M104" s="4" t="s">
        <v>461</v>
      </c>
      <c r="N104" s="4" t="s">
        <v>462</v>
      </c>
      <c r="O104" s="4" t="s">
        <v>463</v>
      </c>
      <c r="P104" s="4" t="s">
        <v>464</v>
      </c>
      <c r="Q104" s="4" t="s">
        <v>465</v>
      </c>
      <c r="R104" s="4" t="s">
        <v>466</v>
      </c>
      <c r="S104" s="4" t="s">
        <v>467</v>
      </c>
      <c r="T104" s="4" t="s">
        <v>468</v>
      </c>
      <c r="U104" s="4" t="s">
        <v>469</v>
      </c>
      <c r="V104" s="4" t="s">
        <v>470</v>
      </c>
      <c r="W104" s="4" t="s">
        <v>471</v>
      </c>
      <c r="X104" s="4" t="s">
        <v>472</v>
      </c>
      <c r="Y104" s="4" t="s">
        <v>473</v>
      </c>
      <c r="Z104" s="4" t="s">
        <v>474</v>
      </c>
      <c r="AA104" s="4" t="s">
        <v>475</v>
      </c>
      <c r="AB104" s="4" t="s">
        <v>476</v>
      </c>
      <c r="AC104" s="4" t="s">
        <v>477</v>
      </c>
    </row>
    <row r="105" spans="3:30" x14ac:dyDescent="0.25">
      <c r="C105" s="4" t="e">
        <f>IF('1 Spec. - 1. Lägsta pris'!#REF!="","",'1 Spec. - 1. Lägsta pris'!#REF!)</f>
        <v>#REF!</v>
      </c>
      <c r="E105" s="4" t="s">
        <v>478</v>
      </c>
      <c r="F105" s="4" t="s">
        <v>479</v>
      </c>
      <c r="G105" s="4" t="s">
        <v>480</v>
      </c>
      <c r="H105" s="4" t="s">
        <v>481</v>
      </c>
      <c r="I105" s="4" t="s">
        <v>482</v>
      </c>
      <c r="J105" s="4" t="s">
        <v>483</v>
      </c>
      <c r="K105" s="4" t="s">
        <v>484</v>
      </c>
      <c r="L105" s="4" t="s">
        <v>485</v>
      </c>
      <c r="M105" s="4" t="s">
        <v>486</v>
      </c>
      <c r="N105" s="4" t="s">
        <v>487</v>
      </c>
      <c r="O105" s="4" t="s">
        <v>488</v>
      </c>
      <c r="P105" s="4" t="s">
        <v>489</v>
      </c>
      <c r="Q105" s="4" t="s">
        <v>490</v>
      </c>
      <c r="R105" s="4" t="s">
        <v>491</v>
      </c>
      <c r="S105" s="4" t="s">
        <v>492</v>
      </c>
      <c r="T105" s="4" t="s">
        <v>493</v>
      </c>
      <c r="U105" s="4" t="s">
        <v>494</v>
      </c>
      <c r="V105" s="4" t="s">
        <v>495</v>
      </c>
      <c r="W105" s="4" t="s">
        <v>496</v>
      </c>
      <c r="X105" s="4" t="s">
        <v>497</v>
      </c>
      <c r="Y105" s="4" t="s">
        <v>498</v>
      </c>
      <c r="Z105" s="4" t="s">
        <v>499</v>
      </c>
      <c r="AA105" s="4" t="s">
        <v>500</v>
      </c>
      <c r="AB105" s="4" t="s">
        <v>501</v>
      </c>
      <c r="AC105" s="4" t="s">
        <v>502</v>
      </c>
    </row>
    <row r="106" spans="3:30" x14ac:dyDescent="0.25">
      <c r="C106" s="4" t="e">
        <f>IF('1 Spec. - 1. Lägsta pris'!#REF!="","",'1 Spec. - 1. Lägsta pris'!#REF!)</f>
        <v>#REF!</v>
      </c>
      <c r="E106" s="4" t="s">
        <v>503</v>
      </c>
      <c r="F106" s="4" t="s">
        <v>504</v>
      </c>
      <c r="G106" s="4" t="s">
        <v>505</v>
      </c>
      <c r="H106" s="4" t="s">
        <v>506</v>
      </c>
      <c r="I106" s="4" t="s">
        <v>507</v>
      </c>
      <c r="J106" s="4" t="s">
        <v>508</v>
      </c>
      <c r="K106" s="4" t="s">
        <v>509</v>
      </c>
      <c r="L106" s="4" t="s">
        <v>510</v>
      </c>
      <c r="M106" s="4" t="s">
        <v>511</v>
      </c>
      <c r="N106" s="4" t="s">
        <v>512</v>
      </c>
      <c r="O106" s="4" t="s">
        <v>513</v>
      </c>
      <c r="P106" s="4" t="s">
        <v>514</v>
      </c>
      <c r="Q106" s="4" t="s">
        <v>515</v>
      </c>
      <c r="R106" s="4" t="s">
        <v>516</v>
      </c>
      <c r="S106" s="4" t="s">
        <v>517</v>
      </c>
      <c r="T106" s="4" t="s">
        <v>518</v>
      </c>
      <c r="U106" s="4" t="s">
        <v>519</v>
      </c>
      <c r="V106" s="4" t="s">
        <v>520</v>
      </c>
      <c r="W106" s="4" t="s">
        <v>521</v>
      </c>
      <c r="X106" s="4" t="s">
        <v>522</v>
      </c>
      <c r="Y106" s="4" t="s">
        <v>523</v>
      </c>
      <c r="Z106" s="4" t="s">
        <v>524</v>
      </c>
      <c r="AA106" s="4" t="s">
        <v>525</v>
      </c>
      <c r="AB106" s="4" t="s">
        <v>526</v>
      </c>
      <c r="AC106" s="4" t="s">
        <v>527</v>
      </c>
    </row>
    <row r="107" spans="3:30" x14ac:dyDescent="0.25">
      <c r="C107" s="4" t="e">
        <f>IF('1 Spec. - 1. Lägsta pris'!#REF!="","",'1 Spec. - 1. Lägsta pris'!#REF!)</f>
        <v>#REF!</v>
      </c>
      <c r="E107" s="4" t="s">
        <v>528</v>
      </c>
      <c r="F107" s="4" t="s">
        <v>529</v>
      </c>
      <c r="G107" s="4" t="s">
        <v>530</v>
      </c>
      <c r="H107" s="4" t="s">
        <v>531</v>
      </c>
      <c r="I107" s="4" t="s">
        <v>532</v>
      </c>
      <c r="J107" s="4" t="s">
        <v>533</v>
      </c>
      <c r="K107" s="4" t="s">
        <v>534</v>
      </c>
      <c r="L107" s="4" t="s">
        <v>535</v>
      </c>
      <c r="M107" s="4" t="s">
        <v>536</v>
      </c>
      <c r="N107" s="4" t="s">
        <v>537</v>
      </c>
      <c r="O107" s="4" t="s">
        <v>538</v>
      </c>
      <c r="P107" s="4" t="s">
        <v>539</v>
      </c>
      <c r="Q107" s="4" t="s">
        <v>540</v>
      </c>
      <c r="R107" s="4" t="s">
        <v>541</v>
      </c>
      <c r="S107" s="4" t="s">
        <v>542</v>
      </c>
      <c r="T107" s="4" t="s">
        <v>543</v>
      </c>
      <c r="U107" s="4" t="s">
        <v>544</v>
      </c>
      <c r="V107" s="4" t="s">
        <v>545</v>
      </c>
      <c r="W107" s="4" t="s">
        <v>546</v>
      </c>
      <c r="X107" s="4" t="s">
        <v>547</v>
      </c>
      <c r="Y107" s="4" t="s">
        <v>548</v>
      </c>
      <c r="Z107" s="4" t="s">
        <v>549</v>
      </c>
      <c r="AA107" s="4" t="s">
        <v>550</v>
      </c>
      <c r="AB107" s="4" t="s">
        <v>551</v>
      </c>
      <c r="AC107" s="4" t="s">
        <v>552</v>
      </c>
    </row>
    <row r="108" spans="3:30" x14ac:dyDescent="0.25">
      <c r="C108" s="4" t="e">
        <f>IF('1 Spec. - 1. Lägsta pris'!#REF!="","",'1 Spec. - 1. Lägsta pris'!#REF!)</f>
        <v>#REF!</v>
      </c>
      <c r="E108" s="4" t="s">
        <v>553</v>
      </c>
      <c r="F108" s="4" t="s">
        <v>554</v>
      </c>
      <c r="G108" s="4" t="s">
        <v>555</v>
      </c>
      <c r="H108" s="4" t="s">
        <v>556</v>
      </c>
      <c r="I108" s="4" t="s">
        <v>557</v>
      </c>
      <c r="J108" s="4" t="s">
        <v>558</v>
      </c>
      <c r="K108" s="4" t="s">
        <v>559</v>
      </c>
      <c r="L108" s="4" t="s">
        <v>560</v>
      </c>
      <c r="M108" s="4" t="s">
        <v>561</v>
      </c>
      <c r="N108" s="4" t="s">
        <v>562</v>
      </c>
      <c r="O108" s="4" t="s">
        <v>563</v>
      </c>
      <c r="P108" s="4" t="s">
        <v>564</v>
      </c>
      <c r="Q108" s="4" t="s">
        <v>565</v>
      </c>
      <c r="R108" s="4" t="s">
        <v>566</v>
      </c>
      <c r="S108" s="4" t="s">
        <v>567</v>
      </c>
      <c r="T108" s="4" t="s">
        <v>568</v>
      </c>
      <c r="U108" s="4" t="s">
        <v>569</v>
      </c>
      <c r="V108" s="4" t="s">
        <v>570</v>
      </c>
      <c r="W108" s="4" t="s">
        <v>571</v>
      </c>
      <c r="X108" s="4" t="s">
        <v>572</v>
      </c>
      <c r="Y108" s="4" t="s">
        <v>573</v>
      </c>
      <c r="Z108" s="4" t="s">
        <v>574</v>
      </c>
      <c r="AA108" s="4" t="s">
        <v>575</v>
      </c>
      <c r="AB108" s="4" t="s">
        <v>576</v>
      </c>
      <c r="AC108" s="4" t="s">
        <v>577</v>
      </c>
    </row>
    <row r="109" spans="3:30" x14ac:dyDescent="0.25">
      <c r="C109" s="4" t="e">
        <f>IF('1 Spec. - 1. Lägsta pris'!#REF!="","",'1 Spec. - 1. Lägsta pris'!#REF!)</f>
        <v>#REF!</v>
      </c>
      <c r="E109" s="4" t="s">
        <v>578</v>
      </c>
      <c r="F109" s="4" t="s">
        <v>579</v>
      </c>
      <c r="G109" s="4" t="s">
        <v>580</v>
      </c>
      <c r="H109" s="4" t="s">
        <v>581</v>
      </c>
      <c r="I109" s="4" t="s">
        <v>582</v>
      </c>
      <c r="J109" s="4" t="s">
        <v>583</v>
      </c>
      <c r="K109" s="4" t="s">
        <v>584</v>
      </c>
      <c r="L109" s="4" t="s">
        <v>585</v>
      </c>
      <c r="M109" s="4" t="s">
        <v>586</v>
      </c>
      <c r="N109" s="4" t="s">
        <v>587</v>
      </c>
      <c r="O109" s="4" t="s">
        <v>588</v>
      </c>
      <c r="P109" s="4" t="s">
        <v>589</v>
      </c>
      <c r="Q109" s="4" t="s">
        <v>590</v>
      </c>
      <c r="R109" s="4" t="s">
        <v>591</v>
      </c>
      <c r="S109" s="4" t="s">
        <v>592</v>
      </c>
      <c r="T109" s="4" t="s">
        <v>593</v>
      </c>
      <c r="U109" s="4" t="s">
        <v>594</v>
      </c>
      <c r="V109" s="4" t="s">
        <v>595</v>
      </c>
      <c r="W109" s="4" t="s">
        <v>596</v>
      </c>
      <c r="X109" s="4" t="s">
        <v>597</v>
      </c>
      <c r="Y109" s="4" t="s">
        <v>598</v>
      </c>
      <c r="Z109" s="4" t="s">
        <v>599</v>
      </c>
      <c r="AA109" s="4" t="s">
        <v>600</v>
      </c>
      <c r="AB109" s="4" t="s">
        <v>601</v>
      </c>
      <c r="AC109" s="4" t="s">
        <v>602</v>
      </c>
    </row>
    <row r="110" spans="3:30" ht="13" thickBot="1" x14ac:dyDescent="0.3">
      <c r="C110" s="4" t="e">
        <f>IF('1 Spec. - 1. Lägsta pris'!#REF!="","",'1 Spec. - 1. Lägsta pris'!#REF!)</f>
        <v>#REF!</v>
      </c>
      <c r="Z110" s="67"/>
      <c r="AA110" s="67"/>
    </row>
    <row r="111" spans="3:30" x14ac:dyDescent="0.25">
      <c r="C111" s="4" t="e">
        <f>IF('1 Spec. - 1. Lägsta pris'!#REF!="","",'1 Spec. - 1. Lägsta pris'!#REF!)</f>
        <v>#REF!</v>
      </c>
      <c r="E111" s="42" t="str">
        <f t="shared" ref="E111:X111" ca="1" si="22">IFERROR(RIGHT(INDIRECT("C"&amp;E112),LEN(INDIRECT("C"&amp;E112))-6),"")</f>
        <v/>
      </c>
      <c r="F111" s="42" t="str">
        <f t="shared" ca="1" si="22"/>
        <v/>
      </c>
      <c r="G111" s="42" t="str">
        <f t="shared" ca="1" si="22"/>
        <v/>
      </c>
      <c r="H111" s="42" t="str">
        <f t="shared" ca="1" si="22"/>
        <v/>
      </c>
      <c r="I111" s="42" t="str">
        <f t="shared" ca="1" si="22"/>
        <v/>
      </c>
      <c r="J111" s="42" t="str">
        <f t="shared" ca="1" si="22"/>
        <v/>
      </c>
      <c r="K111" s="42" t="str">
        <f t="shared" ca="1" si="22"/>
        <v/>
      </c>
      <c r="L111" s="42" t="str">
        <f t="shared" ca="1" si="22"/>
        <v/>
      </c>
      <c r="M111" s="42" t="str">
        <f t="shared" ca="1" si="22"/>
        <v/>
      </c>
      <c r="N111" s="42" t="str">
        <f t="shared" ca="1" si="22"/>
        <v/>
      </c>
      <c r="O111" s="42" t="str">
        <f t="shared" ca="1" si="22"/>
        <v/>
      </c>
      <c r="P111" s="42" t="str">
        <f t="shared" ca="1" si="22"/>
        <v/>
      </c>
      <c r="Q111" s="42" t="str">
        <f t="shared" ca="1" si="22"/>
        <v/>
      </c>
      <c r="R111" s="42" t="str">
        <f t="shared" ca="1" si="22"/>
        <v/>
      </c>
      <c r="S111" s="42" t="str">
        <f t="shared" ca="1" si="22"/>
        <v/>
      </c>
      <c r="T111" s="42" t="str">
        <f t="shared" ca="1" si="22"/>
        <v/>
      </c>
      <c r="U111" s="42" t="str">
        <f t="shared" ca="1" si="22"/>
        <v/>
      </c>
      <c r="V111" s="42" t="str">
        <f t="shared" ca="1" si="22"/>
        <v/>
      </c>
      <c r="W111" s="42" t="str">
        <f t="shared" ca="1" si="22"/>
        <v/>
      </c>
      <c r="X111" s="42" t="str">
        <f t="shared" ca="1" si="22"/>
        <v/>
      </c>
      <c r="Y111" s="68"/>
    </row>
    <row r="112" spans="3:30" x14ac:dyDescent="0.25">
      <c r="C112" s="4" t="e">
        <f>IF('1 Spec. - 1. Lägsta pris'!#REF!="","",'1 Spec. - 1. Lägsta pris'!#REF!)</f>
        <v>#REF!</v>
      </c>
      <c r="E112" s="4">
        <v>102</v>
      </c>
      <c r="F112" s="4">
        <f>E112+1</f>
        <v>103</v>
      </c>
      <c r="G112" s="4">
        <f t="shared" ref="G112:Y112" si="23">F112+1</f>
        <v>104</v>
      </c>
      <c r="H112" s="4">
        <f t="shared" si="23"/>
        <v>105</v>
      </c>
      <c r="I112" s="4">
        <f t="shared" si="23"/>
        <v>106</v>
      </c>
      <c r="J112" s="4">
        <f t="shared" si="23"/>
        <v>107</v>
      </c>
      <c r="K112" s="4">
        <f t="shared" si="23"/>
        <v>108</v>
      </c>
      <c r="L112" s="4">
        <f t="shared" si="23"/>
        <v>109</v>
      </c>
      <c r="M112" s="4">
        <f t="shared" si="23"/>
        <v>110</v>
      </c>
      <c r="N112" s="4">
        <f t="shared" si="23"/>
        <v>111</v>
      </c>
      <c r="O112" s="4">
        <f t="shared" si="23"/>
        <v>112</v>
      </c>
      <c r="P112" s="4">
        <f t="shared" si="23"/>
        <v>113</v>
      </c>
      <c r="Q112" s="4">
        <f t="shared" si="23"/>
        <v>114</v>
      </c>
      <c r="R112" s="4">
        <f t="shared" si="23"/>
        <v>115</v>
      </c>
      <c r="S112" s="4">
        <f t="shared" si="23"/>
        <v>116</v>
      </c>
      <c r="T112" s="4">
        <f t="shared" si="23"/>
        <v>117</v>
      </c>
      <c r="U112" s="4">
        <f t="shared" si="23"/>
        <v>118</v>
      </c>
      <c r="V112" s="4">
        <f t="shared" si="23"/>
        <v>119</v>
      </c>
      <c r="W112" s="4">
        <f t="shared" si="23"/>
        <v>120</v>
      </c>
      <c r="X112" s="4">
        <f t="shared" si="23"/>
        <v>121</v>
      </c>
      <c r="Y112" s="4">
        <f t="shared" si="23"/>
        <v>122</v>
      </c>
    </row>
    <row r="113" spans="3:25" ht="13" thickBot="1" x14ac:dyDescent="0.3">
      <c r="C113" s="4" t="e">
        <f>IF('1 Spec. - 1. Lägsta pris'!#REF!="","",'1 Spec. - 1. Lägsta pris'!#REF!)</f>
        <v>#REF!</v>
      </c>
      <c r="E113" s="1" t="s">
        <v>160</v>
      </c>
      <c r="F113" s="1" t="s">
        <v>161</v>
      </c>
      <c r="G113" s="1" t="s">
        <v>162</v>
      </c>
      <c r="H113" s="1" t="s">
        <v>163</v>
      </c>
      <c r="I113" s="1" t="s">
        <v>164</v>
      </c>
      <c r="J113" s="1" t="s">
        <v>165</v>
      </c>
      <c r="K113" s="1" t="s">
        <v>166</v>
      </c>
      <c r="L113" s="1" t="s">
        <v>167</v>
      </c>
      <c r="M113" s="1" t="s">
        <v>168</v>
      </c>
      <c r="N113" s="1" t="s">
        <v>310</v>
      </c>
      <c r="O113" s="1" t="s">
        <v>311</v>
      </c>
      <c r="P113" s="1" t="s">
        <v>312</v>
      </c>
      <c r="Q113" s="1" t="s">
        <v>313</v>
      </c>
      <c r="R113" s="1" t="s">
        <v>314</v>
      </c>
      <c r="S113" s="1" t="s">
        <v>315</v>
      </c>
      <c r="T113" s="1" t="s">
        <v>316</v>
      </c>
      <c r="U113" s="1" t="s">
        <v>317</v>
      </c>
      <c r="V113" s="1" t="s">
        <v>318</v>
      </c>
      <c r="W113" s="1" t="s">
        <v>319</v>
      </c>
      <c r="X113" s="1" t="s">
        <v>320</v>
      </c>
    </row>
    <row r="114" spans="3:25" x14ac:dyDescent="0.25">
      <c r="C114" s="4" t="e">
        <f>IF('1 Spec. - 1. Lägsta pris'!#REF!="","",'1 Spec. - 1. Lägsta pris'!#REF!)</f>
        <v>#REF!</v>
      </c>
      <c r="E114" s="56" t="str">
        <f ca="1">IFERROR(INDEX($E101:$AC101,MATCH(E$111,$E$100:$AC$100,0)),"")</f>
        <v/>
      </c>
      <c r="F114" s="56" t="str">
        <f t="shared" ref="F114:X122" ca="1" si="24">IFERROR(INDEX($E101:$AC101,MATCH(F$111,$E$100:$AC$100,0)),"")</f>
        <v/>
      </c>
      <c r="G114" s="56" t="str">
        <f t="shared" ca="1" si="24"/>
        <v/>
      </c>
      <c r="H114" s="56" t="str">
        <f t="shared" ca="1" si="24"/>
        <v/>
      </c>
      <c r="I114" s="56" t="str">
        <f t="shared" ca="1" si="24"/>
        <v/>
      </c>
      <c r="J114" s="56" t="str">
        <f t="shared" ca="1" si="24"/>
        <v/>
      </c>
      <c r="K114" s="56" t="str">
        <f t="shared" ca="1" si="24"/>
        <v/>
      </c>
      <c r="L114" s="56" t="str">
        <f t="shared" ca="1" si="24"/>
        <v/>
      </c>
      <c r="M114" s="56" t="str">
        <f t="shared" ca="1" si="24"/>
        <v/>
      </c>
      <c r="N114" s="56" t="str">
        <f t="shared" ca="1" si="24"/>
        <v/>
      </c>
      <c r="O114" s="56" t="str">
        <f t="shared" ca="1" si="24"/>
        <v/>
      </c>
      <c r="P114" s="56" t="str">
        <f t="shared" ca="1" si="24"/>
        <v/>
      </c>
      <c r="Q114" s="56" t="str">
        <f t="shared" ca="1" si="24"/>
        <v/>
      </c>
      <c r="R114" s="56" t="str">
        <f t="shared" ca="1" si="24"/>
        <v/>
      </c>
      <c r="S114" s="56" t="str">
        <f t="shared" ca="1" si="24"/>
        <v/>
      </c>
      <c r="T114" s="56" t="str">
        <f t="shared" ca="1" si="24"/>
        <v/>
      </c>
      <c r="U114" s="56" t="str">
        <f t="shared" ca="1" si="24"/>
        <v/>
      </c>
      <c r="V114" s="56" t="str">
        <f t="shared" ca="1" si="24"/>
        <v/>
      </c>
      <c r="W114" s="56" t="str">
        <f t="shared" ca="1" si="24"/>
        <v/>
      </c>
      <c r="X114" s="56" t="str">
        <f t="shared" ca="1" si="24"/>
        <v/>
      </c>
      <c r="Y114" s="42" t="str">
        <f t="shared" ref="Y114" ca="1" si="25">IFERROR(RIGHT(INDIRECT("C"&amp;Y112),LEN(INDIRECT("C"&amp;Y112))-6),"")</f>
        <v/>
      </c>
    </row>
    <row r="115" spans="3:25" x14ac:dyDescent="0.25">
      <c r="C115" s="4" t="e">
        <f>IF('1 Spec. - 1. Lägsta pris'!#REF!="","",'1 Spec. - 1. Lägsta pris'!#REF!)</f>
        <v>#REF!</v>
      </c>
      <c r="E115" s="56" t="str">
        <f t="shared" ref="E115:T122" ca="1" si="26">IFERROR(INDEX($E102:$AC102,MATCH(E$111,$E$100:$AC$100,0)),"")</f>
        <v/>
      </c>
      <c r="F115" s="56" t="str">
        <f t="shared" ca="1" si="26"/>
        <v/>
      </c>
      <c r="G115" s="56" t="str">
        <f t="shared" ca="1" si="26"/>
        <v/>
      </c>
      <c r="H115" s="56" t="str">
        <f t="shared" ca="1" si="26"/>
        <v/>
      </c>
      <c r="I115" s="56" t="str">
        <f t="shared" ca="1" si="26"/>
        <v/>
      </c>
      <c r="J115" s="56" t="str">
        <f t="shared" ca="1" si="26"/>
        <v/>
      </c>
      <c r="K115" s="56" t="str">
        <f t="shared" ca="1" si="26"/>
        <v/>
      </c>
      <c r="L115" s="56" t="str">
        <f t="shared" ca="1" si="26"/>
        <v/>
      </c>
      <c r="M115" s="56" t="str">
        <f t="shared" ca="1" si="26"/>
        <v/>
      </c>
      <c r="N115" s="56" t="str">
        <f t="shared" ca="1" si="26"/>
        <v/>
      </c>
      <c r="O115" s="56" t="str">
        <f t="shared" ca="1" si="26"/>
        <v/>
      </c>
      <c r="P115" s="56" t="str">
        <f t="shared" ca="1" si="26"/>
        <v/>
      </c>
      <c r="Q115" s="56" t="str">
        <f t="shared" ca="1" si="26"/>
        <v/>
      </c>
      <c r="R115" s="56" t="str">
        <f t="shared" ca="1" si="26"/>
        <v/>
      </c>
      <c r="S115" s="56" t="str">
        <f t="shared" ca="1" si="26"/>
        <v/>
      </c>
      <c r="T115" s="56" t="str">
        <f t="shared" ca="1" si="26"/>
        <v/>
      </c>
      <c r="U115" s="56" t="str">
        <f t="shared" ca="1" si="24"/>
        <v/>
      </c>
      <c r="V115" s="56" t="str">
        <f t="shared" ca="1" si="24"/>
        <v/>
      </c>
      <c r="W115" s="56" t="str">
        <f t="shared" ca="1" si="24"/>
        <v/>
      </c>
      <c r="X115" s="56" t="str">
        <f t="shared" ca="1" si="24"/>
        <v/>
      </c>
    </row>
    <row r="116" spans="3:25" x14ac:dyDescent="0.25">
      <c r="C116" s="4" t="e">
        <f>IF('1 Spec. - 1. Lägsta pris'!#REF!="","",'1 Spec. - 1. Lägsta pris'!#REF!)</f>
        <v>#REF!</v>
      </c>
      <c r="E116" s="56" t="str">
        <f t="shared" ca="1" si="26"/>
        <v/>
      </c>
      <c r="F116" s="56" t="str">
        <f t="shared" ca="1" si="24"/>
        <v/>
      </c>
      <c r="G116" s="56" t="str">
        <f t="shared" ca="1" si="24"/>
        <v/>
      </c>
      <c r="H116" s="56" t="str">
        <f t="shared" ca="1" si="24"/>
        <v/>
      </c>
      <c r="I116" s="56" t="str">
        <f t="shared" ca="1" si="24"/>
        <v/>
      </c>
      <c r="J116" s="56" t="str">
        <f t="shared" ca="1" si="24"/>
        <v/>
      </c>
      <c r="K116" s="56" t="str">
        <f t="shared" ca="1" si="24"/>
        <v/>
      </c>
      <c r="L116" s="56" t="str">
        <f t="shared" ca="1" si="24"/>
        <v/>
      </c>
      <c r="M116" s="56" t="str">
        <f t="shared" ca="1" si="24"/>
        <v/>
      </c>
      <c r="N116" s="56" t="str">
        <f t="shared" ca="1" si="24"/>
        <v/>
      </c>
      <c r="O116" s="56" t="str">
        <f t="shared" ca="1" si="24"/>
        <v/>
      </c>
      <c r="P116" s="56" t="str">
        <f t="shared" ca="1" si="24"/>
        <v/>
      </c>
      <c r="Q116" s="56" t="str">
        <f t="shared" ca="1" si="24"/>
        <v/>
      </c>
      <c r="R116" s="56" t="str">
        <f t="shared" ca="1" si="24"/>
        <v/>
      </c>
      <c r="S116" s="56" t="str">
        <f t="shared" ca="1" si="24"/>
        <v/>
      </c>
      <c r="T116" s="56" t="str">
        <f t="shared" ca="1" si="24"/>
        <v/>
      </c>
      <c r="U116" s="56" t="str">
        <f t="shared" ca="1" si="24"/>
        <v/>
      </c>
      <c r="V116" s="56" t="str">
        <f t="shared" ca="1" si="24"/>
        <v/>
      </c>
      <c r="W116" s="56" t="str">
        <f t="shared" ca="1" si="24"/>
        <v/>
      </c>
      <c r="X116" s="56" t="str">
        <f t="shared" ca="1" si="24"/>
        <v/>
      </c>
    </row>
    <row r="117" spans="3:25" x14ac:dyDescent="0.25">
      <c r="C117" s="4" t="e">
        <f>IF('1 Spec. - 1. Lägsta pris'!#REF!="","",'1 Spec. - 1. Lägsta pris'!#REF!)</f>
        <v>#REF!</v>
      </c>
      <c r="E117" s="56" t="str">
        <f t="shared" ca="1" si="26"/>
        <v/>
      </c>
      <c r="F117" s="56" t="str">
        <f t="shared" ca="1" si="24"/>
        <v/>
      </c>
      <c r="G117" s="56" t="str">
        <f t="shared" ca="1" si="24"/>
        <v/>
      </c>
      <c r="H117" s="56" t="str">
        <f t="shared" ca="1" si="24"/>
        <v/>
      </c>
      <c r="I117" s="56" t="str">
        <f t="shared" ca="1" si="24"/>
        <v/>
      </c>
      <c r="J117" s="56" t="str">
        <f t="shared" ca="1" si="24"/>
        <v/>
      </c>
      <c r="K117" s="56" t="str">
        <f t="shared" ca="1" si="24"/>
        <v/>
      </c>
      <c r="L117" s="56" t="str">
        <f t="shared" ca="1" si="24"/>
        <v/>
      </c>
      <c r="M117" s="56" t="str">
        <f t="shared" ca="1" si="24"/>
        <v/>
      </c>
      <c r="N117" s="56" t="str">
        <f t="shared" ca="1" si="24"/>
        <v/>
      </c>
      <c r="O117" s="56" t="str">
        <f t="shared" ca="1" si="24"/>
        <v/>
      </c>
      <c r="P117" s="56" t="str">
        <f t="shared" ca="1" si="24"/>
        <v/>
      </c>
      <c r="Q117" s="56" t="str">
        <f t="shared" ca="1" si="24"/>
        <v/>
      </c>
      <c r="R117" s="56" t="str">
        <f t="shared" ca="1" si="24"/>
        <v/>
      </c>
      <c r="S117" s="56" t="str">
        <f t="shared" ca="1" si="24"/>
        <v/>
      </c>
      <c r="T117" s="56" t="str">
        <f t="shared" ca="1" si="24"/>
        <v/>
      </c>
      <c r="U117" s="56" t="str">
        <f t="shared" ca="1" si="24"/>
        <v/>
      </c>
      <c r="V117" s="56" t="str">
        <f t="shared" ca="1" si="24"/>
        <v/>
      </c>
      <c r="W117" s="56" t="str">
        <f t="shared" ca="1" si="24"/>
        <v/>
      </c>
      <c r="X117" s="56" t="str">
        <f t="shared" ca="1" si="24"/>
        <v/>
      </c>
    </row>
    <row r="118" spans="3:25" x14ac:dyDescent="0.25">
      <c r="C118" s="4" t="e">
        <f>IF('1 Spec. - 1. Lägsta pris'!#REF!="","",'1 Spec. - 1. Lägsta pris'!#REF!)</f>
        <v>#REF!</v>
      </c>
      <c r="E118" s="56" t="str">
        <f t="shared" ca="1" si="26"/>
        <v/>
      </c>
      <c r="F118" s="56" t="str">
        <f t="shared" ca="1" si="24"/>
        <v/>
      </c>
      <c r="G118" s="56" t="str">
        <f t="shared" ca="1" si="24"/>
        <v/>
      </c>
      <c r="H118" s="56" t="str">
        <f t="shared" ca="1" si="24"/>
        <v/>
      </c>
      <c r="I118" s="56" t="str">
        <f t="shared" ca="1" si="24"/>
        <v/>
      </c>
      <c r="J118" s="56" t="str">
        <f t="shared" ca="1" si="24"/>
        <v/>
      </c>
      <c r="K118" s="56" t="str">
        <f t="shared" ca="1" si="24"/>
        <v/>
      </c>
      <c r="L118" s="56" t="str">
        <f t="shared" ca="1" si="24"/>
        <v/>
      </c>
      <c r="M118" s="56" t="str">
        <f t="shared" ca="1" si="24"/>
        <v/>
      </c>
      <c r="N118" s="56" t="str">
        <f t="shared" ca="1" si="24"/>
        <v/>
      </c>
      <c r="O118" s="56" t="str">
        <f t="shared" ca="1" si="24"/>
        <v/>
      </c>
      <c r="P118" s="56" t="str">
        <f t="shared" ca="1" si="24"/>
        <v/>
      </c>
      <c r="Q118" s="56" t="str">
        <f t="shared" ca="1" si="24"/>
        <v/>
      </c>
      <c r="R118" s="56" t="str">
        <f t="shared" ca="1" si="24"/>
        <v/>
      </c>
      <c r="S118" s="56" t="str">
        <f t="shared" ca="1" si="24"/>
        <v/>
      </c>
      <c r="T118" s="56" t="str">
        <f t="shared" ca="1" si="24"/>
        <v/>
      </c>
      <c r="U118" s="56" t="str">
        <f t="shared" ca="1" si="24"/>
        <v/>
      </c>
      <c r="V118" s="56" t="str">
        <f t="shared" ca="1" si="24"/>
        <v/>
      </c>
      <c r="W118" s="56" t="str">
        <f t="shared" ca="1" si="24"/>
        <v/>
      </c>
      <c r="X118" s="56" t="str">
        <f t="shared" ca="1" si="24"/>
        <v/>
      </c>
    </row>
    <row r="119" spans="3:25" x14ac:dyDescent="0.25">
      <c r="C119" s="4" t="e">
        <f>IF('1 Spec. - 1. Lägsta pris'!#REF!="","",'1 Spec. - 1. Lägsta pris'!#REF!)</f>
        <v>#REF!</v>
      </c>
      <c r="E119" s="56" t="str">
        <f t="shared" ca="1" si="26"/>
        <v/>
      </c>
      <c r="F119" s="56" t="str">
        <f t="shared" ca="1" si="24"/>
        <v/>
      </c>
      <c r="G119" s="56" t="str">
        <f t="shared" ca="1" si="24"/>
        <v/>
      </c>
      <c r="H119" s="56" t="str">
        <f t="shared" ca="1" si="24"/>
        <v/>
      </c>
      <c r="I119" s="56" t="str">
        <f t="shared" ca="1" si="24"/>
        <v/>
      </c>
      <c r="J119" s="56" t="str">
        <f t="shared" ca="1" si="24"/>
        <v/>
      </c>
      <c r="K119" s="56" t="str">
        <f t="shared" ca="1" si="24"/>
        <v/>
      </c>
      <c r="L119" s="56" t="str">
        <f t="shared" ca="1" si="24"/>
        <v/>
      </c>
      <c r="M119" s="56" t="str">
        <f t="shared" ca="1" si="24"/>
        <v/>
      </c>
      <c r="N119" s="56" t="str">
        <f t="shared" ca="1" si="24"/>
        <v/>
      </c>
      <c r="O119" s="56" t="str">
        <f t="shared" ca="1" si="24"/>
        <v/>
      </c>
      <c r="P119" s="56" t="str">
        <f t="shared" ca="1" si="24"/>
        <v/>
      </c>
      <c r="Q119" s="56" t="str">
        <f t="shared" ca="1" si="24"/>
        <v/>
      </c>
      <c r="R119" s="56" t="str">
        <f t="shared" ca="1" si="24"/>
        <v/>
      </c>
      <c r="S119" s="56" t="str">
        <f t="shared" ca="1" si="24"/>
        <v/>
      </c>
      <c r="T119" s="56" t="str">
        <f t="shared" ca="1" si="24"/>
        <v/>
      </c>
      <c r="U119" s="56" t="str">
        <f t="shared" ca="1" si="24"/>
        <v/>
      </c>
      <c r="V119" s="56" t="str">
        <f t="shared" ca="1" si="24"/>
        <v/>
      </c>
      <c r="W119" s="56" t="str">
        <f t="shared" ca="1" si="24"/>
        <v/>
      </c>
      <c r="X119" s="56" t="str">
        <f t="shared" ca="1" si="24"/>
        <v/>
      </c>
    </row>
    <row r="120" spans="3:25" x14ac:dyDescent="0.25">
      <c r="C120" s="4" t="e">
        <f>IF('1 Spec. - 1. Lägsta pris'!#REF!="","",'1 Spec. - 1. Lägsta pris'!#REF!)</f>
        <v>#REF!</v>
      </c>
      <c r="E120" s="56" t="str">
        <f t="shared" ca="1" si="26"/>
        <v/>
      </c>
      <c r="F120" s="56" t="str">
        <f t="shared" ca="1" si="24"/>
        <v/>
      </c>
      <c r="G120" s="56" t="str">
        <f t="shared" ca="1" si="24"/>
        <v/>
      </c>
      <c r="H120" s="56" t="str">
        <f t="shared" ca="1" si="24"/>
        <v/>
      </c>
      <c r="I120" s="56" t="str">
        <f t="shared" ca="1" si="24"/>
        <v/>
      </c>
      <c r="J120" s="56" t="str">
        <f t="shared" ca="1" si="24"/>
        <v/>
      </c>
      <c r="K120" s="56" t="str">
        <f t="shared" ca="1" si="24"/>
        <v/>
      </c>
      <c r="L120" s="56" t="str">
        <f t="shared" ca="1" si="24"/>
        <v/>
      </c>
      <c r="M120" s="56" t="str">
        <f t="shared" ca="1" si="24"/>
        <v/>
      </c>
      <c r="N120" s="56" t="str">
        <f t="shared" ca="1" si="24"/>
        <v/>
      </c>
      <c r="O120" s="56" t="str">
        <f t="shared" ca="1" si="24"/>
        <v/>
      </c>
      <c r="P120" s="56" t="str">
        <f t="shared" ca="1" si="24"/>
        <v/>
      </c>
      <c r="Q120" s="56" t="str">
        <f t="shared" ca="1" si="24"/>
        <v/>
      </c>
      <c r="R120" s="56" t="str">
        <f t="shared" ca="1" si="24"/>
        <v/>
      </c>
      <c r="S120" s="56" t="str">
        <f t="shared" ca="1" si="24"/>
        <v/>
      </c>
      <c r="T120" s="56" t="str">
        <f t="shared" ca="1" si="24"/>
        <v/>
      </c>
      <c r="U120" s="56" t="str">
        <f t="shared" ca="1" si="24"/>
        <v/>
      </c>
      <c r="V120" s="56" t="str">
        <f t="shared" ca="1" si="24"/>
        <v/>
      </c>
      <c r="W120" s="56" t="str">
        <f t="shared" ca="1" si="24"/>
        <v/>
      </c>
      <c r="X120" s="56" t="str">
        <f t="shared" ca="1" si="24"/>
        <v/>
      </c>
    </row>
    <row r="121" spans="3:25" x14ac:dyDescent="0.25">
      <c r="C121" s="4" t="e">
        <f>IF('1 Spec. - 1. Lägsta pris'!#REF!="","",'1 Spec. - 1. Lägsta pris'!#REF!)</f>
        <v>#REF!</v>
      </c>
      <c r="E121" s="56" t="str">
        <f t="shared" ca="1" si="26"/>
        <v/>
      </c>
      <c r="F121" s="56" t="str">
        <f t="shared" ca="1" si="24"/>
        <v/>
      </c>
      <c r="G121" s="56" t="str">
        <f t="shared" ca="1" si="24"/>
        <v/>
      </c>
      <c r="H121" s="56" t="str">
        <f t="shared" ca="1" si="24"/>
        <v/>
      </c>
      <c r="I121" s="56" t="str">
        <f t="shared" ca="1" si="24"/>
        <v/>
      </c>
      <c r="J121" s="56" t="str">
        <f t="shared" ca="1" si="24"/>
        <v/>
      </c>
      <c r="K121" s="56" t="str">
        <f t="shared" ca="1" si="24"/>
        <v/>
      </c>
      <c r="L121" s="56" t="str">
        <f t="shared" ca="1" si="24"/>
        <v/>
      </c>
      <c r="M121" s="56" t="str">
        <f t="shared" ca="1" si="24"/>
        <v/>
      </c>
      <c r="N121" s="56" t="str">
        <f t="shared" ca="1" si="24"/>
        <v/>
      </c>
      <c r="O121" s="56" t="str">
        <f t="shared" ca="1" si="24"/>
        <v/>
      </c>
      <c r="P121" s="56" t="str">
        <f t="shared" ca="1" si="24"/>
        <v/>
      </c>
      <c r="Q121" s="56" t="str">
        <f t="shared" ca="1" si="24"/>
        <v/>
      </c>
      <c r="R121" s="56" t="str">
        <f t="shared" ca="1" si="24"/>
        <v/>
      </c>
      <c r="S121" s="56" t="str">
        <f t="shared" ca="1" si="24"/>
        <v/>
      </c>
      <c r="T121" s="56" t="str">
        <f t="shared" ca="1" si="24"/>
        <v/>
      </c>
      <c r="U121" s="56" t="str">
        <f t="shared" ca="1" si="24"/>
        <v/>
      </c>
      <c r="V121" s="56" t="str">
        <f t="shared" ca="1" si="24"/>
        <v/>
      </c>
      <c r="W121" s="56" t="str">
        <f t="shared" ca="1" si="24"/>
        <v/>
      </c>
      <c r="X121" s="56" t="str">
        <f t="shared" ca="1" si="24"/>
        <v/>
      </c>
    </row>
    <row r="122" spans="3:25" x14ac:dyDescent="0.25">
      <c r="C122" s="4" t="str">
        <f>IF('1 Spec. - 1. Lägsta pris'!C180="","",'1 Spec. - 1. Lägsta pris'!B180&amp;" - "&amp;'1 Spec. - 1. Lägsta pris'!C180)</f>
        <v/>
      </c>
      <c r="E122" s="56" t="str">
        <f t="shared" ca="1" si="26"/>
        <v/>
      </c>
      <c r="F122" s="56" t="str">
        <f t="shared" ca="1" si="24"/>
        <v/>
      </c>
      <c r="G122" s="56" t="str">
        <f t="shared" ca="1" si="24"/>
        <v/>
      </c>
      <c r="H122" s="56" t="str">
        <f t="shared" ca="1" si="24"/>
        <v/>
      </c>
      <c r="I122" s="56" t="str">
        <f t="shared" ca="1" si="24"/>
        <v/>
      </c>
      <c r="J122" s="56" t="str">
        <f t="shared" ca="1" si="24"/>
        <v/>
      </c>
      <c r="K122" s="56" t="str">
        <f t="shared" ca="1" si="24"/>
        <v/>
      </c>
      <c r="L122" s="56" t="str">
        <f t="shared" ca="1" si="24"/>
        <v/>
      </c>
      <c r="M122" s="56" t="str">
        <f t="shared" ca="1" si="24"/>
        <v/>
      </c>
      <c r="N122" s="56" t="str">
        <f t="shared" ca="1" si="24"/>
        <v/>
      </c>
      <c r="O122" s="56" t="str">
        <f t="shared" ca="1" si="24"/>
        <v/>
      </c>
      <c r="P122" s="56" t="str">
        <f t="shared" ca="1" si="24"/>
        <v/>
      </c>
      <c r="Q122" s="56" t="str">
        <f t="shared" ca="1" si="24"/>
        <v/>
      </c>
      <c r="R122" s="56" t="str">
        <f t="shared" ca="1" si="24"/>
        <v/>
      </c>
      <c r="S122" s="56" t="str">
        <f t="shared" ca="1" si="24"/>
        <v/>
      </c>
      <c r="T122" s="56" t="str">
        <f t="shared" ca="1" si="24"/>
        <v/>
      </c>
      <c r="U122" s="56" t="str">
        <f t="shared" ca="1" si="24"/>
        <v/>
      </c>
      <c r="V122" s="56" t="str">
        <f t="shared" ca="1" si="24"/>
        <v/>
      </c>
      <c r="W122" s="56" t="str">
        <f t="shared" ca="1" si="24"/>
        <v/>
      </c>
      <c r="X122" s="56" t="str">
        <f t="shared" ca="1" si="24"/>
        <v/>
      </c>
    </row>
    <row r="123" spans="3:25" x14ac:dyDescent="0.25">
      <c r="E123" s="69"/>
    </row>
    <row r="131" spans="3:12" ht="13" x14ac:dyDescent="0.3">
      <c r="C131" s="173">
        <v>1</v>
      </c>
      <c r="D131" s="173" t="s">
        <v>746</v>
      </c>
      <c r="E131" s="173">
        <v>2</v>
      </c>
      <c r="F131" s="173" t="s">
        <v>747</v>
      </c>
      <c r="G131" s="173">
        <v>3</v>
      </c>
      <c r="H131" s="173" t="s">
        <v>748</v>
      </c>
      <c r="I131" s="173">
        <v>4</v>
      </c>
      <c r="J131" s="173" t="s">
        <v>749</v>
      </c>
      <c r="L131" s="15" t="s">
        <v>734</v>
      </c>
    </row>
    <row r="132" spans="3:12" x14ac:dyDescent="0.25">
      <c r="C132" s="4" t="s">
        <v>353</v>
      </c>
      <c r="D132" s="4" t="s">
        <v>353</v>
      </c>
      <c r="E132" s="4" t="s">
        <v>353</v>
      </c>
      <c r="F132" s="4" t="s">
        <v>353</v>
      </c>
      <c r="G132" s="4" t="s">
        <v>353</v>
      </c>
      <c r="H132" s="4" t="s">
        <v>353</v>
      </c>
      <c r="I132" s="4" t="s">
        <v>353</v>
      </c>
      <c r="J132" s="4" t="s">
        <v>353</v>
      </c>
    </row>
    <row r="133" spans="3:12" x14ac:dyDescent="0.25">
      <c r="C133" s="4" t="str">
        <f>IF('1 Spec. - 1. Lägsta pris'!C76="Ja",'1 Spec. - 1. Lägsta pris'!B76,"")</f>
        <v>Ronderande bevakning</v>
      </c>
      <c r="D133" s="4" t="str">
        <f t="array" ref="D133">IFERROR(INDEX($C$133:$C$152,SMALL(IF($C$133:$C$152&lt;&gt;"",ROW($C$133:$C$152)-ROW(C$133)+1),ROWS(D$133:D133))),"")</f>
        <v>Ronderande bevakning</v>
      </c>
      <c r="E133" s="4" t="str">
        <f>IF('1 Spec. - 2. Relativ viktning'!C76="Ja",'1 Spec. - 2. Relativ viktning'!B76,"")</f>
        <v/>
      </c>
      <c r="F133" s="4" t="str">
        <f t="array" ref="F133">IFERROR(INDEX($E$133:$E$152,SMALL(IF($E$133:$E$152&lt;&gt;"",ROW($E$133:$E$152)-ROW(E$133)+1),ROWS(F$133:F133))),"")</f>
        <v/>
      </c>
      <c r="G133" s="4" t="str">
        <f>IF('1 Spec. - 3. Mervärdesmodell'!C76="Ja",'1 Spec. - 3. Mervärdesmodell'!B76,"")</f>
        <v/>
      </c>
      <c r="H133" s="4" t="str">
        <f t="array" ref="H133">IFERROR(INDEX($G$133:$G$152,SMALL(IF($G$133:$G$152&lt;&gt;"",ROW($G$133:$G$152)-ROW(G$133)+1),ROWS(H$133:H133))),"")</f>
        <v/>
      </c>
      <c r="I133" s="4" t="str">
        <f>IF('1 Spec. - 4. Annan modell'!C76="Ja",'1 Spec. - 4. Annan modell'!B76,"")</f>
        <v/>
      </c>
      <c r="J133" s="4" t="str">
        <f t="array" ref="J133">IFERROR(INDEX($I$133:$I$152,SMALL(IF($I$133:$I$152&lt;&gt;"",ROW($I$133:$I$152)-ROW(I$133)+1),ROWS(J$133:J133))),"")</f>
        <v/>
      </c>
      <c r="L133" s="1" t="s">
        <v>735</v>
      </c>
    </row>
    <row r="134" spans="3:12" x14ac:dyDescent="0.25">
      <c r="C134" s="4" t="str">
        <f>IF('1 Spec. - 1. Lägsta pris'!C82="Ja",'1 Spec. - 1. Lägsta pris'!B82,"")</f>
        <v/>
      </c>
      <c r="D134" s="4" t="str">
        <f t="array" ref="D134">IFERROR(INDEX($C$133:$C$152,SMALL(IF($C$133:$C$152&lt;&gt;"",ROW($C$133:$C$152)-ROW(C$133)+1),ROWS(D$133:D134))),"")</f>
        <v/>
      </c>
      <c r="E134" s="4" t="str">
        <f>IF('1 Spec. - 2. Relativ viktning'!C82="Ja",'1 Spec. - 2. Relativ viktning'!B82,"")</f>
        <v/>
      </c>
      <c r="F134" s="4" t="str">
        <f t="array" ref="F134">IFERROR(INDEX($E$133:$E$152,SMALL(IF($E$133:$E$152&lt;&gt;"",ROW($E$133:$E$152)-ROW(E$133)+1),ROWS(F$133:F134))),"")</f>
        <v/>
      </c>
      <c r="G134" s="4" t="str">
        <f>IF('1 Spec. - 3. Mervärdesmodell'!C82="Ja",'1 Spec. - 3. Mervärdesmodell'!B82,"")</f>
        <v/>
      </c>
      <c r="H134" s="4" t="str">
        <f t="array" ref="H134">IFERROR(INDEX($G$133:$G$152,SMALL(IF($G$133:$G$152&lt;&gt;"",ROW($G$133:$G$152)-ROW(G$133)+1),ROWS(H$133:H134))),"")</f>
        <v/>
      </c>
      <c r="I134" s="4" t="str">
        <f>IF('1 Spec. - 4. Annan modell'!C82="Ja",'1 Spec. - 4. Annan modell'!B82,"")</f>
        <v/>
      </c>
      <c r="J134" s="4" t="str">
        <f t="array" ref="J134">IFERROR(INDEX($I$133:$I$152,SMALL(IF($I$133:$I$152&lt;&gt;"",ROW($I$133:$I$152)-ROW(I$133)+1),ROWS(J$133:J134))),"")</f>
        <v/>
      </c>
      <c r="L134" s="1" t="s">
        <v>736</v>
      </c>
    </row>
    <row r="135" spans="3:12" x14ac:dyDescent="0.25">
      <c r="C135" s="4" t="str">
        <f>IF('1 Spec. - 1. Lägsta pris'!C88="Ja",'1 Spec. - 1. Lägsta pris'!B88,"")</f>
        <v/>
      </c>
      <c r="D135" s="4" t="str">
        <f t="array" ref="D135">IFERROR(INDEX($C$133:$C$152,SMALL(IF($C$133:$C$152&lt;&gt;"",ROW($C$133:$C$152)-ROW(C$133)+1),ROWS(D$133:D135))),"")</f>
        <v/>
      </c>
      <c r="E135" s="4" t="str">
        <f>IF('1 Spec. - 2. Relativ viktning'!C88="Ja",'1 Spec. - 2. Relativ viktning'!B88,"")</f>
        <v/>
      </c>
      <c r="F135" s="4" t="str">
        <f t="array" ref="F135">IFERROR(INDEX($E$133:$E$152,SMALL(IF($E$133:$E$152&lt;&gt;"",ROW($E$133:$E$152)-ROW(E$133)+1),ROWS(F$133:F135))),"")</f>
        <v/>
      </c>
      <c r="G135" s="4" t="str">
        <f>IF('1 Spec. - 3. Mervärdesmodell'!C88="Ja",'1 Spec. - 3. Mervärdesmodell'!B88,"")</f>
        <v/>
      </c>
      <c r="H135" s="4" t="str">
        <f t="array" ref="H135">IFERROR(INDEX($G$133:$G$152,SMALL(IF($G$133:$G$152&lt;&gt;"",ROW($G$133:$G$152)-ROW(G$133)+1),ROWS(H$133:H135))),"")</f>
        <v/>
      </c>
      <c r="I135" s="4" t="str">
        <f>IF('1 Spec. - 4. Annan modell'!C88="Ja",'1 Spec. - 4. Annan modell'!B88,"")</f>
        <v/>
      </c>
      <c r="J135" s="4" t="str">
        <f t="array" ref="J135">IFERROR(INDEX($I$133:$I$152,SMALL(IF($I$133:$I$152&lt;&gt;"",ROW($I$133:$I$152)-ROW(I$133)+1),ROWS(J$133:J135))),"")</f>
        <v/>
      </c>
      <c r="L135" s="1" t="s">
        <v>737</v>
      </c>
    </row>
    <row r="136" spans="3:12" x14ac:dyDescent="0.25">
      <c r="C136" s="4" t="str">
        <f>IF('1 Spec. - 1. Lägsta pris'!C99="Ja",'1 Spec. - 1. Lägsta pris'!B99,"")</f>
        <v/>
      </c>
      <c r="D136" s="4" t="str">
        <f t="array" ref="D136">IFERROR(INDEX($C$133:$C$152,SMALL(IF($C$133:$C$152&lt;&gt;"",ROW($C$133:$C$152)-ROW(C$133)+1),ROWS(D$133:D136))),"")</f>
        <v/>
      </c>
      <c r="E136" s="4" t="str">
        <f>IF('1 Spec. - 2. Relativ viktning'!C99="Ja",'1 Spec. - 2. Relativ viktning'!B99,"")</f>
        <v/>
      </c>
      <c r="F136" s="4" t="str">
        <f t="array" ref="F136">IFERROR(INDEX($E$133:$E$152,SMALL(IF($E$133:$E$152&lt;&gt;"",ROW($E$133:$E$152)-ROW(E$133)+1),ROWS(F$133:F136))),"")</f>
        <v/>
      </c>
      <c r="G136" s="4" t="str">
        <f>IF('1 Spec. - 3. Mervärdesmodell'!C99="Ja",'1 Spec. - 3. Mervärdesmodell'!B99,"")</f>
        <v/>
      </c>
      <c r="H136" s="4" t="str">
        <f t="array" ref="H136">IFERROR(INDEX($G$133:$G$152,SMALL(IF($G$133:$G$152&lt;&gt;"",ROW($G$133:$G$152)-ROW(G$133)+1),ROWS(H$133:H136))),"")</f>
        <v/>
      </c>
      <c r="I136" s="4" t="str">
        <f>IF('1 Spec. - 4. Annan modell'!C99="Ja",'1 Spec. - 4. Annan modell'!B99,"")</f>
        <v/>
      </c>
      <c r="J136" s="4" t="str">
        <f t="array" ref="J136">IFERROR(INDEX($I$133:$I$152,SMALL(IF($I$133:$I$152&lt;&gt;"",ROW($I$133:$I$152)-ROW(I$133)+1),ROWS(J$133:J136))),"")</f>
        <v/>
      </c>
      <c r="L136" s="1" t="s">
        <v>738</v>
      </c>
    </row>
    <row r="137" spans="3:12" x14ac:dyDescent="0.25">
      <c r="C137" s="4" t="str">
        <f>IF('1 Spec. - 1. Lägsta pris'!C104="Ja",'1 Spec. - 1. Lägsta pris'!B104,"")</f>
        <v/>
      </c>
      <c r="D137" s="4" t="str">
        <f t="array" ref="D137">IFERROR(INDEX($C$133:$C$152,SMALL(IF($C$133:$C$152&lt;&gt;"",ROW($C$133:$C$152)-ROW(C$133)+1),ROWS(D$133:D137))),"")</f>
        <v/>
      </c>
      <c r="E137" s="4" t="str">
        <f>IF('1 Spec. - 2. Relativ viktning'!C104="Ja",'1 Spec. - 2. Relativ viktning'!B104,"")</f>
        <v/>
      </c>
      <c r="F137" s="4" t="str">
        <f t="array" ref="F137">IFERROR(INDEX($E$133:$E$152,SMALL(IF($E$133:$E$152&lt;&gt;"",ROW($E$133:$E$152)-ROW(E$133)+1),ROWS(F$133:F137))),"")</f>
        <v/>
      </c>
      <c r="G137" s="4" t="str">
        <f>IF('1 Spec. - 3. Mervärdesmodell'!C104="Ja",'1 Spec. - 3. Mervärdesmodell'!B104,"")</f>
        <v/>
      </c>
      <c r="H137" s="4" t="str">
        <f t="array" ref="H137">IFERROR(INDEX($G$133:$G$152,SMALL(IF($G$133:$G$152&lt;&gt;"",ROW($G$133:$G$152)-ROW(G$133)+1),ROWS(H$133:H137))),"")</f>
        <v/>
      </c>
      <c r="I137" s="4" t="str">
        <f>IF('1 Spec. - 4. Annan modell'!C104="Ja",'1 Spec. - 4. Annan modell'!B104,"")</f>
        <v/>
      </c>
      <c r="J137" s="4" t="str">
        <f t="array" ref="J137">IFERROR(INDEX($I$133:$I$152,SMALL(IF($I$133:$I$152&lt;&gt;"",ROW($I$133:$I$152)-ROW(I$133)+1),ROWS(J$133:J137))),"")</f>
        <v/>
      </c>
      <c r="L137" s="1" t="s">
        <v>739</v>
      </c>
    </row>
    <row r="138" spans="3:12" x14ac:dyDescent="0.25">
      <c r="C138" s="4" t="str">
        <f>IF('1 Spec. - 1. Lägsta pris'!C109="","",'1 Spec. - 1. Lägsta pris'!B109)</f>
        <v/>
      </c>
      <c r="D138" s="4" t="str">
        <f t="array" ref="D138">IFERROR(INDEX($C$133:$C$152,SMALL(IF($C$133:$C$152&lt;&gt;"",ROW($C$133:$C$152)-ROW(C$133)+1),ROWS(D$133:D138))),"")</f>
        <v/>
      </c>
      <c r="E138" s="4" t="str">
        <f>IF('1 Spec. - 2. Relativ viktning'!C109="","",'1 Spec. - 2. Relativ viktning'!B109)</f>
        <v/>
      </c>
      <c r="F138" s="4" t="str">
        <f t="array" ref="F138">IFERROR(INDEX($E$133:$E$152,SMALL(IF($E$133:$E$152&lt;&gt;"",ROW($E$133:$E$152)-ROW(E$133)+1),ROWS(F$133:F138))),"")</f>
        <v/>
      </c>
      <c r="G138" s="4" t="str">
        <f>IF('1 Spec. - 3. Mervärdesmodell'!C109="","",'1 Spec. - 3. Mervärdesmodell'!B109)</f>
        <v/>
      </c>
      <c r="H138" s="4" t="str">
        <f t="array" ref="H138">IFERROR(INDEX($G$133:$G$152,SMALL(IF($G$133:$G$152&lt;&gt;"",ROW($G$133:$G$152)-ROW(G$133)+1),ROWS(H$133:H138))),"")</f>
        <v/>
      </c>
      <c r="I138" s="4" t="str">
        <f>IF('1 Spec. - 4. Annan modell'!C109="","",'1 Spec. - 4. Annan modell'!B109)</f>
        <v/>
      </c>
      <c r="J138" s="4" t="str">
        <f t="array" ref="J138">IFERROR(INDEX($I$133:$I$152,SMALL(IF($I$133:$I$152&lt;&gt;"",ROW($I$133:$I$152)-ROW(I$133)+1),ROWS(J$133:J138))),"")</f>
        <v/>
      </c>
      <c r="L138" s="1" t="s">
        <v>743</v>
      </c>
    </row>
    <row r="139" spans="3:12" x14ac:dyDescent="0.25">
      <c r="C139" s="4" t="str">
        <f>IF('1 Spec. - 1. Lägsta pris'!C114="","",'1 Spec. - 1. Lägsta pris'!B114)</f>
        <v/>
      </c>
      <c r="D139" s="4" t="str">
        <f t="array" ref="D139">IFERROR(INDEX($C$133:$C$152,SMALL(IF($C$133:$C$152&lt;&gt;"",ROW($C$133:$C$152)-ROW(C$133)+1),ROWS(D$133:D139))),"")</f>
        <v/>
      </c>
      <c r="E139" s="4" t="str">
        <f>IF('1 Spec. - 2. Relativ viktning'!C114="","",'1 Spec. - 2. Relativ viktning'!B114)</f>
        <v/>
      </c>
      <c r="F139" s="4" t="str">
        <f t="array" ref="F139">IFERROR(INDEX($E$133:$E$152,SMALL(IF($E$133:$E$152&lt;&gt;"",ROW($E$133:$E$152)-ROW(E$133)+1),ROWS(F$133:F139))),"")</f>
        <v/>
      </c>
      <c r="G139" s="4" t="str">
        <f>IF('1 Spec. - 3. Mervärdesmodell'!C114="","",'1 Spec. - 3. Mervärdesmodell'!B114)</f>
        <v/>
      </c>
      <c r="H139" s="4" t="str">
        <f t="array" ref="H139">IFERROR(INDEX($G$133:$G$152,SMALL(IF($G$133:$G$152&lt;&gt;"",ROW($G$133:$G$152)-ROW(G$133)+1),ROWS(H$133:H139))),"")</f>
        <v/>
      </c>
      <c r="I139" s="4" t="str">
        <f>IF('1 Spec. - 4. Annan modell'!C114="","",'1 Spec. - 4. Annan modell'!B114)</f>
        <v/>
      </c>
      <c r="J139" s="4" t="str">
        <f t="array" ref="J139">IFERROR(INDEX($I$133:$I$152,SMALL(IF($I$133:$I$152&lt;&gt;"",ROW($I$133:$I$152)-ROW(I$133)+1),ROWS(J$133:J139))),"")</f>
        <v/>
      </c>
    </row>
    <row r="140" spans="3:12" x14ac:dyDescent="0.25">
      <c r="C140" s="4" t="str">
        <f>IF('1 Spec. - 1. Lägsta pris'!C119="","",'1 Spec. - 1. Lägsta pris'!B119)</f>
        <v/>
      </c>
      <c r="D140" s="4" t="str">
        <f t="array" ref="D140">IFERROR(INDEX($C$133:$C$152,SMALL(IF($C$133:$C$152&lt;&gt;"",ROW($C$133:$C$152)-ROW(C$133)+1),ROWS(D$133:D140))),"")</f>
        <v/>
      </c>
      <c r="E140" s="4" t="str">
        <f>IF('1 Spec. - 2. Relativ viktning'!C119="","",'1 Spec. - 2. Relativ viktning'!B119)</f>
        <v/>
      </c>
      <c r="F140" s="4" t="str">
        <f t="array" ref="F140">IFERROR(INDEX($E$133:$E$152,SMALL(IF($E$133:$E$152&lt;&gt;"",ROW($E$133:$E$152)-ROW(E$133)+1),ROWS(F$133:F140))),"")</f>
        <v/>
      </c>
      <c r="G140" s="4" t="str">
        <f>IF('1 Spec. - 3. Mervärdesmodell'!C119="","",'1 Spec. - 3. Mervärdesmodell'!B119)</f>
        <v/>
      </c>
      <c r="H140" s="4" t="str">
        <f t="array" ref="H140">IFERROR(INDEX($G$133:$G$152,SMALL(IF($G$133:$G$152&lt;&gt;"",ROW($G$133:$G$152)-ROW(G$133)+1),ROWS(H$133:H140))),"")</f>
        <v/>
      </c>
      <c r="I140" s="4" t="str">
        <f>IF('1 Spec. - 4. Annan modell'!C119="","",'1 Spec. - 4. Annan modell'!B119)</f>
        <v/>
      </c>
      <c r="J140" s="4" t="str">
        <f t="array" ref="J140">IFERROR(INDEX($I$133:$I$152,SMALL(IF($I$133:$I$152&lt;&gt;"",ROW($I$133:$I$152)-ROW(I$133)+1),ROWS(J$133:J140))),"")</f>
        <v/>
      </c>
    </row>
    <row r="141" spans="3:12" x14ac:dyDescent="0.25">
      <c r="C141" s="4" t="str">
        <f>IF('1 Spec. - 1. Lägsta pris'!C123="","",'1 Spec. - 1. Lägsta pris'!B123)</f>
        <v/>
      </c>
      <c r="D141" s="4" t="str">
        <f t="array" ref="D141">IFERROR(INDEX($C$133:$C$152,SMALL(IF($C$133:$C$152&lt;&gt;"",ROW($C$133:$C$152)-ROW(C$133)+1),ROWS(D$133:D141))),"")</f>
        <v/>
      </c>
      <c r="E141" s="4" t="str">
        <f>IF('1 Spec. - 2. Relativ viktning'!C123="","",'1 Spec. - 2. Relativ viktning'!B123)</f>
        <v/>
      </c>
      <c r="F141" s="4" t="str">
        <f t="array" ref="F141">IFERROR(INDEX($E$133:$E$152,SMALL(IF($E$133:$E$152&lt;&gt;"",ROW($E$133:$E$152)-ROW(E$133)+1),ROWS(F$133:F141))),"")</f>
        <v/>
      </c>
      <c r="G141" s="4" t="str">
        <f>IF('1 Spec. - 3. Mervärdesmodell'!C123="","",'1 Spec. - 3. Mervärdesmodell'!B123)</f>
        <v/>
      </c>
      <c r="H141" s="4" t="str">
        <f t="array" ref="H141">IFERROR(INDEX($G$133:$G$152,SMALL(IF($G$133:$G$152&lt;&gt;"",ROW($G$133:$G$152)-ROW(G$133)+1),ROWS(H$133:H141))),"")</f>
        <v/>
      </c>
      <c r="I141" s="4" t="str">
        <f>IF('1 Spec. - 4. Annan modell'!C123="","",'1 Spec. - 4. Annan modell'!B123)</f>
        <v/>
      </c>
      <c r="J141" s="4" t="str">
        <f t="array" ref="J141">IFERROR(INDEX($I$133:$I$152,SMALL(IF($I$133:$I$152&lt;&gt;"",ROW($I$133:$I$152)-ROW(I$133)+1),ROWS(J$133:J141))),"")</f>
        <v/>
      </c>
    </row>
    <row r="142" spans="3:12" x14ac:dyDescent="0.25">
      <c r="C142" s="4" t="str">
        <f>IF('1 Spec. - 1. Lägsta pris'!C127="","",'1 Spec. - 1. Lägsta pris'!B127)</f>
        <v/>
      </c>
      <c r="D142" s="4" t="str">
        <f t="array" ref="D142">IFERROR(INDEX($C$133:$C$152,SMALL(IF($C$133:$C$152&lt;&gt;"",ROW($C$133:$C$152)-ROW(C$133)+1),ROWS(D$133:D142))),"")</f>
        <v/>
      </c>
      <c r="E142" s="4" t="str">
        <f>IF('1 Spec. - 2. Relativ viktning'!C127="","",'1 Spec. - 2. Relativ viktning'!B127)</f>
        <v/>
      </c>
      <c r="F142" s="4" t="str">
        <f t="array" ref="F142">IFERROR(INDEX($E$133:$E$152,SMALL(IF($E$133:$E$152&lt;&gt;"",ROW($E$133:$E$152)-ROW(E$133)+1),ROWS(F$133:F142))),"")</f>
        <v/>
      </c>
      <c r="G142" s="4" t="str">
        <f>IF('1 Spec. - 3. Mervärdesmodell'!C127="","",'1 Spec. - 3. Mervärdesmodell'!B127)</f>
        <v/>
      </c>
      <c r="H142" s="4" t="str">
        <f t="array" ref="H142">IFERROR(INDEX($G$133:$G$152,SMALL(IF($G$133:$G$152&lt;&gt;"",ROW($G$133:$G$152)-ROW(G$133)+1),ROWS(H$133:H142))),"")</f>
        <v/>
      </c>
      <c r="I142" s="4" t="str">
        <f>IF('1 Spec. - 4. Annan modell'!C127="","",'1 Spec. - 4. Annan modell'!B127)</f>
        <v/>
      </c>
      <c r="J142" s="4" t="str">
        <f t="array" ref="J142">IFERROR(INDEX($I$133:$I$152,SMALL(IF($I$133:$I$152&lt;&gt;"",ROW($I$133:$I$152)-ROW(I$133)+1),ROWS(J$133:J142))),"")</f>
        <v/>
      </c>
    </row>
    <row r="143" spans="3:12" x14ac:dyDescent="0.25">
      <c r="C143" s="4" t="str">
        <f>IF('1 Spec. - 1. Lägsta pris'!C132="","",'1 Spec. - 1. Lägsta pris'!B132)</f>
        <v/>
      </c>
      <c r="D143" s="4" t="str">
        <f t="array" ref="D143">IFERROR(INDEX($C$133:$C$152,SMALL(IF($C$133:$C$152&lt;&gt;"",ROW($C$133:$C$152)-ROW(C$133)+1),ROWS(D$133:D143))),"")</f>
        <v/>
      </c>
      <c r="E143" s="4" t="str">
        <f>IF('1 Spec. - 2. Relativ viktning'!C132="","",'1 Spec. - 2. Relativ viktning'!B132)</f>
        <v/>
      </c>
      <c r="F143" s="4" t="str">
        <f t="array" ref="F143">IFERROR(INDEX($E$133:$E$152,SMALL(IF($E$133:$E$152&lt;&gt;"",ROW($E$133:$E$152)-ROW(E$133)+1),ROWS(F$133:F143))),"")</f>
        <v/>
      </c>
      <c r="G143" s="4" t="str">
        <f>IF('1 Spec. - 3. Mervärdesmodell'!C132="","",'1 Spec. - 3. Mervärdesmodell'!B132)</f>
        <v/>
      </c>
      <c r="H143" s="4" t="str">
        <f t="array" ref="H143">IFERROR(INDEX($G$133:$G$152,SMALL(IF($G$133:$G$152&lt;&gt;"",ROW($G$133:$G$152)-ROW(G$133)+1),ROWS(H$133:H143))),"")</f>
        <v/>
      </c>
      <c r="I143" s="4" t="str">
        <f>IF('1 Spec. - 4. Annan modell'!C132="","",'1 Spec. - 4. Annan modell'!B132)</f>
        <v/>
      </c>
      <c r="J143" s="4" t="str">
        <f t="array" ref="J143">IFERROR(INDEX($I$133:$I$152,SMALL(IF($I$133:$I$152&lt;&gt;"",ROW($I$133:$I$152)-ROW(I$133)+1),ROWS(J$133:J143))),"")</f>
        <v/>
      </c>
    </row>
    <row r="144" spans="3:12" x14ac:dyDescent="0.25">
      <c r="C144" s="4" t="str">
        <f>IF('1 Spec. - 1. Lägsta pris'!C136="","",'1 Spec. - 1. Lägsta pris'!B136)</f>
        <v/>
      </c>
      <c r="D144" s="4" t="str">
        <f t="array" ref="D144">IFERROR(INDEX($C$133:$C$152,SMALL(IF($C$133:$C$152&lt;&gt;"",ROW($C$133:$C$152)-ROW(C$133)+1),ROWS(D$133:D144))),"")</f>
        <v/>
      </c>
      <c r="E144" s="4" t="str">
        <f>IF('1 Spec. - 2. Relativ viktning'!C136="","",'1 Spec. - 2. Relativ viktning'!B136)</f>
        <v/>
      </c>
      <c r="F144" s="4" t="str">
        <f t="array" ref="F144">IFERROR(INDEX($E$133:$E$152,SMALL(IF($E$133:$E$152&lt;&gt;"",ROW($E$133:$E$152)-ROW(E$133)+1),ROWS(F$133:F144))),"")</f>
        <v/>
      </c>
      <c r="G144" s="4" t="str">
        <f>IF('1 Spec. - 3. Mervärdesmodell'!C136="","",'1 Spec. - 3. Mervärdesmodell'!B136)</f>
        <v/>
      </c>
      <c r="H144" s="4" t="str">
        <f t="array" ref="H144">IFERROR(INDEX($G$133:$G$152,SMALL(IF($G$133:$G$152&lt;&gt;"",ROW($G$133:$G$152)-ROW(G$133)+1),ROWS(H$133:H144))),"")</f>
        <v/>
      </c>
      <c r="I144" s="4" t="str">
        <f>IF('1 Spec. - 4. Annan modell'!C136="","",'1 Spec. - 4. Annan modell'!B136)</f>
        <v/>
      </c>
      <c r="J144" s="4" t="str">
        <f t="array" ref="J144">IFERROR(INDEX($I$133:$I$152,SMALL(IF($I$133:$I$152&lt;&gt;"",ROW($I$133:$I$152)-ROW(I$133)+1),ROWS(J$133:J144))),"")</f>
        <v/>
      </c>
    </row>
    <row r="145" spans="3:10" x14ac:dyDescent="0.25">
      <c r="C145" s="4" t="str">
        <f>IF('1 Spec. - 1. Lägsta pris'!C140="","",'1 Spec. - 1. Lägsta pris'!B140)</f>
        <v/>
      </c>
      <c r="D145" s="4" t="str">
        <f t="array" ref="D145">IFERROR(INDEX($C$133:$C$152,SMALL(IF($C$133:$C$152&lt;&gt;"",ROW($C$133:$C$152)-ROW(C$133)+1),ROWS(D$133:D145))),"")</f>
        <v/>
      </c>
      <c r="E145" s="4" t="str">
        <f>IF('1 Spec. - 2. Relativ viktning'!C140="","",'1 Spec. - 2. Relativ viktning'!B140)</f>
        <v/>
      </c>
      <c r="F145" s="4" t="str">
        <f t="array" ref="F145">IFERROR(INDEX($E$133:$E$152,SMALL(IF($E$133:$E$152&lt;&gt;"",ROW($E$133:$E$152)-ROW(E$133)+1),ROWS(F$133:F145))),"")</f>
        <v/>
      </c>
      <c r="G145" s="4" t="str">
        <f>IF('1 Spec. - 3. Mervärdesmodell'!C140="","",'1 Spec. - 3. Mervärdesmodell'!B140)</f>
        <v/>
      </c>
      <c r="H145" s="4" t="str">
        <f t="array" ref="H145">IFERROR(INDEX($G$133:$G$152,SMALL(IF($G$133:$G$152&lt;&gt;"",ROW($G$133:$G$152)-ROW(G$133)+1),ROWS(H$133:H145))),"")</f>
        <v/>
      </c>
      <c r="I145" s="4" t="str">
        <f>IF('1 Spec. - 4. Annan modell'!C140="","",'1 Spec. - 4. Annan modell'!B140)</f>
        <v/>
      </c>
      <c r="J145" s="4" t="str">
        <f t="array" ref="J145">IFERROR(INDEX($I$133:$I$152,SMALL(IF($I$133:$I$152&lt;&gt;"",ROW($I$133:$I$152)-ROW(I$133)+1),ROWS(J$133:J145))),"")</f>
        <v/>
      </c>
    </row>
    <row r="146" spans="3:10" x14ac:dyDescent="0.25">
      <c r="C146" s="4" t="str">
        <f>IF('1 Spec. - 1. Lägsta pris'!C145="","",'1 Spec. - 1. Lägsta pris'!B145)</f>
        <v/>
      </c>
      <c r="D146" s="4" t="str">
        <f t="array" ref="D146">IFERROR(INDEX($C$133:$C$152,SMALL(IF($C$133:$C$152&lt;&gt;"",ROW($C$133:$C$152)-ROW(C$133)+1),ROWS(D$133:D146))),"")</f>
        <v/>
      </c>
      <c r="E146" s="4" t="str">
        <f>IF('1 Spec. - 2. Relativ viktning'!C145="","",'1 Spec. - 2. Relativ viktning'!B145)</f>
        <v/>
      </c>
      <c r="F146" s="4" t="str">
        <f t="array" ref="F146">IFERROR(INDEX($E$133:$E$152,SMALL(IF($E$133:$E$152&lt;&gt;"",ROW($E$133:$E$152)-ROW(E$133)+1),ROWS(F$133:F146))),"")</f>
        <v/>
      </c>
      <c r="G146" s="4" t="str">
        <f>IF('1 Spec. - 3. Mervärdesmodell'!C145="","",'1 Spec. - 3. Mervärdesmodell'!B145)</f>
        <v/>
      </c>
      <c r="H146" s="4" t="str">
        <f t="array" ref="H146">IFERROR(INDEX($G$133:$G$152,SMALL(IF($G$133:$G$152&lt;&gt;"",ROW($G$133:$G$152)-ROW(G$133)+1),ROWS(H$133:H146))),"")</f>
        <v/>
      </c>
      <c r="I146" s="4" t="str">
        <f>IF('1 Spec. - 4. Annan modell'!C145="","",'1 Spec. - 4. Annan modell'!B145)</f>
        <v/>
      </c>
      <c r="J146" s="4" t="str">
        <f t="array" ref="J146">IFERROR(INDEX($I$133:$I$152,SMALL(IF($I$133:$I$152&lt;&gt;"",ROW($I$133:$I$152)-ROW(I$133)+1),ROWS(J$133:J146))),"")</f>
        <v/>
      </c>
    </row>
    <row r="147" spans="3:10" x14ac:dyDescent="0.25">
      <c r="C147" s="4" t="str">
        <f>IF('1 Spec. - 1. Lägsta pris'!C150="","",'1 Spec. - 1. Lägsta pris'!B150)</f>
        <v/>
      </c>
      <c r="D147" s="4" t="str">
        <f t="array" ref="D147">IFERROR(INDEX($C$133:$C$152,SMALL(IF($C$133:$C$152&lt;&gt;"",ROW($C$133:$C$152)-ROW(C$133)+1),ROWS(D$133:D147))),"")</f>
        <v/>
      </c>
      <c r="E147" s="4" t="str">
        <f>IF('1 Spec. - 2. Relativ viktning'!C150="","",'1 Spec. - 2. Relativ viktning'!B150)</f>
        <v/>
      </c>
      <c r="F147" s="4" t="str">
        <f t="array" ref="F147">IFERROR(INDEX($E$133:$E$152,SMALL(IF($E$133:$E$152&lt;&gt;"",ROW($E$133:$E$152)-ROW(E$133)+1),ROWS(F$133:F147))),"")</f>
        <v/>
      </c>
      <c r="G147" s="4" t="str">
        <f>IF('1 Spec. - 3. Mervärdesmodell'!C150="","",'1 Spec. - 3. Mervärdesmodell'!B150)</f>
        <v/>
      </c>
      <c r="H147" s="4" t="str">
        <f t="array" ref="H147">IFERROR(INDEX($G$133:$G$152,SMALL(IF($G$133:$G$152&lt;&gt;"",ROW($G$133:$G$152)-ROW(G$133)+1),ROWS(H$133:H147))),"")</f>
        <v/>
      </c>
      <c r="I147" s="4" t="str">
        <f>IF('1 Spec. - 4. Annan modell'!C150="","",'1 Spec. - 4. Annan modell'!B150)</f>
        <v/>
      </c>
      <c r="J147" s="4" t="str">
        <f t="array" ref="J147">IFERROR(INDEX($I$133:$I$152,SMALL(IF($I$133:$I$152&lt;&gt;"",ROW($I$133:$I$152)-ROW(I$133)+1),ROWS(J$133:J147))),"")</f>
        <v/>
      </c>
    </row>
    <row r="148" spans="3:10" x14ac:dyDescent="0.25">
      <c r="C148" s="4" t="str">
        <f>IF('1 Spec. - 1. Lägsta pris'!C155="","",'1 Spec. - 1. Lägsta pris'!B155)</f>
        <v/>
      </c>
      <c r="D148" s="4" t="str">
        <f t="array" ref="D148">IFERROR(INDEX($C$133:$C$152,SMALL(IF($C$133:$C$152&lt;&gt;"",ROW($C$133:$C$152)-ROW(C$133)+1),ROWS(D$133:D148))),"")</f>
        <v/>
      </c>
      <c r="E148" s="4" t="str">
        <f>IF('1 Spec. - 2. Relativ viktning'!C155="","",'1 Spec. - 2. Relativ viktning'!B155)</f>
        <v/>
      </c>
      <c r="F148" s="4" t="str">
        <f t="array" ref="F148">IFERROR(INDEX($E$133:$E$152,SMALL(IF($E$133:$E$152&lt;&gt;"",ROW($E$133:$E$152)-ROW(E$133)+1),ROWS(F$133:F148))),"")</f>
        <v/>
      </c>
      <c r="G148" s="4" t="str">
        <f>IF('1 Spec. - 3. Mervärdesmodell'!C155="","",'1 Spec. - 3. Mervärdesmodell'!B155)</f>
        <v/>
      </c>
      <c r="H148" s="4" t="str">
        <f t="array" ref="H148">IFERROR(INDEX($G$133:$G$152,SMALL(IF($G$133:$G$152&lt;&gt;"",ROW($G$133:$G$152)-ROW(G$133)+1),ROWS(H$133:H148))),"")</f>
        <v/>
      </c>
      <c r="I148" s="4" t="str">
        <f>IF('1 Spec. - 4. Annan modell'!C155="","",'1 Spec. - 4. Annan modell'!B155)</f>
        <v/>
      </c>
      <c r="J148" s="4" t="str">
        <f t="array" ref="J148">IFERROR(INDEX($I$133:$I$152,SMALL(IF($I$133:$I$152&lt;&gt;"",ROW($I$133:$I$152)-ROW(I$133)+1),ROWS(J$133:J148))),"")</f>
        <v/>
      </c>
    </row>
    <row r="149" spans="3:10" x14ac:dyDescent="0.25">
      <c r="C149" s="4" t="str">
        <f>IF('1 Spec. - 1. Lägsta pris'!C160="","",'1 Spec. - 1. Lägsta pris'!B160)</f>
        <v/>
      </c>
      <c r="D149" s="4" t="str">
        <f t="array" ref="D149">IFERROR(INDEX($C$133:$C$152,SMALL(IF($C$133:$C$152&lt;&gt;"",ROW($C$133:$C$152)-ROW(C$133)+1),ROWS(D$133:D149))),"")</f>
        <v/>
      </c>
      <c r="E149" s="4" t="str">
        <f>IF('1 Spec. - 2. Relativ viktning'!C160="","",'1 Spec. - 2. Relativ viktning'!B160)</f>
        <v/>
      </c>
      <c r="F149" s="4" t="str">
        <f t="array" ref="F149">IFERROR(INDEX($E$133:$E$152,SMALL(IF($E$133:$E$152&lt;&gt;"",ROW($E$133:$E$152)-ROW(E$133)+1),ROWS(F$133:F149))),"")</f>
        <v/>
      </c>
      <c r="G149" s="4" t="str">
        <f>IF('1 Spec. - 3. Mervärdesmodell'!C160="","",'1 Spec. - 3. Mervärdesmodell'!B160)</f>
        <v/>
      </c>
      <c r="H149" s="4" t="str">
        <f t="array" ref="H149">IFERROR(INDEX($G$133:$G$152,SMALL(IF($G$133:$G$152&lt;&gt;"",ROW($G$133:$G$152)-ROW(G$133)+1),ROWS(H$133:H149))),"")</f>
        <v/>
      </c>
      <c r="I149" s="4" t="str">
        <f>IF('1 Spec. - 4. Annan modell'!C160="","",'1 Spec. - 4. Annan modell'!B160)</f>
        <v/>
      </c>
      <c r="J149" s="4" t="str">
        <f t="array" ref="J149">IFERROR(INDEX($I$133:$I$152,SMALL(IF($I$133:$I$152&lt;&gt;"",ROW($I$133:$I$152)-ROW(I$133)+1),ROWS(J$133:J149))),"")</f>
        <v/>
      </c>
    </row>
    <row r="150" spans="3:10" x14ac:dyDescent="0.25">
      <c r="C150" s="4" t="str">
        <f>IF('1 Spec. - 1. Lägsta pris'!C165="","",'1 Spec. - 1. Lägsta pris'!B165)</f>
        <v/>
      </c>
      <c r="D150" s="4" t="str">
        <f t="array" ref="D150">IFERROR(INDEX($C$133:$C$152,SMALL(IF($C$133:$C$152&lt;&gt;"",ROW($C$133:$C$152)-ROW(C$133)+1),ROWS(D$133:D150))),"")</f>
        <v/>
      </c>
      <c r="E150" s="4" t="str">
        <f>IF('1 Spec. - 2. Relativ viktning'!C165="","",'1 Spec. - 2. Relativ viktning'!B165)</f>
        <v/>
      </c>
      <c r="F150" s="4" t="str">
        <f t="array" ref="F150">IFERROR(INDEX($E$133:$E$152,SMALL(IF($E$133:$E$152&lt;&gt;"",ROW($E$133:$E$152)-ROW(E$133)+1),ROWS(F$133:F150))),"")</f>
        <v/>
      </c>
      <c r="G150" s="4" t="str">
        <f>IF('1 Spec. - 3. Mervärdesmodell'!C165="","",'1 Spec. - 3. Mervärdesmodell'!B165)</f>
        <v/>
      </c>
      <c r="H150" s="4" t="str">
        <f t="array" ref="H150">IFERROR(INDEX($G$133:$G$152,SMALL(IF($G$133:$G$152&lt;&gt;"",ROW($G$133:$G$152)-ROW(G$133)+1),ROWS(H$133:H150))),"")</f>
        <v/>
      </c>
      <c r="I150" s="4" t="str">
        <f>IF('1 Spec. - 4. Annan modell'!C165="","",'1 Spec. - 4. Annan modell'!B165)</f>
        <v/>
      </c>
      <c r="J150" s="4" t="str">
        <f t="array" ref="J150">IFERROR(INDEX($I$133:$I$152,SMALL(IF($I$133:$I$152&lt;&gt;"",ROW($I$133:$I$152)-ROW(I$133)+1),ROWS(J$133:J150))),"")</f>
        <v/>
      </c>
    </row>
    <row r="151" spans="3:10" x14ac:dyDescent="0.25">
      <c r="C151" s="4" t="str">
        <f>IF('1 Spec. - 1. Lägsta pris'!C170="","",'1 Spec. - 1. Lägsta pris'!B170)</f>
        <v/>
      </c>
      <c r="D151" s="4" t="str">
        <f t="array" ref="D151">IFERROR(INDEX($C$133:$C$152,SMALL(IF($C$133:$C$152&lt;&gt;"",ROW($C$133:$C$152)-ROW(C$133)+1),ROWS(D$133:D151))),"")</f>
        <v/>
      </c>
      <c r="E151" s="4" t="str">
        <f>IF('1 Spec. - 2. Relativ viktning'!C170="","",'1 Spec. - 2. Relativ viktning'!B170)</f>
        <v/>
      </c>
      <c r="F151" s="4" t="str">
        <f t="array" ref="F151">IFERROR(INDEX($E$133:$E$152,SMALL(IF($E$133:$E$152&lt;&gt;"",ROW($E$133:$E$152)-ROW(E$133)+1),ROWS(F$133:F151))),"")</f>
        <v/>
      </c>
      <c r="G151" s="4" t="str">
        <f>IF('1 Spec. - 3. Mervärdesmodell'!C170="","",'1 Spec. - 3. Mervärdesmodell'!B170)</f>
        <v/>
      </c>
      <c r="H151" s="4" t="str">
        <f t="array" ref="H151">IFERROR(INDEX($G$133:$G$152,SMALL(IF($G$133:$G$152&lt;&gt;"",ROW($G$133:$G$152)-ROW(G$133)+1),ROWS(H$133:H151))),"")</f>
        <v/>
      </c>
      <c r="I151" s="4" t="str">
        <f>IF('1 Spec. - 4. Annan modell'!C170="","",'1 Spec. - 4. Annan modell'!B170)</f>
        <v/>
      </c>
      <c r="J151" s="4" t="str">
        <f t="array" ref="J151">IFERROR(INDEX($I$133:$I$152,SMALL(IF($I$133:$I$152&lt;&gt;"",ROW($I$133:$I$152)-ROW(I$133)+1),ROWS(J$133:J151))),"")</f>
        <v/>
      </c>
    </row>
    <row r="152" spans="3:10" x14ac:dyDescent="0.25">
      <c r="C152" s="4" t="str">
        <f>IF('1 Spec. - 1. Lägsta pris'!C175="","",'1 Spec. - 1. Lägsta pris'!B175)</f>
        <v/>
      </c>
      <c r="D152" s="4" t="str">
        <f t="array" ref="D152">IFERROR(INDEX($C$133:$C$152,SMALL(IF($C$133:$C$152&lt;&gt;"",ROW($C$133:$C$152)-ROW(C$133)+1),ROWS(D$133:D152))),"")</f>
        <v/>
      </c>
      <c r="E152" s="4" t="str">
        <f>IF('1 Spec. - 2. Relativ viktning'!C175="","",'1 Spec. - 2. Relativ viktning'!B175)</f>
        <v/>
      </c>
      <c r="F152" s="4" t="str">
        <f t="array" ref="F152">IFERROR(INDEX($E$133:$E$152,SMALL(IF($E$133:$E$152&lt;&gt;"",ROW($E$133:$E$152)-ROW(E$133)+1),ROWS(F$133:F152))),"")</f>
        <v/>
      </c>
      <c r="G152" s="4" t="str">
        <f>IF('1 Spec. - 3. Mervärdesmodell'!C175="","",'1 Spec. - 3. Mervärdesmodell'!B175)</f>
        <v/>
      </c>
      <c r="H152" s="4" t="str">
        <f t="array" ref="H152">IFERROR(INDEX($G$133:$G$152,SMALL(IF($G$133:$G$152&lt;&gt;"",ROW($G$133:$G$152)-ROW(G$133)+1),ROWS(H$133:H152))),"")</f>
        <v/>
      </c>
      <c r="I152" s="4" t="str">
        <f>IF('1 Spec. - 4. Annan modell'!C175="","",'1 Spec. - 4. Annan modell'!B175)</f>
        <v/>
      </c>
      <c r="J152" s="4" t="str">
        <f t="array" ref="J152">IFERROR(INDEX($I$133:$I$152,SMALL(IF($I$133:$I$152&lt;&gt;"",ROW($I$133:$I$152)-ROW(I$133)+1),ROWS(J$133:J152))),"")</f>
        <v/>
      </c>
    </row>
  </sheetData>
  <sheetProtection formatColumns="0" formatRows="0"/>
  <phoneticPr fontId="14" type="noConversion"/>
  <conditionalFormatting sqref="D64:D66">
    <cfRule type="expression" dxfId="132" priority="1">
      <formula>ISNUMBER(SEARCH("bör",$B$94))=TRUE</formula>
    </cfRule>
  </conditionalFormatting>
  <pageMargins left="0.7" right="0.7" top="0.75" bottom="0.75" header="0.3" footer="0.3"/>
  <pageSetup paperSize="9" scale="29" orientation="landscape" r:id="rId1"/>
  <headerFooter>
    <oddFooter>&amp;R&amp;P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2"/>
  <dimension ref="A1:F10"/>
  <sheetViews>
    <sheetView workbookViewId="0">
      <selection activeCell="K12" sqref="K12"/>
    </sheetView>
  </sheetViews>
  <sheetFormatPr defaultColWidth="9.1796875" defaultRowHeight="12.5" x14ac:dyDescent="0.25"/>
  <cols>
    <col min="1" max="1" width="9.1796875" style="47"/>
    <col min="2" max="2" width="15" style="47" bestFit="1" customWidth="1"/>
    <col min="3" max="3" width="12.26953125" style="47" bestFit="1" customWidth="1"/>
    <col min="4" max="4" width="9.1796875" style="47"/>
    <col min="5" max="5" width="16.81640625" style="47" customWidth="1"/>
    <col min="6" max="16384" width="9.1796875" style="47"/>
  </cols>
  <sheetData>
    <row r="1" spans="1:6" x14ac:dyDescent="0.25">
      <c r="A1" s="47" t="s">
        <v>140</v>
      </c>
      <c r="B1" s="47" t="b">
        <v>0</v>
      </c>
    </row>
    <row r="2" spans="1:6" ht="13" x14ac:dyDescent="0.3">
      <c r="A2" s="62" t="s">
        <v>9</v>
      </c>
      <c r="B2" s="2" t="s">
        <v>173</v>
      </c>
      <c r="C2" s="2"/>
      <c r="D2" s="47">
        <v>1</v>
      </c>
      <c r="E2" s="63" t="str">
        <f>INDEX(E3:E5,D2)</f>
        <v>Adminläge! Klicka här för att låsa vita celler.</v>
      </c>
    </row>
    <row r="3" spans="1:6" x14ac:dyDescent="0.25">
      <c r="A3" s="62" t="s">
        <v>10</v>
      </c>
      <c r="B3" s="60" t="s">
        <v>173</v>
      </c>
      <c r="C3" s="2"/>
      <c r="E3" s="2" t="s">
        <v>171</v>
      </c>
    </row>
    <row r="4" spans="1:6" ht="13" x14ac:dyDescent="0.3">
      <c r="A4" s="62" t="s">
        <v>11</v>
      </c>
      <c r="B4" s="61" t="s">
        <v>173</v>
      </c>
      <c r="C4" s="2" t="s">
        <v>16</v>
      </c>
      <c r="E4" s="63" t="s">
        <v>169</v>
      </c>
    </row>
    <row r="5" spans="1:6" ht="13" x14ac:dyDescent="0.3">
      <c r="A5" s="62" t="s">
        <v>12</v>
      </c>
      <c r="B5" s="51" t="s">
        <v>13</v>
      </c>
      <c r="C5" s="2" t="s">
        <v>143</v>
      </c>
      <c r="E5" s="63" t="s">
        <v>170</v>
      </c>
    </row>
    <row r="6" spans="1:6" x14ac:dyDescent="0.25">
      <c r="A6" s="62"/>
      <c r="B6" s="48"/>
      <c r="C6" s="2" t="s">
        <v>14</v>
      </c>
      <c r="F6" s="64"/>
    </row>
    <row r="7" spans="1:6" x14ac:dyDescent="0.25">
      <c r="A7" s="62"/>
      <c r="B7" s="49"/>
      <c r="C7" s="2" t="s">
        <v>15</v>
      </c>
      <c r="E7" s="47" t="s">
        <v>321</v>
      </c>
    </row>
    <row r="8" spans="1:6" x14ac:dyDescent="0.25">
      <c r="A8" s="62"/>
      <c r="B8" s="50"/>
      <c r="C8" s="2" t="s">
        <v>17</v>
      </c>
      <c r="E8" s="47">
        <f>VALUE(IF(ISNUMBER(SEARCH("2",DpDwnTDV))=TRUE,"2","1"))</f>
        <v>2</v>
      </c>
    </row>
    <row r="9" spans="1:6" x14ac:dyDescent="0.25">
      <c r="A9" s="62"/>
      <c r="B9" s="3"/>
      <c r="C9" s="2" t="s">
        <v>18</v>
      </c>
      <c r="E9" s="47" t="str">
        <f>"Alt"&amp;IF(ISNUMBER(SEARCH("1",DpDwnUtvddrop))=TRUE,"1",IF(ISNUMBER(SEARCH("2",DpDwnUtvddrop))=TRUE,"2",IF(ISNUMBER(SEARCH("3",DpDwnUtvddrop))=TRUE,"3",IF(ISNUMBER(SEARCH("4",DpDwnUtvddrop))=TRUE,"4"))))</f>
        <v>AltFALSE</v>
      </c>
    </row>
    <row r="10" spans="1:6" x14ac:dyDescent="0.25">
      <c r="A10" s="2"/>
      <c r="B10" s="2"/>
      <c r="C10" s="2"/>
    </row>
  </sheetData>
  <sheetProtection algorithmName="SHA-512" hashValue="Ds5akzdrLLBlljAHBoDyBJk2+et4uQKYPkXCWzR27mt/HFPPj+m+ZVCCKB7VMlI7TKrrQAn3xAGBI4/Jkfy5sg==" saltValue="sQ/jistj1DQK6jS1M7KZzw==" spinCount="100000" sheet="1" formatColumns="0" formatRow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9</vt:i4>
      </vt:variant>
      <vt:variant>
        <vt:lpstr>Namngivna områden</vt:lpstr>
      </vt:variant>
      <vt:variant>
        <vt:i4>104</vt:i4>
      </vt:variant>
    </vt:vector>
  </HeadingPairs>
  <TitlesOfParts>
    <vt:vector size="113" baseType="lpstr">
      <vt:lpstr>Information</vt:lpstr>
      <vt:lpstr>1 Spec. - 1. Lägsta pris</vt:lpstr>
      <vt:lpstr>1 Spec. - 2. Relativ viktning</vt:lpstr>
      <vt:lpstr>1 Spec. - 3. Mervärdesmodell</vt:lpstr>
      <vt:lpstr>1 Spec. - 4. Annan modell</vt:lpstr>
      <vt:lpstr>2 Avtalstecknande</vt:lpstr>
      <vt:lpstr>Blad1</vt:lpstr>
      <vt:lpstr>Admin</vt:lpstr>
      <vt:lpstr>SysAdmin</vt:lpstr>
      <vt:lpstr>ButtonStatus</vt:lpstr>
      <vt:lpstr>ButtonText</vt:lpstr>
      <vt:lpstr>Information!Cell_CB_St2_Rd1</vt:lpstr>
      <vt:lpstr>Information!Cell_CB_St2_Rd11</vt:lpstr>
      <vt:lpstr>Information!Cell_CB_St2_Rd12</vt:lpstr>
      <vt:lpstr>Information!Cell_CB_St2_Rd13</vt:lpstr>
      <vt:lpstr>Information!Cell_CB_St2_Rd14</vt:lpstr>
      <vt:lpstr>Information!Cell_CB_St2_Rd15</vt:lpstr>
      <vt:lpstr>Information!Cell_CB_St2_Rd16</vt:lpstr>
      <vt:lpstr>Information!Cell_CB_St2_Rd17</vt:lpstr>
      <vt:lpstr>Information!Cell_CB_St2_Rd18</vt:lpstr>
      <vt:lpstr>Information!Cell_CB_St2_Rd19</vt:lpstr>
      <vt:lpstr>'1 Spec. - 2. Relativ viktning'!DpDwnTDV</vt:lpstr>
      <vt:lpstr>'1 Spec. - 3. Mervärdesmodell'!DpDwnTDV</vt:lpstr>
      <vt:lpstr>'1 Spec. - 4. Annan modell'!DpDwnTDV</vt:lpstr>
      <vt:lpstr>Information!DpDwnTDV</vt:lpstr>
      <vt:lpstr>DpDwnTDV</vt:lpstr>
      <vt:lpstr>Information!DpDwnUtvddrop</vt:lpstr>
      <vt:lpstr>'1 Spec. - 2. Relativ viktning'!LarmStatus</vt:lpstr>
      <vt:lpstr>'1 Spec. - 3. Mervärdesmodell'!LarmStatus</vt:lpstr>
      <vt:lpstr>'1 Spec. - 4. Annan modell'!LarmStatus</vt:lpstr>
      <vt:lpstr>Information!LarmStatus</vt:lpstr>
      <vt:lpstr>LarmStatus</vt:lpstr>
      <vt:lpstr>ListaVaraTjänst</vt:lpstr>
      <vt:lpstr>ListLevNamn</vt:lpstr>
      <vt:lpstr>ListvalRegion</vt:lpstr>
      <vt:lpstr>LockStatus</vt:lpstr>
      <vt:lpstr>MiljöNrTjänst</vt:lpstr>
      <vt:lpstr>NrTjänst</vt:lpstr>
      <vt:lpstr>pkey</vt:lpstr>
      <vt:lpstr>ResLevDelområde</vt:lpstr>
      <vt:lpstr>ResOpt</vt:lpstr>
      <vt:lpstr>Information!ResVarTja</vt:lpstr>
      <vt:lpstr>Information!SpecBilaga</vt:lpstr>
      <vt:lpstr>Information!StatusSpec01</vt:lpstr>
      <vt:lpstr>TblBeräkning</vt:lpstr>
      <vt:lpstr>Information!TblDelområde</vt:lpstr>
      <vt:lpstr>TblDelområde</vt:lpstr>
      <vt:lpstr>TblEnhet</vt:lpstr>
      <vt:lpstr>Information!TblGrundTilldeln</vt:lpstr>
      <vt:lpstr>TblGrundTilldeln</vt:lpstr>
      <vt:lpstr>TblKrv2</vt:lpstr>
      <vt:lpstr>TblKrvRes1</vt:lpstr>
      <vt:lpstr>TblKrvRes10</vt:lpstr>
      <vt:lpstr>TblKrvRes11</vt:lpstr>
      <vt:lpstr>TblKrvRes12</vt:lpstr>
      <vt:lpstr>TblKrvRes13</vt:lpstr>
      <vt:lpstr>TblKrvRes14</vt:lpstr>
      <vt:lpstr>TblKrvRes15</vt:lpstr>
      <vt:lpstr>TblKrvRes16</vt:lpstr>
      <vt:lpstr>TblKrvRes17</vt:lpstr>
      <vt:lpstr>TblKrvRes18</vt:lpstr>
      <vt:lpstr>TblKrvRes19</vt:lpstr>
      <vt:lpstr>TblKrvRes2</vt:lpstr>
      <vt:lpstr>TblKrvRes20</vt:lpstr>
      <vt:lpstr>TblKrvRes3</vt:lpstr>
      <vt:lpstr>TblKrvRes4</vt:lpstr>
      <vt:lpstr>TblKrvRes5</vt:lpstr>
      <vt:lpstr>TblKrvRes6</vt:lpstr>
      <vt:lpstr>TblKrvRes7</vt:lpstr>
      <vt:lpstr>TblKrvRes8</vt:lpstr>
      <vt:lpstr>TblKrvRes9</vt:lpstr>
      <vt:lpstr>TblLarmTyp</vt:lpstr>
      <vt:lpstr>TblLeverantörer</vt:lpstr>
      <vt:lpstr>TblTjänst</vt:lpstr>
      <vt:lpstr>Information!TblUtVrd</vt:lpstr>
      <vt:lpstr>TblUtVrd</vt:lpstr>
      <vt:lpstr>TblVaraTjanstAlt</vt:lpstr>
      <vt:lpstr>Information!TillDelVal</vt:lpstr>
      <vt:lpstr>TillDelVal</vt:lpstr>
      <vt:lpstr>'1 Spec. - 2. Relativ viktning'!TillDelVal2</vt:lpstr>
      <vt:lpstr>'1 Spec. - 3. Mervärdesmodell'!TillDelVal2</vt:lpstr>
      <vt:lpstr>'1 Spec. - 4. Annan modell'!TillDelVal2</vt:lpstr>
      <vt:lpstr>Information!TillDelVal2</vt:lpstr>
      <vt:lpstr>TillDelVal2</vt:lpstr>
      <vt:lpstr>UKey</vt:lpstr>
      <vt:lpstr>'1 Spec. - 2. Relativ viktning'!USRDelområde</vt:lpstr>
      <vt:lpstr>'1 Spec. - 3. Mervärdesmodell'!USRDelområde</vt:lpstr>
      <vt:lpstr>'1 Spec. - 4. Annan modell'!USRDelområde</vt:lpstr>
      <vt:lpstr>Information!USRDelområde</vt:lpstr>
      <vt:lpstr>USRDelområde</vt:lpstr>
      <vt:lpstr>'1 Spec. - 1. Lägsta pris'!Utskriftsområde</vt:lpstr>
      <vt:lpstr>'1 Spec. - 2. Relativ viktning'!Utskriftsområde</vt:lpstr>
      <vt:lpstr>'1 Spec. - 3. Mervärdesmodell'!Utskriftsområde</vt:lpstr>
      <vt:lpstr>'1 Spec. - 4. Annan modell'!Utskriftsområde</vt:lpstr>
      <vt:lpstr>Information!Utskriftsområde</vt:lpstr>
      <vt:lpstr>'1 Spec. - 1. Lägsta pris'!Utskriftsrubriker</vt:lpstr>
      <vt:lpstr>'1 Spec. - 2. Relativ viktning'!Utskriftsrubriker</vt:lpstr>
      <vt:lpstr>'1 Spec. - 3. Mervärdesmodell'!Utskriftsrubriker</vt:lpstr>
      <vt:lpstr>'1 Spec. - 4. Annan modell'!Utskriftsrubriker</vt:lpstr>
      <vt:lpstr>'2 Avtalstecknande'!Utskriftsrubriker</vt:lpstr>
      <vt:lpstr>Information!Utskriftsrubriker</vt:lpstr>
      <vt:lpstr>Information!UtvarderingsVal</vt:lpstr>
      <vt:lpstr>UtvarderingsVal</vt:lpstr>
      <vt:lpstr>'1 Spec. - 2. Relativ viktning'!UtvarderingsVal2</vt:lpstr>
      <vt:lpstr>'1 Spec. - 3. Mervärdesmodell'!UtvarderingsVal2</vt:lpstr>
      <vt:lpstr>'1 Spec. - 4. Annan modell'!UtvarderingsVal2</vt:lpstr>
      <vt:lpstr>Information!UtvarderingsVal2</vt:lpstr>
      <vt:lpstr>UtvarderingsVal2</vt:lpstr>
      <vt:lpstr>Information!ValBilaga</vt:lpstr>
      <vt:lpstr>ValBilaga</vt:lpstr>
      <vt:lpstr>ValVarTja</vt:lpstr>
      <vt:lpstr>Wkey</vt:lpstr>
      <vt:lpstr>YColor</vt:lpstr>
    </vt:vector>
  </TitlesOfParts>
  <Company>VHS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Dator</dc:creator>
  <cp:lastModifiedBy>Karl-Johan Skiver</cp:lastModifiedBy>
  <cp:lastPrinted>2020-07-08T07:31:18Z</cp:lastPrinted>
  <dcterms:created xsi:type="dcterms:W3CDTF">2008-11-24T11:40:31Z</dcterms:created>
  <dcterms:modified xsi:type="dcterms:W3CDTF">2026-09-16T13:50:32Z</dcterms:modified>
</cp:coreProperties>
</file>