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showInkAnnotation="0" codeName="ThisWorkbook"/>
  <mc:AlternateContent xmlns:mc="http://schemas.openxmlformats.org/markup-compatibility/2006">
    <mc:Choice Requires="x15">
      <x15ac:absPath xmlns:x15ac="http://schemas.microsoft.com/office/spreadsheetml/2010/11/ac" url="https://rehngruppen.sharepoint.com/sites/KunderK/Delade dokument/Kammarkollegiet/Avropsmallar/Cirkulära möbeltjänster/"/>
    </mc:Choice>
  </mc:AlternateContent>
  <xr:revisionPtr revIDLastSave="153" documentId="13_ncr:1_{F0676753-4941-40FA-889B-28DE6373899F}" xr6:coauthVersionLast="47" xr6:coauthVersionMax="47" xr10:uidLastSave="{DECEE8BA-6489-4C10-B4D7-05F23A1D4F50}"/>
  <workbookProtection workbookAlgorithmName="SHA-512" workbookHashValue="vPOn9o4rVyGkU+NVWO8evto104cfctTw1i5UDO02TOzk/UZc3mKqa+LRx3Rv882DFUMj5ogWYUUqWw7o0No4+A==" workbookSaltValue="sCvdNp3zbp6KBTR0q/FheQ==" workbookSpinCount="100000" lockStructure="1"/>
  <bookViews>
    <workbookView xWindow="-120" yWindow="-120" windowWidth="29040" windowHeight="17520" tabRatio="768" xr2:uid="{00000000-000D-0000-FFFF-FFFF00000000}"/>
  </bookViews>
  <sheets>
    <sheet name="1 Specifikation" sheetId="98" r:id="rId1"/>
    <sheet name="2 Avtalstecknande" sheetId="100" r:id="rId2"/>
    <sheet name="Admin" sheetId="86" state="veryHidden" r:id="rId3"/>
    <sheet name="SysAdmin" sheetId="101" state="veryHidden" r:id="rId4"/>
  </sheets>
  <definedNames>
    <definedName name="AntalSpec01">'1 Specifikation'!#REF!</definedName>
    <definedName name="ButtonStatus">SysAdmin!$D$2</definedName>
    <definedName name="ButtonText">SysAdmin!$E$2</definedName>
    <definedName name="Cell_CB_St2_Rd1">'1 Specifikation'!$M$48</definedName>
    <definedName name="Cell_CB_St2_Rd10">'1 Specifikation'!$M$67</definedName>
    <definedName name="Cell_CB_St2_Rd11">'1 Specifikation'!$M$49</definedName>
    <definedName name="Cell_CB_St2_Rd12">'1 Specifikation'!$M$50</definedName>
    <definedName name="Cell_CB_St2_Rd13">'1 Specifikation'!$M$51</definedName>
    <definedName name="Cell_CB_St2_Rd14">'1 Specifikation'!$M$52</definedName>
    <definedName name="Cell_CB_St2_Rd15">'1 Specifikation'!$M$53</definedName>
    <definedName name="Cell_CB_St2_Rd16">'1 Specifikation'!$M$54</definedName>
    <definedName name="Cell_CB_St2_Rd17">'1 Specifikation'!$M$55</definedName>
    <definedName name="Cell_CB_St2_Rd18">'1 Specifikation'!$M$56</definedName>
    <definedName name="Cell_CB_St2_Rd19">'1 Specifikation'!$M$57</definedName>
    <definedName name="Cell_CB_St2_Rd2">'1 Specifikation'!$M$58</definedName>
    <definedName name="Cell_CB_St2_Rd20">'1 Specifikation'!$M$66</definedName>
    <definedName name="Cell_CB_St2_Rd3">'1 Specifikation'!$M$59</definedName>
    <definedName name="Cell_CB_St2_Rd4">'1 Specifikation'!$M$60</definedName>
    <definedName name="Cell_CB_St2_Rd5">'1 Specifikation'!$M$61</definedName>
    <definedName name="Cell_CB_St2_Rd6">'1 Specifikation'!$M$62</definedName>
    <definedName name="Cell_CB_St2_Rd7">'1 Specifikation'!$M$63</definedName>
    <definedName name="Cell_CB_St2_Rd8">'1 Specifikation'!$M$64</definedName>
    <definedName name="Cell_CB_St2_Rd9">'1 Specifikation'!$M$65</definedName>
    <definedName name="Delområde_Vara_Tjanst">OFFSET(Admin!$C$109,0,0,COUNTA(Admin!$C$109:$C$130),1)</definedName>
    <definedName name="DpDwnTDV">'1 Specifikation'!$B$140</definedName>
    <definedName name="DpDwnUtvddrop">'1 Specifikation'!$B$146</definedName>
    <definedName name="Input14" localSheetId="0">'1 Specifikation'!#REF!</definedName>
    <definedName name="LarmStatus">'1 Specifikation'!$AH$3</definedName>
    <definedName name="ListaTilldelningsVara">Admin!$D$210:$D$282</definedName>
    <definedName name="ListaVaraTjänst">Admin!$D$135:$D$207</definedName>
    <definedName name="ListLevNamn">Admin!$C$62:$C$105</definedName>
    <definedName name="ListvalNrProduktTjänst">#REF!</definedName>
    <definedName name="ListvalRegion">Admin!$J$36:$J$57</definedName>
    <definedName name="ListvalTjänst">Admin!#REF!</definedName>
    <definedName name="LockStatus">SysAdmin!$B$1</definedName>
    <definedName name="MiljöNrTjänst">Admin!$I$51:$I$57</definedName>
    <definedName name="NrTjänst">Admin!$G$51:$G$57</definedName>
    <definedName name="pkey">SysAdmin!$B$3</definedName>
    <definedName name="_xlnm.Print_Area" localSheetId="0">'1 Specifikation'!$B$2:$AC$390</definedName>
    <definedName name="_xlnm.Print_Titles" localSheetId="0">'1 Specifikation'!$1:$1</definedName>
    <definedName name="_xlnm.Print_Titles" localSheetId="1">'2 Avtalstecknande'!$5:$5</definedName>
    <definedName name="Ramavtalsnummer">Admin!$R$3</definedName>
    <definedName name="Ramavtalsområde">Admin!$R$6</definedName>
    <definedName name="ResLevDelområde">Admin!$AH$61:$AH$105</definedName>
    <definedName name="ResOpt">Admin!$P$20:$P$33</definedName>
    <definedName name="ResVarTja">Admin!$P$3:$P$18</definedName>
    <definedName name="SpecBilaga">'1 Specifikation'!$M$48:$M$133</definedName>
    <definedName name="StatusSpec01">'1 Specifikation'!$AC$48</definedName>
    <definedName name="TblBeräkning">Admin!$C$35:$M$47</definedName>
    <definedName name="TblBörKrav">Admin!#REF!</definedName>
    <definedName name="TblBörKravFKU">Admin!$L$36:$L$44</definedName>
    <definedName name="TblBörKravSF">Admin!$N$36:$N$43</definedName>
    <definedName name="TblDelområde">Admin!$C$5:$C$17</definedName>
    <definedName name="TblEnhet">Admin!$H$37:$H$39</definedName>
    <definedName name="TblGrundTilldeln">Admin!$D$37:$D$39</definedName>
    <definedName name="TblKravSF">Admin!$N$36:$N$45</definedName>
    <definedName name="TblKrv2">Admin!$E$109:$E$115</definedName>
    <definedName name="TblKrvRes1">Admin!$E$122:$E$130</definedName>
    <definedName name="TblKrvRes10">Admin!$N$122:$N$130</definedName>
    <definedName name="TblKrvRes11">Admin!$O$122:$O$130</definedName>
    <definedName name="TblKrvRes12">Admin!$P$122:$P$130</definedName>
    <definedName name="TblKrvRes13">Admin!$Q$122:$Q$130</definedName>
    <definedName name="TblKrvRes14">Admin!$R$122:$R$130</definedName>
    <definedName name="TblKrvRes15">Admin!$S$122:$S$130</definedName>
    <definedName name="TblKrvRes16">Admin!$T$122:$T$130</definedName>
    <definedName name="TblKrvRes17">Admin!$U$122:$U$130</definedName>
    <definedName name="TblKrvRes18">Admin!$V$122:$V$130</definedName>
    <definedName name="TblKrvRes19">Admin!$W$122:$W$130</definedName>
    <definedName name="TblKrvRes2">Admin!$F$122:$F$130</definedName>
    <definedName name="TblKrvRes20">Admin!$X$122:$X$130</definedName>
    <definedName name="TblKrvRes3">Admin!$G$122:$G$130</definedName>
    <definedName name="TblKrvRes4">Admin!$H$122:$H$130</definedName>
    <definedName name="TblKrvRes5">Admin!$I$122:$I$130</definedName>
    <definedName name="TblKrvRes6">Admin!$J$122:$J$130</definedName>
    <definedName name="TblKrvRes7">Admin!$K$122:$K$130</definedName>
    <definedName name="TblKrvRes8">Admin!$L$122:$L$130</definedName>
    <definedName name="TblKrvRes9">Admin!$M$122:$M$130</definedName>
    <definedName name="TblLeverantörer">Admin!$C$60:$Q$105</definedName>
    <definedName name="TblProdukter">#REF!</definedName>
    <definedName name="TblRegion">#REF!</definedName>
    <definedName name="TblSkaKrav">Admin!#REF!</definedName>
    <definedName name="TblSkaKravFKU">Admin!$L$36:$L$46</definedName>
    <definedName name="TblSkaKravSF">Admin!$N$36:$N$45</definedName>
    <definedName name="TblTilldelningskriterier">Admin!#REF!</definedName>
    <definedName name="TblTilldelningsVara">Admin!$C$210:$C$282</definedName>
    <definedName name="TblTjänst">Admin!$P$3:$P$18</definedName>
    <definedName name="TblTjänster">#REF!</definedName>
    <definedName name="TblUtVrd">Admin!$D$42:$D$46</definedName>
    <definedName name="TblValdaVaraTjnst">Admin!$C$135:$C$200</definedName>
    <definedName name="TblVaraTjanstAlt">Admin!$P$36:$P$38</definedName>
    <definedName name="TidsåtgNrTjänst">Admin!$M$51:$M$55</definedName>
    <definedName name="TillDelVal">SysAdmin!$E$8</definedName>
    <definedName name="TillDelVal2">'1 Specifikation'!$AA$142</definedName>
    <definedName name="UKey">SysAdmin!$B$2</definedName>
    <definedName name="USRDelområde">'1 Specifikation'!$B$43</definedName>
    <definedName name="UtvarderingsVal">SysAdmin!$E$9</definedName>
    <definedName name="UtvarderingsVal2">'1 Specifikation'!$AA$115</definedName>
    <definedName name="ValBilaga">Admin!$F$47:$F$49</definedName>
    <definedName name="ValOpt">Admin!#REF!</definedName>
    <definedName name="ValVarTja">Admin!$D$3</definedName>
    <definedName name="VerNr">#REF!</definedName>
    <definedName name="Version">SysAdmin!$L$4</definedName>
    <definedName name="Välj1">#REF!</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0" i="98" l="1"/>
  <c r="L4" i="101" a="1"/>
  <c r="L4" i="101"/>
  <c r="B6" i="100"/>
  <c r="J8" i="98"/>
  <c r="J5" i="98"/>
  <c r="P15" i="98" l="1"/>
  <c r="X114" i="98" l="1"/>
  <c r="X116" i="98"/>
  <c r="X139" i="98" l="1"/>
  <c r="X142" i="98" l="1"/>
  <c r="C137" i="86"/>
  <c r="C212" i="86" s="1"/>
  <c r="F137" i="86"/>
  <c r="C138" i="86"/>
  <c r="C213" i="86" s="1"/>
  <c r="F138" i="86"/>
  <c r="C139" i="86"/>
  <c r="C214" i="86" s="1"/>
  <c r="F139" i="86"/>
  <c r="C140" i="86"/>
  <c r="C215" i="86" s="1"/>
  <c r="F140" i="86"/>
  <c r="C141" i="86"/>
  <c r="F141" i="86"/>
  <c r="C142" i="86"/>
  <c r="C217" i="86" s="1"/>
  <c r="F142" i="86"/>
  <c r="C143" i="86"/>
  <c r="C218" i="86" s="1"/>
  <c r="F143" i="86"/>
  <c r="C144" i="86"/>
  <c r="C219" i="86" s="1"/>
  <c r="F144" i="86"/>
  <c r="C145" i="86"/>
  <c r="F145" i="86"/>
  <c r="C146" i="86"/>
  <c r="C221" i="86" s="1"/>
  <c r="F146" i="86"/>
  <c r="G146" i="86" s="1"/>
  <c r="C147" i="86"/>
  <c r="F147" i="86"/>
  <c r="G147" i="86" s="1"/>
  <c r="C148" i="86"/>
  <c r="C223" i="86" s="1"/>
  <c r="F148" i="86"/>
  <c r="G148" i="86" s="1"/>
  <c r="L148" i="86" s="1"/>
  <c r="C149" i="86"/>
  <c r="C224" i="86" s="1"/>
  <c r="F149" i="86"/>
  <c r="G149" i="86" s="1"/>
  <c r="R149" i="86" s="1"/>
  <c r="C150" i="86"/>
  <c r="C225" i="86" s="1"/>
  <c r="F150" i="86"/>
  <c r="G150" i="86" s="1"/>
  <c r="C151" i="86"/>
  <c r="C226" i="86" s="1"/>
  <c r="F151" i="86"/>
  <c r="G151" i="86" s="1"/>
  <c r="C152" i="86"/>
  <c r="C227" i="86" s="1"/>
  <c r="F152" i="86"/>
  <c r="G152" i="86" s="1"/>
  <c r="C153" i="86"/>
  <c r="F153" i="86"/>
  <c r="G153" i="86" s="1"/>
  <c r="R153" i="86" s="1"/>
  <c r="C154" i="86"/>
  <c r="C229" i="86" s="1"/>
  <c r="F154" i="86"/>
  <c r="G154" i="86" s="1"/>
  <c r="C155" i="86"/>
  <c r="C230" i="86" s="1"/>
  <c r="F155" i="86"/>
  <c r="G155" i="86" s="1"/>
  <c r="C156" i="86"/>
  <c r="C231" i="86" s="1"/>
  <c r="F156" i="86"/>
  <c r="G156" i="86" s="1"/>
  <c r="C157" i="86"/>
  <c r="F157" i="86"/>
  <c r="G157" i="86" s="1"/>
  <c r="R157" i="86" s="1"/>
  <c r="C158" i="86"/>
  <c r="C233" i="86" s="1"/>
  <c r="F158" i="86"/>
  <c r="G158" i="86" s="1"/>
  <c r="C159" i="86"/>
  <c r="C234" i="86" s="1"/>
  <c r="F159" i="86"/>
  <c r="G159" i="86" s="1"/>
  <c r="C160" i="86"/>
  <c r="C235" i="86" s="1"/>
  <c r="F160" i="86"/>
  <c r="G160" i="86" s="1"/>
  <c r="C161" i="86"/>
  <c r="C236" i="86" s="1"/>
  <c r="F161" i="86"/>
  <c r="C162" i="86"/>
  <c r="C237" i="86" s="1"/>
  <c r="F162" i="86"/>
  <c r="C163" i="86"/>
  <c r="F163" i="86"/>
  <c r="C164" i="86"/>
  <c r="C239" i="86" s="1"/>
  <c r="F164" i="86"/>
  <c r="C165" i="86"/>
  <c r="F165" i="86"/>
  <c r="C166" i="86"/>
  <c r="C241" i="86" s="1"/>
  <c r="F166" i="86"/>
  <c r="C167" i="86"/>
  <c r="C242" i="86" s="1"/>
  <c r="F167" i="86"/>
  <c r="C168" i="86"/>
  <c r="C243" i="86" s="1"/>
  <c r="F168" i="86"/>
  <c r="C169" i="86"/>
  <c r="C244" i="86" s="1"/>
  <c r="F169" i="86"/>
  <c r="C170" i="86"/>
  <c r="C245" i="86" s="1"/>
  <c r="F170" i="86"/>
  <c r="C171" i="86"/>
  <c r="C246" i="86" s="1"/>
  <c r="F171" i="86"/>
  <c r="C172" i="86"/>
  <c r="C247" i="86" s="1"/>
  <c r="F172" i="86"/>
  <c r="C173" i="86"/>
  <c r="C248" i="86" s="1"/>
  <c r="F173" i="86"/>
  <c r="C174" i="86"/>
  <c r="C249" i="86" s="1"/>
  <c r="F174" i="86"/>
  <c r="C175" i="86"/>
  <c r="C250" i="86" s="1"/>
  <c r="F175" i="86"/>
  <c r="C176" i="86"/>
  <c r="C251" i="86" s="1"/>
  <c r="F176" i="86"/>
  <c r="C177" i="86"/>
  <c r="C252" i="86" s="1"/>
  <c r="F177" i="86"/>
  <c r="C178" i="86"/>
  <c r="C253" i="86" s="1"/>
  <c r="F178" i="86"/>
  <c r="C179" i="86"/>
  <c r="C254" i="86" s="1"/>
  <c r="F179" i="86"/>
  <c r="C180" i="86"/>
  <c r="C255" i="86" s="1"/>
  <c r="F180" i="86"/>
  <c r="C181" i="86"/>
  <c r="C256" i="86" s="1"/>
  <c r="F181" i="86"/>
  <c r="C182" i="86"/>
  <c r="C257" i="86" s="1"/>
  <c r="F182" i="86"/>
  <c r="C183" i="86"/>
  <c r="C258" i="86" s="1"/>
  <c r="F183" i="86"/>
  <c r="C184" i="86"/>
  <c r="C259" i="86" s="1"/>
  <c r="F184" i="86"/>
  <c r="C185" i="86"/>
  <c r="C260" i="86" s="1"/>
  <c r="F185" i="86"/>
  <c r="C186" i="86"/>
  <c r="C261" i="86" s="1"/>
  <c r="F186" i="86"/>
  <c r="C187" i="86"/>
  <c r="C262" i="86" s="1"/>
  <c r="F187" i="86"/>
  <c r="C188" i="86"/>
  <c r="C263" i="86" s="1"/>
  <c r="F188" i="86"/>
  <c r="C189" i="86"/>
  <c r="C264" i="86" s="1"/>
  <c r="F189" i="86"/>
  <c r="C190" i="86"/>
  <c r="C265" i="86" s="1"/>
  <c r="F190" i="86"/>
  <c r="C191" i="86"/>
  <c r="C266" i="86" s="1"/>
  <c r="F191" i="86"/>
  <c r="C192" i="86"/>
  <c r="C267" i="86" s="1"/>
  <c r="F192" i="86"/>
  <c r="C193" i="86"/>
  <c r="C268" i="86" s="1"/>
  <c r="F193" i="86"/>
  <c r="C194" i="86"/>
  <c r="C269" i="86" s="1"/>
  <c r="F194" i="86"/>
  <c r="C195" i="86"/>
  <c r="C270" i="86" s="1"/>
  <c r="F195" i="86"/>
  <c r="C196" i="86"/>
  <c r="C271" i="86" s="1"/>
  <c r="F196" i="86"/>
  <c r="C197" i="86"/>
  <c r="C272" i="86" s="1"/>
  <c r="F197" i="86"/>
  <c r="C198" i="86"/>
  <c r="C273" i="86" s="1"/>
  <c r="F198" i="86"/>
  <c r="C199" i="86"/>
  <c r="C274" i="86" s="1"/>
  <c r="F199" i="86"/>
  <c r="C200" i="86"/>
  <c r="C275" i="86" s="1"/>
  <c r="F200" i="86"/>
  <c r="F212" i="86"/>
  <c r="F213" i="86"/>
  <c r="F214" i="86"/>
  <c r="F215" i="86"/>
  <c r="C216" i="86"/>
  <c r="F216" i="86"/>
  <c r="F217" i="86"/>
  <c r="F218" i="86"/>
  <c r="F219" i="86"/>
  <c r="C220" i="86"/>
  <c r="F220" i="86"/>
  <c r="F221" i="86"/>
  <c r="C222" i="86"/>
  <c r="F222" i="86"/>
  <c r="F223" i="86"/>
  <c r="F224" i="86"/>
  <c r="F225" i="86"/>
  <c r="F226" i="86"/>
  <c r="F227" i="86"/>
  <c r="C228" i="86"/>
  <c r="F228" i="86"/>
  <c r="F229" i="86"/>
  <c r="F230" i="86"/>
  <c r="F231" i="86"/>
  <c r="C232" i="86"/>
  <c r="F232" i="86"/>
  <c r="F233" i="86"/>
  <c r="F234" i="86"/>
  <c r="G234" i="86" s="1"/>
  <c r="F235" i="86"/>
  <c r="G235" i="86" s="1"/>
  <c r="F236" i="86"/>
  <c r="G236" i="86" s="1"/>
  <c r="O236" i="86" s="1"/>
  <c r="F237" i="86"/>
  <c r="G237" i="86" s="1"/>
  <c r="C238" i="86"/>
  <c r="F238" i="86"/>
  <c r="G238" i="86" s="1"/>
  <c r="F239" i="86"/>
  <c r="G239" i="86" s="1"/>
  <c r="C240" i="86"/>
  <c r="F240" i="86"/>
  <c r="G240" i="86" s="1"/>
  <c r="O240" i="86" s="1"/>
  <c r="F241" i="86"/>
  <c r="G241" i="86" s="1"/>
  <c r="O241" i="86" s="1"/>
  <c r="F242" i="86"/>
  <c r="G242" i="86" s="1"/>
  <c r="N242" i="86" s="1"/>
  <c r="F243" i="86"/>
  <c r="G243" i="86" s="1"/>
  <c r="M243" i="86" s="1"/>
  <c r="F244" i="86"/>
  <c r="G244" i="86" s="1"/>
  <c r="O244" i="86" s="1"/>
  <c r="F245" i="86"/>
  <c r="G245" i="86" s="1"/>
  <c r="O245" i="86" s="1"/>
  <c r="F246" i="86"/>
  <c r="G246" i="86" s="1"/>
  <c r="F247" i="86"/>
  <c r="G247" i="86" s="1"/>
  <c r="F248" i="86"/>
  <c r="G248" i="86" s="1"/>
  <c r="F249" i="86"/>
  <c r="F250" i="86"/>
  <c r="F251" i="86"/>
  <c r="F252" i="86"/>
  <c r="F253" i="86"/>
  <c r="F254" i="86"/>
  <c r="F255" i="86"/>
  <c r="F256" i="86"/>
  <c r="F257" i="86"/>
  <c r="F258" i="86"/>
  <c r="F259" i="86"/>
  <c r="F260" i="86"/>
  <c r="F261" i="86"/>
  <c r="F262" i="86"/>
  <c r="F263" i="86"/>
  <c r="F264" i="86"/>
  <c r="F265" i="86"/>
  <c r="F266" i="86"/>
  <c r="F267" i="86"/>
  <c r="F268" i="86"/>
  <c r="F269" i="86"/>
  <c r="F270" i="86"/>
  <c r="F271" i="86"/>
  <c r="F272" i="86"/>
  <c r="F273" i="86"/>
  <c r="F274" i="86"/>
  <c r="F275" i="86"/>
  <c r="AB213" i="98"/>
  <c r="AA213" i="98"/>
  <c r="AB212" i="98"/>
  <c r="AA212" i="98"/>
  <c r="AB211" i="98"/>
  <c r="AA211" i="98"/>
  <c r="AB210" i="98"/>
  <c r="AA210" i="98"/>
  <c r="AB209" i="98"/>
  <c r="AA209" i="98"/>
  <c r="AB208" i="98"/>
  <c r="AA208" i="98"/>
  <c r="AB207" i="98"/>
  <c r="AA207" i="98"/>
  <c r="AB206" i="98"/>
  <c r="AA206" i="98"/>
  <c r="AB205" i="98"/>
  <c r="AA205" i="98"/>
  <c r="AB204" i="98"/>
  <c r="AA204" i="98"/>
  <c r="AB203" i="98"/>
  <c r="AA203" i="98"/>
  <c r="AB202" i="98"/>
  <c r="AA202" i="98"/>
  <c r="AB201" i="98"/>
  <c r="AA201" i="98"/>
  <c r="AB200" i="98"/>
  <c r="AA200" i="98"/>
  <c r="AB199" i="98"/>
  <c r="AA199" i="98"/>
  <c r="AB256" i="98"/>
  <c r="Z256" i="98"/>
  <c r="AA256" i="98" s="1"/>
  <c r="AB255" i="98"/>
  <c r="Z255" i="98"/>
  <c r="AA255" i="98" s="1"/>
  <c r="AB254" i="98"/>
  <c r="Z254" i="98"/>
  <c r="AA254" i="98" s="1"/>
  <c r="AB253" i="98"/>
  <c r="Z253" i="98"/>
  <c r="AA253" i="98" s="1"/>
  <c r="AB252" i="98"/>
  <c r="Z252" i="98"/>
  <c r="AA252" i="98" s="1"/>
  <c r="AB251" i="98"/>
  <c r="Z251" i="98"/>
  <c r="AA251" i="98" s="1"/>
  <c r="AB250" i="98"/>
  <c r="Z250" i="98"/>
  <c r="AA250" i="98" s="1"/>
  <c r="AB249" i="98"/>
  <c r="Z249" i="98"/>
  <c r="AA249" i="98" s="1"/>
  <c r="AB248" i="98"/>
  <c r="Z248" i="98"/>
  <c r="AA248" i="98" s="1"/>
  <c r="AB247" i="98"/>
  <c r="Z247" i="98"/>
  <c r="AA247" i="98" s="1"/>
  <c r="AB246" i="98"/>
  <c r="Z246" i="98"/>
  <c r="AA246" i="98" s="1"/>
  <c r="AB245" i="98"/>
  <c r="Z245" i="98"/>
  <c r="AA245" i="98" s="1"/>
  <c r="AB244" i="98"/>
  <c r="Z244" i="98"/>
  <c r="AA244" i="98" s="1"/>
  <c r="AB243" i="98"/>
  <c r="Z243" i="98"/>
  <c r="AA243" i="98" s="1"/>
  <c r="AB242" i="98"/>
  <c r="Z242" i="98"/>
  <c r="AA242" i="98" s="1"/>
  <c r="AH203" i="98" l="1"/>
  <c r="AH205" i="98"/>
  <c r="AH213" i="98"/>
  <c r="AH200" i="98"/>
  <c r="AH202" i="98"/>
  <c r="AH204" i="98"/>
  <c r="AH208" i="98"/>
  <c r="AH210" i="98"/>
  <c r="AH212" i="98"/>
  <c r="AH211" i="98"/>
  <c r="M239" i="86"/>
  <c r="I239" i="86"/>
  <c r="J238" i="86"/>
  <c r="N238" i="86"/>
  <c r="AH242" i="98"/>
  <c r="AH244" i="98"/>
  <c r="AH246" i="98"/>
  <c r="AH201" i="98"/>
  <c r="AH207" i="98"/>
  <c r="K241" i="86"/>
  <c r="AH243" i="98"/>
  <c r="AH245" i="98"/>
  <c r="AH247" i="98"/>
  <c r="AH199" i="98"/>
  <c r="AH206" i="98"/>
  <c r="AH209" i="98"/>
  <c r="I236" i="86"/>
  <c r="I240" i="86"/>
  <c r="I244" i="86"/>
  <c r="L236" i="86"/>
  <c r="L240" i="86"/>
  <c r="L244" i="86"/>
  <c r="M240" i="86"/>
  <c r="M244" i="86"/>
  <c r="M236" i="86"/>
  <c r="H236" i="86"/>
  <c r="H240" i="86"/>
  <c r="H244" i="86"/>
  <c r="S152" i="86"/>
  <c r="Q152" i="86"/>
  <c r="I152" i="86"/>
  <c r="P152" i="86"/>
  <c r="H152" i="86"/>
  <c r="M152" i="86"/>
  <c r="M234" i="86"/>
  <c r="I234" i="86"/>
  <c r="L234" i="86"/>
  <c r="H234" i="86"/>
  <c r="O234" i="86"/>
  <c r="K234" i="86"/>
  <c r="L235" i="86"/>
  <c r="H235" i="86"/>
  <c r="O235" i="86"/>
  <c r="K235" i="86"/>
  <c r="N235" i="86"/>
  <c r="J235" i="86"/>
  <c r="N237" i="86"/>
  <c r="J237" i="86"/>
  <c r="L237" i="86"/>
  <c r="H237" i="86"/>
  <c r="M237" i="86"/>
  <c r="I237" i="86"/>
  <c r="L152" i="86"/>
  <c r="S156" i="86"/>
  <c r="Q156" i="86"/>
  <c r="I156" i="86"/>
  <c r="P156" i="86"/>
  <c r="H156" i="86"/>
  <c r="M156" i="86"/>
  <c r="J234" i="86"/>
  <c r="I235" i="86"/>
  <c r="K237" i="86"/>
  <c r="M246" i="86"/>
  <c r="I246" i="86"/>
  <c r="L246" i="86"/>
  <c r="H246" i="86"/>
  <c r="O246" i="86"/>
  <c r="K246" i="86"/>
  <c r="L247" i="86"/>
  <c r="H247" i="86"/>
  <c r="O247" i="86"/>
  <c r="K247" i="86"/>
  <c r="N247" i="86"/>
  <c r="J247" i="86"/>
  <c r="O248" i="86"/>
  <c r="K248" i="86"/>
  <c r="N248" i="86"/>
  <c r="J248" i="86"/>
  <c r="M248" i="86"/>
  <c r="I248" i="86"/>
  <c r="L156" i="86"/>
  <c r="N234" i="86"/>
  <c r="M235" i="86"/>
  <c r="O237" i="86"/>
  <c r="M242" i="86"/>
  <c r="I242" i="86"/>
  <c r="L242" i="86"/>
  <c r="H242" i="86"/>
  <c r="O242" i="86"/>
  <c r="K242" i="86"/>
  <c r="L243" i="86"/>
  <c r="H243" i="86"/>
  <c r="N243" i="86"/>
  <c r="J243" i="86"/>
  <c r="O243" i="86"/>
  <c r="K243" i="86"/>
  <c r="N245" i="86"/>
  <c r="J245" i="86"/>
  <c r="M245" i="86"/>
  <c r="I245" i="86"/>
  <c r="L245" i="86"/>
  <c r="H245" i="86"/>
  <c r="J246" i="86"/>
  <c r="I247" i="86"/>
  <c r="H248" i="86"/>
  <c r="S148" i="86"/>
  <c r="Q148" i="86"/>
  <c r="I148" i="86"/>
  <c r="P148" i="86"/>
  <c r="H148" i="86"/>
  <c r="M148" i="86"/>
  <c r="M238" i="86"/>
  <c r="I238" i="86"/>
  <c r="O238" i="86"/>
  <c r="K238" i="86"/>
  <c r="L238" i="86"/>
  <c r="H238" i="86"/>
  <c r="L239" i="86"/>
  <c r="H239" i="86"/>
  <c r="N239" i="86"/>
  <c r="J239" i="86"/>
  <c r="O239" i="86"/>
  <c r="K239" i="86"/>
  <c r="N241" i="86"/>
  <c r="J241" i="86"/>
  <c r="M241" i="86"/>
  <c r="I241" i="86"/>
  <c r="L241" i="86"/>
  <c r="H241" i="86"/>
  <c r="J242" i="86"/>
  <c r="I243" i="86"/>
  <c r="K245" i="86"/>
  <c r="N246" i="86"/>
  <c r="M247" i="86"/>
  <c r="L248" i="86"/>
  <c r="J236" i="86"/>
  <c r="N236" i="86"/>
  <c r="J240" i="86"/>
  <c r="N240" i="86"/>
  <c r="J244" i="86"/>
  <c r="N244" i="86"/>
  <c r="K236" i="86"/>
  <c r="K240" i="86"/>
  <c r="K244" i="86"/>
  <c r="P147" i="86"/>
  <c r="L147" i="86"/>
  <c r="H147" i="86"/>
  <c r="R147" i="86"/>
  <c r="N147" i="86"/>
  <c r="J147" i="86"/>
  <c r="Q147" i="86"/>
  <c r="M147" i="86"/>
  <c r="I147" i="86"/>
  <c r="S147" i="86"/>
  <c r="O147" i="86"/>
  <c r="K147" i="86"/>
  <c r="P151" i="86"/>
  <c r="L151" i="86"/>
  <c r="H151" i="86"/>
  <c r="S151" i="86"/>
  <c r="O151" i="86"/>
  <c r="K151" i="86"/>
  <c r="J151" i="86"/>
  <c r="R151" i="86"/>
  <c r="N151" i="86"/>
  <c r="Q151" i="86"/>
  <c r="M151" i="86"/>
  <c r="I151" i="86"/>
  <c r="P155" i="86"/>
  <c r="L155" i="86"/>
  <c r="H155" i="86"/>
  <c r="S155" i="86"/>
  <c r="O155" i="86"/>
  <c r="K155" i="86"/>
  <c r="Q155" i="86"/>
  <c r="M155" i="86"/>
  <c r="I155" i="86"/>
  <c r="R155" i="86"/>
  <c r="N155" i="86"/>
  <c r="J155" i="86"/>
  <c r="P159" i="86"/>
  <c r="L159" i="86"/>
  <c r="H159" i="86"/>
  <c r="Q159" i="86"/>
  <c r="M159" i="86"/>
  <c r="I159" i="86"/>
  <c r="S159" i="86"/>
  <c r="O159" i="86"/>
  <c r="K159" i="86"/>
  <c r="R159" i="86"/>
  <c r="N159" i="86"/>
  <c r="J159" i="86"/>
  <c r="Q146" i="86"/>
  <c r="M146" i="86"/>
  <c r="I146" i="86"/>
  <c r="K146" i="86"/>
  <c r="R146" i="86"/>
  <c r="N146" i="86"/>
  <c r="J146" i="86"/>
  <c r="P146" i="86"/>
  <c r="L146" i="86"/>
  <c r="H146" i="86"/>
  <c r="S146" i="86"/>
  <c r="O146" i="86"/>
  <c r="Q150" i="86"/>
  <c r="M150" i="86"/>
  <c r="I150" i="86"/>
  <c r="P150" i="86"/>
  <c r="L150" i="86"/>
  <c r="H150" i="86"/>
  <c r="O150" i="86"/>
  <c r="S150" i="86"/>
  <c r="K150" i="86"/>
  <c r="R150" i="86"/>
  <c r="N150" i="86"/>
  <c r="J150" i="86"/>
  <c r="Q154" i="86"/>
  <c r="M154" i="86"/>
  <c r="I154" i="86"/>
  <c r="P154" i="86"/>
  <c r="L154" i="86"/>
  <c r="H154" i="86"/>
  <c r="R154" i="86"/>
  <c r="N154" i="86"/>
  <c r="J154" i="86"/>
  <c r="S154" i="86"/>
  <c r="O154" i="86"/>
  <c r="K154" i="86"/>
  <c r="Q158" i="86"/>
  <c r="M158" i="86"/>
  <c r="I158" i="86"/>
  <c r="R158" i="86"/>
  <c r="N158" i="86"/>
  <c r="J158" i="86"/>
  <c r="P158" i="86"/>
  <c r="L158" i="86"/>
  <c r="H158" i="86"/>
  <c r="S158" i="86"/>
  <c r="O158" i="86"/>
  <c r="K158" i="86"/>
  <c r="S160" i="86"/>
  <c r="O160" i="86"/>
  <c r="K160" i="86"/>
  <c r="L160" i="86"/>
  <c r="R160" i="86"/>
  <c r="N160" i="86"/>
  <c r="J160" i="86"/>
  <c r="Q160" i="86"/>
  <c r="M160" i="86"/>
  <c r="I160" i="86"/>
  <c r="P160" i="86"/>
  <c r="H160" i="86"/>
  <c r="K149" i="86"/>
  <c r="O149" i="86"/>
  <c r="S149" i="86"/>
  <c r="H153" i="86"/>
  <c r="L153" i="86"/>
  <c r="P153" i="86"/>
  <c r="H157" i="86"/>
  <c r="L157" i="86"/>
  <c r="P157" i="86"/>
  <c r="K153" i="86"/>
  <c r="O153" i="86"/>
  <c r="S153" i="86"/>
  <c r="H149" i="86"/>
  <c r="P149" i="86"/>
  <c r="J148" i="86"/>
  <c r="N148" i="86"/>
  <c r="R148" i="86"/>
  <c r="I149" i="86"/>
  <c r="M149" i="86"/>
  <c r="Q149" i="86"/>
  <c r="J152" i="86"/>
  <c r="N152" i="86"/>
  <c r="R152" i="86"/>
  <c r="I153" i="86"/>
  <c r="M153" i="86"/>
  <c r="Q153" i="86"/>
  <c r="J156" i="86"/>
  <c r="N156" i="86"/>
  <c r="R156" i="86"/>
  <c r="I157" i="86"/>
  <c r="M157" i="86"/>
  <c r="Q157" i="86"/>
  <c r="K157" i="86"/>
  <c r="O157" i="86"/>
  <c r="S157" i="86"/>
  <c r="L149" i="86"/>
  <c r="K148" i="86"/>
  <c r="O148" i="86"/>
  <c r="J149" i="86"/>
  <c r="N149" i="86"/>
  <c r="K152" i="86"/>
  <c r="O152" i="86"/>
  <c r="J153" i="86"/>
  <c r="N153" i="86"/>
  <c r="K156" i="86"/>
  <c r="O156" i="86"/>
  <c r="J157" i="86"/>
  <c r="N157" i="86"/>
  <c r="AH248" i="98"/>
  <c r="AH250" i="98"/>
  <c r="AH252" i="98"/>
  <c r="AH254" i="98"/>
  <c r="AH256" i="98"/>
  <c r="AH249" i="98"/>
  <c r="AH251" i="98"/>
  <c r="AH253" i="98"/>
  <c r="AH255" i="98"/>
  <c r="D2" i="86" l="1"/>
  <c r="P2" i="86"/>
  <c r="AH60" i="86" l="1"/>
  <c r="G249" i="86" l="1"/>
  <c r="N249" i="86" s="1"/>
  <c r="G250" i="86"/>
  <c r="G251" i="86"/>
  <c r="G254" i="86"/>
  <c r="G255" i="86"/>
  <c r="K255" i="86" s="1"/>
  <c r="G257" i="86"/>
  <c r="G258" i="86"/>
  <c r="G262" i="86"/>
  <c r="G264" i="86"/>
  <c r="N264" i="86" s="1"/>
  <c r="G265" i="86"/>
  <c r="G266" i="86"/>
  <c r="G173" i="86"/>
  <c r="G174" i="86"/>
  <c r="G175" i="86"/>
  <c r="G176" i="86"/>
  <c r="R176" i="86" s="1"/>
  <c r="G177" i="86"/>
  <c r="G178" i="86"/>
  <c r="G179" i="86"/>
  <c r="G180" i="86"/>
  <c r="O180" i="86" s="1"/>
  <c r="G182" i="86"/>
  <c r="G183" i="86"/>
  <c r="G184" i="86"/>
  <c r="G185" i="86"/>
  <c r="G186" i="86"/>
  <c r="G188" i="86"/>
  <c r="O188" i="86" s="1"/>
  <c r="G189" i="86"/>
  <c r="N189" i="86" s="1"/>
  <c r="G190" i="86"/>
  <c r="G191" i="86"/>
  <c r="G192" i="86"/>
  <c r="G187" i="86"/>
  <c r="O187" i="86" s="1"/>
  <c r="G181" i="86"/>
  <c r="N181" i="86" s="1"/>
  <c r="G267" i="86"/>
  <c r="G263" i="86"/>
  <c r="G261" i="86"/>
  <c r="G260" i="86"/>
  <c r="G259" i="86"/>
  <c r="G256" i="86"/>
  <c r="N256" i="86" s="1"/>
  <c r="G253" i="86"/>
  <c r="G252" i="86"/>
  <c r="G233" i="86"/>
  <c r="AB280" i="98"/>
  <c r="Z280" i="98"/>
  <c r="AA280" i="98" s="1"/>
  <c r="AB279" i="98"/>
  <c r="Z279" i="98"/>
  <c r="AA279" i="98" s="1"/>
  <c r="AB278" i="98"/>
  <c r="Z278" i="98"/>
  <c r="AA278" i="98" s="1"/>
  <c r="AB277" i="98"/>
  <c r="Z277" i="98"/>
  <c r="AA277" i="98" s="1"/>
  <c r="AB276" i="98"/>
  <c r="Z276" i="98"/>
  <c r="AA276" i="98" s="1"/>
  <c r="AB275" i="98"/>
  <c r="Z275" i="98"/>
  <c r="AA275" i="98" s="1"/>
  <c r="AB274" i="98"/>
  <c r="Z274" i="98"/>
  <c r="AA274" i="98" s="1"/>
  <c r="AB273" i="98"/>
  <c r="Z273" i="98"/>
  <c r="AA273" i="98" s="1"/>
  <c r="AB272" i="98"/>
  <c r="Z272" i="98"/>
  <c r="AA272" i="98" s="1"/>
  <c r="AB271" i="98"/>
  <c r="Z271" i="98"/>
  <c r="AA271" i="98" s="1"/>
  <c r="AB270" i="98"/>
  <c r="Z270" i="98"/>
  <c r="AA270" i="98" s="1"/>
  <c r="AB269" i="98"/>
  <c r="Z269" i="98"/>
  <c r="AA269" i="98" s="1"/>
  <c r="AB268" i="98"/>
  <c r="Z268" i="98"/>
  <c r="AA268" i="98" s="1"/>
  <c r="AB267" i="98"/>
  <c r="Z267" i="98"/>
  <c r="AA267" i="98" s="1"/>
  <c r="AB266" i="98"/>
  <c r="Z266" i="98"/>
  <c r="AA266" i="98" s="1"/>
  <c r="AB265" i="98"/>
  <c r="Z265" i="98"/>
  <c r="AA265" i="98" s="1"/>
  <c r="AB264" i="98"/>
  <c r="Z264" i="98"/>
  <c r="AA264" i="98" s="1"/>
  <c r="AB263" i="98"/>
  <c r="Z263" i="98"/>
  <c r="AA263" i="98" s="1"/>
  <c r="AB262" i="98"/>
  <c r="Z262" i="98"/>
  <c r="AA262" i="98" s="1"/>
  <c r="AB261" i="98"/>
  <c r="Z261" i="98"/>
  <c r="AA261" i="98" s="1"/>
  <c r="AB197" i="98"/>
  <c r="AA197" i="98"/>
  <c r="AB196" i="98"/>
  <c r="AA196" i="98"/>
  <c r="AB195" i="98"/>
  <c r="AA195" i="98"/>
  <c r="AB194" i="98"/>
  <c r="AA194" i="98"/>
  <c r="AB193" i="98"/>
  <c r="AA193" i="98"/>
  <c r="AB192" i="98"/>
  <c r="AA192" i="98"/>
  <c r="AB191" i="98"/>
  <c r="AA191" i="98"/>
  <c r="AB190" i="98"/>
  <c r="AA190" i="98"/>
  <c r="AB189" i="98"/>
  <c r="AA189" i="98"/>
  <c r="AB188" i="98"/>
  <c r="AA188" i="98"/>
  <c r="AB187" i="98"/>
  <c r="AA187" i="98"/>
  <c r="AB186" i="98"/>
  <c r="AA186" i="98"/>
  <c r="AB185" i="98"/>
  <c r="AA185" i="98"/>
  <c r="AB184" i="98"/>
  <c r="AA184" i="98"/>
  <c r="AB183" i="98"/>
  <c r="AA183" i="98"/>
  <c r="AB182" i="98"/>
  <c r="AA182" i="98"/>
  <c r="AB181" i="98"/>
  <c r="AA181" i="98"/>
  <c r="AB180" i="98"/>
  <c r="AA180" i="98"/>
  <c r="AB179" i="98"/>
  <c r="AA179" i="98"/>
  <c r="AB178" i="98"/>
  <c r="AA178" i="98"/>
  <c r="AH178" i="98" l="1"/>
  <c r="AH180" i="98"/>
  <c r="AH186" i="98"/>
  <c r="AH190" i="98"/>
  <c r="AH192" i="98"/>
  <c r="AH194" i="98"/>
  <c r="AH261" i="98"/>
  <c r="AH265" i="98"/>
  <c r="AH269" i="98"/>
  <c r="AH273" i="98"/>
  <c r="AH277" i="98"/>
  <c r="AH181" i="98"/>
  <c r="AH189" i="98"/>
  <c r="O179" i="86"/>
  <c r="I179" i="86"/>
  <c r="AH182" i="98"/>
  <c r="AH179" i="98"/>
  <c r="AH187" i="98"/>
  <c r="AH262" i="98"/>
  <c r="AH264" i="98"/>
  <c r="AH266" i="98"/>
  <c r="AH268" i="98"/>
  <c r="AH270" i="98"/>
  <c r="AH272" i="98"/>
  <c r="AH274" i="98"/>
  <c r="AH276" i="98"/>
  <c r="AH278" i="98"/>
  <c r="AH263" i="98"/>
  <c r="AH267" i="98"/>
  <c r="AH271" i="98"/>
  <c r="AH275" i="98"/>
  <c r="AH279" i="98"/>
  <c r="AH280" i="98"/>
  <c r="AH185" i="98"/>
  <c r="AH196" i="98"/>
  <c r="Q179" i="86"/>
  <c r="Q187" i="86"/>
  <c r="AH193" i="98"/>
  <c r="K176" i="86"/>
  <c r="AH183" i="98"/>
  <c r="AH197" i="98"/>
  <c r="S176" i="86"/>
  <c r="AH184" i="98"/>
  <c r="AH191" i="98"/>
  <c r="AH188" i="98"/>
  <c r="AH195" i="98"/>
  <c r="M249" i="86"/>
  <c r="R175" i="86"/>
  <c r="M175" i="86"/>
  <c r="L175" i="86"/>
  <c r="K175" i="86"/>
  <c r="H175" i="86"/>
  <c r="P175" i="86"/>
  <c r="S175" i="86"/>
  <c r="S191" i="86"/>
  <c r="M191" i="86"/>
  <c r="L191" i="86"/>
  <c r="S183" i="86"/>
  <c r="M183" i="86"/>
  <c r="L183" i="86"/>
  <c r="H180" i="86"/>
  <c r="H188" i="86"/>
  <c r="P180" i="86"/>
  <c r="P188" i="86"/>
  <c r="L176" i="86"/>
  <c r="H179" i="86"/>
  <c r="H187" i="86"/>
  <c r="I187" i="86"/>
  <c r="P179" i="86"/>
  <c r="P187" i="86"/>
  <c r="Q186" i="86"/>
  <c r="I186" i="86"/>
  <c r="P186" i="86"/>
  <c r="H186" i="86"/>
  <c r="O186" i="86"/>
  <c r="R186" i="86"/>
  <c r="N186" i="86"/>
  <c r="M186" i="86"/>
  <c r="L186" i="86"/>
  <c r="S186" i="86"/>
  <c r="K186" i="86"/>
  <c r="J186" i="86"/>
  <c r="R177" i="86"/>
  <c r="J177" i="86"/>
  <c r="Q177" i="86"/>
  <c r="I177" i="86"/>
  <c r="P177" i="86"/>
  <c r="H177" i="86"/>
  <c r="O177" i="86"/>
  <c r="N177" i="86"/>
  <c r="K177" i="86"/>
  <c r="M177" i="86"/>
  <c r="S177" i="86"/>
  <c r="L177" i="86"/>
  <c r="I257" i="86"/>
  <c r="M257" i="86"/>
  <c r="H257" i="86"/>
  <c r="M174" i="86"/>
  <c r="L174" i="86"/>
  <c r="S174" i="86"/>
  <c r="K174" i="86"/>
  <c r="R174" i="86"/>
  <c r="J174" i="86"/>
  <c r="Q174" i="86"/>
  <c r="I174" i="86"/>
  <c r="N174" i="86"/>
  <c r="P174" i="86"/>
  <c r="H174" i="86"/>
  <c r="O174" i="86"/>
  <c r="S184" i="86"/>
  <c r="K184" i="86"/>
  <c r="R184" i="86"/>
  <c r="J184" i="86"/>
  <c r="Q184" i="86"/>
  <c r="I184" i="86"/>
  <c r="P184" i="86"/>
  <c r="H184" i="86"/>
  <c r="O184" i="86"/>
  <c r="L184" i="86"/>
  <c r="N184" i="86"/>
  <c r="M184" i="86"/>
  <c r="N173" i="86"/>
  <c r="M173" i="86"/>
  <c r="L173" i="86"/>
  <c r="O173" i="86"/>
  <c r="S173" i="86"/>
  <c r="K173" i="86"/>
  <c r="R173" i="86"/>
  <c r="J173" i="86"/>
  <c r="Q173" i="86"/>
  <c r="I173" i="86"/>
  <c r="P173" i="86"/>
  <c r="H173" i="86"/>
  <c r="M190" i="86"/>
  <c r="L190" i="86"/>
  <c r="S190" i="86"/>
  <c r="K190" i="86"/>
  <c r="R190" i="86"/>
  <c r="J190" i="86"/>
  <c r="N190" i="86"/>
  <c r="Q190" i="86"/>
  <c r="I190" i="86"/>
  <c r="P190" i="86"/>
  <c r="H190" i="86"/>
  <c r="O190" i="86"/>
  <c r="Q178" i="86"/>
  <c r="I178" i="86"/>
  <c r="P178" i="86"/>
  <c r="H178" i="86"/>
  <c r="O178" i="86"/>
  <c r="N178" i="86"/>
  <c r="M178" i="86"/>
  <c r="J178" i="86"/>
  <c r="L178" i="86"/>
  <c r="R178" i="86"/>
  <c r="S178" i="86"/>
  <c r="K178" i="86"/>
  <c r="M182" i="86"/>
  <c r="L182" i="86"/>
  <c r="S182" i="86"/>
  <c r="K182" i="86"/>
  <c r="R182" i="86"/>
  <c r="J182" i="86"/>
  <c r="Q182" i="86"/>
  <c r="I182" i="86"/>
  <c r="N182" i="86"/>
  <c r="P182" i="86"/>
  <c r="H182" i="86"/>
  <c r="O182" i="86"/>
  <c r="O250" i="86"/>
  <c r="M250" i="86"/>
  <c r="L250" i="86"/>
  <c r="K250" i="86"/>
  <c r="J250" i="86"/>
  <c r="I250" i="86"/>
  <c r="H250" i="86"/>
  <c r="S192" i="86"/>
  <c r="K192" i="86"/>
  <c r="R192" i="86"/>
  <c r="J192" i="86"/>
  <c r="Q192" i="86"/>
  <c r="I192" i="86"/>
  <c r="P192" i="86"/>
  <c r="H192" i="86"/>
  <c r="O192" i="86"/>
  <c r="N192" i="86"/>
  <c r="M192" i="86"/>
  <c r="L192" i="86"/>
  <c r="R185" i="86"/>
  <c r="J185" i="86"/>
  <c r="Q185" i="86"/>
  <c r="I185" i="86"/>
  <c r="P185" i="86"/>
  <c r="H185" i="86"/>
  <c r="O185" i="86"/>
  <c r="N185" i="86"/>
  <c r="S185" i="86"/>
  <c r="M185" i="86"/>
  <c r="L185" i="86"/>
  <c r="K185" i="86"/>
  <c r="O189" i="86"/>
  <c r="M256" i="86"/>
  <c r="N175" i="86"/>
  <c r="M176" i="86"/>
  <c r="J179" i="86"/>
  <c r="R179" i="86"/>
  <c r="I180" i="86"/>
  <c r="Q180" i="86"/>
  <c r="H181" i="86"/>
  <c r="P181" i="86"/>
  <c r="N183" i="86"/>
  <c r="J187" i="86"/>
  <c r="R187" i="86"/>
  <c r="I188" i="86"/>
  <c r="Q188" i="86"/>
  <c r="H189" i="86"/>
  <c r="P189" i="86"/>
  <c r="N191" i="86"/>
  <c r="L256" i="86"/>
  <c r="O181" i="86"/>
  <c r="O175" i="86"/>
  <c r="N176" i="86"/>
  <c r="K179" i="86"/>
  <c r="S179" i="86"/>
  <c r="J180" i="86"/>
  <c r="R180" i="86"/>
  <c r="I181" i="86"/>
  <c r="Q181" i="86"/>
  <c r="O183" i="86"/>
  <c r="K187" i="86"/>
  <c r="S187" i="86"/>
  <c r="J188" i="86"/>
  <c r="R188" i="86"/>
  <c r="I189" i="86"/>
  <c r="Q189" i="86"/>
  <c r="O191" i="86"/>
  <c r="O176" i="86"/>
  <c r="L179" i="86"/>
  <c r="K180" i="86"/>
  <c r="S180" i="86"/>
  <c r="J181" i="86"/>
  <c r="R181" i="86"/>
  <c r="H183" i="86"/>
  <c r="P183" i="86"/>
  <c r="L187" i="86"/>
  <c r="K188" i="86"/>
  <c r="S188" i="86"/>
  <c r="J189" i="86"/>
  <c r="R189" i="86"/>
  <c r="H191" i="86"/>
  <c r="P191" i="86"/>
  <c r="I175" i="86"/>
  <c r="Q175" i="86"/>
  <c r="H176" i="86"/>
  <c r="P176" i="86"/>
  <c r="M179" i="86"/>
  <c r="L180" i="86"/>
  <c r="K181" i="86"/>
  <c r="S181" i="86"/>
  <c r="I183" i="86"/>
  <c r="Q183" i="86"/>
  <c r="M187" i="86"/>
  <c r="L188" i="86"/>
  <c r="K189" i="86"/>
  <c r="S189" i="86"/>
  <c r="I191" i="86"/>
  <c r="Q191" i="86"/>
  <c r="J175" i="86"/>
  <c r="I176" i="86"/>
  <c r="Q176" i="86"/>
  <c r="N179" i="86"/>
  <c r="M180" i="86"/>
  <c r="L181" i="86"/>
  <c r="J183" i="86"/>
  <c r="R183" i="86"/>
  <c r="N187" i="86"/>
  <c r="M188" i="86"/>
  <c r="L189" i="86"/>
  <c r="J191" i="86"/>
  <c r="R191" i="86"/>
  <c r="J176" i="86"/>
  <c r="N180" i="86"/>
  <c r="M181" i="86"/>
  <c r="K183" i="86"/>
  <c r="N188" i="86"/>
  <c r="M189" i="86"/>
  <c r="K191" i="86"/>
  <c r="J256" i="86"/>
  <c r="H254" i="86"/>
  <c r="M254" i="86"/>
  <c r="L254" i="86"/>
  <c r="K254" i="86"/>
  <c r="J254" i="86"/>
  <c r="I254" i="86"/>
  <c r="O254" i="86"/>
  <c r="N254" i="86"/>
  <c r="K263" i="86"/>
  <c r="J263" i="86"/>
  <c r="I263" i="86"/>
  <c r="H263" i="86"/>
  <c r="O263" i="86"/>
  <c r="N263" i="86"/>
  <c r="M263" i="86"/>
  <c r="L263" i="86"/>
  <c r="L258" i="86"/>
  <c r="K258" i="86"/>
  <c r="J258" i="86"/>
  <c r="I258" i="86"/>
  <c r="H258" i="86"/>
  <c r="O258" i="86"/>
  <c r="N258" i="86"/>
  <c r="M258" i="86"/>
  <c r="K233" i="86"/>
  <c r="I233" i="86"/>
  <c r="J233" i="86"/>
  <c r="H233" i="86"/>
  <c r="O233" i="86"/>
  <c r="N233" i="86"/>
  <c r="M233" i="86"/>
  <c r="L233" i="86"/>
  <c r="O259" i="86"/>
  <c r="M259" i="86"/>
  <c r="L259" i="86"/>
  <c r="K259" i="86"/>
  <c r="J259" i="86"/>
  <c r="I259" i="86"/>
  <c r="H259" i="86"/>
  <c r="N259" i="86"/>
  <c r="L266" i="86"/>
  <c r="K266" i="86"/>
  <c r="J266" i="86"/>
  <c r="I266" i="86"/>
  <c r="H266" i="86"/>
  <c r="O266" i="86"/>
  <c r="N266" i="86"/>
  <c r="M266" i="86"/>
  <c r="J252" i="86"/>
  <c r="O252" i="86"/>
  <c r="M252" i="86"/>
  <c r="N252" i="86"/>
  <c r="L252" i="86"/>
  <c r="K252" i="86"/>
  <c r="I252" i="86"/>
  <c r="H252" i="86"/>
  <c r="J260" i="86"/>
  <c r="I260" i="86"/>
  <c r="H260" i="86"/>
  <c r="O260" i="86"/>
  <c r="N260" i="86"/>
  <c r="M260" i="86"/>
  <c r="L260" i="86"/>
  <c r="K260" i="86"/>
  <c r="H262" i="86"/>
  <c r="O262" i="86"/>
  <c r="N262" i="86"/>
  <c r="M262" i="86"/>
  <c r="L262" i="86"/>
  <c r="K262" i="86"/>
  <c r="J262" i="86"/>
  <c r="I262" i="86"/>
  <c r="O267" i="86"/>
  <c r="N267" i="86"/>
  <c r="M267" i="86"/>
  <c r="L267" i="86"/>
  <c r="K267" i="86"/>
  <c r="J267" i="86"/>
  <c r="I267" i="86"/>
  <c r="H267" i="86"/>
  <c r="O251" i="86"/>
  <c r="L251" i="86"/>
  <c r="K251" i="86"/>
  <c r="J251" i="86"/>
  <c r="I251" i="86"/>
  <c r="H251" i="86"/>
  <c r="N251" i="86"/>
  <c r="M251" i="86"/>
  <c r="M253" i="86"/>
  <c r="J253" i="86"/>
  <c r="H253" i="86"/>
  <c r="O253" i="86"/>
  <c r="N253" i="86"/>
  <c r="K253" i="86"/>
  <c r="I253" i="86"/>
  <c r="L253" i="86"/>
  <c r="M261" i="86"/>
  <c r="L261" i="86"/>
  <c r="K261" i="86"/>
  <c r="J261" i="86"/>
  <c r="I261" i="86"/>
  <c r="H261" i="86"/>
  <c r="O261" i="86"/>
  <c r="N261" i="86"/>
  <c r="I265" i="86"/>
  <c r="H265" i="86"/>
  <c r="O265" i="86"/>
  <c r="N265" i="86"/>
  <c r="M265" i="86"/>
  <c r="L265" i="86"/>
  <c r="K265" i="86"/>
  <c r="J265" i="86"/>
  <c r="L255" i="86"/>
  <c r="O256" i="86"/>
  <c r="J257" i="86"/>
  <c r="O264" i="86"/>
  <c r="O249" i="86"/>
  <c r="I255" i="86"/>
  <c r="H249" i="86"/>
  <c r="I249" i="86"/>
  <c r="J249" i="86"/>
  <c r="K249" i="86"/>
  <c r="N250" i="86"/>
  <c r="M255" i="86"/>
  <c r="H256" i="86"/>
  <c r="K257" i="86"/>
  <c r="H264" i="86"/>
  <c r="L249" i="86"/>
  <c r="N255" i="86"/>
  <c r="I256" i="86"/>
  <c r="L257" i="86"/>
  <c r="I264" i="86"/>
  <c r="J264" i="86"/>
  <c r="O255" i="86"/>
  <c r="H255" i="86"/>
  <c r="K256" i="86"/>
  <c r="N257" i="86"/>
  <c r="K264" i="86"/>
  <c r="O257" i="86"/>
  <c r="L264" i="86"/>
  <c r="M264" i="86"/>
  <c r="J255" i="86"/>
  <c r="G224" i="86"/>
  <c r="G225" i="86"/>
  <c r="O225" i="86" s="1"/>
  <c r="G226" i="86"/>
  <c r="G227" i="86"/>
  <c r="G228" i="86"/>
  <c r="G229" i="86"/>
  <c r="G230" i="86"/>
  <c r="N230" i="86" s="1"/>
  <c r="G231" i="86"/>
  <c r="G232" i="86"/>
  <c r="G268" i="86"/>
  <c r="AB260" i="98"/>
  <c r="Z260" i="98"/>
  <c r="AA260" i="98" s="1"/>
  <c r="AB259" i="98"/>
  <c r="Z259" i="98"/>
  <c r="AA259" i="98" s="1"/>
  <c r="AB258" i="98"/>
  <c r="Z258" i="98"/>
  <c r="AA258" i="98" s="1"/>
  <c r="AB257" i="98"/>
  <c r="Z257" i="98"/>
  <c r="AA257" i="98" s="1"/>
  <c r="AB241" i="98"/>
  <c r="Z241" i="98"/>
  <c r="AA241" i="98" s="1"/>
  <c r="AB240" i="98"/>
  <c r="Z240" i="98"/>
  <c r="AA240" i="98" s="1"/>
  <c r="AB239" i="98"/>
  <c r="Z239" i="98"/>
  <c r="AA239" i="98" s="1"/>
  <c r="AB238" i="98"/>
  <c r="Z238" i="98"/>
  <c r="AA238" i="98" s="1"/>
  <c r="AB237" i="98"/>
  <c r="Z237" i="98"/>
  <c r="AA237" i="98" s="1"/>
  <c r="AB236" i="98"/>
  <c r="Z236" i="98"/>
  <c r="AA236" i="98" s="1"/>
  <c r="AB174" i="98"/>
  <c r="AA174" i="98"/>
  <c r="AB173" i="98"/>
  <c r="AA173" i="98"/>
  <c r="AB172" i="98"/>
  <c r="AA172" i="98"/>
  <c r="AB171" i="98"/>
  <c r="AA171" i="98"/>
  <c r="AB170" i="98"/>
  <c r="AA170" i="98"/>
  <c r="AB169" i="98"/>
  <c r="AA169" i="98"/>
  <c r="AB168" i="98"/>
  <c r="AA168" i="98"/>
  <c r="AB167" i="98"/>
  <c r="AA167" i="98"/>
  <c r="AB166" i="98"/>
  <c r="AA166" i="98"/>
  <c r="AB165" i="98"/>
  <c r="AA165" i="98"/>
  <c r="G170" i="86"/>
  <c r="G169" i="86"/>
  <c r="G168" i="86"/>
  <c r="G167" i="86"/>
  <c r="N167" i="86" s="1"/>
  <c r="G166" i="86"/>
  <c r="O166" i="86" s="1"/>
  <c r="G165" i="86"/>
  <c r="G164" i="86"/>
  <c r="G163" i="86"/>
  <c r="G162" i="86"/>
  <c r="G161" i="86"/>
  <c r="AH165" i="98" l="1"/>
  <c r="AH167" i="98"/>
  <c r="AH169" i="98"/>
  <c r="AH171" i="98"/>
  <c r="AH173" i="98"/>
  <c r="AH172" i="98"/>
  <c r="AH236" i="98"/>
  <c r="AH238" i="98"/>
  <c r="AH240" i="98"/>
  <c r="AH257" i="98"/>
  <c r="AH259" i="98"/>
  <c r="AH170" i="98"/>
  <c r="AH166" i="98"/>
  <c r="AH168" i="98"/>
  <c r="AH174" i="98"/>
  <c r="AH239" i="98"/>
  <c r="AH258" i="98"/>
  <c r="AH237" i="98"/>
  <c r="AH241" i="98"/>
  <c r="AH260" i="98"/>
  <c r="O162" i="86"/>
  <c r="P162" i="86"/>
  <c r="L162" i="86"/>
  <c r="K162" i="86"/>
  <c r="J162" i="86"/>
  <c r="I162" i="86"/>
  <c r="K224" i="86"/>
  <c r="M224" i="86"/>
  <c r="L224" i="86"/>
  <c r="I224" i="86"/>
  <c r="H225" i="86"/>
  <c r="M227" i="86"/>
  <c r="L227" i="86"/>
  <c r="K227" i="86"/>
  <c r="J227" i="86"/>
  <c r="I227" i="86"/>
  <c r="H227" i="86"/>
  <c r="N227" i="86"/>
  <c r="O227" i="86"/>
  <c r="H228" i="86"/>
  <c r="O228" i="86"/>
  <c r="N228" i="86"/>
  <c r="M228" i="86"/>
  <c r="L228" i="86"/>
  <c r="I228" i="86"/>
  <c r="K228" i="86"/>
  <c r="J228" i="86"/>
  <c r="K229" i="86"/>
  <c r="J229" i="86"/>
  <c r="I229" i="86"/>
  <c r="H229" i="86"/>
  <c r="O229" i="86"/>
  <c r="N229" i="86"/>
  <c r="M229" i="86"/>
  <c r="L229" i="86"/>
  <c r="O161" i="86"/>
  <c r="I161" i="86"/>
  <c r="R161" i="86"/>
  <c r="H161" i="86"/>
  <c r="Q161" i="86"/>
  <c r="S161" i="86"/>
  <c r="P161" i="86"/>
  <c r="M161" i="86"/>
  <c r="L161" i="86"/>
  <c r="J161" i="86"/>
  <c r="K161" i="86"/>
  <c r="S169" i="86"/>
  <c r="M169" i="86"/>
  <c r="L169" i="86"/>
  <c r="O165" i="86"/>
  <c r="Q165" i="86"/>
  <c r="P165" i="86"/>
  <c r="I165" i="86"/>
  <c r="H165" i="86"/>
  <c r="P164" i="86"/>
  <c r="R164" i="86"/>
  <c r="Q164" i="86"/>
  <c r="J164" i="86"/>
  <c r="I164" i="86"/>
  <c r="H164" i="86"/>
  <c r="P163" i="86"/>
  <c r="I163" i="86"/>
  <c r="S163" i="86"/>
  <c r="R163" i="86"/>
  <c r="H163" i="86"/>
  <c r="Q163" i="86"/>
  <c r="K163" i="86"/>
  <c r="J163" i="86"/>
  <c r="I231" i="86"/>
  <c r="H231" i="86"/>
  <c r="O231" i="86"/>
  <c r="N231" i="86"/>
  <c r="M231" i="86"/>
  <c r="L231" i="86"/>
  <c r="K231" i="86"/>
  <c r="J231" i="86"/>
  <c r="L232" i="86"/>
  <c r="K232" i="86"/>
  <c r="J232" i="86"/>
  <c r="I232" i="86"/>
  <c r="H232" i="86"/>
  <c r="O232" i="86"/>
  <c r="N232" i="86"/>
  <c r="M232" i="86"/>
  <c r="J226" i="86"/>
  <c r="I226" i="86"/>
  <c r="H226" i="86"/>
  <c r="O226" i="86"/>
  <c r="N226" i="86"/>
  <c r="M226" i="86"/>
  <c r="K226" i="86"/>
  <c r="L226" i="86"/>
  <c r="O268" i="86"/>
  <c r="N268" i="86"/>
  <c r="M268" i="86"/>
  <c r="L268" i="86"/>
  <c r="K268" i="86"/>
  <c r="J268" i="86"/>
  <c r="I268" i="86"/>
  <c r="H268" i="86"/>
  <c r="O230" i="86"/>
  <c r="Q162" i="86"/>
  <c r="P166" i="86"/>
  <c r="N224" i="86"/>
  <c r="I225" i="86"/>
  <c r="H230" i="86"/>
  <c r="R162" i="86"/>
  <c r="O224" i="86"/>
  <c r="J225" i="86"/>
  <c r="I230" i="86"/>
  <c r="H162" i="86"/>
  <c r="S162" i="86"/>
  <c r="H224" i="86"/>
  <c r="K225" i="86"/>
  <c r="J230" i="86"/>
  <c r="H166" i="86"/>
  <c r="L225" i="86"/>
  <c r="K230" i="86"/>
  <c r="J224" i="86"/>
  <c r="M225" i="86"/>
  <c r="L230" i="86"/>
  <c r="N225" i="86"/>
  <c r="M230" i="86"/>
  <c r="M168" i="86"/>
  <c r="L168" i="86"/>
  <c r="S168" i="86"/>
  <c r="K168" i="86"/>
  <c r="R168" i="86"/>
  <c r="J168" i="86"/>
  <c r="Q168" i="86"/>
  <c r="I168" i="86"/>
  <c r="P168" i="86"/>
  <c r="H168" i="86"/>
  <c r="N168" i="86"/>
  <c r="O168" i="86"/>
  <c r="S170" i="86"/>
  <c r="K170" i="86"/>
  <c r="R170" i="86"/>
  <c r="J170" i="86"/>
  <c r="Q170" i="86"/>
  <c r="I170" i="86"/>
  <c r="P170" i="86"/>
  <c r="H170" i="86"/>
  <c r="O170" i="86"/>
  <c r="N170" i="86"/>
  <c r="M170" i="86"/>
  <c r="L170" i="86"/>
  <c r="N161" i="86"/>
  <c r="M162" i="86"/>
  <c r="L163" i="86"/>
  <c r="K164" i="86"/>
  <c r="S164" i="86"/>
  <c r="J165" i="86"/>
  <c r="R165" i="86"/>
  <c r="I166" i="86"/>
  <c r="Q166" i="86"/>
  <c r="H167" i="86"/>
  <c r="P167" i="86"/>
  <c r="N169" i="86"/>
  <c r="O167" i="86"/>
  <c r="N162" i="86"/>
  <c r="M163" i="86"/>
  <c r="L164" i="86"/>
  <c r="K165" i="86"/>
  <c r="S165" i="86"/>
  <c r="J166" i="86"/>
  <c r="R166" i="86"/>
  <c r="I167" i="86"/>
  <c r="Q167" i="86"/>
  <c r="O169" i="86"/>
  <c r="N163" i="86"/>
  <c r="M164" i="86"/>
  <c r="L165" i="86"/>
  <c r="K166" i="86"/>
  <c r="S166" i="86"/>
  <c r="J167" i="86"/>
  <c r="R167" i="86"/>
  <c r="H169" i="86"/>
  <c r="P169" i="86"/>
  <c r="O163" i="86"/>
  <c r="N164" i="86"/>
  <c r="M165" i="86"/>
  <c r="L166" i="86"/>
  <c r="K167" i="86"/>
  <c r="S167" i="86"/>
  <c r="I169" i="86"/>
  <c r="Q169" i="86"/>
  <c r="O164" i="86"/>
  <c r="N165" i="86"/>
  <c r="M166" i="86"/>
  <c r="L167" i="86"/>
  <c r="J169" i="86"/>
  <c r="R169" i="86"/>
  <c r="N166" i="86"/>
  <c r="M167" i="86"/>
  <c r="K169" i="86"/>
  <c r="G213" i="86" l="1"/>
  <c r="G214" i="86"/>
  <c r="G217" i="86"/>
  <c r="G219" i="86"/>
  <c r="G220" i="86"/>
  <c r="G221" i="86"/>
  <c r="G222" i="86"/>
  <c r="G223" i="86"/>
  <c r="G270" i="86"/>
  <c r="G272" i="86"/>
  <c r="G273" i="86"/>
  <c r="G274" i="86"/>
  <c r="G275" i="86"/>
  <c r="G215" i="86"/>
  <c r="G216" i="86"/>
  <c r="G218" i="86"/>
  <c r="G269" i="86"/>
  <c r="G271" i="86"/>
  <c r="F211" i="86"/>
  <c r="G211" i="86" s="1"/>
  <c r="G212" i="86"/>
  <c r="AB226" i="98" l="1"/>
  <c r="AB227" i="98"/>
  <c r="AB228" i="98"/>
  <c r="AB229" i="98"/>
  <c r="AB230" i="98"/>
  <c r="AB231" i="98"/>
  <c r="AB232" i="98"/>
  <c r="AB233" i="98"/>
  <c r="AB234" i="98"/>
  <c r="AB235" i="98"/>
  <c r="AB281" i="98"/>
  <c r="AB282" i="98"/>
  <c r="AB283" i="98"/>
  <c r="AB284" i="98"/>
  <c r="AB285" i="98"/>
  <c r="AB286" i="98"/>
  <c r="AB287" i="98"/>
  <c r="AB288" i="98"/>
  <c r="AB289" i="98"/>
  <c r="Z226" i="98"/>
  <c r="AA226" i="98" s="1"/>
  <c r="Z227" i="98"/>
  <c r="AA227" i="98" s="1"/>
  <c r="Z228" i="98"/>
  <c r="AA228" i="98" s="1"/>
  <c r="Z229" i="98"/>
  <c r="AA229" i="98" s="1"/>
  <c r="Z230" i="98"/>
  <c r="AA230" i="98" s="1"/>
  <c r="Z231" i="98"/>
  <c r="AA231" i="98" s="1"/>
  <c r="Z232" i="98"/>
  <c r="AA232" i="98" s="1"/>
  <c r="Z233" i="98"/>
  <c r="AA233" i="98" s="1"/>
  <c r="Z234" i="98"/>
  <c r="AA234" i="98" s="1"/>
  <c r="Z235" i="98"/>
  <c r="AA235" i="98" s="1"/>
  <c r="Z281" i="98"/>
  <c r="AA281" i="98" s="1"/>
  <c r="Z282" i="98"/>
  <c r="AA282" i="98" s="1"/>
  <c r="Z283" i="98"/>
  <c r="AA283" i="98" s="1"/>
  <c r="Z284" i="98"/>
  <c r="AA284" i="98" s="1"/>
  <c r="Z285" i="98"/>
  <c r="AA285" i="98" s="1"/>
  <c r="Z286" i="98"/>
  <c r="AA286" i="98" s="1"/>
  <c r="Z287" i="98"/>
  <c r="AA287" i="98" s="1"/>
  <c r="Z288" i="98"/>
  <c r="AA288" i="98" s="1"/>
  <c r="Z289" i="98"/>
  <c r="AA289" i="98" s="1"/>
  <c r="Z225" i="98"/>
  <c r="AA225" i="98" s="1"/>
  <c r="AB225" i="98"/>
  <c r="AB156" i="98"/>
  <c r="AB157" i="98"/>
  <c r="AB158" i="98"/>
  <c r="AB159" i="98"/>
  <c r="AB160" i="98"/>
  <c r="AB161" i="98"/>
  <c r="AB162" i="98"/>
  <c r="AB163" i="98"/>
  <c r="AB164" i="98"/>
  <c r="AB175" i="98"/>
  <c r="AB176" i="98"/>
  <c r="AB177" i="98"/>
  <c r="AB198" i="98"/>
  <c r="AB214" i="98"/>
  <c r="AB215" i="98"/>
  <c r="AB216" i="98"/>
  <c r="AB217" i="98"/>
  <c r="AB218" i="98"/>
  <c r="AB219" i="98"/>
  <c r="AA156" i="98"/>
  <c r="AA157" i="98"/>
  <c r="AA158" i="98"/>
  <c r="AA159" i="98"/>
  <c r="AA160" i="98"/>
  <c r="AA161" i="98"/>
  <c r="AA162" i="98"/>
  <c r="AA163" i="98"/>
  <c r="AA164" i="98"/>
  <c r="AH164" i="98" s="1"/>
  <c r="AA175" i="98"/>
  <c r="AA176" i="98"/>
  <c r="AA177" i="98"/>
  <c r="AA198" i="98"/>
  <c r="AA214" i="98"/>
  <c r="AA215" i="98"/>
  <c r="AA216" i="98"/>
  <c r="AA217" i="98"/>
  <c r="AA218" i="98"/>
  <c r="AA219" i="98"/>
  <c r="AB155" i="98"/>
  <c r="AA155" i="98"/>
  <c r="C207" i="86"/>
  <c r="C206" i="86"/>
  <c r="C205" i="86"/>
  <c r="C204" i="86"/>
  <c r="C203" i="86"/>
  <c r="C202" i="86"/>
  <c r="AH217" i="98" l="1"/>
  <c r="AH198" i="98"/>
  <c r="AH158" i="98"/>
  <c r="AH228" i="98"/>
  <c r="AH219" i="98"/>
  <c r="AH289" i="98"/>
  <c r="AH177" i="98"/>
  <c r="AH159" i="98"/>
  <c r="AH160" i="98"/>
  <c r="AH176" i="98"/>
  <c r="AH281" i="98"/>
  <c r="AH161" i="98"/>
  <c r="AH218" i="98"/>
  <c r="AH214" i="98"/>
  <c r="AH175" i="98"/>
  <c r="AH162" i="98"/>
  <c r="AH216" i="98"/>
  <c r="AH163" i="98"/>
  <c r="C277" i="86"/>
  <c r="C279" i="86"/>
  <c r="C281" i="86"/>
  <c r="C278" i="86"/>
  <c r="C280" i="86"/>
  <c r="C282" i="86"/>
  <c r="AH232" i="98"/>
  <c r="AH284" i="98"/>
  <c r="AH283" i="98"/>
  <c r="AH230" i="98"/>
  <c r="AH231" i="98"/>
  <c r="AH227" i="98"/>
  <c r="AH234" i="98"/>
  <c r="AH235" i="98"/>
  <c r="AH287" i="98"/>
  <c r="AH215" i="98"/>
  <c r="AH288" i="98"/>
  <c r="AH285" i="98"/>
  <c r="AH282" i="98"/>
  <c r="AH229" i="98"/>
  <c r="AH286" i="98"/>
  <c r="AH233" i="98"/>
  <c r="AH226" i="98"/>
  <c r="AH157" i="98"/>
  <c r="AH156" i="98"/>
  <c r="AH155" i="98"/>
  <c r="AH225" i="98"/>
  <c r="T11" i="98"/>
  <c r="F207" i="86" l="1"/>
  <c r="F282" i="86" s="1"/>
  <c r="F206" i="86"/>
  <c r="F281" i="86" s="1"/>
  <c r="F205" i="86"/>
  <c r="F280" i="86" s="1"/>
  <c r="F204" i="86"/>
  <c r="F279" i="86" s="1"/>
  <c r="F203" i="86"/>
  <c r="F278" i="86" s="1"/>
  <c r="F202" i="86"/>
  <c r="F277" i="86" s="1"/>
  <c r="F201" i="86"/>
  <c r="F276" i="86" s="1"/>
  <c r="G137" i="86"/>
  <c r="G138" i="86"/>
  <c r="G139" i="86"/>
  <c r="G140" i="86"/>
  <c r="G141" i="86"/>
  <c r="G142" i="86"/>
  <c r="G143" i="86"/>
  <c r="G144" i="86"/>
  <c r="G145" i="86"/>
  <c r="G171" i="86"/>
  <c r="G172" i="86"/>
  <c r="G193" i="86"/>
  <c r="G194" i="86"/>
  <c r="G195" i="86"/>
  <c r="G196" i="86"/>
  <c r="G197" i="86"/>
  <c r="G198" i="86"/>
  <c r="G199" i="86"/>
  <c r="G200" i="86"/>
  <c r="F136" i="86"/>
  <c r="G136" i="86" s="1"/>
  <c r="M222" i="86" l="1"/>
  <c r="L222" i="86"/>
  <c r="K222" i="86"/>
  <c r="J222" i="86"/>
  <c r="I222" i="86"/>
  <c r="N222" i="86"/>
  <c r="H222" i="86"/>
  <c r="O222" i="86"/>
  <c r="N273" i="86"/>
  <c r="M273" i="86"/>
  <c r="O273" i="86"/>
  <c r="L273" i="86"/>
  <c r="I273" i="86"/>
  <c r="K273" i="86"/>
  <c r="J273" i="86"/>
  <c r="H273" i="86"/>
  <c r="M214" i="86"/>
  <c r="N214" i="86"/>
  <c r="L214" i="86"/>
  <c r="K214" i="86"/>
  <c r="J214" i="86"/>
  <c r="I214" i="86"/>
  <c r="H214" i="86"/>
  <c r="O214" i="86"/>
  <c r="N221" i="86"/>
  <c r="M221" i="86"/>
  <c r="I221" i="86"/>
  <c r="L221" i="86"/>
  <c r="J221" i="86"/>
  <c r="K221" i="86"/>
  <c r="H221" i="86"/>
  <c r="O221" i="86"/>
  <c r="M212" i="86"/>
  <c r="L212" i="86"/>
  <c r="J212" i="86"/>
  <c r="N212" i="86"/>
  <c r="K212" i="86"/>
  <c r="O212" i="86"/>
  <c r="I212" i="86"/>
  <c r="H212" i="86"/>
  <c r="N272" i="86"/>
  <c r="M272" i="86"/>
  <c r="L272" i="86"/>
  <c r="K272" i="86"/>
  <c r="I272" i="86"/>
  <c r="J272" i="86"/>
  <c r="O272" i="86"/>
  <c r="H272" i="86"/>
  <c r="M219" i="86"/>
  <c r="J219" i="86"/>
  <c r="I219" i="86"/>
  <c r="L219" i="86"/>
  <c r="K219" i="86"/>
  <c r="N219" i="86"/>
  <c r="O219" i="86"/>
  <c r="H219" i="86"/>
  <c r="N275" i="86"/>
  <c r="M275" i="86"/>
  <c r="L275" i="86"/>
  <c r="K275" i="86"/>
  <c r="J275" i="86"/>
  <c r="I275" i="86"/>
  <c r="H275" i="86"/>
  <c r="O275" i="86"/>
  <c r="M271" i="86"/>
  <c r="I271" i="86"/>
  <c r="L271" i="86"/>
  <c r="O271" i="86"/>
  <c r="K271" i="86"/>
  <c r="J271" i="86"/>
  <c r="H271" i="86"/>
  <c r="N271" i="86"/>
  <c r="M270" i="86"/>
  <c r="L270" i="86"/>
  <c r="K270" i="86"/>
  <c r="N270" i="86"/>
  <c r="J270" i="86"/>
  <c r="I270" i="86"/>
  <c r="H270" i="86"/>
  <c r="O270" i="86"/>
  <c r="N269" i="86"/>
  <c r="M269" i="86"/>
  <c r="J269" i="86"/>
  <c r="I269" i="86"/>
  <c r="L269" i="86"/>
  <c r="K269" i="86"/>
  <c r="O269" i="86"/>
  <c r="H269" i="86"/>
  <c r="M218" i="86"/>
  <c r="L218" i="86"/>
  <c r="K218" i="86"/>
  <c r="J218" i="86"/>
  <c r="I218" i="86"/>
  <c r="H218" i="86"/>
  <c r="O218" i="86"/>
  <c r="N218" i="86"/>
  <c r="N216" i="86"/>
  <c r="M216" i="86"/>
  <c r="K216" i="86"/>
  <c r="J216" i="86"/>
  <c r="I216" i="86"/>
  <c r="O216" i="86"/>
  <c r="L216" i="86"/>
  <c r="H216" i="86"/>
  <c r="O274" i="86"/>
  <c r="N274" i="86"/>
  <c r="M274" i="86"/>
  <c r="I274" i="86"/>
  <c r="L274" i="86"/>
  <c r="K274" i="86"/>
  <c r="J274" i="86"/>
  <c r="H274" i="86"/>
  <c r="M223" i="86"/>
  <c r="N223" i="86"/>
  <c r="L223" i="86"/>
  <c r="I223" i="86"/>
  <c r="K223" i="86"/>
  <c r="J223" i="86"/>
  <c r="H223" i="86"/>
  <c r="O223" i="86"/>
  <c r="M215" i="86"/>
  <c r="L215" i="86"/>
  <c r="K215" i="86"/>
  <c r="O215" i="86"/>
  <c r="J215" i="86"/>
  <c r="I215" i="86"/>
  <c r="N215" i="86"/>
  <c r="H215" i="86"/>
  <c r="N217" i="86"/>
  <c r="M217" i="86"/>
  <c r="L217" i="86"/>
  <c r="J217" i="86"/>
  <c r="I217" i="86"/>
  <c r="O217" i="86"/>
  <c r="K217" i="86"/>
  <c r="H217" i="86"/>
  <c r="M220" i="86"/>
  <c r="L220" i="86"/>
  <c r="N220" i="86"/>
  <c r="K220" i="86"/>
  <c r="I220" i="86"/>
  <c r="O220" i="86"/>
  <c r="J220" i="86"/>
  <c r="H220" i="86"/>
  <c r="O213" i="86"/>
  <c r="M213" i="86"/>
  <c r="K213" i="86"/>
  <c r="J213" i="86"/>
  <c r="I213" i="86"/>
  <c r="L213" i="86"/>
  <c r="N213" i="86"/>
  <c r="H213" i="86"/>
  <c r="O211" i="86"/>
  <c r="J211" i="86"/>
  <c r="H211" i="86"/>
  <c r="N211" i="86"/>
  <c r="M211" i="86"/>
  <c r="I211" i="86"/>
  <c r="L211" i="86"/>
  <c r="K211" i="86"/>
  <c r="M194" i="86"/>
  <c r="N194" i="86"/>
  <c r="O194" i="86"/>
  <c r="H194" i="86"/>
  <c r="P194" i="86"/>
  <c r="L194" i="86"/>
  <c r="I194" i="86"/>
  <c r="Q194" i="86"/>
  <c r="K194" i="86"/>
  <c r="J194" i="86"/>
  <c r="R194" i="86"/>
  <c r="S194" i="86"/>
  <c r="I140" i="86"/>
  <c r="Q140" i="86"/>
  <c r="S140" i="86"/>
  <c r="H140" i="86"/>
  <c r="J140" i="86"/>
  <c r="R140" i="86"/>
  <c r="K140" i="86"/>
  <c r="L140" i="86"/>
  <c r="M140" i="86"/>
  <c r="O140" i="86"/>
  <c r="N140" i="86"/>
  <c r="P140" i="86"/>
  <c r="M172" i="86"/>
  <c r="N172" i="86"/>
  <c r="O172" i="86"/>
  <c r="H172" i="86"/>
  <c r="P172" i="86"/>
  <c r="S172" i="86"/>
  <c r="I172" i="86"/>
  <c r="Q172" i="86"/>
  <c r="K172" i="86"/>
  <c r="L172" i="86"/>
  <c r="J172" i="86"/>
  <c r="R172" i="86"/>
  <c r="I193" i="86"/>
  <c r="Q193" i="86"/>
  <c r="K193" i="86"/>
  <c r="P193" i="86"/>
  <c r="J193" i="86"/>
  <c r="R193" i="86"/>
  <c r="S193" i="86"/>
  <c r="L193" i="86"/>
  <c r="M193" i="86"/>
  <c r="N193" i="86"/>
  <c r="O193" i="86"/>
  <c r="H193" i="86"/>
  <c r="I199" i="86"/>
  <c r="Q199" i="86"/>
  <c r="K199" i="86"/>
  <c r="J199" i="86"/>
  <c r="R199" i="86"/>
  <c r="S199" i="86"/>
  <c r="P199" i="86"/>
  <c r="L199" i="86"/>
  <c r="M199" i="86"/>
  <c r="N199" i="86"/>
  <c r="O199" i="86"/>
  <c r="H199" i="86"/>
  <c r="I171" i="86"/>
  <c r="Q171" i="86"/>
  <c r="J171" i="86"/>
  <c r="R171" i="86"/>
  <c r="K171" i="86"/>
  <c r="S171" i="86"/>
  <c r="P171" i="86"/>
  <c r="L171" i="86"/>
  <c r="H171" i="86"/>
  <c r="M171" i="86"/>
  <c r="N171" i="86"/>
  <c r="O171" i="86"/>
  <c r="M145" i="86"/>
  <c r="N145" i="86"/>
  <c r="O145" i="86"/>
  <c r="H145" i="86"/>
  <c r="P145" i="86"/>
  <c r="S145" i="86"/>
  <c r="L145" i="86"/>
  <c r="I145" i="86"/>
  <c r="Q145" i="86"/>
  <c r="K145" i="86"/>
  <c r="J145" i="86"/>
  <c r="R145" i="86"/>
  <c r="M198" i="86"/>
  <c r="O198" i="86"/>
  <c r="N198" i="86"/>
  <c r="H198" i="86"/>
  <c r="P198" i="86"/>
  <c r="I198" i="86"/>
  <c r="Q198" i="86"/>
  <c r="S198" i="86"/>
  <c r="L198" i="86"/>
  <c r="J198" i="86"/>
  <c r="R198" i="86"/>
  <c r="K198" i="86"/>
  <c r="I197" i="86"/>
  <c r="Q197" i="86"/>
  <c r="K197" i="86"/>
  <c r="H197" i="86"/>
  <c r="J197" i="86"/>
  <c r="R197" i="86"/>
  <c r="S197" i="86"/>
  <c r="L197" i="86"/>
  <c r="O197" i="86"/>
  <c r="P197" i="86"/>
  <c r="M197" i="86"/>
  <c r="N197" i="86"/>
  <c r="I195" i="86"/>
  <c r="Q195" i="86"/>
  <c r="S195" i="86"/>
  <c r="J195" i="86"/>
  <c r="R195" i="86"/>
  <c r="K195" i="86"/>
  <c r="P195" i="86"/>
  <c r="L195" i="86"/>
  <c r="O195" i="86"/>
  <c r="M195" i="86"/>
  <c r="H195" i="86"/>
  <c r="N195" i="86"/>
  <c r="M196" i="86"/>
  <c r="N196" i="86"/>
  <c r="O196" i="86"/>
  <c r="H196" i="86"/>
  <c r="P196" i="86"/>
  <c r="I196" i="86"/>
  <c r="Q196" i="86"/>
  <c r="K196" i="86"/>
  <c r="J196" i="86"/>
  <c r="R196" i="86"/>
  <c r="S196" i="86"/>
  <c r="L196" i="86"/>
  <c r="M143" i="86"/>
  <c r="N143" i="86"/>
  <c r="O143" i="86"/>
  <c r="H143" i="86"/>
  <c r="P143" i="86"/>
  <c r="S143" i="86"/>
  <c r="L143" i="86"/>
  <c r="I143" i="86"/>
  <c r="Q143" i="86"/>
  <c r="J143" i="86"/>
  <c r="R143" i="86"/>
  <c r="K143" i="86"/>
  <c r="I144" i="86"/>
  <c r="Q144" i="86"/>
  <c r="J144" i="86"/>
  <c r="R144" i="86"/>
  <c r="K144" i="86"/>
  <c r="S144" i="86"/>
  <c r="H144" i="86"/>
  <c r="L144" i="86"/>
  <c r="M144" i="86"/>
  <c r="P144" i="86"/>
  <c r="N144" i="86"/>
  <c r="O144" i="86"/>
  <c r="I138" i="86"/>
  <c r="Q138" i="86"/>
  <c r="J138" i="86"/>
  <c r="R138" i="86"/>
  <c r="K138" i="86"/>
  <c r="S138" i="86"/>
  <c r="L138" i="86"/>
  <c r="M138" i="86"/>
  <c r="O138" i="86"/>
  <c r="H138" i="86"/>
  <c r="P138" i="86"/>
  <c r="N138" i="86"/>
  <c r="O142" i="86"/>
  <c r="N142" i="86"/>
  <c r="H142" i="86"/>
  <c r="P142" i="86"/>
  <c r="M142" i="86"/>
  <c r="I142" i="86"/>
  <c r="Q142" i="86"/>
  <c r="L142" i="86"/>
  <c r="J142" i="86"/>
  <c r="R142" i="86"/>
  <c r="K142" i="86"/>
  <c r="S142" i="86"/>
  <c r="O141" i="86"/>
  <c r="H141" i="86"/>
  <c r="P141" i="86"/>
  <c r="I141" i="86"/>
  <c r="Q141" i="86"/>
  <c r="J141" i="86"/>
  <c r="R141" i="86"/>
  <c r="M141" i="86"/>
  <c r="K141" i="86"/>
  <c r="S141" i="86"/>
  <c r="N141" i="86"/>
  <c r="L141" i="86"/>
  <c r="O137" i="86"/>
  <c r="H137" i="86"/>
  <c r="P137" i="86"/>
  <c r="I137" i="86"/>
  <c r="Q137" i="86"/>
  <c r="J137" i="86"/>
  <c r="R137" i="86"/>
  <c r="M137" i="86"/>
  <c r="K137" i="86"/>
  <c r="S137" i="86"/>
  <c r="L137" i="86"/>
  <c r="N137" i="86"/>
  <c r="H200" i="86"/>
  <c r="P200" i="86"/>
  <c r="I200" i="86"/>
  <c r="Q200" i="86"/>
  <c r="M200" i="86"/>
  <c r="J200" i="86"/>
  <c r="R200" i="86"/>
  <c r="K200" i="86"/>
  <c r="S200" i="86"/>
  <c r="L200" i="86"/>
  <c r="N200" i="86"/>
  <c r="O200" i="86"/>
  <c r="L139" i="86"/>
  <c r="P139" i="86"/>
  <c r="M139" i="86"/>
  <c r="N139" i="86"/>
  <c r="O139" i="86"/>
  <c r="I139" i="86"/>
  <c r="Q139" i="86"/>
  <c r="K139" i="86"/>
  <c r="H139" i="86"/>
  <c r="J139" i="86"/>
  <c r="R139" i="86"/>
  <c r="S139" i="86"/>
  <c r="O136" i="86"/>
  <c r="J136" i="86"/>
  <c r="N136" i="86"/>
  <c r="R136" i="86"/>
  <c r="Q136" i="86"/>
  <c r="P136" i="86"/>
  <c r="S136" i="86"/>
  <c r="M136" i="86"/>
  <c r="L136" i="86"/>
  <c r="K136" i="86"/>
  <c r="I136" i="86"/>
  <c r="H136" i="86"/>
  <c r="V13" i="98"/>
  <c r="P13" i="98"/>
  <c r="T13" i="98"/>
  <c r="V9" i="98"/>
  <c r="P11" i="98"/>
  <c r="AF105" i="86" l="1"/>
  <c r="AE105" i="86"/>
  <c r="AD105" i="86"/>
  <c r="AC105" i="86"/>
  <c r="AB105" i="86"/>
  <c r="AA105" i="86"/>
  <c r="Z105" i="86"/>
  <c r="Y105" i="86"/>
  <c r="X105" i="86"/>
  <c r="W105" i="86"/>
  <c r="V105" i="86"/>
  <c r="U105" i="86"/>
  <c r="AG105" i="86" s="1"/>
  <c r="AF104" i="86"/>
  <c r="AE104" i="86"/>
  <c r="AD104" i="86"/>
  <c r="AC104" i="86"/>
  <c r="AB104" i="86"/>
  <c r="AA104" i="86"/>
  <c r="Z104" i="86"/>
  <c r="Y104" i="86"/>
  <c r="X104" i="86"/>
  <c r="W104" i="86"/>
  <c r="V104" i="86"/>
  <c r="U104" i="86"/>
  <c r="AF103" i="86"/>
  <c r="AE103" i="86"/>
  <c r="AD103" i="86"/>
  <c r="AC103" i="86"/>
  <c r="AB103" i="86"/>
  <c r="AA103" i="86"/>
  <c r="Z103" i="86"/>
  <c r="Y103" i="86"/>
  <c r="X103" i="86"/>
  <c r="W103" i="86"/>
  <c r="V103" i="86"/>
  <c r="U103" i="86"/>
  <c r="AG103" i="86" s="1"/>
  <c r="AF102" i="86"/>
  <c r="AE102" i="86"/>
  <c r="AD102" i="86"/>
  <c r="AC102" i="86"/>
  <c r="AB102" i="86"/>
  <c r="AA102" i="86"/>
  <c r="Z102" i="86"/>
  <c r="Y102" i="86"/>
  <c r="X102" i="86"/>
  <c r="W102" i="86"/>
  <c r="V102" i="86"/>
  <c r="AG102" i="86" s="1"/>
  <c r="U102" i="86"/>
  <c r="AF101" i="86"/>
  <c r="AE101" i="86"/>
  <c r="AD101" i="86"/>
  <c r="AC101" i="86"/>
  <c r="AB101" i="86"/>
  <c r="AA101" i="86"/>
  <c r="Z101" i="86"/>
  <c r="Y101" i="86"/>
  <c r="X101" i="86"/>
  <c r="W101" i="86"/>
  <c r="V101" i="86"/>
  <c r="U101" i="86"/>
  <c r="AG101" i="86" s="1"/>
  <c r="AF100" i="86"/>
  <c r="AE100" i="86"/>
  <c r="AD100" i="86"/>
  <c r="AC100" i="86"/>
  <c r="AB100" i="86"/>
  <c r="AA100" i="86"/>
  <c r="Z100" i="86"/>
  <c r="Y100" i="86"/>
  <c r="X100" i="86"/>
  <c r="W100" i="86"/>
  <c r="V100" i="86"/>
  <c r="U100" i="86"/>
  <c r="AF99" i="86"/>
  <c r="AE99" i="86"/>
  <c r="AD99" i="86"/>
  <c r="AC99" i="86"/>
  <c r="AB99" i="86"/>
  <c r="AA99" i="86"/>
  <c r="Z99" i="86"/>
  <c r="Y99" i="86"/>
  <c r="X99" i="86"/>
  <c r="W99" i="86"/>
  <c r="V99" i="86"/>
  <c r="U99" i="86"/>
  <c r="AG99" i="86" s="1"/>
  <c r="AF98" i="86"/>
  <c r="AE98" i="86"/>
  <c r="AD98" i="86"/>
  <c r="AC98" i="86"/>
  <c r="AB98" i="86"/>
  <c r="AA98" i="86"/>
  <c r="Z98" i="86"/>
  <c r="Y98" i="86"/>
  <c r="X98" i="86"/>
  <c r="W98" i="86"/>
  <c r="V98" i="86"/>
  <c r="U98" i="86"/>
  <c r="AF97" i="86"/>
  <c r="AE97" i="86"/>
  <c r="AD97" i="86"/>
  <c r="AC97" i="86"/>
  <c r="AB97" i="86"/>
  <c r="AA97" i="86"/>
  <c r="Z97" i="86"/>
  <c r="Y97" i="86"/>
  <c r="X97" i="86"/>
  <c r="W97" i="86"/>
  <c r="V97" i="86"/>
  <c r="AG97" i="86" s="1"/>
  <c r="U97" i="86"/>
  <c r="AF96" i="86"/>
  <c r="AE96" i="86"/>
  <c r="AD96" i="86"/>
  <c r="AC96" i="86"/>
  <c r="AB96" i="86"/>
  <c r="AA96" i="86"/>
  <c r="Z96" i="86"/>
  <c r="Y96" i="86"/>
  <c r="X96" i="86"/>
  <c r="W96" i="86"/>
  <c r="V96" i="86"/>
  <c r="U96" i="86"/>
  <c r="AF95" i="86"/>
  <c r="AE95" i="86"/>
  <c r="AD95" i="86"/>
  <c r="AC95" i="86"/>
  <c r="AB95" i="86"/>
  <c r="AA95" i="86"/>
  <c r="Z95" i="86"/>
  <c r="Y95" i="86"/>
  <c r="X95" i="86"/>
  <c r="W95" i="86"/>
  <c r="V95" i="86"/>
  <c r="U95" i="86"/>
  <c r="AG95" i="86" s="1"/>
  <c r="AF94" i="86"/>
  <c r="AE94" i="86"/>
  <c r="AD94" i="86"/>
  <c r="AC94" i="86"/>
  <c r="AB94" i="86"/>
  <c r="AA94" i="86"/>
  <c r="Z94" i="86"/>
  <c r="Y94" i="86"/>
  <c r="X94" i="86"/>
  <c r="W94" i="86"/>
  <c r="V94" i="86"/>
  <c r="U94" i="86"/>
  <c r="AF93" i="86"/>
  <c r="AE93" i="86"/>
  <c r="AD93" i="86"/>
  <c r="AC93" i="86"/>
  <c r="AB93" i="86"/>
  <c r="AA93" i="86"/>
  <c r="Z93" i="86"/>
  <c r="Y93" i="86"/>
  <c r="X93" i="86"/>
  <c r="W93" i="86"/>
  <c r="V93" i="86"/>
  <c r="U93" i="86"/>
  <c r="AG93" i="86" s="1"/>
  <c r="AF92" i="86"/>
  <c r="AE92" i="86"/>
  <c r="AD92" i="86"/>
  <c r="AC92" i="86"/>
  <c r="AB92" i="86"/>
  <c r="AA92" i="86"/>
  <c r="Z92" i="86"/>
  <c r="Y92" i="86"/>
  <c r="X92" i="86"/>
  <c r="W92" i="86"/>
  <c r="V92" i="86"/>
  <c r="AG92" i="86" s="1"/>
  <c r="U92" i="86"/>
  <c r="AF91" i="86"/>
  <c r="AE91" i="86"/>
  <c r="AD91" i="86"/>
  <c r="AC91" i="86"/>
  <c r="AB91" i="86"/>
  <c r="AA91" i="86"/>
  <c r="Z91" i="86"/>
  <c r="Y91" i="86"/>
  <c r="X91" i="86"/>
  <c r="W91" i="86"/>
  <c r="V91" i="86"/>
  <c r="U91" i="86"/>
  <c r="AG91" i="86" s="1"/>
  <c r="AF90" i="86"/>
  <c r="AE90" i="86"/>
  <c r="AD90" i="86"/>
  <c r="AC90" i="86"/>
  <c r="AB90" i="86"/>
  <c r="AA90" i="86"/>
  <c r="Z90" i="86"/>
  <c r="Y90" i="86"/>
  <c r="X90" i="86"/>
  <c r="W90" i="86"/>
  <c r="V90" i="86"/>
  <c r="U90" i="86"/>
  <c r="AF89" i="86"/>
  <c r="AE89" i="86"/>
  <c r="AD89" i="86"/>
  <c r="AC89" i="86"/>
  <c r="AB89" i="86"/>
  <c r="AA89" i="86"/>
  <c r="Z89" i="86"/>
  <c r="Y89" i="86"/>
  <c r="X89" i="86"/>
  <c r="W89" i="86"/>
  <c r="V89" i="86"/>
  <c r="U89" i="86"/>
  <c r="AG89" i="86" s="1"/>
  <c r="AF88" i="86"/>
  <c r="AE88" i="86"/>
  <c r="AD88" i="86"/>
  <c r="AC88" i="86"/>
  <c r="AB88" i="86"/>
  <c r="AA88" i="86"/>
  <c r="Z88" i="86"/>
  <c r="Y88" i="86"/>
  <c r="X88" i="86"/>
  <c r="W88" i="86"/>
  <c r="V88" i="86"/>
  <c r="U88" i="86"/>
  <c r="AF87" i="86"/>
  <c r="AE87" i="86"/>
  <c r="AD87" i="86"/>
  <c r="AC87" i="86"/>
  <c r="AB87" i="86"/>
  <c r="AA87" i="86"/>
  <c r="Z87" i="86"/>
  <c r="Y87" i="86"/>
  <c r="X87" i="86"/>
  <c r="W87" i="86"/>
  <c r="V87" i="86"/>
  <c r="U87" i="86"/>
  <c r="AG87" i="86" s="1"/>
  <c r="AF86" i="86"/>
  <c r="AE86" i="86"/>
  <c r="AD86" i="86"/>
  <c r="AC86" i="86"/>
  <c r="AB86" i="86"/>
  <c r="AA86" i="86"/>
  <c r="Z86" i="86"/>
  <c r="Y86" i="86"/>
  <c r="X86" i="86"/>
  <c r="W86" i="86"/>
  <c r="V86" i="86"/>
  <c r="U86" i="86"/>
  <c r="AF85" i="86"/>
  <c r="AE85" i="86"/>
  <c r="AD85" i="86"/>
  <c r="AC85" i="86"/>
  <c r="AB85" i="86"/>
  <c r="AA85" i="86"/>
  <c r="Z85" i="86"/>
  <c r="Y85" i="86"/>
  <c r="X85" i="86"/>
  <c r="W85" i="86"/>
  <c r="V85" i="86"/>
  <c r="AG85" i="86" s="1"/>
  <c r="U85" i="86"/>
  <c r="AF84" i="86"/>
  <c r="AE84" i="86"/>
  <c r="AD84" i="86"/>
  <c r="AC84" i="86"/>
  <c r="AB84" i="86"/>
  <c r="AA84" i="86"/>
  <c r="Z84" i="86"/>
  <c r="Y84" i="86"/>
  <c r="X84" i="86"/>
  <c r="W84" i="86"/>
  <c r="V84" i="86"/>
  <c r="U84" i="86"/>
  <c r="AF83" i="86"/>
  <c r="AE83" i="86"/>
  <c r="AD83" i="86"/>
  <c r="AC83" i="86"/>
  <c r="AB83" i="86"/>
  <c r="AA83" i="86"/>
  <c r="Z83" i="86"/>
  <c r="Y83" i="86"/>
  <c r="X83" i="86"/>
  <c r="W83" i="86"/>
  <c r="V83" i="86"/>
  <c r="U83" i="86"/>
  <c r="AG83" i="86" s="1"/>
  <c r="AF82" i="86"/>
  <c r="AE82" i="86"/>
  <c r="AD82" i="86"/>
  <c r="AC82" i="86"/>
  <c r="AB82" i="86"/>
  <c r="AA82" i="86"/>
  <c r="Z82" i="86"/>
  <c r="Y82" i="86"/>
  <c r="X82" i="86"/>
  <c r="W82" i="86"/>
  <c r="V82" i="86"/>
  <c r="AG82" i="86" s="1"/>
  <c r="U82" i="86"/>
  <c r="AF81" i="86"/>
  <c r="AE81" i="86"/>
  <c r="AD81" i="86"/>
  <c r="AC81" i="86"/>
  <c r="AB81" i="86"/>
  <c r="AA81" i="86"/>
  <c r="Z81" i="86"/>
  <c r="Y81" i="86"/>
  <c r="X81" i="86"/>
  <c r="W81" i="86"/>
  <c r="V81" i="86"/>
  <c r="U81" i="86"/>
  <c r="AG81" i="86" s="1"/>
  <c r="AF80" i="86"/>
  <c r="AE80" i="86"/>
  <c r="AD80" i="86"/>
  <c r="AC80" i="86"/>
  <c r="AB80" i="86"/>
  <c r="AA80" i="86"/>
  <c r="Z80" i="86"/>
  <c r="Y80" i="86"/>
  <c r="X80" i="86"/>
  <c r="W80" i="86"/>
  <c r="V80" i="86"/>
  <c r="AG80" i="86" s="1"/>
  <c r="U80" i="86"/>
  <c r="AF79" i="86"/>
  <c r="AE79" i="86"/>
  <c r="AD79" i="86"/>
  <c r="AC79" i="86"/>
  <c r="AB79" i="86"/>
  <c r="AA79" i="86"/>
  <c r="Z79" i="86"/>
  <c r="Y79" i="86"/>
  <c r="X79" i="86"/>
  <c r="W79" i="86"/>
  <c r="V79" i="86"/>
  <c r="AG79" i="86" s="1"/>
  <c r="U79" i="86"/>
  <c r="AF78" i="86"/>
  <c r="AE78" i="86"/>
  <c r="AD78" i="86"/>
  <c r="AC78" i="86"/>
  <c r="AB78" i="86"/>
  <c r="AA78" i="86"/>
  <c r="Z78" i="86"/>
  <c r="Y78" i="86"/>
  <c r="X78" i="86"/>
  <c r="W78" i="86"/>
  <c r="V78" i="86"/>
  <c r="U78" i="86"/>
  <c r="AF77" i="86"/>
  <c r="AE77" i="86"/>
  <c r="AD77" i="86"/>
  <c r="AC77" i="86"/>
  <c r="AB77" i="86"/>
  <c r="AA77" i="86"/>
  <c r="Z77" i="86"/>
  <c r="Y77" i="86"/>
  <c r="X77" i="86"/>
  <c r="W77" i="86"/>
  <c r="V77" i="86"/>
  <c r="U77" i="86"/>
  <c r="AG77" i="86" s="1"/>
  <c r="AF76" i="86"/>
  <c r="AE76" i="86"/>
  <c r="AD76" i="86"/>
  <c r="AC76" i="86"/>
  <c r="AB76" i="86"/>
  <c r="AA76" i="86"/>
  <c r="Z76" i="86"/>
  <c r="Y76" i="86"/>
  <c r="X76" i="86"/>
  <c r="W76" i="86"/>
  <c r="V76" i="86"/>
  <c r="U76" i="86"/>
  <c r="AF75" i="86"/>
  <c r="AE75" i="86"/>
  <c r="AD75" i="86"/>
  <c r="AC75" i="86"/>
  <c r="AB75" i="86"/>
  <c r="AA75" i="86"/>
  <c r="Z75" i="86"/>
  <c r="Y75" i="86"/>
  <c r="X75" i="86"/>
  <c r="W75" i="86"/>
  <c r="V75" i="86"/>
  <c r="AG75" i="86" s="1"/>
  <c r="U75" i="86"/>
  <c r="AF74" i="86"/>
  <c r="AE74" i="86"/>
  <c r="AD74" i="86"/>
  <c r="AC74" i="86"/>
  <c r="AB74" i="86"/>
  <c r="AA74" i="86"/>
  <c r="Z74" i="86"/>
  <c r="Y74" i="86"/>
  <c r="X74" i="86"/>
  <c r="W74" i="86"/>
  <c r="V74" i="86"/>
  <c r="U74" i="86"/>
  <c r="AF73" i="86"/>
  <c r="AE73" i="86"/>
  <c r="AD73" i="86"/>
  <c r="AC73" i="86"/>
  <c r="AB73" i="86"/>
  <c r="AA73" i="86"/>
  <c r="Z73" i="86"/>
  <c r="Y73" i="86"/>
  <c r="X73" i="86"/>
  <c r="W73" i="86"/>
  <c r="V73" i="86"/>
  <c r="U73" i="86"/>
  <c r="AG73" i="86" s="1"/>
  <c r="AF72" i="86"/>
  <c r="AE72" i="86"/>
  <c r="AD72" i="86"/>
  <c r="AC72" i="86"/>
  <c r="AB72" i="86"/>
  <c r="AA72" i="86"/>
  <c r="Z72" i="86"/>
  <c r="Y72" i="86"/>
  <c r="X72" i="86"/>
  <c r="W72" i="86"/>
  <c r="V72" i="86"/>
  <c r="U72" i="86"/>
  <c r="AF71" i="86"/>
  <c r="AE71" i="86"/>
  <c r="AD71" i="86"/>
  <c r="AC71" i="86"/>
  <c r="AB71" i="86"/>
  <c r="AA71" i="86"/>
  <c r="Z71" i="86"/>
  <c r="Y71" i="86"/>
  <c r="X71" i="86"/>
  <c r="AG71" i="86"/>
  <c r="AF70" i="86"/>
  <c r="AE70" i="86"/>
  <c r="AD70" i="86"/>
  <c r="AC70" i="86"/>
  <c r="AB70" i="86"/>
  <c r="AA70" i="86"/>
  <c r="Z70" i="86"/>
  <c r="Y70" i="86"/>
  <c r="X70" i="86"/>
  <c r="AG70" i="86"/>
  <c r="AF69" i="86"/>
  <c r="AE69" i="86"/>
  <c r="AD69" i="86"/>
  <c r="AC69" i="86"/>
  <c r="AB69" i="86"/>
  <c r="AA69" i="86"/>
  <c r="Z69" i="86"/>
  <c r="Y69" i="86"/>
  <c r="X69" i="86"/>
  <c r="AG69" i="86"/>
  <c r="AF68" i="86"/>
  <c r="AE68" i="86"/>
  <c r="AD68" i="86"/>
  <c r="AC68" i="86"/>
  <c r="AB68" i="86"/>
  <c r="AA68" i="86"/>
  <c r="Z68" i="86"/>
  <c r="Y68" i="86"/>
  <c r="X68" i="86"/>
  <c r="AF67" i="86"/>
  <c r="AE67" i="86"/>
  <c r="AD67" i="86"/>
  <c r="AC67" i="86"/>
  <c r="AB67" i="86"/>
  <c r="AA67" i="86"/>
  <c r="Z67" i="86"/>
  <c r="Y67" i="86"/>
  <c r="X67" i="86"/>
  <c r="AG67" i="86"/>
  <c r="AF66" i="86"/>
  <c r="AE66" i="86"/>
  <c r="AD66" i="86"/>
  <c r="AC66" i="86"/>
  <c r="AB66" i="86"/>
  <c r="AA66" i="86"/>
  <c r="Z66" i="86"/>
  <c r="Y66" i="86"/>
  <c r="X66" i="86"/>
  <c r="AG66" i="86"/>
  <c r="AF65" i="86"/>
  <c r="AE65" i="86"/>
  <c r="AD65" i="86"/>
  <c r="AC65" i="86"/>
  <c r="AB65" i="86"/>
  <c r="AA65" i="86"/>
  <c r="Z65" i="86"/>
  <c r="Y65" i="86"/>
  <c r="X65" i="86"/>
  <c r="AG65" i="86"/>
  <c r="AF64" i="86"/>
  <c r="AE64" i="86"/>
  <c r="AD64" i="86"/>
  <c r="AC64" i="86"/>
  <c r="AB64" i="86"/>
  <c r="AA64" i="86"/>
  <c r="Z64" i="86"/>
  <c r="Y64" i="86"/>
  <c r="X64" i="86"/>
  <c r="AG64" i="86"/>
  <c r="AF63" i="86"/>
  <c r="AE63" i="86"/>
  <c r="AD63" i="86"/>
  <c r="AC63" i="86"/>
  <c r="AB63" i="86"/>
  <c r="AA63" i="86"/>
  <c r="Z63" i="86"/>
  <c r="Y63" i="86"/>
  <c r="X63" i="86"/>
  <c r="AG63" i="86"/>
  <c r="AF62" i="86"/>
  <c r="AE62" i="86"/>
  <c r="AD62" i="86"/>
  <c r="AC62" i="86"/>
  <c r="AB62" i="86"/>
  <c r="AA62" i="86"/>
  <c r="Z62" i="86"/>
  <c r="Y62" i="86"/>
  <c r="X62" i="86"/>
  <c r="AG62" i="86"/>
  <c r="AG68" i="86" l="1"/>
  <c r="AG72" i="86"/>
  <c r="AG74" i="86"/>
  <c r="AG76" i="86"/>
  <c r="AG78" i="86"/>
  <c r="AG84" i="86"/>
  <c r="AG86" i="86"/>
  <c r="AG88" i="86"/>
  <c r="AG90" i="86"/>
  <c r="AG94" i="86"/>
  <c r="AG96" i="86"/>
  <c r="AG98" i="86"/>
  <c r="AG100" i="86"/>
  <c r="AG104" i="86"/>
  <c r="C201" i="86"/>
  <c r="C136" i="86"/>
  <c r="D145" i="86" l="1" a="1"/>
  <c r="D145" i="86" s="1"/>
  <c r="D149" i="86" a="1"/>
  <c r="D149" i="86" s="1"/>
  <c r="D153" i="86" a="1"/>
  <c r="D153" i="86" s="1"/>
  <c r="D157" i="86" a="1"/>
  <c r="D157" i="86" s="1"/>
  <c r="D161" i="86" a="1"/>
  <c r="D161" i="86" s="1"/>
  <c r="D165" i="86" a="1"/>
  <c r="D165" i="86" s="1"/>
  <c r="D169" i="86" a="1"/>
  <c r="D169" i="86" s="1"/>
  <c r="D173" i="86" a="1"/>
  <c r="D173" i="86" s="1"/>
  <c r="D177" i="86" a="1"/>
  <c r="D177" i="86" s="1"/>
  <c r="D181" i="86" a="1"/>
  <c r="D181" i="86" s="1"/>
  <c r="D185" i="86" a="1"/>
  <c r="D185" i="86" s="1"/>
  <c r="D189" i="86" a="1"/>
  <c r="D189" i="86" s="1"/>
  <c r="D193" i="86" a="1"/>
  <c r="D193" i="86" s="1"/>
  <c r="D197" i="86" a="1"/>
  <c r="D197" i="86" s="1"/>
  <c r="D158" i="86" a="1"/>
  <c r="D158" i="86" s="1"/>
  <c r="D170" i="86" a="1"/>
  <c r="D170" i="86" s="1"/>
  <c r="D182" i="86" a="1"/>
  <c r="D182" i="86" s="1"/>
  <c r="D194" i="86" a="1"/>
  <c r="D194" i="86" s="1"/>
  <c r="D148" i="86" a="1"/>
  <c r="D148" i="86" s="1"/>
  <c r="D152" i="86" a="1"/>
  <c r="D152" i="86" s="1"/>
  <c r="D156" i="86" a="1"/>
  <c r="D156" i="86" s="1"/>
  <c r="D160" i="86" a="1"/>
  <c r="D160" i="86" s="1"/>
  <c r="D164" i="86" a="1"/>
  <c r="D164" i="86" s="1"/>
  <c r="D168" i="86" a="1"/>
  <c r="D168" i="86" s="1"/>
  <c r="D172" i="86" a="1"/>
  <c r="D172" i="86" s="1"/>
  <c r="D176" i="86" a="1"/>
  <c r="D176" i="86" s="1"/>
  <c r="D180" i="86" a="1"/>
  <c r="D180" i="86" s="1"/>
  <c r="D184" i="86" a="1"/>
  <c r="D184" i="86" s="1"/>
  <c r="D188" i="86" a="1"/>
  <c r="D188" i="86" s="1"/>
  <c r="D192" i="86" a="1"/>
  <c r="D192" i="86" s="1"/>
  <c r="D196" i="86" a="1"/>
  <c r="D196" i="86" s="1"/>
  <c r="D200" i="86" a="1"/>
  <c r="D200" i="86" s="1"/>
  <c r="D162" i="86" a="1"/>
  <c r="D162" i="86" s="1"/>
  <c r="D174" i="86" a="1"/>
  <c r="D174" i="86" s="1"/>
  <c r="D186" i="86" a="1"/>
  <c r="D186" i="86" s="1"/>
  <c r="D198" i="86" a="1"/>
  <c r="D198" i="86" s="1"/>
  <c r="D147" i="86" a="1"/>
  <c r="D147" i="86" s="1"/>
  <c r="D151" i="86" a="1"/>
  <c r="D151" i="86" s="1"/>
  <c r="D155" i="86" a="1"/>
  <c r="D155" i="86" s="1"/>
  <c r="D159" i="86" a="1"/>
  <c r="D159" i="86" s="1"/>
  <c r="D163" i="86" a="1"/>
  <c r="D163" i="86" s="1"/>
  <c r="D167" i="86" a="1"/>
  <c r="D167" i="86" s="1"/>
  <c r="D171" i="86" a="1"/>
  <c r="D171" i="86" s="1"/>
  <c r="D175" i="86" a="1"/>
  <c r="D175" i="86" s="1"/>
  <c r="D179" i="86" a="1"/>
  <c r="D179" i="86" s="1"/>
  <c r="D183" i="86" a="1"/>
  <c r="D183" i="86" s="1"/>
  <c r="D187" i="86" a="1"/>
  <c r="D187" i="86" s="1"/>
  <c r="D191" i="86" a="1"/>
  <c r="D191" i="86" s="1"/>
  <c r="D195" i="86" a="1"/>
  <c r="D195" i="86" s="1"/>
  <c r="D199" i="86" a="1"/>
  <c r="D199" i="86" s="1"/>
  <c r="D146" i="86" a="1"/>
  <c r="D146" i="86" s="1"/>
  <c r="D150" i="86" a="1"/>
  <c r="D150" i="86" s="1"/>
  <c r="D154" i="86" a="1"/>
  <c r="D154" i="86" s="1"/>
  <c r="D166" i="86" a="1"/>
  <c r="D166" i="86" s="1"/>
  <c r="D178" i="86" a="1"/>
  <c r="D178" i="86" s="1"/>
  <c r="D190" i="86" a="1"/>
  <c r="D190" i="86" s="1"/>
  <c r="D142" i="86" a="1"/>
  <c r="D142" i="86" s="1"/>
  <c r="D140" i="86" a="1"/>
  <c r="D140" i="86" s="1"/>
  <c r="D139" i="86" a="1"/>
  <c r="D139" i="86" s="1"/>
  <c r="D137" i="86" a="1"/>
  <c r="D137" i="86" s="1"/>
  <c r="D138" i="86" a="1"/>
  <c r="D138" i="86" s="1"/>
  <c r="D144" i="86" a="1"/>
  <c r="D144" i="86" s="1"/>
  <c r="D141" i="86" a="1"/>
  <c r="D141" i="86" s="1"/>
  <c r="D143" i="86" a="1"/>
  <c r="D143" i="86" s="1"/>
  <c r="C276" i="86"/>
  <c r="C211" i="86"/>
  <c r="AH90" i="86" a="1"/>
  <c r="AH90" i="86" s="1"/>
  <c r="AH98" i="86" a="1"/>
  <c r="AH98" i="86" s="1"/>
  <c r="AH96" i="86" a="1"/>
  <c r="AH96" i="86" s="1"/>
  <c r="AH88" i="86" a="1"/>
  <c r="AH88" i="86" s="1"/>
  <c r="AH99" i="86" a="1"/>
  <c r="AH99" i="86" s="1"/>
  <c r="AH103" i="86" a="1"/>
  <c r="AH103" i="86" s="1"/>
  <c r="AH75" i="86" a="1"/>
  <c r="AH75" i="86" s="1"/>
  <c r="AH95" i="86" a="1"/>
  <c r="AH95" i="86" s="1"/>
  <c r="AH102" i="86" a="1"/>
  <c r="AH102" i="86" s="1"/>
  <c r="AH70" i="86" a="1"/>
  <c r="AH70" i="86" s="1"/>
  <c r="AH101" i="86" a="1"/>
  <c r="AH101" i="86" s="1"/>
  <c r="AH93" i="86" a="1"/>
  <c r="AH93" i="86" s="1"/>
  <c r="AH86" i="86" a="1"/>
  <c r="AH86" i="86" s="1"/>
  <c r="AH76" i="86" a="1"/>
  <c r="AH76" i="86" s="1"/>
  <c r="AH74" i="86" a="1"/>
  <c r="AH74" i="86" s="1"/>
  <c r="AH79" i="86" a="1"/>
  <c r="AH79" i="86" s="1"/>
  <c r="AH78" i="86" a="1"/>
  <c r="AH78" i="86" s="1"/>
  <c r="AH71" i="86" a="1"/>
  <c r="AH71" i="86" s="1"/>
  <c r="AH85" i="86" a="1"/>
  <c r="AH85" i="86" s="1"/>
  <c r="AH87" i="86" a="1"/>
  <c r="AH87" i="86" s="1"/>
  <c r="AH91" i="86" a="1"/>
  <c r="AH91" i="86" s="1"/>
  <c r="AH68" i="86" a="1"/>
  <c r="AH68" i="86" s="1"/>
  <c r="AH66" i="86" a="1"/>
  <c r="AH66" i="86" s="1"/>
  <c r="AH73" i="86" a="1"/>
  <c r="AH73" i="86" s="1"/>
  <c r="AH72" i="86" a="1"/>
  <c r="AH72" i="86" s="1"/>
  <c r="AH63" i="86" a="1"/>
  <c r="AH63" i="86" s="1"/>
  <c r="AH94" i="86" a="1"/>
  <c r="AH94" i="86" s="1"/>
  <c r="AH80" i="86" a="1"/>
  <c r="AH80" i="86" s="1"/>
  <c r="AH83" i="86" a="1"/>
  <c r="AH83" i="86" s="1"/>
  <c r="AH92" i="86" a="1"/>
  <c r="AH92" i="86" s="1"/>
  <c r="AH100" i="86" a="1"/>
  <c r="AH100" i="86" s="1"/>
  <c r="AH65" i="86" a="1"/>
  <c r="AH65" i="86" s="1"/>
  <c r="AH64" i="86" a="1"/>
  <c r="AH64" i="86" s="1"/>
  <c r="AH82" i="86" a="1"/>
  <c r="AH82" i="86" s="1"/>
  <c r="AH69" i="86" a="1"/>
  <c r="AH69" i="86" s="1"/>
  <c r="AH67" i="86" a="1"/>
  <c r="AH67" i="86" s="1"/>
  <c r="AH105" i="86" a="1"/>
  <c r="AH105" i="86" s="1"/>
  <c r="AH97" i="86" a="1"/>
  <c r="AH97" i="86" s="1"/>
  <c r="AH89" i="86" a="1"/>
  <c r="AH89" i="86" s="1"/>
  <c r="AH77" i="86" a="1"/>
  <c r="AH77" i="86" s="1"/>
  <c r="AH84" i="86" a="1"/>
  <c r="AH84" i="86" s="1"/>
  <c r="AH62" i="86" a="1"/>
  <c r="AH62" i="86" s="1"/>
  <c r="AH104" i="86" a="1"/>
  <c r="AH104" i="86" s="1"/>
  <c r="AH81" i="86" a="1"/>
  <c r="AH81" i="86" s="1"/>
  <c r="D201" i="86" a="1"/>
  <c r="D201" i="86" s="1"/>
  <c r="D205" i="86" a="1"/>
  <c r="D205" i="86" s="1"/>
  <c r="D206" i="86" a="1"/>
  <c r="D206" i="86" s="1"/>
  <c r="D203" i="86" a="1"/>
  <c r="D203" i="86" s="1"/>
  <c r="D202" i="86" a="1"/>
  <c r="D202" i="86" s="1"/>
  <c r="D135" i="86" a="1"/>
  <c r="D135" i="86" s="1"/>
  <c r="D207" i="86" a="1"/>
  <c r="D207" i="86" s="1"/>
  <c r="D204" i="86" a="1"/>
  <c r="D204" i="86" s="1"/>
  <c r="D136" i="86" a="1"/>
  <c r="D136" i="86" s="1"/>
  <c r="D268" i="86" l="1" a="1"/>
  <c r="D268" i="86" s="1"/>
  <c r="D274" i="86" a="1"/>
  <c r="D274" i="86" s="1"/>
  <c r="D271" i="86" a="1"/>
  <c r="D271" i="86" s="1"/>
  <c r="D238" i="86" a="1"/>
  <c r="D238" i="86" s="1"/>
  <c r="D254" i="86" a="1"/>
  <c r="D254" i="86" s="1"/>
  <c r="D215" i="86" a="1"/>
  <c r="D215" i="86" s="1"/>
  <c r="D252" i="86" a="1"/>
  <c r="D252" i="86" s="1"/>
  <c r="D246" i="86" a="1"/>
  <c r="D246" i="86" s="1"/>
  <c r="D220" i="86" a="1"/>
  <c r="D220" i="86" s="1"/>
  <c r="D242" i="86" a="1"/>
  <c r="D242" i="86" s="1"/>
  <c r="D270" i="86" a="1"/>
  <c r="D270" i="86" s="1"/>
  <c r="D248" i="86" a="1"/>
  <c r="D248" i="86" s="1"/>
  <c r="D224" i="86" a="1"/>
  <c r="D224" i="86" s="1"/>
  <c r="D269" i="86" a="1"/>
  <c r="D269" i="86" s="1"/>
  <c r="D253" i="86" a="1"/>
  <c r="D253" i="86" s="1"/>
  <c r="D233" i="86" a="1"/>
  <c r="D233" i="86" s="1"/>
  <c r="D255" i="86" a="1"/>
  <c r="D255" i="86" s="1"/>
  <c r="D239" i="86" a="1"/>
  <c r="D239" i="86" s="1"/>
  <c r="D223" i="86" a="1"/>
  <c r="D223" i="86" s="1"/>
  <c r="D234" i="86" a="1"/>
  <c r="D234" i="86" s="1"/>
  <c r="D237" i="86" a="1"/>
  <c r="D237" i="86" s="1"/>
  <c r="D251" i="86" a="1"/>
  <c r="D251" i="86" s="1"/>
  <c r="D222" i="86" a="1"/>
  <c r="D222" i="86" s="1"/>
  <c r="D230" i="86" a="1"/>
  <c r="D230" i="86" s="1"/>
  <c r="D275" i="86" a="1"/>
  <c r="D275" i="86" s="1"/>
  <c r="D244" i="86" a="1"/>
  <c r="D244" i="86" s="1"/>
  <c r="D259" i="86" a="1"/>
  <c r="D259" i="86" s="1"/>
  <c r="D266" i="86" a="1"/>
  <c r="D266" i="86" s="1"/>
  <c r="D240" i="86" a="1"/>
  <c r="D240" i="86" s="1"/>
  <c r="D229" i="86" a="1"/>
  <c r="D229" i="86" s="1"/>
  <c r="D218" i="86" a="1"/>
  <c r="D218" i="86" s="1"/>
  <c r="D272" i="86" a="1"/>
  <c r="D272" i="86" s="1"/>
  <c r="D236" i="86" a="1"/>
  <c r="D236" i="86" s="1"/>
  <c r="D263" i="86" a="1"/>
  <c r="D263" i="86" s="1"/>
  <c r="D258" i="86" a="1"/>
  <c r="D258" i="86" s="1"/>
  <c r="D226" i="86" a="1"/>
  <c r="D226" i="86" s="1"/>
  <c r="D264" i="86" a="1"/>
  <c r="D264" i="86" s="1"/>
  <c r="D232" i="86" a="1"/>
  <c r="D232" i="86" s="1"/>
  <c r="D217" i="86" a="1"/>
  <c r="D217" i="86" s="1"/>
  <c r="D261" i="86" a="1"/>
  <c r="D261" i="86" s="1"/>
  <c r="D245" i="86" a="1"/>
  <c r="D245" i="86" s="1"/>
  <c r="D225" i="86" a="1"/>
  <c r="D225" i="86" s="1"/>
  <c r="D247" i="86" a="1"/>
  <c r="D247" i="86" s="1"/>
  <c r="D231" i="86" a="1"/>
  <c r="D231" i="86" s="1"/>
  <c r="D212" i="86" a="1"/>
  <c r="D212" i="86" s="1"/>
  <c r="D249" i="86" a="1"/>
  <c r="D249" i="86" s="1"/>
  <c r="D219" i="86" a="1"/>
  <c r="D219" i="86" s="1"/>
  <c r="D262" i="86" a="1"/>
  <c r="D262" i="86" s="1"/>
  <c r="D260" i="86" a="1"/>
  <c r="D260" i="86" s="1"/>
  <c r="D228" i="86" a="1"/>
  <c r="D228" i="86" s="1"/>
  <c r="D216" i="86" a="1"/>
  <c r="D216" i="86" s="1"/>
  <c r="D250" i="86" a="1"/>
  <c r="D250" i="86" s="1"/>
  <c r="D214" i="86" a="1"/>
  <c r="D214" i="86" s="1"/>
  <c r="D256" i="86" a="1"/>
  <c r="D256" i="86" s="1"/>
  <c r="D213" i="86" a="1"/>
  <c r="D213" i="86" s="1"/>
  <c r="D273" i="86" a="1"/>
  <c r="D273" i="86" s="1"/>
  <c r="D257" i="86" a="1"/>
  <c r="D257" i="86" s="1"/>
  <c r="D241" i="86" a="1"/>
  <c r="D241" i="86" s="1"/>
  <c r="D221" i="86" a="1"/>
  <c r="D221" i="86" s="1"/>
  <c r="D243" i="86" a="1"/>
  <c r="D243" i="86" s="1"/>
  <c r="D227" i="86" a="1"/>
  <c r="D227" i="86" s="1"/>
  <c r="D267" i="86" a="1"/>
  <c r="D267" i="86" s="1"/>
  <c r="D265" i="86" a="1"/>
  <c r="D265" i="86" s="1"/>
  <c r="D235" i="86" a="1"/>
  <c r="D235" i="86" s="1"/>
  <c r="D280" i="86" a="1"/>
  <c r="D280" i="86" s="1"/>
  <c r="D281" i="86" a="1"/>
  <c r="D281" i="86" s="1"/>
  <c r="D277" i="86" a="1"/>
  <c r="D277" i="86" s="1"/>
  <c r="D278" i="86" a="1"/>
  <c r="D278" i="86" s="1"/>
  <c r="D276" i="86" a="1"/>
  <c r="D276" i="86" s="1"/>
  <c r="D279" i="86" a="1"/>
  <c r="D279" i="86" s="1"/>
  <c r="D282" i="86" a="1"/>
  <c r="D282" i="86" s="1"/>
  <c r="O2" i="86"/>
  <c r="D211" i="86" l="1" a="1"/>
  <c r="D211" i="86" s="1"/>
  <c r="N2" i="86" l="1"/>
  <c r="M2" i="86"/>
  <c r="L2" i="86"/>
  <c r="K2" i="86"/>
  <c r="J2" i="86"/>
  <c r="I2" i="86"/>
  <c r="H2" i="86"/>
  <c r="G2" i="86"/>
  <c r="F2" i="86"/>
  <c r="E2" i="86"/>
  <c r="P18" i="86" l="1"/>
  <c r="W2" i="98" l="1"/>
  <c r="C125" i="86" l="1"/>
  <c r="C126" i="86"/>
  <c r="C127" i="86"/>
  <c r="C128" i="86"/>
  <c r="C129" i="86"/>
  <c r="C110" i="86"/>
  <c r="E9" i="101" l="1"/>
  <c r="P292" i="98" l="1"/>
  <c r="Q292" i="98"/>
  <c r="P308" i="98" s="1"/>
  <c r="L292" i="98"/>
  <c r="L291" i="98"/>
  <c r="V292" i="98"/>
  <c r="T292" i="98"/>
  <c r="M291" i="98"/>
  <c r="M292" i="98"/>
  <c r="D1" i="100" l="1"/>
  <c r="O2" i="98"/>
  <c r="E8" i="101" l="1"/>
  <c r="C111" i="86"/>
  <c r="C112" i="86"/>
  <c r="C113" i="86"/>
  <c r="C114" i="86"/>
  <c r="C115" i="86"/>
  <c r="C116" i="86"/>
  <c r="C117" i="86"/>
  <c r="C118" i="86"/>
  <c r="C119" i="86"/>
  <c r="C120" i="86"/>
  <c r="C121" i="86"/>
  <c r="C122" i="86"/>
  <c r="C123" i="86"/>
  <c r="C124" i="86"/>
  <c r="M224" i="98" l="1"/>
  <c r="L224" i="98"/>
  <c r="E2" i="101"/>
  <c r="C130" i="86"/>
  <c r="F120" i="86"/>
  <c r="G120" i="86" s="1"/>
  <c r="H120" i="86" s="1"/>
  <c r="I120" i="86" s="1"/>
  <c r="J120" i="86" s="1"/>
  <c r="K120" i="86" s="1"/>
  <c r="L120" i="86" s="1"/>
  <c r="M120" i="86" s="1"/>
  <c r="N120" i="86" s="1"/>
  <c r="O120" i="86" s="1"/>
  <c r="P120" i="86" s="1"/>
  <c r="Q120" i="86" s="1"/>
  <c r="R120" i="86" s="1"/>
  <c r="S120" i="86" s="1"/>
  <c r="T120" i="86" s="1"/>
  <c r="U120" i="86" s="1"/>
  <c r="V120" i="86" s="1"/>
  <c r="W120" i="86" s="1"/>
  <c r="X120" i="86" s="1"/>
  <c r="Y120" i="86" s="1"/>
  <c r="G107" i="86"/>
  <c r="H107" i="86" s="1"/>
  <c r="I107" i="86" s="1"/>
  <c r="J107" i="86" s="1"/>
  <c r="K107" i="86" s="1"/>
  <c r="L107" i="86" s="1"/>
  <c r="M107" i="86" s="1"/>
  <c r="N107" i="86" s="1"/>
  <c r="O107" i="86" s="1"/>
  <c r="P107" i="86" s="1"/>
  <c r="Q107" i="86" s="1"/>
  <c r="R107" i="86" s="1"/>
  <c r="S107" i="86" s="1"/>
  <c r="T107" i="86" s="1"/>
  <c r="U107" i="86" s="1"/>
  <c r="V107" i="86" s="1"/>
  <c r="W107" i="86" s="1"/>
  <c r="X107" i="86" s="1"/>
  <c r="Y107" i="86" s="1"/>
  <c r="Z107" i="86" s="1"/>
  <c r="AA107" i="86" s="1"/>
  <c r="AB107" i="86" s="1"/>
  <c r="AC107" i="86" s="1"/>
  <c r="E20" i="86"/>
  <c r="F20" i="86" s="1"/>
  <c r="G20" i="86" s="1"/>
  <c r="H20" i="86" s="1"/>
  <c r="I20" i="86" s="1"/>
  <c r="J20" i="86" s="1"/>
  <c r="K20" i="86" s="1"/>
  <c r="L20" i="86" s="1"/>
  <c r="M20" i="86" s="1"/>
  <c r="N20" i="86" s="1"/>
  <c r="O20" i="86" s="1"/>
  <c r="D29" i="100"/>
  <c r="B29" i="100"/>
  <c r="D27" i="100"/>
  <c r="B27" i="100"/>
  <c r="AH388" i="98"/>
  <c r="AH384" i="98"/>
  <c r="P382" i="98"/>
  <c r="Q303" i="98"/>
  <c r="J302" i="98"/>
  <c r="Q301" i="98"/>
  <c r="P303" i="98"/>
  <c r="E119" i="86"/>
  <c r="G119" i="86"/>
  <c r="N119" i="86"/>
  <c r="AB108" i="86"/>
  <c r="T119" i="86"/>
  <c r="Y122" i="86"/>
  <c r="P5" i="86" l="1"/>
  <c r="P14" i="86"/>
  <c r="P10" i="86"/>
  <c r="P13" i="86"/>
  <c r="P7" i="86"/>
  <c r="P15" i="86"/>
  <c r="P11" i="86"/>
  <c r="P8" i="86"/>
  <c r="P16" i="86"/>
  <c r="P9" i="86"/>
  <c r="P17" i="86"/>
  <c r="P12" i="86"/>
  <c r="P6" i="86"/>
  <c r="P33" i="86"/>
  <c r="U303" i="98"/>
  <c r="P21" i="86"/>
  <c r="E108" i="86" s="1"/>
  <c r="P29" i="86"/>
  <c r="P25" i="86"/>
  <c r="AH3" i="98"/>
  <c r="T3" i="98" s="1"/>
  <c r="P22" i="86"/>
  <c r="P26" i="86"/>
  <c r="P30" i="86"/>
  <c r="P23" i="86"/>
  <c r="P27" i="86"/>
  <c r="P31" i="86"/>
  <c r="P20" i="86"/>
  <c r="P24" i="86"/>
  <c r="P28" i="86"/>
  <c r="P32" i="86"/>
  <c r="V119" i="86"/>
  <c r="O119" i="86"/>
  <c r="AA108" i="86"/>
  <c r="S119" i="86"/>
  <c r="J119" i="86"/>
  <c r="Z108" i="86"/>
  <c r="K108" i="86"/>
  <c r="K119" i="86"/>
  <c r="P119" i="86"/>
  <c r="Q108" i="86"/>
  <c r="F119" i="86"/>
  <c r="T108" i="86"/>
  <c r="R119" i="86"/>
  <c r="I119" i="86"/>
  <c r="S108" i="86"/>
  <c r="Y108" i="86"/>
  <c r="M108" i="86"/>
  <c r="G108" i="86"/>
  <c r="F108" i="86"/>
  <c r="Q119" i="86"/>
  <c r="X119" i="86"/>
  <c r="L119" i="86"/>
  <c r="O108" i="86"/>
  <c r="N108" i="86"/>
  <c r="U119" i="86"/>
  <c r="P108" i="86"/>
  <c r="R108" i="86"/>
  <c r="V108" i="86"/>
  <c r="H119" i="86"/>
  <c r="X108" i="86"/>
  <c r="W108" i="86"/>
  <c r="M119" i="86"/>
  <c r="W119" i="86"/>
  <c r="H108" i="86"/>
  <c r="U108" i="86"/>
  <c r="I108" i="86"/>
  <c r="AC108" i="86"/>
  <c r="J108" i="86"/>
  <c r="L108" i="86"/>
  <c r="P301" i="98" l="1"/>
  <c r="S301" i="98" s="1"/>
  <c r="U301" i="98" s="1"/>
  <c r="R308" i="98"/>
  <c r="F125" i="86"/>
  <c r="F123" i="86"/>
  <c r="F130" i="86"/>
  <c r="W125" i="86"/>
  <c r="W124" i="86"/>
  <c r="J124" i="86"/>
  <c r="J130" i="86"/>
  <c r="X127" i="86"/>
  <c r="X130" i="86"/>
  <c r="U124" i="86"/>
  <c r="U126" i="86"/>
  <c r="U125" i="86"/>
  <c r="N128" i="86"/>
  <c r="N122" i="86"/>
  <c r="S130" i="86"/>
  <c r="S127" i="86"/>
  <c r="P127" i="86"/>
  <c r="P125" i="86"/>
  <c r="K122" i="86"/>
  <c r="K129" i="86"/>
  <c r="K123" i="86"/>
  <c r="H126" i="86"/>
  <c r="H129" i="86"/>
  <c r="F129" i="86"/>
  <c r="F126" i="86"/>
  <c r="W122" i="86"/>
  <c r="W129" i="86"/>
  <c r="W127" i="86"/>
  <c r="J128" i="86"/>
  <c r="J123" i="86"/>
  <c r="X122" i="86"/>
  <c r="X128" i="86"/>
  <c r="U128" i="86"/>
  <c r="U129" i="86"/>
  <c r="N125" i="86"/>
  <c r="N123" i="86"/>
  <c r="N130" i="86"/>
  <c r="S125" i="86"/>
  <c r="S128" i="86"/>
  <c r="P122" i="86"/>
  <c r="P128" i="86"/>
  <c r="K126" i="86"/>
  <c r="K124" i="86"/>
  <c r="H123" i="86"/>
  <c r="H130" i="86"/>
  <c r="H124" i="86"/>
  <c r="Q127" i="86"/>
  <c r="Q126" i="86"/>
  <c r="V124" i="86"/>
  <c r="V127" i="86"/>
  <c r="O126" i="86"/>
  <c r="O128" i="86"/>
  <c r="L123" i="86"/>
  <c r="L130" i="86"/>
  <c r="L128" i="86"/>
  <c r="I127" i="86"/>
  <c r="I126" i="86"/>
  <c r="M123" i="86"/>
  <c r="M122" i="86"/>
  <c r="R129" i="86"/>
  <c r="R122" i="86"/>
  <c r="G122" i="86"/>
  <c r="G129" i="86"/>
  <c r="G127" i="86"/>
  <c r="T126" i="86"/>
  <c r="T125" i="86"/>
  <c r="X123" i="86"/>
  <c r="U130" i="86"/>
  <c r="N127" i="86"/>
  <c r="P123" i="86"/>
  <c r="P124" i="86"/>
  <c r="K128" i="86"/>
  <c r="Q128" i="86"/>
  <c r="V125" i="86"/>
  <c r="V130" i="86"/>
  <c r="O124" i="86"/>
  <c r="I128" i="86"/>
  <c r="M124" i="86"/>
  <c r="M125" i="86"/>
  <c r="R123" i="86"/>
  <c r="G123" i="86"/>
  <c r="T129" i="86"/>
  <c r="Q125" i="86"/>
  <c r="V129" i="86"/>
  <c r="O122" i="86"/>
  <c r="O127" i="86"/>
  <c r="L125" i="86"/>
  <c r="I125" i="86"/>
  <c r="M129" i="86"/>
  <c r="R127" i="86"/>
  <c r="G125" i="86"/>
  <c r="T122" i="86"/>
  <c r="F124" i="86"/>
  <c r="F127" i="86"/>
  <c r="W126" i="86"/>
  <c r="W128" i="86"/>
  <c r="J125" i="86"/>
  <c r="J127" i="86"/>
  <c r="J126" i="86"/>
  <c r="X126" i="86"/>
  <c r="X129" i="86"/>
  <c r="U123" i="86"/>
  <c r="U122" i="86"/>
  <c r="N129" i="86"/>
  <c r="N126" i="86"/>
  <c r="S122" i="86"/>
  <c r="S129" i="86"/>
  <c r="S123" i="86"/>
  <c r="P126" i="86"/>
  <c r="P129" i="86"/>
  <c r="K130" i="86"/>
  <c r="K127" i="86"/>
  <c r="H127" i="86"/>
  <c r="H125" i="86"/>
  <c r="Q124" i="86"/>
  <c r="Q122" i="86"/>
  <c r="Q129" i="86"/>
  <c r="V128" i="86"/>
  <c r="V122" i="86"/>
  <c r="O130" i="86"/>
  <c r="O123" i="86"/>
  <c r="L127" i="86"/>
  <c r="L129" i="86"/>
  <c r="I124" i="86"/>
  <c r="I122" i="86"/>
  <c r="I129" i="86"/>
  <c r="M127" i="86"/>
  <c r="M130" i="86"/>
  <c r="R124" i="86"/>
  <c r="R130" i="86"/>
  <c r="G126" i="86"/>
  <c r="G128" i="86"/>
  <c r="T123" i="86"/>
  <c r="T130" i="86"/>
  <c r="T128" i="86"/>
  <c r="F128" i="86"/>
  <c r="F122" i="86"/>
  <c r="W130" i="86"/>
  <c r="W123" i="86"/>
  <c r="J129" i="86"/>
  <c r="J122" i="86"/>
  <c r="X125" i="86"/>
  <c r="X124" i="86"/>
  <c r="U127" i="86"/>
  <c r="N124" i="86"/>
  <c r="S126" i="86"/>
  <c r="S124" i="86"/>
  <c r="P130" i="86"/>
  <c r="H122" i="86"/>
  <c r="H128" i="86"/>
  <c r="Q130" i="86"/>
  <c r="V123" i="86"/>
  <c r="O125" i="86"/>
  <c r="L122" i="86"/>
  <c r="L124" i="86"/>
  <c r="I130" i="86"/>
  <c r="M126" i="86"/>
  <c r="R128" i="86"/>
  <c r="G130" i="86"/>
  <c r="T127" i="86"/>
  <c r="Q123" i="86"/>
  <c r="V126" i="86"/>
  <c r="O129" i="86"/>
  <c r="L126" i="86"/>
  <c r="I123" i="86"/>
  <c r="M128" i="86"/>
  <c r="R125" i="86"/>
  <c r="R126" i="86"/>
  <c r="G124" i="86"/>
  <c r="T124" i="86"/>
  <c r="E123" i="86"/>
  <c r="E128" i="86"/>
  <c r="E129" i="86"/>
  <c r="E127" i="86"/>
  <c r="E130" i="86"/>
  <c r="E126" i="86"/>
  <c r="E125" i="86"/>
  <c r="E124" i="86"/>
  <c r="E122" i="86"/>
  <c r="W301" i="98"/>
  <c r="T390" i="9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<sst xmlns="http://schemas.openxmlformats.org/spreadsheetml/2006/main" count="1112" uniqueCount="712">
  <si>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</si>
  <si>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</si>
  <si>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</si>
  <si>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</si>
  <si>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</si>
  <si>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</si>
  <si>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</si>
  <si>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</si>
  <si>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</si>
  <si>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</si>
  <si>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</si>
  <si>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</si>
  <si>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</si>
  <si>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</si>
  <si>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</si>
  <si>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</si>
  <si>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</si>
  <si>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</si>
  <si>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</si>
  <si>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</si>
  <si>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</si>
  <si>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</si>
  <si>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</si>
  <si>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</si>
  <si>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</si>
  <si>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</si>
  <si>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</si>
  <si>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</si>
  <si>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</si>
  <si>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</si>
  <si>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</si>
  <si>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</si>
  <si>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</si>
  <si>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</si>
  <si>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</si>
  <si>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</si>
  <si>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</si>
  <si>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</si>
  <si>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</si>
  <si>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</si>
  <si>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</si>
  <si>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</si>
  <si>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</si>
  <si>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</si>
  <si>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</si>
  <si>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</si>
  <si>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</si>
  <si>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</si>
  <si>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</si>
  <si>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</si>
  <si>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</si>
  <si>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</si>
  <si>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</si>
  <si>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</si>
  <si>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</si>
  <si>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</si>
  <si>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Uppgifter om avropande organisation</t>
  </si>
  <si>
    <t>Avropsförfrågan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</si>
  <si>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</si>
  <si>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</si>
  <si>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</si>
  <si>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</si>
  <si>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</si>
  <si>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</si>
  <si>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</si>
  <si>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</si>
  <si>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</si>
  <si>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</si>
  <si>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</si>
  <si>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</si>
  <si>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</si>
  <si>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</si>
  <si>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</si>
  <si>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</si>
  <si>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</si>
  <si>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</si>
  <si>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</si>
  <si>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</si>
  <si>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</si>
  <si>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</si>
  <si>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</si>
  <si>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</si>
  <si>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</si>
  <si>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</si>
  <si>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E-post för frågor (om annan än ovan)</t>
  </si>
  <si>
    <t>Viktning %</t>
  </si>
  <si>
    <t>Lägsta inkomna totalpris</t>
  </si>
  <si>
    <t>Erhållen poäng för totalpris</t>
  </si>
  <si>
    <t>Viktade poäng per kriterium</t>
  </si>
  <si>
    <t>Viktning</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</si>
  <si>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</si>
  <si>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</si>
  <si>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</si>
  <si>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</si>
  <si>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</si>
  <si>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</si>
  <si>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</si>
  <si>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</si>
  <si>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Utvärderingsmodell</t>
  </si>
  <si>
    <t>Timmar</t>
  </si>
  <si>
    <t>Bilaga</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</si>
  <si>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</si>
  <si>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</si>
  <si>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</si>
  <si>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</si>
  <si>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</si>
  <si>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</si>
  <si>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</si>
  <si>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</si>
  <si>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</si>
  <si>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</si>
  <si>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</si>
  <si>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</si>
  <si>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</si>
  <si>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</si>
  <si>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</si>
  <si>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</si>
  <si>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</si>
  <si>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</si>
  <si>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</si>
  <si>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</si>
  <si>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</si>
  <si>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</si>
  <si>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</si>
  <si>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</si>
  <si>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</si>
  <si>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</si>
  <si>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</si>
  <si>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</si>
  <si>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</si>
  <si>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</si>
  <si>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</si>
  <si>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</si>
  <si>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</si>
  <si>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</si>
  <si>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</si>
  <si>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</si>
  <si>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</si>
  <si>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</si>
  <si>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</si>
  <si>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</si>
  <si>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</si>
  <si>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Specifikation i bilaga?</t>
  </si>
  <si>
    <t>Uppfyller kravet?</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</si>
  <si>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</si>
  <si>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</si>
  <si>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</si>
  <si>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</si>
  <si>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</si>
  <si>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</si>
  <si>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</si>
  <si>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</si>
  <si>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</si>
  <si>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</si>
  <si>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</si>
  <si>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</si>
  <si>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</si>
  <si>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</si>
  <si>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</si>
  <si>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</si>
  <si>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</si>
  <si>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</si>
  <si>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</si>
  <si>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</si>
  <si>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</si>
  <si>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</si>
  <si>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</si>
  <si>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</si>
  <si>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</si>
  <si>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</si>
  <si>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</si>
  <si>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</si>
  <si>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</si>
  <si>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</si>
  <si>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</si>
  <si>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</si>
  <si>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</si>
  <si>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</si>
  <si>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</si>
  <si>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</si>
  <si>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</si>
  <si>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</si>
  <si>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</si>
  <si>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</si>
  <si>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</si>
  <si>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</si>
  <si>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</si>
  <si>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</si>
  <si>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</si>
  <si>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</si>
  <si>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</si>
  <si>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</si>
  <si>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</si>
  <si>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</si>
  <si>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</si>
  <si>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</si>
  <si>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</si>
  <si>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</si>
  <si>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</si>
  <si>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</si>
  <si>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</si>
  <si>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</si>
  <si>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</si>
  <si>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</si>
  <si>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</si>
  <si>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</si>
  <si>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</si>
  <si>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</si>
  <si>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</si>
  <si>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</si>
  <si>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</si>
  <si>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</si>
  <si>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</si>
  <si>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</si>
  <si>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</si>
  <si>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</si>
  <si>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</si>
  <si>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</si>
  <si>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</si>
  <si>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</si>
  <si>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</si>
  <si>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</si>
  <si>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</si>
  <si>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</si>
  <si>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</si>
  <si>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</si>
  <si>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</si>
  <si>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</si>
  <si>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</si>
  <si>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</si>
  <si>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</si>
  <si>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</si>
  <si>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</si>
  <si>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</si>
  <si>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</si>
  <si>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</si>
  <si>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</si>
  <si>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</si>
  <si>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</si>
  <si>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</si>
  <si>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</si>
  <si>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</si>
  <si>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</si>
  <si>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</si>
  <si>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</si>
  <si>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</si>
  <si>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</si>
  <si>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</si>
  <si>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</si>
  <si>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</si>
  <si>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</si>
  <si>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</si>
  <si>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</si>
  <si>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</si>
  <si>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</si>
  <si>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</si>
  <si>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</si>
  <si>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</si>
  <si>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</si>
  <si>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</si>
  <si>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</si>
  <si>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Vid behov specificera varor/tjänster, annan information eller hänvisa till bilaga.</t>
  </si>
  <si>
    <t>Ramavtalets allmänna villkor utgör alltid en del av kontraktet.</t>
  </si>
  <si>
    <t>Alt. 2. Ekonomiskt mest fördelaktiga (bästa förhållande mellan pris och kvalitet)</t>
  </si>
  <si>
    <t>Obligatoriska krav ("ska-krav")</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</si>
  <si>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</si>
  <si>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</si>
  <si>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</si>
  <si>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</si>
  <si>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</si>
  <si>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</si>
  <si>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fakturaadress, fakturareferens, adress för e-faktura</t>
  </si>
  <si>
    <r>
      <t>Instruktion till leverantör:</t>
    </r>
    <r>
      <rPr>
        <b/>
        <i/>
        <sz val="10"/>
        <color indexed="10"/>
        <rFont val="Arial"/>
        <family val="2"/>
      </rPr>
      <t xml:space="preserve">
</t>
    </r>
    <r>
      <rPr>
        <b/>
        <i/>
        <sz val="10"/>
        <rFont val="Arial"/>
        <family val="2"/>
      </rPr>
      <t xml:space="preserve">Blåmarkerade rutor fylls i av leverantören.
Läs och kontrollera obligatoriska krav.
Returnera blanketten med e-post till avropande organisation (oavsett Ja eller Nej).
</t>
    </r>
    <r>
      <rPr>
        <b/>
        <i/>
        <sz val="10"/>
        <color rgb="FFFF0000"/>
        <rFont val="Arial"/>
        <family val="2"/>
      </rPr>
      <t>Mer information finns under vissa rubriker</t>
    </r>
  </si>
  <si>
    <t>Ange geografiskt område</t>
  </si>
  <si>
    <t>Information om avropet, t ex syfte och omfattning</t>
  </si>
  <si>
    <t>(Tag bort detta fält och valmöjligheten, tilldelningsgrunden ska vara fast utifrån respektive ramavtal.)</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</si>
  <si>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</si>
  <si>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</si>
  <si>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</si>
  <si>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</si>
  <si>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</si>
  <si>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</si>
  <si>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</si>
  <si>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Ange ev leveranstid/er för varor/tjänster</t>
  </si>
  <si>
    <t>Välj Vara/Tjanst</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</si>
  <si>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</si>
  <si>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</si>
  <si>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</si>
  <si>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</si>
  <si>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</si>
  <si>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</si>
  <si>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</si>
  <si>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</si>
  <si>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</si>
  <si>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</si>
  <si>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</si>
  <si>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</si>
  <si>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</si>
  <si>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</si>
  <si>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</si>
  <si>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</si>
  <si>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</si>
  <si>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</si>
  <si>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</si>
  <si>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</si>
  <si>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</si>
  <si>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</si>
  <si>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</si>
  <si>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</si>
  <si>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</si>
  <si>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</si>
  <si>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</si>
  <si>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</si>
  <si>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</si>
  <si>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</si>
  <si>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</si>
  <si>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</si>
  <si>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</si>
  <si>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</si>
  <si>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</si>
  <si>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</si>
  <si>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</si>
  <si>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</si>
  <si>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</si>
  <si>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</si>
  <si>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</si>
  <si>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</si>
  <si>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</si>
  <si>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</si>
  <si>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</si>
  <si>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</si>
  <si>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</si>
  <si>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</si>
  <si>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</si>
  <si>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</si>
  <si>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</si>
  <si>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</si>
  <si>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</si>
  <si>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</si>
  <si>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</si>
  <si>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</si>
  <si>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</si>
  <si>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</si>
  <si>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</si>
  <si>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</si>
  <si>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</si>
  <si>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</si>
  <si>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</si>
  <si>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</si>
  <si>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</si>
  <si>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</si>
  <si>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</si>
  <si>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</si>
  <si>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</si>
  <si>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</si>
  <si>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</si>
  <si>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</si>
  <si>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</si>
  <si>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</si>
  <si>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</si>
  <si>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</si>
  <si>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</si>
  <si>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</si>
  <si>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</si>
  <si>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</si>
  <si>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</si>
  <si>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</si>
  <si>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</si>
  <si>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</si>
  <si>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</si>
  <si>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</si>
  <si>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</si>
  <si>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</si>
  <si>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</si>
  <si>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</si>
  <si>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</si>
  <si>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</si>
  <si>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</si>
  <si>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</si>
  <si>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</si>
  <si>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</si>
  <si>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</si>
  <si>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</si>
  <si>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</si>
  <si>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</si>
  <si>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</si>
  <si>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</si>
  <si>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</si>
  <si>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</si>
  <si>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</si>
  <si>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</si>
  <si>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</si>
  <si>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</si>
  <si>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</si>
  <si>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</si>
  <si>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</si>
  <si>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</si>
  <si>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</si>
  <si>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</si>
  <si>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</si>
  <si>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</si>
  <si>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</si>
  <si>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</si>
  <si>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</si>
  <si>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</si>
  <si>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</si>
  <si>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</si>
  <si>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</si>
  <si>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</si>
  <si>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</si>
  <si>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</si>
  <si>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</si>
  <si>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</si>
  <si>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</si>
  <si>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</si>
  <si>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</si>
  <si>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</si>
  <si>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</si>
  <si>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</si>
  <si>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</si>
  <si>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</si>
  <si>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</si>
  <si>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</si>
  <si>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</si>
  <si>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</si>
  <si>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</si>
  <si>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</si>
  <si>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</si>
  <si>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</si>
  <si>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</si>
  <si>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</si>
  <si>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</si>
  <si>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</si>
  <si>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</si>
  <si>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</si>
  <si>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</si>
  <si>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</si>
  <si>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</si>
  <si>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</si>
  <si>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</si>
  <si>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</si>
  <si>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</si>
  <si>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</si>
  <si>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</si>
  <si>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</si>
  <si>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</si>
  <si>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</si>
  <si>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</si>
  <si>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</si>
  <si>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</si>
  <si>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</si>
  <si>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</si>
  <si>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</si>
  <si>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</si>
  <si>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</si>
  <si>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</si>
  <si>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</si>
  <si>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</si>
  <si>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</si>
  <si>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</si>
  <si>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</si>
  <si>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</si>
  <si>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</si>
  <si>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</si>
  <si>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</si>
  <si>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</si>
  <si>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</si>
  <si>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</si>
  <si>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</si>
  <si>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</si>
  <si>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</si>
  <si>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</si>
  <si>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</si>
  <si>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</si>
  <si>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</si>
  <si>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</si>
  <si>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</si>
  <si>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</si>
  <si>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</si>
  <si>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</si>
  <si>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</si>
  <si>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</si>
  <si>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</si>
  <si>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</si>
  <si>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</si>
  <si>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</si>
  <si>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</si>
  <si>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</si>
  <si>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</si>
  <si>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</si>
  <si>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</si>
  <si>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</si>
  <si>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</si>
  <si>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</si>
  <si>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</si>
  <si>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</si>
  <si>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</si>
  <si>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</si>
  <si>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</si>
  <si>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</si>
  <si>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</si>
  <si>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</si>
  <si>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</si>
  <si>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</si>
  <si>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</si>
  <si>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</si>
  <si>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</si>
  <si>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</si>
  <si>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</si>
  <si>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</si>
  <si>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</si>
  <si>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</si>
  <si>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</si>
  <si>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</si>
  <si>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</si>
  <si>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</si>
  <si>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</si>
  <si>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</si>
  <si>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</si>
  <si>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</si>
  <si>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</si>
  <si>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</si>
  <si>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</si>
  <si>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</si>
  <si>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</si>
  <si>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</si>
  <si>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t xml:space="preserve">Välj krav ur kravkatalog 
OBS! varje krav kan väljas flera gånger
</t>
  </si>
  <si>
    <t>Kompletta ritningsförslag</t>
  </si>
  <si>
    <t>Stöd vid arbetsplatsutformning</t>
  </si>
  <si>
    <t>Akustikutredning, akustikmätning</t>
  </si>
  <si>
    <t>Mätning av rumsytor, golv och fönster</t>
  </si>
  <si>
    <t>Utplacering av varor på anvisade platser</t>
  </si>
  <si>
    <t>Fast montering i byggnadsdel som golv, vägg och tak</t>
  </si>
  <si>
    <t>Bordsskärmsmontering på befintliga bord</t>
  </si>
  <si>
    <t>Sömnad, ändringssömnad, reparation</t>
  </si>
  <si>
    <t>Märkning av t.ex. rumsnummer på möbler eller textilier</t>
  </si>
  <si>
    <t>Tvättrådsmärkning i textilier</t>
  </si>
  <si>
    <t>Montering, uppsättning av hängande textilier</t>
  </si>
  <si>
    <t>Mattläggning</t>
  </si>
  <si>
    <t>Langettering</t>
  </si>
  <si>
    <t>Nedmontering, uppmontering av befintliga kompaktarkiv</t>
  </si>
  <si>
    <t>Bortforsling av nedmonterade eller utrangerade kompaktarkiv</t>
  </si>
  <si>
    <t>Efterdragning</t>
  </si>
  <si>
    <t>Efterkontroll, besiktning</t>
  </si>
  <si>
    <t>Montering av arkivhyllor</t>
  </si>
  <si>
    <t>Välj Tjänst</t>
  </si>
  <si>
    <t>Tjanster</t>
  </si>
  <si>
    <t>Välj tjänst</t>
  </si>
  <si>
    <t>Tjänst</t>
  </si>
  <si>
    <t>Varans egenskaper</t>
  </si>
  <si>
    <t>Varans cirkularitet</t>
  </si>
  <si>
    <t>Varans funktionalitet</t>
  </si>
  <si>
    <t>Varans estetiska utformning</t>
  </si>
  <si>
    <t>Varans anpassning till befintliga möbler och annan inredning</t>
  </si>
  <si>
    <t>Varans anpassning till lokalens utformning och funktionalitet</t>
  </si>
  <si>
    <t>Livscykelkostnad</t>
  </si>
  <si>
    <t>TblKravFKU</t>
  </si>
  <si>
    <t>TblKravSF</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</si>
  <si>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</si>
  <si>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t>Varans hållbarhet</t>
  </si>
  <si>
    <t>Ritningsförslag - enklare skisser (kostnadsfritt)</t>
  </si>
  <si>
    <t>Prov av kontorsarbetsstol (kostnadsfritt)</t>
  </si>
  <si>
    <t>Prov av arbetsplatsarmatur (kostnadsfritt)</t>
  </si>
  <si>
    <t>Välj vara/tjänst</t>
  </si>
  <si>
    <t>TblVaraTjanstAlt</t>
  </si>
  <si>
    <t>Välj vara eller tjänst</t>
  </si>
  <si>
    <t>Vara</t>
  </si>
  <si>
    <t>TblValdaVaraTjnst</t>
  </si>
  <si>
    <t>ListaVaraTjänst</t>
  </si>
  <si>
    <t>Delområde</t>
  </si>
  <si>
    <t>Martela Oyj</t>
  </si>
  <si>
    <t>Senab AB</t>
  </si>
  <si>
    <t>B</t>
  </si>
  <si>
    <t>I</t>
  </si>
  <si>
    <t>E</t>
  </si>
  <si>
    <t>F</t>
  </si>
  <si>
    <t>D</t>
  </si>
  <si>
    <t>L</t>
  </si>
  <si>
    <t>G</t>
  </si>
  <si>
    <t>H</t>
  </si>
  <si>
    <t>J</t>
  </si>
  <si>
    <t>K</t>
  </si>
  <si>
    <t>C</t>
  </si>
  <si>
    <t>A</t>
  </si>
  <si>
    <t>Resultat</t>
  </si>
  <si>
    <t>ResLevDelområde</t>
  </si>
  <si>
    <t>Ange delområde</t>
  </si>
  <si>
    <t>TjänstKod</t>
  </si>
  <si>
    <t>Obligatoriska krav</t>
  </si>
  <si>
    <t>Välj Vara eller Tjänst</t>
  </si>
  <si>
    <t xml:space="preserve">Avrop med förnyad konkurrensutsättning
Kammarkollegiets diarienr. </t>
  </si>
  <si>
    <t>Arbetsplats och förvaring mer än 500 000 SEK vid varje avrop</t>
  </si>
  <si>
    <t>Möten och paus mer än 500 000 SEK vid varje avrop</t>
  </si>
  <si>
    <t>Textil och inredning för fönstermiljö mer än 300 000 SEK vid varje avrop</t>
  </si>
  <si>
    <t>Arkiv och magasin mer än 300 000 SEK vid varje avrop</t>
  </si>
  <si>
    <t>Förvaring i plåt mer än 300 000 SEK vid varje avrop</t>
  </si>
  <si>
    <t>Utemöbler mer än 100 000 SEK vid varje avrop</t>
  </si>
  <si>
    <t>Arbetsplatsarmaturer mer än 100 000 SEK vid varje avrop</t>
  </si>
  <si>
    <t>Inredningsarmaturer mer än 100 000 SEK vid varje avrop</t>
  </si>
  <si>
    <t>Skrivtavlor och AV-inredning mer än 100 000 SEK vid varje avrop</t>
  </si>
  <si>
    <t>Lager och verkstadsmiljö mer än 100 000 SEK vid varje avrop</t>
  </si>
  <si>
    <t>Textila mattor mer än 300 000 SEK vid varje avrop</t>
  </si>
  <si>
    <t>Arbetsstolar mer än 500 000 SEK vid varje avrop</t>
  </si>
  <si>
    <t>Nej</t>
  </si>
  <si>
    <t>Välj vara (endast de som valts i steg 2 ovan är möjliga)
OBS! Varje vara kan väljas flera gånger.</t>
  </si>
  <si>
    <t>ListaTilldelningsVara</t>
  </si>
  <si>
    <t>TblTilldelningsVara</t>
  </si>
  <si>
    <t>Välj Vara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</si>
  <si>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</si>
  <si>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</si>
  <si>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Sono Sverige AB</t>
  </si>
  <si>
    <t>Senaste dag för okulär besiktning</t>
  </si>
  <si>
    <t>Från och med till och med datum för hämtning</t>
  </si>
  <si>
    <t>Specificera tjänsten i fritext eller hänvisa till bilaga. Ange bilagans nummer. Om specifikation görs i en bilaga anges "Antal" till 1 för hela beställningen. Vid flera bilagor, använd en rad per bilaga.
Specificera uppdragets omfattning, t.ex. start- och slutdatum</t>
  </si>
  <si>
    <t>Värde av möbler</t>
  </si>
  <si>
    <t xml:space="preserve">Totalt ackumulerat värde av möbler: </t>
  </si>
  <si>
    <r>
      <rPr>
        <b/>
        <sz val="11"/>
        <rFont val="Arial"/>
        <family val="2"/>
      </rPr>
      <t>OBS!</t>
    </r>
    <r>
      <rPr>
        <sz val="11"/>
        <rFont val="Arial"/>
        <family val="2"/>
      </rPr>
      <t xml:space="preserve"> Om samtliga ramavtalsleverantörer i sina avropssvar anger möblernas värde som lägre än kostnaden för avyttring så har avropsberättigad rätt att avbryta avropet om denne istället avser skänka bort de möbler som avropet omfattade.</t>
    </r>
  </si>
  <si>
    <t>Steg 2 - Specifikation</t>
  </si>
  <si>
    <t>Ange benämning på vara/möbel</t>
  </si>
  <si>
    <t xml:space="preserve">Det ackumulerade värdet för samtliga möbler subtraheras ifrån kostnad för avyttring.
</t>
  </si>
  <si>
    <t>Förfarande om två avropssvar har erhållit samma poängsumma/utvärderingspris</t>
  </si>
  <si>
    <t>Bilagor från avropande organisation (kontraktshandlingar framgår av flik 2)</t>
  </si>
  <si>
    <t>Kontrakt tilldelas den ramavtalsleverantör som lämnat det ekonomiskt mest fördelaktiga anbudet enligt tilldelningskriteriet pris.</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</si>
  <si>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</si>
  <si>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</si>
  <si>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</si>
  <si>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</si>
  <si>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 med bilagor.</t>
  </si>
  <si>
    <t>6. Kontraktet med bilagor.</t>
  </si>
  <si>
    <t>7. Skriftliga ändringar och tillägg till Avropsförfrågan med bilagor.</t>
  </si>
  <si>
    <t>8. Avropsförfrågan med bilagor.</t>
  </si>
  <si>
    <t>9. Skriftliga ändringar och tillägg till Allmänna villkor.</t>
  </si>
  <si>
    <t>10. Skriftliga ändringar och tillägg till Ramavtalsleverantörens Avropssvar med bilagor inklusive av Avropsberättigad godkända rättelser, kompletteringar och förtydliganden.</t>
  </si>
  <si>
    <t>11. Ramavtalsleverantörens Avropssvar med bilagor inklusive av Avropsberättigad godkända rättelser, kompletteringar och förtydliganden.</t>
  </si>
  <si>
    <t>Uppstartskostnad</t>
  </si>
  <si>
    <t xml:space="preserve">Uppstartskostnad (hämtas automatiskt): </t>
  </si>
  <si>
    <t>Steg 4 - Övriga kontraktsvillkor</t>
  </si>
  <si>
    <t>Eterne AB</t>
  </si>
  <si>
    <t>Kumla Gårdsväg 23</t>
  </si>
  <si>
    <t>B, C</t>
  </si>
  <si>
    <t>A, B</t>
  </si>
  <si>
    <t>A, B, C</t>
  </si>
  <si>
    <t>Recycling Partner RP AB</t>
  </si>
  <si>
    <t>Kvarnholmsvägen 56</t>
  </si>
  <si>
    <t>070-7832535</t>
  </si>
  <si>
    <t>per@rp.se</t>
  </si>
  <si>
    <t>Corina Brito</t>
  </si>
  <si>
    <t xml:space="preserve">Avyttringskostnad exkl. uppstartskostnad: </t>
  </si>
  <si>
    <t xml:space="preserve">Total avyttringskostnad inkl. uppstartskostnad: </t>
  </si>
  <si>
    <t>Per Holsteryd</t>
  </si>
  <si>
    <t>Rekomo AB</t>
  </si>
  <si>
    <r>
      <t xml:space="preserve">OBS! Spara </t>
    </r>
    <r>
      <rPr>
        <b/>
        <i/>
        <u/>
        <sz val="11"/>
        <rFont val="Arial"/>
        <family val="2"/>
      </rPr>
      <t>inte</t>
    </r>
    <r>
      <rPr>
        <b/>
        <i/>
        <sz val="11"/>
        <rFont val="Arial"/>
        <family val="2"/>
      </rPr>
      <t xml:space="preserve"> blanketten i PDF-format. Då kan inte leverantörerna fylla i den.</t>
    </r>
  </si>
  <si>
    <t>Ramavtalsnummer</t>
  </si>
  <si>
    <t>23.3-9542-2024</t>
  </si>
  <si>
    <t>CHANGELOG</t>
  </si>
  <si>
    <t>Version</t>
  </si>
  <si>
    <t>Ändringar</t>
  </si>
  <si>
    <t>Ansvarig</t>
  </si>
  <si>
    <t>1.0</t>
  </si>
  <si>
    <t>Skapat mallen</t>
  </si>
  <si>
    <t>PJ</t>
  </si>
  <si>
    <t>Nuvarande version</t>
  </si>
  <si>
    <t>RAFZ Cirkulära Interiörer AB</t>
  </si>
  <si>
    <t>Kontorscenter i Hudiksvall AB</t>
  </si>
  <si>
    <t>Movator AB</t>
  </si>
  <si>
    <t>AB Yllw</t>
  </si>
  <si>
    <t>0114891-2</t>
  </si>
  <si>
    <t>Stora Benhamra 1</t>
  </si>
  <si>
    <t>J A Gahms gata 6</t>
  </si>
  <si>
    <t>Box 1062</t>
  </si>
  <si>
    <t>Kompassvägen 13</t>
  </si>
  <si>
    <t>Riddargatan 7</t>
  </si>
  <si>
    <t>Box 241 48</t>
  </si>
  <si>
    <t>Regeringsgatan 66</t>
  </si>
  <si>
    <t>Miestentie 1</t>
  </si>
  <si>
    <t>Norsborg</t>
  </si>
  <si>
    <t>Brottby</t>
  </si>
  <si>
    <t>Västra Frölunda</t>
  </si>
  <si>
    <t>HUDIKSVALL</t>
  </si>
  <si>
    <t>Tumba</t>
  </si>
  <si>
    <t>Stockholm</t>
  </si>
  <si>
    <t>Göteborg</t>
  </si>
  <si>
    <t>Nacka</t>
  </si>
  <si>
    <t>FI-02150</t>
  </si>
  <si>
    <t>Espoo</t>
  </si>
  <si>
    <t>Max Hofmann</t>
  </si>
  <si>
    <t>Erika van de Wetering</t>
  </si>
  <si>
    <t>Jannie Dolk Wigren</t>
  </si>
  <si>
    <t>Marie Nording</t>
  </si>
  <si>
    <t>Bobby Parming</t>
  </si>
  <si>
    <t>Henrik Bernhardsson</t>
  </si>
  <si>
    <t>Sebastian God</t>
  </si>
  <si>
    <t>Mikael Svensson</t>
  </si>
  <si>
    <t>max.hofmann@eterne.se</t>
  </si>
  <si>
    <t>erika@rafz.se</t>
  </si>
  <si>
    <t>jannie.dolk.wigren@sono.se</t>
  </si>
  <si>
    <t>marie.nording@kontorscenter.se</t>
  </si>
  <si>
    <t>bobby.parming@movator.se</t>
  </si>
  <si>
    <t>henrik.bernhardsson@yllw.com</t>
  </si>
  <si>
    <t>sebastian.god@rekomo.se</t>
  </si>
  <si>
    <t>corina.brito@senab.com</t>
  </si>
  <si>
    <t>mikael.svensson@martela.com</t>
  </si>
  <si>
    <t>08-445 70 77</t>
  </si>
  <si>
    <t>0760-293989</t>
  </si>
  <si>
    <t>070-8432689</t>
  </si>
  <si>
    <t>070-2624269</t>
  </si>
  <si>
    <t>070-6066000</t>
  </si>
  <si>
    <t>0765262210</t>
  </si>
  <si>
    <t>0736432499</t>
  </si>
  <si>
    <t>076-5335313</t>
  </si>
  <si>
    <t>0733-47 19 35</t>
  </si>
  <si>
    <t>Cirkulära möbelavtal - Delområde Avyttring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</si>
</sst>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0.00\ &quot;kr&quot;;\-#,##0.00\ &quot;kr&quot;"/>
    <numFmt numFmtId="44" formatCode="_-* #,##0.00\ &quot;kr&quot;_-;\-* #,##0.00\ &quot;kr&quot;_-;_-* &quot;-&quot;??\ &quot;kr&quot;_-;_-@_-"/>
    <numFmt numFmtId="164" formatCode="#,##0;\-#,##0;"/>
    <numFmt numFmtId="165" formatCode="0.0"/>
    <numFmt numFmtId="166" formatCode="#,###"/>
    <numFmt numFmtId="167" formatCode="#,##0.00\ &quot;kr&quot;"/>
    <numFmt numFmtId="168" formatCode="#,##0\ &quot;kr&quot;"/>
    <numFmt numFmtId="169" formatCode="#,##0_ ;\-#,##0\ "/>
    <numFmt numFmtId="170" formatCode="#,##0.0_ ;\-#,##0.0\ "/>
    <numFmt numFmtId="171" formatCode=";;;"/>
    <numFmt numFmtId="172" formatCode="#,##0\ &quot;kr&quot;;\-#,##0\ &quot;kr&quot;;"/>
    <numFmt numFmtId="173" formatCode="#,##0;\-#,##0;0;@"/>
  </numFmts>
  <fonts count="60" x14ac:knownFonts="1">
    <font>
      <sz val="10"/>
      <name val="Arial"/>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b/>
      <i/>
      <sz val="10"/>
      <color indexed="10"/>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Century Schoolbook"/>
      <family val="1"/>
    </font>
    <font>
      <b/>
      <sz val="11"/>
      <name val="Arial"/>
      <family val="2"/>
    </font>
    <font>
      <sz val="18"/>
      <name val="Arial"/>
      <family val="2"/>
    </font>
    <font>
      <sz val="16"/>
      <name val="Arial"/>
      <family val="2"/>
    </font>
    <font>
      <sz val="20"/>
      <name val="Arial"/>
      <family val="2"/>
    </font>
    <font>
      <b/>
      <i/>
      <sz val="10"/>
      <color theme="4"/>
      <name val="Arial"/>
      <family val="2"/>
    </font>
    <font>
      <sz val="10"/>
      <name val="Calibri"/>
      <family val="2"/>
      <scheme val="major"/>
    </font>
  </fonts>
  <fills count="47">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FF00"/>
        <bgColor indexed="64"/>
      </patternFill>
    </fill>
  </fills>
  <borders count="106">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xf numFmtId="0" fontId="2" fillId="2" borderId="16" applyNumberFormat="0">
      <alignment vertical="top" wrapText="1"/>
      <protection locked="0"/>
    </xf>
    <xf numFmtId="0" fontId="16" fillId="0" borderId="0" applyNumberFormat="0" applyFill="0" applyBorder="0" applyAlignment="0" applyProtection="0"/>
    <xf numFmtId="0" fontId="2" fillId="8" borderId="0" applyNumberFormat="0" applyFont="0" applyBorder="0" applyAlignment="0" applyProtection="0"/>
    <xf numFmtId="0" fontId="2" fillId="11" borderId="0" applyNumberFormat="0" applyFont="0" applyBorder="0" applyAlignment="0" applyProtection="0">
      <alignment vertical="top"/>
    </xf>
    <xf numFmtId="164" fontId="2" fillId="9" borderId="0" applyNumberFormat="0" applyFont="0" applyBorder="0" applyAlignment="0" applyProtection="0"/>
    <xf numFmtId="0" fontId="2" fillId="12" borderId="0" applyNumberFormat="0" applyFont="0" applyBorder="0" applyAlignment="0" applyProtection="0"/>
    <xf numFmtId="0" fontId="2" fillId="0" borderId="17" applyNumberFormat="0" applyFont="0" applyFill="0" applyAlignment="0" applyProtection="0"/>
    <xf numFmtId="0" fontId="2" fillId="10" borderId="0" applyNumberFormat="0" applyFont="0" applyBorder="0" applyAlignment="0" applyProtection="0">
      <alignment horizontal="center" vertical="center" wrapText="1"/>
      <protection locked="0"/>
    </xf>
    <xf numFmtId="0" fontId="31" fillId="0" borderId="0"/>
    <xf numFmtId="0" fontId="2" fillId="0" borderId="17" applyNumberFormat="0" applyFill="0" applyAlignment="0" applyProtection="0"/>
    <xf numFmtId="0" fontId="1" fillId="0" borderId="17" applyNumberFormat="0" applyFill="0" applyAlignment="0" applyProtection="0"/>
    <xf numFmtId="0" fontId="14" fillId="0" borderId="0" applyNumberFormat="0" applyFill="0" applyProtection="0"/>
    <xf numFmtId="44" fontId="5"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4" applyNumberFormat="0" applyAlignment="0" applyProtection="0"/>
    <xf numFmtId="0" fontId="46" fillId="20" borderId="55" applyNumberFormat="0" applyAlignment="0" applyProtection="0"/>
    <xf numFmtId="0" fontId="47" fillId="20" borderId="54" applyNumberFormat="0" applyAlignment="0" applyProtection="0"/>
    <xf numFmtId="0" fontId="48" fillId="0" borderId="56" applyNumberFormat="0" applyFill="0" applyAlignment="0" applyProtection="0"/>
    <xf numFmtId="0" fontId="49" fillId="21" borderId="57" applyNumberFormat="0" applyAlignment="0" applyProtection="0"/>
    <xf numFmtId="0" fontId="50" fillId="0" borderId="0" applyNumberFormat="0" applyFill="0" applyBorder="0" applyAlignment="0" applyProtection="0"/>
    <xf numFmtId="0" fontId="27" fillId="22" borderId="58"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cellStyleXfs>
  <cellXfs count="585">
    <xf numFmtId="0" fontId="0" fillId="0" borderId="0" xfId="0"/>
    <xf numFmtId="0" fontId="2" fillId="0" borderId="0" xfId="0" applyFont="1"/>
    <xf numFmtId="0" fontId="2" fillId="0" borderId="0" xfId="0" applyFont="1" applyProtection="1">
      <protection locked="0"/>
    </xf>
    <xf numFmtId="0" fontId="2" fillId="5" borderId="0" xfId="0" applyFont="1" applyFill="1" applyAlignment="1" applyProtection="1">
      <alignment horizontal="center" vertical="center" wrapText="1"/>
      <protection locked="0"/>
    </xf>
    <xf numFmtId="0" fontId="2" fillId="0" borderId="2" xfId="0" applyFont="1" applyBorder="1"/>
    <xf numFmtId="0" fontId="16" fillId="0" borderId="0" xfId="2"/>
    <xf numFmtId="0" fontId="11" fillId="0" borderId="0" xfId="3" applyFont="1" applyFill="1" applyAlignment="1">
      <alignment horizontal="left" vertical="top"/>
    </xf>
    <xf numFmtId="0" fontId="2" fillId="0" borderId="0" xfId="0" applyFont="1" applyAlignment="1">
      <alignment horizontal="right" vertical="top"/>
    </xf>
    <xf numFmtId="0" fontId="6" fillId="0" borderId="3" xfId="0" applyFont="1" applyBorder="1" applyAlignment="1">
      <alignment vertical="center" wrapText="1"/>
    </xf>
    <xf numFmtId="0" fontId="18" fillId="0" borderId="0" xfId="0" applyFont="1"/>
    <xf numFmtId="0" fontId="2" fillId="0" borderId="0" xfId="0" applyFont="1" applyAlignment="1">
      <alignment horizontal="left" vertical="top" wrapText="1"/>
    </xf>
    <xf numFmtId="49" fontId="2" fillId="8" borderId="4" xfId="3" applyNumberFormat="1" applyBorder="1" applyProtection="1">
      <protection locked="0"/>
    </xf>
    <xf numFmtId="49" fontId="2" fillId="12" borderId="4" xfId="6" applyNumberFormat="1" applyBorder="1" applyProtection="1">
      <protection locked="0"/>
    </xf>
    <xf numFmtId="49" fontId="2" fillId="8" borderId="5" xfId="3" applyNumberFormat="1" applyBorder="1" applyProtection="1">
      <protection locked="0"/>
    </xf>
    <xf numFmtId="49" fontId="2" fillId="12" borderId="5" xfId="6" applyNumberFormat="1" applyBorder="1" applyProtection="1">
      <protection locked="0"/>
    </xf>
    <xf numFmtId="0" fontId="0" fillId="0" borderId="6" xfId="0" applyBorder="1" applyAlignment="1">
      <alignment wrapText="1"/>
    </xf>
    <xf numFmtId="49" fontId="2" fillId="8" borderId="4" xfId="3" applyNumberFormat="1" applyBorder="1" applyAlignment="1" applyProtection="1">
      <alignment vertical="center" wrapText="1"/>
      <protection locked="0"/>
    </xf>
    <xf numFmtId="49" fontId="2" fillId="12" borderId="4" xfId="6" applyNumberFormat="1" applyBorder="1" applyAlignment="1" applyProtection="1">
      <alignment vertical="center" wrapText="1"/>
      <protection locked="0"/>
    </xf>
    <xf numFmtId="0" fontId="1" fillId="0" borderId="0" xfId="0" applyFont="1"/>
    <xf numFmtId="0" fontId="1" fillId="0" borderId="5" xfId="0" applyFont="1" applyBorder="1" applyAlignment="1">
      <alignment wrapText="1"/>
    </xf>
    <xf numFmtId="0" fontId="6" fillId="0" borderId="0" xfId="0" applyFont="1" applyAlignment="1">
      <alignment vertical="center" wrapText="1"/>
    </xf>
    <xf numFmtId="0" fontId="2" fillId="0" borderId="0" xfId="0" applyFont="1" applyAlignment="1">
      <alignment vertical="center"/>
    </xf>
    <xf numFmtId="0" fontId="4" fillId="0" borderId="0" xfId="0" applyFont="1"/>
    <xf numFmtId="0" fontId="9" fillId="0" borderId="0" xfId="0" applyFont="1" applyAlignment="1">
      <alignment horizontal="left" wrapText="1"/>
    </xf>
    <xf numFmtId="0" fontId="19" fillId="0" borderId="0" xfId="0" applyFont="1" applyAlignment="1">
      <alignment horizontal="left" vertical="center" indent="1"/>
    </xf>
    <xf numFmtId="0" fontId="12" fillId="0" borderId="0" xfId="0" applyFont="1"/>
    <xf numFmtId="0" fontId="2" fillId="0" borderId="0" xfId="0" applyFont="1" applyAlignment="1">
      <alignment horizontal="right"/>
    </xf>
    <xf numFmtId="0" fontId="32" fillId="0" borderId="0" xfId="0" applyFont="1"/>
    <xf numFmtId="0" fontId="4" fillId="0" borderId="0" xfId="0" applyFont="1" applyAlignment="1">
      <alignment wrapText="1"/>
    </xf>
    <xf numFmtId="0" fontId="2" fillId="0" borderId="0" xfId="0" applyFont="1" applyAlignment="1">
      <alignment vertical="top"/>
    </xf>
    <xf numFmtId="0" fontId="3" fillId="0" borderId="0" xfId="0" applyFont="1" applyAlignment="1">
      <alignment vertical="top"/>
    </xf>
    <xf numFmtId="0" fontId="12" fillId="0" borderId="0" xfId="0" applyFont="1" applyAlignment="1">
      <alignment vertical="top"/>
    </xf>
    <xf numFmtId="0" fontId="3" fillId="0" borderId="3" xfId="0" applyFont="1" applyBorder="1" applyAlignment="1">
      <alignment vertical="top"/>
    </xf>
    <xf numFmtId="0" fontId="2" fillId="0" borderId="0" xfId="0" applyFont="1" applyAlignment="1">
      <alignment vertical="top" wrapText="1"/>
    </xf>
    <xf numFmtId="0" fontId="8" fillId="0" borderId="0" xfId="0" applyFont="1" applyAlignment="1">
      <alignment horizontal="center" vertical="top" wrapText="1"/>
    </xf>
    <xf numFmtId="0" fontId="3" fillId="0" borderId="0" xfId="0" applyFont="1" applyAlignment="1">
      <alignment horizontal="left" vertical="top" wrapText="1"/>
    </xf>
    <xf numFmtId="0" fontId="17" fillId="0" borderId="0" xfId="0" applyFont="1" applyAlignment="1">
      <alignment horizontal="right" vertical="top"/>
    </xf>
    <xf numFmtId="0" fontId="2" fillId="6" borderId="0" xfId="0" applyFont="1" applyFill="1" applyAlignment="1">
      <alignment horizontal="left" vertical="top" wrapText="1"/>
    </xf>
    <xf numFmtId="0" fontId="17" fillId="0" borderId="0" xfId="0" applyFont="1" applyAlignment="1">
      <alignment vertical="top" wrapText="1"/>
    </xf>
    <xf numFmtId="0" fontId="2" fillId="0" borderId="0" xfId="0" applyFont="1" applyAlignment="1">
      <alignment horizontal="left" vertical="top"/>
    </xf>
    <xf numFmtId="0" fontId="18" fillId="0" borderId="0" xfId="0" applyFont="1" applyAlignment="1">
      <alignment vertical="top"/>
    </xf>
    <xf numFmtId="49" fontId="2" fillId="0" borderId="0" xfId="0" applyNumberFormat="1" applyFont="1" applyAlignment="1">
      <alignment vertical="top"/>
    </xf>
    <xf numFmtId="0" fontId="2" fillId="6" borderId="0" xfId="0" applyFont="1" applyFill="1" applyAlignment="1">
      <alignment vertical="center"/>
    </xf>
    <xf numFmtId="49" fontId="2" fillId="13" borderId="0" xfId="6" applyNumberFormat="1" applyFill="1" applyAlignment="1">
      <alignment vertical="top"/>
    </xf>
    <xf numFmtId="0" fontId="2" fillId="0" borderId="6" xfId="0" applyFont="1" applyBorder="1" applyAlignment="1">
      <alignment wrapText="1"/>
    </xf>
    <xf numFmtId="0" fontId="33" fillId="0" borderId="0" xfId="0" applyFont="1" applyAlignment="1">
      <alignment vertical="top"/>
    </xf>
    <xf numFmtId="0" fontId="34" fillId="0" borderId="0" xfId="0" applyFont="1" applyAlignment="1">
      <alignment vertical="top"/>
    </xf>
    <xf numFmtId="0" fontId="35" fillId="0" borderId="0" xfId="0" applyFont="1"/>
    <xf numFmtId="166" fontId="2" fillId="0" borderId="2" xfId="0" applyNumberFormat="1" applyFont="1" applyBorder="1"/>
    <xf numFmtId="0" fontId="3" fillId="0" borderId="0" xfId="0" applyFont="1"/>
    <xf numFmtId="0" fontId="4" fillId="0" borderId="0" xfId="0" applyFont="1" applyAlignment="1">
      <alignment vertical="top"/>
    </xf>
    <xf numFmtId="164" fontId="2" fillId="0" borderId="0" xfId="5" applyFill="1" applyAlignment="1">
      <alignment horizontal="right" vertical="top" wrapText="1"/>
    </xf>
    <xf numFmtId="0" fontId="2" fillId="0" borderId="0" xfId="0" applyFont="1" applyAlignment="1">
      <alignment horizontal="center" vertical="top"/>
    </xf>
    <xf numFmtId="0" fontId="33" fillId="0" borderId="0" xfId="0" applyFont="1" applyAlignment="1">
      <alignment horizontal="right" vertical="top"/>
    </xf>
    <xf numFmtId="0" fontId="1" fillId="0" borderId="0" xfId="0" applyFont="1" applyAlignment="1">
      <alignment horizontal="left" vertical="top"/>
    </xf>
    <xf numFmtId="0" fontId="0" fillId="0" borderId="0" xfId="0" applyAlignment="1">
      <alignment horizontal="left" vertical="top" wrapText="1"/>
    </xf>
    <xf numFmtId="0" fontId="2" fillId="0" borderId="0" xfId="0" applyFont="1" applyAlignment="1" applyProtection="1">
      <alignment vertical="top"/>
      <protection locked="0"/>
    </xf>
    <xf numFmtId="0" fontId="3" fillId="0" borderId="0" xfId="0" applyFont="1" applyAlignment="1" applyProtection="1">
      <alignment vertical="top"/>
      <protection locked="0"/>
    </xf>
    <xf numFmtId="0" fontId="2" fillId="0" borderId="0" xfId="0" applyFont="1" applyAlignment="1" applyProtection="1">
      <alignment horizontal="left" vertical="top"/>
      <protection locked="0"/>
    </xf>
    <xf numFmtId="0" fontId="18" fillId="0" borderId="0" xfId="0" applyFont="1" applyAlignment="1" applyProtection="1">
      <alignment vertical="top"/>
      <protection locked="0"/>
    </xf>
    <xf numFmtId="49" fontId="2" fillId="0" borderId="0" xfId="0" applyNumberFormat="1" applyFont="1" applyAlignment="1" applyProtection="1">
      <alignment vertical="top"/>
      <protection locked="0"/>
    </xf>
    <xf numFmtId="0" fontId="2" fillId="0" borderId="0" xfId="7" applyBorder="1" applyAlignment="1">
      <alignment vertical="center" wrapText="1"/>
    </xf>
    <xf numFmtId="0" fontId="3" fillId="0" borderId="0" xfId="0" applyFont="1" applyAlignment="1">
      <alignment vertical="top" wrapText="1"/>
    </xf>
    <xf numFmtId="0" fontId="0" fillId="0" borderId="0" xfId="0" applyAlignment="1">
      <alignment vertical="center"/>
    </xf>
    <xf numFmtId="0" fontId="2" fillId="6" borderId="0" xfId="0" applyFont="1" applyFill="1" applyAlignment="1">
      <alignment vertical="top" wrapText="1"/>
    </xf>
    <xf numFmtId="0" fontId="2" fillId="0" borderId="0" xfId="10" applyBorder="1" applyAlignment="1">
      <alignment horizontal="left" vertical="top"/>
    </xf>
    <xf numFmtId="0" fontId="3" fillId="0" borderId="0" xfId="0" applyFont="1" applyAlignment="1">
      <alignment horizontal="right" vertical="center"/>
    </xf>
    <xf numFmtId="4" fontId="2" fillId="0" borderId="0" xfId="5" applyNumberFormat="1" applyFill="1" applyAlignment="1">
      <alignment horizontal="right" vertical="center" wrapText="1"/>
    </xf>
    <xf numFmtId="0" fontId="2" fillId="0" borderId="0" xfId="7" applyBorder="1" applyAlignment="1">
      <alignment horizontal="left" vertical="center" wrapText="1"/>
    </xf>
    <xf numFmtId="0" fontId="2" fillId="0" borderId="0" xfId="7" applyBorder="1" applyAlignment="1" applyProtection="1">
      <alignment vertical="top"/>
      <protection locked="0"/>
    </xf>
    <xf numFmtId="164" fontId="2" fillId="0" borderId="0" xfId="7" applyNumberFormat="1" applyBorder="1" applyAlignment="1">
      <alignment horizontal="right" vertical="top" wrapText="1"/>
    </xf>
    <xf numFmtId="9" fontId="2" fillId="0" borderId="0" xfId="0" applyNumberFormat="1" applyFont="1" applyAlignment="1">
      <alignment vertical="top"/>
    </xf>
    <xf numFmtId="0" fontId="23" fillId="0" borderId="0" xfId="9" applyFont="1"/>
    <xf numFmtId="0" fontId="2" fillId="0" borderId="1" xfId="0" applyFont="1" applyBorder="1" applyAlignment="1">
      <alignment vertical="top"/>
    </xf>
    <xf numFmtId="0" fontId="23" fillId="0" borderId="0" xfId="9" applyFont="1" applyAlignment="1">
      <alignment vertical="center"/>
    </xf>
    <xf numFmtId="0" fontId="33" fillId="0" borderId="0" xfId="0" applyFont="1" applyAlignment="1">
      <alignment horizontal="center" vertical="top" wrapText="1"/>
    </xf>
    <xf numFmtId="164" fontId="32" fillId="0" borderId="0" xfId="5" applyFont="1" applyFill="1" applyAlignment="1">
      <alignment horizontal="right" vertical="top" wrapText="1"/>
    </xf>
    <xf numFmtId="0" fontId="24" fillId="9" borderId="19" xfId="9" applyFont="1" applyFill="1" applyBorder="1" applyAlignment="1">
      <alignment vertical="center"/>
    </xf>
    <xf numFmtId="0" fontId="22" fillId="0" borderId="0" xfId="7" applyFont="1" applyBorder="1" applyAlignment="1">
      <alignment horizontal="left" vertical="center" wrapText="1"/>
    </xf>
    <xf numFmtId="0" fontId="3" fillId="0" borderId="0" xfId="0" applyFont="1" applyAlignment="1">
      <alignment horizontal="right" vertical="top"/>
    </xf>
    <xf numFmtId="0" fontId="3" fillId="0" borderId="0" xfId="0" applyFont="1" applyAlignment="1">
      <alignment vertical="center"/>
    </xf>
    <xf numFmtId="0" fontId="6" fillId="0" borderId="0" xfId="0" applyFont="1" applyAlignment="1">
      <alignment horizontal="right"/>
    </xf>
    <xf numFmtId="0" fontId="37" fillId="0" borderId="0" xfId="0" applyFont="1" applyAlignment="1">
      <alignment horizontal="left" vertical="top" wrapText="1"/>
    </xf>
    <xf numFmtId="0" fontId="33" fillId="0" borderId="0" xfId="0" applyFont="1" applyAlignment="1">
      <alignment horizontal="left" vertical="top"/>
    </xf>
    <xf numFmtId="0" fontId="32" fillId="0" borderId="0" xfId="0" applyFont="1" applyAlignment="1">
      <alignment horizontal="left" vertical="top" wrapText="1"/>
    </xf>
    <xf numFmtId="0" fontId="0" fillId="0" borderId="18" xfId="0" applyBorder="1"/>
    <xf numFmtId="0" fontId="2" fillId="0" borderId="18" xfId="0" applyFont="1" applyBorder="1" applyAlignment="1">
      <alignment vertical="top"/>
    </xf>
    <xf numFmtId="0" fontId="2" fillId="0" borderId="22" xfId="0" applyFont="1" applyBorder="1" applyAlignment="1">
      <alignment vertical="top"/>
    </xf>
    <xf numFmtId="0" fontId="2" fillId="0" borderId="24" xfId="0" applyFont="1" applyBorder="1" applyAlignment="1">
      <alignment vertical="top"/>
    </xf>
    <xf numFmtId="0" fontId="2" fillId="0" borderId="25" xfId="0" applyFont="1" applyBorder="1" applyAlignment="1">
      <alignment vertical="top"/>
    </xf>
    <xf numFmtId="0" fontId="2" fillId="0" borderId="0" xfId="7" applyBorder="1" applyAlignment="1">
      <alignment horizontal="left" vertical="top" wrapText="1"/>
    </xf>
    <xf numFmtId="0" fontId="2" fillId="14" borderId="0" xfId="7" applyFill="1" applyBorder="1" applyAlignment="1">
      <alignment horizontal="left" vertical="top" wrapText="1"/>
    </xf>
    <xf numFmtId="0" fontId="24" fillId="0" borderId="19" xfId="9" applyFont="1" applyBorder="1" applyAlignment="1">
      <alignment vertical="center"/>
    </xf>
    <xf numFmtId="0" fontId="21" fillId="13" borderId="0" xfId="7" applyFont="1" applyFill="1" applyBorder="1" applyAlignment="1">
      <alignment vertical="top"/>
    </xf>
    <xf numFmtId="0" fontId="0" fillId="0" borderId="0" xfId="0" applyAlignment="1">
      <alignment horizontal="right" vertical="center" wrapText="1"/>
    </xf>
    <xf numFmtId="0" fontId="0" fillId="0" borderId="0" xfId="0" applyAlignment="1">
      <alignment vertical="top" wrapText="1"/>
    </xf>
    <xf numFmtId="0" fontId="0" fillId="0" borderId="32" xfId="0" applyBorder="1" applyAlignment="1" applyProtection="1">
      <alignment vertical="top" wrapText="1"/>
      <protection locked="0"/>
    </xf>
    <xf numFmtId="0" fontId="0" fillId="0" borderId="0" xfId="0" applyAlignment="1" applyProtection="1">
      <alignment vertical="top" wrapText="1"/>
      <protection locked="0"/>
    </xf>
    <xf numFmtId="0" fontId="30" fillId="0" borderId="0" xfId="0" applyFont="1" applyAlignment="1">
      <alignment vertical="top" wrapText="1"/>
    </xf>
    <xf numFmtId="7" fontId="2" fillId="9" borderId="33" xfId="5" applyNumberFormat="1" applyBorder="1" applyAlignment="1">
      <alignment horizontal="right" vertical="top" wrapText="1"/>
    </xf>
    <xf numFmtId="0" fontId="2" fillId="0" borderId="32" xfId="7" applyBorder="1" applyAlignment="1">
      <alignment horizontal="left" vertical="top" wrapText="1"/>
    </xf>
    <xf numFmtId="49" fontId="2" fillId="0" borderId="32" xfId="7" applyNumberFormat="1" applyBorder="1" applyAlignment="1" applyProtection="1">
      <alignment horizontal="left" vertical="top" wrapText="1"/>
      <protection locked="0"/>
    </xf>
    <xf numFmtId="49" fontId="2" fillId="0" borderId="0" xfId="7" applyNumberFormat="1" applyBorder="1" applyAlignment="1" applyProtection="1">
      <alignment horizontal="left" vertical="top" wrapText="1"/>
      <protection locked="0"/>
    </xf>
    <xf numFmtId="166" fontId="2" fillId="0" borderId="6" xfId="6" applyNumberFormat="1" applyFill="1" applyBorder="1" applyAlignment="1" applyProtection="1">
      <alignment wrapText="1"/>
      <protection locked="0"/>
    </xf>
    <xf numFmtId="164" fontId="2" fillId="0" borderId="6" xfId="3" applyNumberFormat="1" applyFill="1" applyBorder="1" applyAlignment="1" applyProtection="1">
      <alignment wrapText="1"/>
      <protection locked="0"/>
    </xf>
    <xf numFmtId="166" fontId="2" fillId="0" borderId="0" xfId="0" applyNumberFormat="1" applyFont="1"/>
    <xf numFmtId="166" fontId="3" fillId="0" borderId="0" xfId="0" applyNumberFormat="1" applyFont="1" applyAlignment="1">
      <alignment wrapText="1"/>
    </xf>
    <xf numFmtId="0" fontId="8" fillId="0" borderId="0" xfId="0" applyFont="1" applyAlignment="1">
      <alignment horizontal="centerContinuous" vertical="top" wrapText="1"/>
    </xf>
    <xf numFmtId="0" fontId="8" fillId="0" borderId="0" xfId="0" applyFont="1" applyAlignment="1">
      <alignment horizontal="centerContinuous" wrapText="1"/>
    </xf>
    <xf numFmtId="0" fontId="2" fillId="0" borderId="0" xfId="0" applyFont="1" applyAlignment="1">
      <alignment horizontal="centerContinuous" vertical="top" wrapText="1"/>
    </xf>
    <xf numFmtId="0" fontId="0" fillId="0" borderId="0" xfId="0" applyAlignment="1">
      <alignment vertical="top"/>
    </xf>
    <xf numFmtId="0" fontId="2" fillId="42" borderId="2" xfId="0" applyFont="1" applyFill="1" applyBorder="1"/>
    <xf numFmtId="0" fontId="2" fillId="42" borderId="0" xfId="0" applyFont="1" applyFill="1"/>
    <xf numFmtId="166" fontId="2" fillId="42" borderId="2" xfId="0" applyNumberFormat="1" applyFont="1" applyFill="1" applyBorder="1"/>
    <xf numFmtId="0" fontId="3" fillId="0" borderId="0" xfId="0" applyFont="1" applyAlignment="1" applyProtection="1">
      <alignment vertical="top" wrapText="1"/>
      <protection locked="0"/>
    </xf>
    <xf numFmtId="0" fontId="33" fillId="0" borderId="0" xfId="9" applyFont="1" applyAlignment="1">
      <alignment horizontal="right" vertical="center"/>
    </xf>
    <xf numFmtId="0" fontId="2" fillId="0" borderId="0" xfId="0" applyFont="1" applyAlignment="1">
      <alignment vertical="center" wrapText="1"/>
    </xf>
    <xf numFmtId="0" fontId="2" fillId="0" borderId="45" xfId="0" applyFont="1" applyBorder="1" applyAlignment="1">
      <alignment horizontal="left" vertical="top" wrapText="1"/>
    </xf>
    <xf numFmtId="0" fontId="2" fillId="0" borderId="47" xfId="0" applyFont="1" applyBorder="1" applyAlignment="1">
      <alignment vertical="top"/>
    </xf>
    <xf numFmtId="0" fontId="2" fillId="0" borderId="34" xfId="0" applyFont="1" applyBorder="1" applyAlignment="1">
      <alignment vertical="top"/>
    </xf>
    <xf numFmtId="166" fontId="3" fillId="0" borderId="0" xfId="0" applyNumberFormat="1" applyFont="1"/>
    <xf numFmtId="0" fontId="2" fillId="0" borderId="61" xfId="0" applyFont="1" applyBorder="1"/>
    <xf numFmtId="0" fontId="2" fillId="0" borderId="62" xfId="0" applyFont="1" applyBorder="1" applyAlignment="1" applyProtection="1">
      <alignment vertical="top" wrapText="1"/>
      <protection locked="0"/>
    </xf>
    <xf numFmtId="0" fontId="2" fillId="0" borderId="63" xfId="0" applyFont="1" applyBorder="1" applyAlignment="1" applyProtection="1">
      <alignment vertical="top" wrapText="1"/>
      <protection locked="0"/>
    </xf>
    <xf numFmtId="0" fontId="2" fillId="0" borderId="64" xfId="0" applyFont="1" applyBorder="1" applyAlignment="1">
      <alignment vertical="center"/>
    </xf>
    <xf numFmtId="0" fontId="2" fillId="0" borderId="65" xfId="0" applyFont="1" applyBorder="1" applyAlignment="1">
      <alignment vertical="center"/>
    </xf>
    <xf numFmtId="0" fontId="2" fillId="0" borderId="62" xfId="0" applyFont="1" applyBorder="1" applyAlignment="1">
      <alignment horizontal="left" vertical="center"/>
    </xf>
    <xf numFmtId="0" fontId="2" fillId="0" borderId="63" xfId="0" applyFont="1" applyBorder="1" applyAlignment="1">
      <alignment horizontal="left" vertical="center"/>
    </xf>
    <xf numFmtId="0" fontId="2" fillId="0" borderId="66" xfId="0" applyFont="1" applyBorder="1"/>
    <xf numFmtId="0" fontId="3" fillId="0" borderId="8" xfId="0" applyFont="1" applyBorder="1"/>
    <xf numFmtId="0" fontId="2" fillId="0" borderId="61" xfId="0" applyFont="1" applyBorder="1" applyAlignment="1">
      <alignment vertical="center"/>
    </xf>
    <xf numFmtId="0" fontId="2" fillId="0" borderId="62" xfId="0" applyFont="1" applyBorder="1" applyAlignment="1">
      <alignment vertical="center"/>
    </xf>
    <xf numFmtId="0" fontId="2" fillId="0" borderId="63" xfId="0" applyFont="1" applyBorder="1" applyAlignment="1">
      <alignment vertical="center"/>
    </xf>
    <xf numFmtId="166" fontId="2" fillId="0" borderId="59" xfId="0" applyNumberFormat="1" applyFont="1" applyBorder="1"/>
    <xf numFmtId="0" fontId="2" fillId="42" borderId="59" xfId="0" applyFont="1" applyFill="1" applyBorder="1"/>
    <xf numFmtId="0" fontId="2" fillId="42" borderId="61" xfId="0" applyFont="1" applyFill="1" applyBorder="1"/>
    <xf numFmtId="0" fontId="2" fillId="42" borderId="62" xfId="0" applyFont="1" applyFill="1" applyBorder="1"/>
    <xf numFmtId="166" fontId="2" fillId="42" borderId="60" xfId="0" applyNumberFormat="1" applyFont="1" applyFill="1" applyBorder="1"/>
    <xf numFmtId="0" fontId="2" fillId="42" borderId="60" xfId="0" applyFont="1" applyFill="1" applyBorder="1"/>
    <xf numFmtId="0" fontId="0" fillId="0" borderId="0" xfId="0" applyProtection="1">
      <protection locked="0"/>
    </xf>
    <xf numFmtId="0" fontId="2" fillId="3" borderId="0" xfId="0" applyFont="1" applyFill="1" applyProtection="1">
      <protection locked="0"/>
    </xf>
    <xf numFmtId="0" fontId="2" fillId="0" borderId="1" xfId="0" applyFont="1" applyBorder="1" applyProtection="1">
      <protection locked="0"/>
    </xf>
    <xf numFmtId="164" fontId="10" fillId="4" borderId="0" xfId="13" applyNumberFormat="1" applyFont="1" applyFill="1" applyProtection="1">
      <protection locked="0"/>
    </xf>
    <xf numFmtId="0" fontId="14" fillId="0" borderId="0" xfId="9" applyFont="1" applyAlignment="1">
      <alignment horizontal="left" vertical="top" wrapText="1"/>
    </xf>
    <xf numFmtId="0" fontId="6" fillId="0" borderId="68" xfId="0" applyFont="1" applyBorder="1" applyAlignment="1">
      <alignment vertical="center"/>
    </xf>
    <xf numFmtId="0" fontId="2" fillId="0" borderId="35" xfId="0" applyFont="1" applyBorder="1" applyAlignment="1">
      <alignment vertical="top"/>
    </xf>
    <xf numFmtId="0" fontId="33" fillId="0" borderId="35" xfId="0" applyFont="1" applyBorder="1" applyAlignment="1">
      <alignment vertical="center"/>
    </xf>
    <xf numFmtId="0" fontId="2" fillId="0" borderId="35" xfId="0" applyFont="1" applyBorder="1" applyAlignment="1">
      <alignment horizontal="right" vertical="top"/>
    </xf>
    <xf numFmtId="0" fontId="33" fillId="0" borderId="35" xfId="0" applyFont="1" applyBorder="1" applyAlignment="1">
      <alignment horizontal="left" vertical="top"/>
    </xf>
    <xf numFmtId="0" fontId="33" fillId="0" borderId="69" xfId="0" applyFont="1" applyBorder="1" applyAlignment="1">
      <alignment horizontal="left" vertical="top"/>
    </xf>
    <xf numFmtId="0" fontId="2" fillId="0" borderId="44" xfId="0" applyFont="1" applyBorder="1" applyAlignment="1">
      <alignment vertical="top"/>
    </xf>
    <xf numFmtId="0" fontId="33" fillId="0" borderId="67" xfId="0" applyFont="1" applyBorder="1" applyAlignment="1">
      <alignment horizontal="left" vertical="top"/>
    </xf>
    <xf numFmtId="0" fontId="21" fillId="13" borderId="68" xfId="7" applyFont="1" applyFill="1" applyBorder="1" applyAlignment="1">
      <alignment vertical="center"/>
    </xf>
    <xf numFmtId="0" fontId="6" fillId="0" borderId="35" xfId="0" applyFont="1" applyBorder="1" applyAlignment="1">
      <alignment vertical="top"/>
    </xf>
    <xf numFmtId="0" fontId="6" fillId="0" borderId="73" xfId="0" applyFont="1" applyBorder="1" applyAlignment="1">
      <alignment vertical="top"/>
    </xf>
    <xf numFmtId="0" fontId="2" fillId="6" borderId="35" xfId="7" applyFill="1" applyBorder="1" applyAlignment="1">
      <alignment horizontal="left" vertical="top" wrapText="1"/>
    </xf>
    <xf numFmtId="0" fontId="2" fillId="0" borderId="69" xfId="0" applyFont="1" applyBorder="1" applyAlignment="1">
      <alignment vertical="top"/>
    </xf>
    <xf numFmtId="0" fontId="3" fillId="0" borderId="44" xfId="0" applyFont="1" applyBorder="1" applyAlignment="1">
      <alignment vertical="top"/>
    </xf>
    <xf numFmtId="0" fontId="2" fillId="0" borderId="67" xfId="0" applyFont="1" applyBorder="1" applyAlignment="1">
      <alignment vertical="top"/>
    </xf>
    <xf numFmtId="0" fontId="3" fillId="0" borderId="67" xfId="0" applyFont="1" applyBorder="1" applyAlignment="1">
      <alignment wrapText="1"/>
    </xf>
    <xf numFmtId="0" fontId="30" fillId="0" borderId="67" xfId="0" applyFont="1" applyBorder="1" applyAlignment="1">
      <alignment vertical="top" wrapText="1"/>
    </xf>
    <xf numFmtId="0" fontId="0" fillId="0" borderId="70" xfId="0" applyBorder="1" applyAlignment="1">
      <alignment horizontal="left" vertical="top" wrapText="1"/>
    </xf>
    <xf numFmtId="0" fontId="0" fillId="0" borderId="71" xfId="0" applyBorder="1" applyAlignment="1">
      <alignment horizontal="left" vertical="top" wrapText="1"/>
    </xf>
    <xf numFmtId="0" fontId="2" fillId="0" borderId="71" xfId="0" applyFont="1" applyBorder="1" applyAlignment="1">
      <alignment horizontal="right" vertical="top"/>
    </xf>
    <xf numFmtId="0" fontId="2" fillId="0" borderId="71" xfId="0" applyFont="1" applyBorder="1" applyAlignment="1">
      <alignment vertical="top"/>
    </xf>
    <xf numFmtId="0" fontId="2" fillId="0" borderId="72" xfId="0" applyFont="1" applyBorder="1" applyAlignment="1">
      <alignment vertical="top"/>
    </xf>
    <xf numFmtId="7" fontId="2" fillId="9" borderId="23" xfId="7" applyNumberFormat="1" applyFill="1" applyBorder="1" applyAlignment="1">
      <alignment horizontal="right" vertical="center" wrapText="1"/>
    </xf>
    <xf numFmtId="9" fontId="2" fillId="0" borderId="23" xfId="0" applyNumberFormat="1" applyFont="1" applyBorder="1" applyAlignment="1">
      <alignment vertical="center"/>
    </xf>
    <xf numFmtId="169" fontId="2" fillId="9" borderId="23" xfId="7" applyNumberFormat="1" applyFill="1" applyBorder="1" applyAlignment="1">
      <alignment horizontal="right" vertical="center" wrapText="1"/>
    </xf>
    <xf numFmtId="0" fontId="2" fillId="0" borderId="24" xfId="7" applyBorder="1" applyAlignment="1" applyProtection="1">
      <alignment vertical="center"/>
      <protection locked="0"/>
    </xf>
    <xf numFmtId="9" fontId="2" fillId="0" borderId="0" xfId="0" applyNumberFormat="1" applyFont="1" applyAlignment="1">
      <alignment horizontal="right" vertical="center" wrapText="1"/>
    </xf>
    <xf numFmtId="0" fontId="3" fillId="0" borderId="52" xfId="0" applyFont="1" applyBorder="1" applyAlignment="1">
      <alignment vertical="top"/>
    </xf>
    <xf numFmtId="0" fontId="6" fillId="0" borderId="74" xfId="0" applyFont="1" applyBorder="1" applyAlignment="1">
      <alignment vertical="top"/>
    </xf>
    <xf numFmtId="0" fontId="6" fillId="0" borderId="75" xfId="0" applyFont="1" applyBorder="1" applyAlignment="1">
      <alignment vertical="top"/>
    </xf>
    <xf numFmtId="0" fontId="2" fillId="0" borderId="74" xfId="0" applyFont="1" applyBorder="1" applyAlignment="1">
      <alignment vertical="top"/>
    </xf>
    <xf numFmtId="0" fontId="0" fillId="0" borderId="74" xfId="0" applyBorder="1" applyAlignment="1">
      <alignment vertical="top"/>
    </xf>
    <xf numFmtId="0" fontId="0" fillId="0" borderId="75" xfId="0" applyBorder="1" applyAlignment="1">
      <alignment vertical="top"/>
    </xf>
    <xf numFmtId="0" fontId="2" fillId="6" borderId="76" xfId="7" applyFill="1" applyBorder="1" applyAlignment="1">
      <alignment horizontal="right" vertical="top"/>
    </xf>
    <xf numFmtId="0" fontId="2" fillId="0" borderId="75" xfId="0" applyFont="1" applyBorder="1" applyAlignment="1">
      <alignment vertical="top"/>
    </xf>
    <xf numFmtId="0" fontId="2" fillId="0" borderId="74" xfId="7" applyBorder="1" applyAlignment="1">
      <alignment vertical="top"/>
    </xf>
    <xf numFmtId="0" fontId="2" fillId="0" borderId="75" xfId="7" applyBorder="1" applyAlignment="1">
      <alignment vertical="top"/>
    </xf>
    <xf numFmtId="0" fontId="2" fillId="0" borderId="76" xfId="7" applyBorder="1" applyAlignment="1">
      <alignment horizontal="right" vertical="top"/>
    </xf>
    <xf numFmtId="9" fontId="2" fillId="0" borderId="77" xfId="0" applyNumberFormat="1" applyFont="1" applyBorder="1" applyAlignment="1">
      <alignment vertical="top" wrapText="1"/>
    </xf>
    <xf numFmtId="0" fontId="6" fillId="0" borderId="44" xfId="0" applyFont="1" applyBorder="1"/>
    <xf numFmtId="0" fontId="2" fillId="0" borderId="34" xfId="7" applyBorder="1" applyAlignment="1">
      <alignment wrapText="1"/>
    </xf>
    <xf numFmtId="0" fontId="2" fillId="0" borderId="24" xfId="7" applyBorder="1" applyAlignment="1">
      <alignment horizontal="right" wrapText="1"/>
    </xf>
    <xf numFmtId="0" fontId="23" fillId="0" borderId="3" xfId="9" applyFont="1" applyBorder="1"/>
    <xf numFmtId="0" fontId="2" fillId="7" borderId="0" xfId="0" applyFont="1" applyFill="1" applyProtection="1">
      <protection locked="0"/>
    </xf>
    <xf numFmtId="171" fontId="8" fillId="0" borderId="0" xfId="0" applyNumberFormat="1" applyFont="1" applyAlignment="1">
      <alignment horizontal="center" vertical="top" wrapText="1"/>
    </xf>
    <xf numFmtId="0" fontId="2" fillId="0" borderId="0" xfId="0" applyFont="1" applyAlignment="1" applyProtection="1">
      <alignment horizontal="left" vertical="center" wrapText="1"/>
      <protection locked="0"/>
    </xf>
    <xf numFmtId="171" fontId="2" fillId="0" borderId="0" xfId="0" applyNumberFormat="1" applyFont="1" applyAlignment="1">
      <alignment vertical="top"/>
    </xf>
    <xf numFmtId="171" fontId="2" fillId="0" borderId="0" xfId="0" applyNumberFormat="1" applyFont="1" applyAlignment="1">
      <alignment vertical="top" wrapText="1"/>
    </xf>
    <xf numFmtId="171" fontId="8" fillId="15" borderId="0" xfId="0" applyNumberFormat="1" applyFont="1" applyFill="1" applyAlignment="1">
      <alignment horizontal="center" vertical="top" wrapText="1"/>
    </xf>
    <xf numFmtId="0" fontId="2" fillId="14" borderId="0" xfId="7" applyFill="1" applyBorder="1" applyAlignment="1" applyProtection="1">
      <alignment horizontal="center" vertical="top" wrapText="1"/>
      <protection locked="0"/>
    </xf>
    <xf numFmtId="0" fontId="36" fillId="0" borderId="3" xfId="0" applyFont="1" applyBorder="1" applyAlignment="1">
      <alignment vertical="top" wrapText="1"/>
    </xf>
    <xf numFmtId="0" fontId="39" fillId="0" borderId="0" xfId="0" applyFont="1" applyAlignment="1" applyProtection="1">
      <alignment horizontal="left"/>
      <protection locked="0"/>
    </xf>
    <xf numFmtId="0" fontId="33" fillId="0" borderId="0" xfId="0" applyFont="1" applyAlignment="1">
      <alignment horizontal="left" vertical="top" wrapText="1"/>
    </xf>
    <xf numFmtId="0" fontId="36" fillId="0" borderId="3" xfId="0" applyFont="1" applyBorder="1" applyAlignment="1">
      <alignment wrapText="1"/>
    </xf>
    <xf numFmtId="0" fontId="33" fillId="0" borderId="0" xfId="0" applyFont="1" applyAlignment="1">
      <alignment horizontal="left" wrapText="1"/>
    </xf>
    <xf numFmtId="0" fontId="2" fillId="0" borderId="81" xfId="0" applyFont="1" applyBorder="1"/>
    <xf numFmtId="0" fontId="2" fillId="0" borderId="82" xfId="0" applyFont="1" applyBorder="1"/>
    <xf numFmtId="0" fontId="53" fillId="0" borderId="2" xfId="0" applyFont="1" applyBorder="1" applyAlignment="1">
      <alignment vertical="center"/>
    </xf>
    <xf numFmtId="0" fontId="2" fillId="0" borderId="32" xfId="7" applyBorder="1" applyAlignment="1">
      <alignment vertical="top" wrapText="1"/>
    </xf>
    <xf numFmtId="0" fontId="2" fillId="0" borderId="0" xfId="7" applyBorder="1" applyAlignment="1">
      <alignment vertical="top" wrapText="1"/>
    </xf>
    <xf numFmtId="14" fontId="3" fillId="0" borderId="32" xfId="7" applyNumberFormat="1" applyFont="1" applyBorder="1" applyAlignment="1" applyProtection="1">
      <alignment vertical="center" wrapText="1"/>
      <protection locked="0"/>
    </xf>
    <xf numFmtId="14" fontId="3" fillId="0" borderId="0" xfId="7" applyNumberFormat="1" applyFont="1" applyBorder="1" applyAlignment="1" applyProtection="1">
      <alignment vertical="center" wrapText="1"/>
      <protection locked="0"/>
    </xf>
    <xf numFmtId="0" fontId="2" fillId="44" borderId="62" xfId="0" applyFont="1" applyFill="1" applyBorder="1"/>
    <xf numFmtId="0" fontId="30" fillId="7" borderId="1" xfId="9" applyFont="1" applyFill="1" applyBorder="1" applyAlignment="1" applyProtection="1">
      <alignment vertical="center"/>
      <protection locked="0"/>
    </xf>
    <xf numFmtId="9" fontId="2" fillId="7" borderId="77" xfId="0" applyNumberFormat="1" applyFont="1" applyFill="1" applyBorder="1" applyAlignment="1" applyProtection="1">
      <alignment horizontal="right" vertical="center" wrapText="1"/>
      <protection locked="0"/>
    </xf>
    <xf numFmtId="167" fontId="2" fillId="7" borderId="23" xfId="7" applyNumberFormat="1" applyFill="1" applyBorder="1" applyAlignment="1" applyProtection="1">
      <alignment vertical="center"/>
      <protection locked="0"/>
    </xf>
    <xf numFmtId="0" fontId="23" fillId="0" borderId="5" xfId="9" applyFont="1" applyBorder="1"/>
    <xf numFmtId="0" fontId="2" fillId="0" borderId="83" xfId="0" applyFont="1" applyBorder="1" applyProtection="1">
      <protection locked="0"/>
    </xf>
    <xf numFmtId="0" fontId="2" fillId="0" borderId="84" xfId="0" applyFont="1" applyBorder="1" applyProtection="1">
      <protection locked="0"/>
    </xf>
    <xf numFmtId="0" fontId="2" fillId="0" borderId="0" xfId="0" applyFont="1" applyAlignment="1" applyProtection="1">
      <alignment horizontal="right"/>
      <protection locked="0"/>
    </xf>
    <xf numFmtId="0" fontId="11" fillId="0" borderId="0" xfId="0" applyFont="1" applyProtection="1">
      <protection locked="0"/>
    </xf>
    <xf numFmtId="0" fontId="33" fillId="0" borderId="0" xfId="0" applyFont="1" applyProtection="1">
      <protection locked="0"/>
    </xf>
    <xf numFmtId="0" fontId="2" fillId="0" borderId="86" xfId="0" applyFont="1" applyBorder="1" applyAlignment="1">
      <alignment horizontal="left" vertical="center"/>
    </xf>
    <xf numFmtId="0" fontId="2" fillId="0" borderId="87" xfId="0" applyFont="1" applyBorder="1"/>
    <xf numFmtId="0" fontId="2" fillId="0" borderId="88" xfId="0" applyFont="1" applyBorder="1"/>
    <xf numFmtId="0" fontId="2" fillId="0" borderId="89" xfId="0" applyFont="1" applyBorder="1"/>
    <xf numFmtId="0" fontId="2" fillId="44" borderId="0" xfId="0" applyFont="1" applyFill="1"/>
    <xf numFmtId="0" fontId="15" fillId="15" borderId="10" xfId="0" applyFont="1" applyFill="1" applyBorder="1" applyAlignment="1" applyProtection="1">
      <alignment vertical="top" wrapText="1"/>
      <protection locked="0"/>
    </xf>
    <xf numFmtId="0" fontId="2" fillId="8" borderId="1" xfId="1" applyFill="1" applyBorder="1" applyAlignment="1">
      <alignment horizontal="center" vertical="center" wrapText="1"/>
      <protection locked="0"/>
    </xf>
    <xf numFmtId="166" fontId="2" fillId="0" borderId="90" xfId="0" applyNumberFormat="1" applyFont="1" applyBorder="1"/>
    <xf numFmtId="0" fontId="2" fillId="0" borderId="91" xfId="0" applyFont="1" applyBorder="1"/>
    <xf numFmtId="0" fontId="2" fillId="0" borderId="92" xfId="0" applyFont="1" applyBorder="1" applyAlignment="1" applyProtection="1">
      <alignment vertical="top" wrapText="1"/>
      <protection locked="0"/>
    </xf>
    <xf numFmtId="0" fontId="2" fillId="0" borderId="93" xfId="0" applyFont="1" applyBorder="1" applyAlignment="1" applyProtection="1">
      <alignment vertical="top" wrapText="1"/>
      <protection locked="0"/>
    </xf>
    <xf numFmtId="0" fontId="33" fillId="15" borderId="0" xfId="0" applyFont="1" applyFill="1" applyAlignment="1">
      <alignment vertical="top"/>
    </xf>
    <xf numFmtId="0" fontId="33" fillId="0" borderId="0" xfId="0" applyFont="1" applyAlignment="1">
      <alignment vertical="top" wrapText="1"/>
    </xf>
    <xf numFmtId="0" fontId="36" fillId="0" borderId="0" xfId="0" applyFont="1" applyAlignment="1">
      <alignment wrapText="1"/>
    </xf>
    <xf numFmtId="0" fontId="36" fillId="0" borderId="0" xfId="0" applyFont="1" applyAlignment="1">
      <alignment vertical="top" wrapText="1"/>
    </xf>
    <xf numFmtId="0" fontId="3" fillId="0" borderId="0" xfId="0" applyFont="1" applyAlignment="1" applyProtection="1">
      <alignment horizontal="left" vertical="top" wrapText="1"/>
      <protection locked="0"/>
    </xf>
    <xf numFmtId="0" fontId="2" fillId="15" borderId="0" xfId="7" applyFill="1" applyBorder="1" applyAlignment="1" applyProtection="1">
      <alignment horizontal="left" vertical="top" wrapText="1"/>
      <protection locked="0"/>
    </xf>
    <xf numFmtId="0" fontId="2" fillId="0" borderId="0" xfId="6" applyFill="1" applyAlignment="1" applyProtection="1">
      <alignment horizontal="left" vertical="top" wrapText="1"/>
      <protection locked="0"/>
    </xf>
    <xf numFmtId="166" fontId="2" fillId="0" borderId="0" xfId="7" applyNumberFormat="1" applyBorder="1" applyAlignment="1" applyProtection="1">
      <alignment horizontal="left" vertical="top" wrapText="1"/>
      <protection locked="0"/>
    </xf>
    <xf numFmtId="0" fontId="2" fillId="0" borderId="0" xfId="0" applyFont="1" applyAlignment="1">
      <alignment horizontal="center" vertical="top" wrapText="1"/>
    </xf>
    <xf numFmtId="0" fontId="25" fillId="0" borderId="7" xfId="9" applyFont="1" applyBorder="1" applyAlignment="1">
      <alignment vertical="top" wrapText="1"/>
    </xf>
    <xf numFmtId="0" fontId="2" fillId="0" borderId="0" xfId="10" applyFill="1" applyBorder="1" applyAlignment="1">
      <alignment horizontal="left" vertical="top"/>
    </xf>
    <xf numFmtId="0" fontId="2" fillId="0" borderId="85" xfId="0" applyFont="1" applyBorder="1" applyAlignment="1">
      <alignment vertical="top"/>
    </xf>
    <xf numFmtId="0" fontId="2" fillId="0" borderId="32" xfId="7" applyFill="1" applyBorder="1" applyAlignment="1">
      <alignment vertical="top" wrapText="1"/>
    </xf>
    <xf numFmtId="0" fontId="2" fillId="0" borderId="0" xfId="7" applyFill="1" applyBorder="1" applyAlignment="1">
      <alignment vertical="top" wrapText="1"/>
    </xf>
    <xf numFmtId="14" fontId="3" fillId="0" borderId="32" xfId="7" applyNumberFormat="1" applyFont="1" applyFill="1" applyBorder="1" applyAlignment="1" applyProtection="1">
      <alignment vertical="center" wrapText="1"/>
      <protection locked="0"/>
    </xf>
    <xf numFmtId="14" fontId="3" fillId="0" borderId="0" xfId="7" applyNumberFormat="1" applyFont="1" applyFill="1" applyBorder="1" applyAlignment="1" applyProtection="1">
      <alignment vertical="center" wrapText="1"/>
      <protection locked="0"/>
    </xf>
    <xf numFmtId="0" fontId="32" fillId="0" borderId="0" xfId="0" applyFont="1" applyAlignment="1">
      <alignment horizontal="center" vertical="top"/>
    </xf>
    <xf numFmtId="0" fontId="2" fillId="0" borderId="2" xfId="0" applyFont="1" applyBorder="1" applyAlignment="1">
      <alignment vertical="center"/>
    </xf>
    <xf numFmtId="4" fontId="2" fillId="0" borderId="0" xfId="5" applyNumberFormat="1" applyFont="1" applyFill="1" applyAlignment="1">
      <alignment horizontal="right" vertical="center" wrapText="1"/>
    </xf>
    <xf numFmtId="0" fontId="2" fillId="0" borderId="0" xfId="0" applyFont="1" applyAlignment="1">
      <alignment horizontal="right" vertical="center"/>
    </xf>
    <xf numFmtId="0" fontId="2" fillId="15" borderId="61" xfId="0" applyFont="1" applyFill="1" applyBorder="1" applyAlignment="1">
      <alignment vertical="center"/>
    </xf>
    <xf numFmtId="0" fontId="2" fillId="15" borderId="62" xfId="0" applyFont="1" applyFill="1" applyBorder="1" applyAlignment="1">
      <alignment vertical="center"/>
    </xf>
    <xf numFmtId="0" fontId="2" fillId="0" borderId="97" xfId="0" applyFont="1" applyBorder="1"/>
    <xf numFmtId="0" fontId="3" fillId="42" borderId="97" xfId="0" applyFont="1" applyFill="1" applyBorder="1" applyAlignment="1">
      <alignment horizontal="center"/>
    </xf>
    <xf numFmtId="0" fontId="2" fillId="44" borderId="97" xfId="0" applyFont="1" applyFill="1" applyBorder="1"/>
    <xf numFmtId="0" fontId="3" fillId="44" borderId="97" xfId="0" applyFont="1" applyFill="1" applyBorder="1" applyAlignment="1">
      <alignment horizontal="center"/>
    </xf>
    <xf numFmtId="0" fontId="3" fillId="44" borderId="2" xfId="0" applyFont="1" applyFill="1" applyBorder="1" applyAlignment="1">
      <alignment horizontal="center"/>
    </xf>
    <xf numFmtId="0" fontId="2" fillId="15" borderId="2" xfId="0" applyFont="1" applyFill="1" applyBorder="1"/>
    <xf numFmtId="0" fontId="3" fillId="15" borderId="2" xfId="0" applyFont="1" applyFill="1" applyBorder="1" applyAlignment="1">
      <alignment horizontal="center"/>
    </xf>
    <xf numFmtId="0" fontId="2" fillId="0" borderId="98" xfId="0" applyFont="1" applyBorder="1"/>
    <xf numFmtId="0" fontId="3" fillId="0" borderId="99" xfId="0" applyFont="1" applyBorder="1" applyAlignment="1">
      <alignment horizontal="center" vertical="center"/>
    </xf>
    <xf numFmtId="0" fontId="2" fillId="0" borderId="102" xfId="0" applyFont="1" applyBorder="1"/>
    <xf numFmtId="0" fontId="15" fillId="0" borderId="0" xfId="0" applyFont="1" applyAlignment="1">
      <alignment vertical="center" wrapText="1"/>
    </xf>
    <xf numFmtId="0" fontId="2" fillId="8" borderId="1" xfId="0" applyFont="1" applyFill="1" applyBorder="1" applyAlignment="1" applyProtection="1">
      <alignment horizontal="center" vertical="center"/>
      <protection locked="0"/>
    </xf>
    <xf numFmtId="0" fontId="2" fillId="42" borderId="104" xfId="0" applyFont="1" applyFill="1" applyBorder="1"/>
    <xf numFmtId="0" fontId="59" fillId="0" borderId="2" xfId="0" applyFont="1" applyBorder="1"/>
    <xf numFmtId="0" fontId="59" fillId="0" borderId="2" xfId="0" applyFont="1" applyBorder="1" applyAlignment="1">
      <alignment horizontal="left" vertical="center"/>
    </xf>
    <xf numFmtId="0" fontId="59" fillId="0" borderId="0" xfId="0" applyFont="1"/>
    <xf numFmtId="0" fontId="59" fillId="0" borderId="103" xfId="0" applyFont="1" applyBorder="1"/>
    <xf numFmtId="0" fontId="59" fillId="0" borderId="2" xfId="0" quotePrefix="1" applyFont="1" applyBorder="1"/>
    <xf numFmtId="0" fontId="59" fillId="0" borderId="104" xfId="0" applyFont="1" applyBorder="1"/>
    <xf numFmtId="0" fontId="58" fillId="0" borderId="0" xfId="0" quotePrefix="1" applyFont="1" applyAlignment="1">
      <alignment vertical="center" wrapText="1"/>
    </xf>
    <xf numFmtId="0" fontId="58" fillId="0" borderId="28" xfId="0" quotePrefix="1" applyFont="1" applyBorder="1" applyAlignment="1">
      <alignment vertical="center" wrapText="1"/>
    </xf>
    <xf numFmtId="0" fontId="16" fillId="0" borderId="104" xfId="2" applyBorder="1"/>
    <xf numFmtId="0" fontId="2" fillId="0" borderId="105" xfId="0" applyFont="1" applyBorder="1"/>
    <xf numFmtId="0" fontId="2" fillId="42" borderId="105" xfId="0" applyFont="1" applyFill="1" applyBorder="1"/>
    <xf numFmtId="0" fontId="0" fillId="0" borderId="105" xfId="0" applyBorder="1"/>
    <xf numFmtId="0" fontId="0" fillId="0" borderId="105" xfId="0" applyBorder="1" applyProtection="1">
      <protection locked="0"/>
    </xf>
    <xf numFmtId="0" fontId="0" fillId="42" borderId="105" xfId="0" applyFill="1" applyBorder="1" applyProtection="1">
      <protection locked="0"/>
    </xf>
    <xf numFmtId="49" fontId="59" fillId="0" borderId="2" xfId="0" applyNumberFormat="1" applyFont="1" applyBorder="1"/>
    <xf numFmtId="49" fontId="2" fillId="0" borderId="4" xfId="6" applyNumberFormat="1" applyFill="1" applyBorder="1" applyAlignment="1" applyProtection="1">
      <alignment horizontal="left" vertical="center" wrapText="1"/>
      <protection locked="0"/>
    </xf>
    <xf numFmtId="49" fontId="2" fillId="0" borderId="4" xfId="3" applyNumberFormat="1" applyFill="1" applyBorder="1" applyAlignment="1" applyProtection="1">
      <alignment horizontal="left" vertical="center" wrapText="1"/>
      <protection locked="0"/>
    </xf>
    <xf numFmtId="0" fontId="2" fillId="7" borderId="21" xfId="7" applyFill="1" applyBorder="1" applyAlignment="1" applyProtection="1">
      <alignment horizontal="left" vertical="center"/>
      <protection locked="0"/>
    </xf>
    <xf numFmtId="0" fontId="2" fillId="7" borderId="31" xfId="7" applyFill="1" applyBorder="1" applyAlignment="1" applyProtection="1">
      <alignment horizontal="left" vertical="center"/>
      <protection locked="0"/>
    </xf>
    <xf numFmtId="0" fontId="2" fillId="0" borderId="21"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0" fontId="2" fillId="0" borderId="21" xfId="7" applyFill="1" applyBorder="1" applyAlignment="1">
      <alignment horizontal="left" vertical="top" wrapText="1"/>
    </xf>
    <xf numFmtId="0" fontId="2" fillId="0" borderId="30" xfId="7" applyFill="1" applyBorder="1" applyAlignment="1">
      <alignment horizontal="left" vertical="top" wrapText="1"/>
    </xf>
    <xf numFmtId="0" fontId="2" fillId="0" borderId="31" xfId="7" applyFill="1" applyBorder="1" applyAlignment="1">
      <alignment horizontal="left" vertical="top" wrapText="1"/>
    </xf>
    <xf numFmtId="0" fontId="2" fillId="0" borderId="21" xfId="7" applyFill="1" applyBorder="1" applyAlignment="1" applyProtection="1">
      <alignment horizontal="left" vertical="top" wrapText="1"/>
      <protection locked="0"/>
    </xf>
    <xf numFmtId="0" fontId="2" fillId="0" borderId="30" xfId="7" applyFill="1" applyBorder="1" applyAlignment="1" applyProtection="1">
      <alignment horizontal="left" vertical="top" wrapText="1"/>
      <protection locked="0"/>
    </xf>
    <xf numFmtId="0" fontId="2" fillId="0" borderId="31" xfId="7" applyFill="1" applyBorder="1" applyAlignment="1" applyProtection="1">
      <alignment horizontal="left" vertical="top" wrapText="1"/>
      <protection locked="0"/>
    </xf>
    <xf numFmtId="0" fontId="2" fillId="8" borderId="12" xfId="0" applyFont="1" applyFill="1" applyBorder="1" applyAlignment="1" applyProtection="1">
      <alignment horizontal="left" vertical="top"/>
      <protection locked="0"/>
    </xf>
    <xf numFmtId="0" fontId="2" fillId="8" borderId="13" xfId="0" applyFont="1" applyFill="1" applyBorder="1" applyAlignment="1" applyProtection="1">
      <alignment horizontal="left" vertical="top"/>
      <protection locked="0"/>
    </xf>
    <xf numFmtId="0" fontId="2" fillId="7" borderId="101" xfId="0" applyFont="1" applyFill="1" applyBorder="1" applyAlignment="1" applyProtection="1">
      <alignment horizontal="left" vertical="top" wrapText="1"/>
      <protection locked="0"/>
    </xf>
    <xf numFmtId="0" fontId="2" fillId="7" borderId="100" xfId="0" applyFont="1" applyFill="1" applyBorder="1" applyAlignment="1" applyProtection="1">
      <alignment horizontal="left" vertical="top" wrapText="1"/>
      <protection locked="0"/>
    </xf>
    <xf numFmtId="0" fontId="2" fillId="7" borderId="7" xfId="0" applyFont="1" applyFill="1"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13" xfId="0" applyBorder="1" applyAlignment="1" applyProtection="1">
      <alignment vertical="top" wrapText="1"/>
      <protection locked="0"/>
    </xf>
    <xf numFmtId="0" fontId="0" fillId="7" borderId="7" xfId="0" applyFill="1"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172" fontId="30" fillId="7" borderId="7" xfId="9" applyNumberFormat="1" applyFont="1" applyFill="1" applyBorder="1" applyAlignment="1" applyProtection="1">
      <alignment vertical="center"/>
      <protection locked="0"/>
    </xf>
    <xf numFmtId="172" fontId="30" fillId="7" borderId="13" xfId="9" applyNumberFormat="1" applyFont="1" applyFill="1" applyBorder="1" applyAlignment="1" applyProtection="1">
      <alignment vertical="center"/>
      <protection locked="0"/>
    </xf>
    <xf numFmtId="0" fontId="2" fillId="8" borderId="7" xfId="0" applyFont="1" applyFill="1" applyBorder="1" applyAlignment="1" applyProtection="1">
      <alignment vertical="top" wrapText="1"/>
      <protection locked="0"/>
    </xf>
    <xf numFmtId="0" fontId="2" fillId="8" borderId="12" xfId="0" applyFont="1" applyFill="1" applyBorder="1" applyAlignment="1" applyProtection="1">
      <alignment wrapText="1"/>
      <protection locked="0"/>
    </xf>
    <xf numFmtId="0" fontId="2" fillId="8" borderId="13" xfId="0" applyFont="1" applyFill="1" applyBorder="1" applyAlignment="1" applyProtection="1">
      <alignment wrapText="1"/>
      <protection locked="0"/>
    </xf>
    <xf numFmtId="0" fontId="2" fillId="7" borderId="12" xfId="0" applyFont="1" applyFill="1" applyBorder="1" applyAlignment="1" applyProtection="1">
      <alignment vertical="top" wrapText="1"/>
      <protection locked="0"/>
    </xf>
    <xf numFmtId="0" fontId="2" fillId="7" borderId="7" xfId="0" applyFont="1" applyFill="1" applyBorder="1" applyAlignment="1" applyProtection="1">
      <alignment horizontal="left" vertical="top" wrapText="1"/>
      <protection locked="0"/>
    </xf>
    <xf numFmtId="0" fontId="2" fillId="7" borderId="12" xfId="0" applyFont="1" applyFill="1" applyBorder="1" applyAlignment="1" applyProtection="1">
      <alignment horizontal="left" vertical="top" wrapText="1"/>
      <protection locked="0"/>
    </xf>
    <xf numFmtId="0" fontId="0" fillId="0" borderId="13" xfId="0" applyBorder="1" applyAlignment="1" applyProtection="1">
      <alignment horizontal="left" wrapText="1"/>
      <protection locked="0"/>
    </xf>
    <xf numFmtId="0" fontId="2" fillId="7" borderId="13" xfId="0" applyFont="1" applyFill="1" applyBorder="1" applyAlignment="1" applyProtection="1">
      <alignment horizontal="left" vertical="top" wrapText="1"/>
      <protection locked="0"/>
    </xf>
    <xf numFmtId="173" fontId="2" fillId="0" borderId="21" xfId="5" applyNumberFormat="1" applyFill="1" applyBorder="1" applyAlignment="1" applyProtection="1">
      <alignment horizontal="right" vertical="top" wrapText="1"/>
      <protection locked="0"/>
    </xf>
    <xf numFmtId="173" fontId="2" fillId="0" borderId="31" xfId="5" applyNumberFormat="1" applyFill="1" applyBorder="1" applyAlignment="1" applyProtection="1">
      <alignment horizontal="right" vertical="top" wrapText="1"/>
      <protection locked="0"/>
    </xf>
    <xf numFmtId="0" fontId="2" fillId="0" borderId="0" xfId="0" applyFont="1" applyAlignment="1">
      <alignment horizontal="left" vertical="top" wrapText="1"/>
    </xf>
    <xf numFmtId="0" fontId="0" fillId="0" borderId="0" xfId="0" applyAlignment="1">
      <alignment vertical="top" wrapText="1"/>
    </xf>
    <xf numFmtId="0" fontId="6" fillId="0" borderId="0" xfId="0" applyFont="1" applyAlignment="1">
      <alignment horizontal="left" vertical="top" wrapText="1"/>
    </xf>
    <xf numFmtId="0" fontId="7" fillId="0" borderId="0" xfId="0" applyFont="1" applyAlignment="1">
      <alignment horizontal="left" vertical="top" wrapText="1"/>
    </xf>
    <xf numFmtId="0" fontId="4" fillId="0" borderId="0" xfId="0" applyFont="1" applyAlignment="1">
      <alignment horizontal="left" vertical="center" wrapText="1"/>
    </xf>
    <xf numFmtId="0" fontId="0" fillId="0" borderId="0" xfId="0" applyAlignment="1">
      <alignment horizontal="left" vertical="center" wrapText="1"/>
    </xf>
    <xf numFmtId="0" fontId="15" fillId="15" borderId="7" xfId="0" applyFont="1" applyFill="1" applyBorder="1" applyAlignment="1" applyProtection="1">
      <alignment vertical="top" wrapText="1"/>
      <protection locked="0"/>
    </xf>
    <xf numFmtId="0" fontId="7" fillId="15" borderId="36" xfId="0" applyFont="1" applyFill="1" applyBorder="1" applyAlignment="1" applyProtection="1">
      <alignment vertical="top" wrapText="1"/>
      <protection locked="0"/>
    </xf>
    <xf numFmtId="173" fontId="3" fillId="9" borderId="21" xfId="5" applyNumberFormat="1" applyFont="1" applyBorder="1" applyAlignment="1">
      <alignment horizontal="right" vertical="center" wrapText="1"/>
    </xf>
    <xf numFmtId="173" fontId="3" fillId="9" borderId="31" xfId="0" applyNumberFormat="1" applyFont="1" applyFill="1" applyBorder="1" applyAlignment="1">
      <alignment horizontal="right" vertical="center"/>
    </xf>
    <xf numFmtId="0" fontId="2" fillId="7" borderId="21" xfId="7" applyFill="1" applyBorder="1" applyAlignment="1" applyProtection="1">
      <alignment horizontal="left" vertical="top" wrapText="1"/>
      <protection locked="0"/>
    </xf>
    <xf numFmtId="0" fontId="2" fillId="7" borderId="30" xfId="7" applyFill="1" applyBorder="1" applyAlignment="1" applyProtection="1">
      <alignment horizontal="left" vertical="top" wrapText="1"/>
      <protection locked="0"/>
    </xf>
    <xf numFmtId="0" fontId="2" fillId="7" borderId="31" xfId="7" applyFill="1" applyBorder="1" applyAlignment="1" applyProtection="1">
      <alignment horizontal="left" vertical="top" wrapText="1"/>
      <protection locked="0"/>
    </xf>
    <xf numFmtId="173" fontId="3" fillId="0" borderId="21" xfId="5" applyNumberFormat="1" applyFont="1" applyFill="1" applyBorder="1" applyAlignment="1">
      <alignment horizontal="right" vertical="center" wrapText="1"/>
    </xf>
    <xf numFmtId="173" fontId="3" fillId="0" borderId="31" xfId="0" applyNumberFormat="1" applyFont="1" applyBorder="1" applyAlignment="1">
      <alignment horizontal="right" vertical="center"/>
    </xf>
    <xf numFmtId="0" fontId="33" fillId="0" borderId="0" xfId="0" applyFont="1" applyAlignment="1">
      <alignment vertical="top" wrapText="1"/>
    </xf>
    <xf numFmtId="0" fontId="2" fillId="0" borderId="0" xfId="0" applyFont="1" applyAlignment="1">
      <alignment vertical="top" wrapText="1"/>
    </xf>
    <xf numFmtId="0" fontId="25" fillId="0" borderId="7" xfId="9" applyFont="1" applyBorder="1" applyAlignment="1">
      <alignment horizontal="left" vertical="top" wrapText="1"/>
    </xf>
    <xf numFmtId="0" fontId="25" fillId="0" borderId="12" xfId="9" applyFont="1" applyBorder="1" applyAlignment="1">
      <alignment horizontal="left" vertical="top" wrapText="1"/>
    </xf>
    <xf numFmtId="0" fontId="25" fillId="0" borderId="43" xfId="9" applyFont="1" applyBorder="1" applyAlignment="1">
      <alignment horizontal="left" vertical="top" wrapText="1"/>
    </xf>
    <xf numFmtId="0" fontId="6" fillId="0" borderId="3" xfId="0" applyFont="1" applyBorder="1" applyAlignment="1">
      <alignment horizontal="left" vertical="top" wrapText="1"/>
    </xf>
    <xf numFmtId="0" fontId="0" fillId="0" borderId="3" xfId="0" applyBorder="1" applyAlignment="1">
      <alignment horizontal="left" vertical="top" wrapText="1"/>
    </xf>
    <xf numFmtId="0" fontId="28" fillId="46" borderId="45" xfId="0" applyFont="1" applyFill="1" applyBorder="1" applyAlignment="1">
      <alignment vertical="top" wrapText="1"/>
    </xf>
    <xf numFmtId="0" fontId="28" fillId="46" borderId="46" xfId="0" applyFont="1" applyFill="1" applyBorder="1" applyAlignment="1">
      <alignment vertical="top" wrapText="1"/>
    </xf>
    <xf numFmtId="0" fontId="28" fillId="46" borderId="47" xfId="0" applyFont="1" applyFill="1" applyBorder="1" applyAlignment="1">
      <alignment vertical="top" wrapText="1"/>
    </xf>
    <xf numFmtId="0" fontId="8" fillId="0" borderId="0" xfId="0" applyFont="1" applyAlignment="1">
      <alignment horizontal="center" vertical="top" wrapText="1"/>
    </xf>
    <xf numFmtId="0" fontId="0" fillId="0" borderId="0" xfId="0" applyAlignment="1">
      <alignment horizontal="center" vertical="top" wrapText="1"/>
    </xf>
    <xf numFmtId="0" fontId="2" fillId="0" borderId="17" xfId="7" applyAlignment="1">
      <alignment horizontal="left" vertical="top" wrapText="1"/>
    </xf>
    <xf numFmtId="49" fontId="2" fillId="7" borderId="21" xfId="7" applyNumberFormat="1" applyFill="1" applyBorder="1" applyAlignment="1" applyProtection="1">
      <alignment horizontal="left" vertical="top"/>
      <protection locked="0"/>
    </xf>
    <xf numFmtId="49" fontId="2" fillId="7" borderId="30" xfId="7" applyNumberFormat="1" applyFill="1" applyBorder="1" applyAlignment="1" applyProtection="1">
      <alignment horizontal="left" vertical="top"/>
      <protection locked="0"/>
    </xf>
    <xf numFmtId="49" fontId="2" fillId="7" borderId="31" xfId="7" applyNumberFormat="1" applyFill="1" applyBorder="1" applyAlignment="1" applyProtection="1">
      <alignment horizontal="left" vertical="top"/>
      <protection locked="0"/>
    </xf>
    <xf numFmtId="49" fontId="2" fillId="7" borderId="17" xfId="7" applyNumberFormat="1" applyFill="1" applyAlignment="1" applyProtection="1">
      <alignment horizontal="left" vertical="top"/>
      <protection locked="0"/>
    </xf>
    <xf numFmtId="0" fontId="2" fillId="0" borderId="21" xfId="7" applyBorder="1" applyAlignment="1">
      <alignment horizontal="left" vertical="top" wrapText="1"/>
    </xf>
    <xf numFmtId="0" fontId="0" fillId="0" borderId="30" xfId="0" applyBorder="1" applyAlignment="1">
      <alignment horizontal="left" vertical="top" wrapText="1"/>
    </xf>
    <xf numFmtId="49" fontId="2" fillId="7" borderId="48" xfId="7" applyNumberFormat="1" applyFill="1" applyBorder="1" applyAlignment="1" applyProtection="1">
      <alignment horizontal="left" vertical="top" wrapText="1"/>
      <protection locked="0"/>
    </xf>
    <xf numFmtId="0" fontId="0" fillId="7" borderId="26" xfId="0" applyFill="1" applyBorder="1" applyAlignment="1" applyProtection="1">
      <alignment vertical="top" wrapText="1"/>
      <protection locked="0"/>
    </xf>
    <xf numFmtId="0" fontId="0" fillId="7" borderId="32"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0" xfId="0" applyFill="1" applyBorder="1" applyAlignment="1" applyProtection="1">
      <alignment vertical="top" wrapText="1"/>
      <protection locked="0"/>
    </xf>
    <xf numFmtId="0" fontId="0" fillId="7" borderId="28" xfId="0" applyFill="1" applyBorder="1" applyAlignment="1" applyProtection="1">
      <alignment vertical="top" wrapText="1"/>
      <protection locked="0"/>
    </xf>
    <xf numFmtId="0" fontId="3" fillId="0" borderId="78" xfId="7" applyFont="1" applyBorder="1" applyAlignment="1">
      <alignment horizontal="left" vertical="top" wrapText="1"/>
    </xf>
    <xf numFmtId="0" fontId="3" fillId="0" borderId="79" xfId="7" applyFont="1" applyBorder="1" applyAlignment="1">
      <alignment horizontal="left" vertical="top" wrapText="1"/>
    </xf>
    <xf numFmtId="0" fontId="3" fillId="0" borderId="80" xfId="7" applyFont="1" applyBorder="1" applyAlignment="1">
      <alignment horizontal="left" vertical="top" wrapText="1"/>
    </xf>
    <xf numFmtId="0" fontId="2" fillId="12" borderId="48" xfId="6" applyBorder="1" applyAlignment="1" applyProtection="1">
      <alignment horizontal="left" vertical="top" wrapText="1"/>
      <protection locked="0"/>
    </xf>
    <xf numFmtId="0" fontId="2" fillId="12" borderId="26" xfId="6" applyBorder="1" applyAlignment="1" applyProtection="1">
      <alignment horizontal="left" vertical="top" wrapText="1"/>
      <protection locked="0"/>
    </xf>
    <xf numFmtId="0" fontId="0" fillId="0" borderId="26" xfId="0" applyBorder="1" applyAlignment="1" applyProtection="1">
      <alignment wrapText="1"/>
      <protection locked="0"/>
    </xf>
    <xf numFmtId="0" fontId="0" fillId="0" borderId="49" xfId="0" applyBorder="1" applyAlignment="1" applyProtection="1">
      <alignment wrapText="1"/>
      <protection locked="0"/>
    </xf>
    <xf numFmtId="0" fontId="2" fillId="12" borderId="32" xfId="6" applyBorder="1" applyAlignment="1" applyProtection="1">
      <alignment horizontal="left" vertical="top" wrapText="1"/>
      <protection locked="0"/>
    </xf>
    <xf numFmtId="0" fontId="2"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94" xfId="0" applyBorder="1" applyAlignment="1" applyProtection="1">
      <alignment wrapText="1"/>
      <protection locked="0"/>
    </xf>
    <xf numFmtId="0" fontId="0" fillId="0" borderId="40" xfId="0" applyBorder="1" applyAlignment="1" applyProtection="1">
      <alignment wrapText="1"/>
      <protection locked="0"/>
    </xf>
    <xf numFmtId="0" fontId="0" fillId="0" borderId="28" xfId="0" applyBorder="1" applyAlignment="1" applyProtection="1">
      <alignment wrapText="1"/>
      <protection locked="0"/>
    </xf>
    <xf numFmtId="0" fontId="0" fillId="0" borderId="29" xfId="0" applyBorder="1" applyAlignment="1" applyProtection="1">
      <alignment wrapText="1"/>
      <protection locked="0"/>
    </xf>
    <xf numFmtId="0" fontId="4" fillId="0" borderId="0" xfId="0" applyFont="1" applyAlignment="1">
      <alignment horizontal="left" vertical="top" wrapText="1"/>
    </xf>
    <xf numFmtId="0" fontId="6" fillId="7" borderId="44" xfId="0" applyFont="1" applyFill="1" applyBorder="1" applyAlignment="1" applyProtection="1">
      <alignment vertical="top" wrapText="1"/>
      <protection locked="0"/>
    </xf>
    <xf numFmtId="0" fontId="0" fillId="7" borderId="0" xfId="0" applyFill="1" applyAlignment="1" applyProtection="1">
      <alignment wrapText="1"/>
      <protection locked="0"/>
    </xf>
    <xf numFmtId="0" fontId="0" fillId="7" borderId="67" xfId="0" applyFill="1" applyBorder="1" applyAlignment="1" applyProtection="1">
      <alignment wrapText="1"/>
      <protection locked="0"/>
    </xf>
    <xf numFmtId="0" fontId="0" fillId="7" borderId="44" xfId="0" applyFill="1" applyBorder="1" applyAlignment="1" applyProtection="1">
      <alignment wrapText="1"/>
      <protection locked="0"/>
    </xf>
    <xf numFmtId="0" fontId="0" fillId="7" borderId="70" xfId="0" applyFill="1" applyBorder="1" applyAlignment="1" applyProtection="1">
      <alignment wrapText="1"/>
      <protection locked="0"/>
    </xf>
    <xf numFmtId="0" fontId="0" fillId="7" borderId="71" xfId="0" applyFill="1" applyBorder="1" applyAlignment="1" applyProtection="1">
      <alignment wrapText="1"/>
      <protection locked="0"/>
    </xf>
    <xf numFmtId="0" fontId="0" fillId="7" borderId="72" xfId="0" applyFill="1" applyBorder="1" applyAlignment="1" applyProtection="1">
      <alignment wrapText="1"/>
      <protection locked="0"/>
    </xf>
    <xf numFmtId="0" fontId="33" fillId="0" borderId="32" xfId="0" applyFont="1" applyBorder="1" applyAlignment="1">
      <alignment vertical="top" wrapText="1"/>
    </xf>
    <xf numFmtId="0" fontId="15" fillId="15" borderId="13" xfId="0" applyFont="1" applyFill="1" applyBorder="1" applyAlignment="1" applyProtection="1">
      <alignment vertical="top" wrapText="1"/>
      <protection locked="0"/>
    </xf>
    <xf numFmtId="0" fontId="25" fillId="0" borderId="7" xfId="9" applyFont="1" applyBorder="1" applyAlignment="1">
      <alignment vertical="top" wrapText="1"/>
    </xf>
    <xf numFmtId="0" fontId="2" fillId="0" borderId="12" xfId="0" applyFont="1" applyBorder="1" applyAlignment="1">
      <alignment vertical="top" wrapText="1"/>
    </xf>
    <xf numFmtId="0" fontId="2" fillId="0" borderId="43" xfId="0" applyFont="1" applyBorder="1" applyAlignment="1">
      <alignment vertical="top" wrapText="1"/>
    </xf>
    <xf numFmtId="0" fontId="2" fillId="0" borderId="0" xfId="0" applyFont="1" applyAlignment="1" applyProtection="1">
      <alignment horizontal="left" wrapText="1"/>
      <protection locked="0"/>
    </xf>
    <xf numFmtId="0" fontId="2" fillId="0" borderId="0" xfId="0" applyFont="1" applyAlignment="1">
      <alignment wrapText="1"/>
    </xf>
    <xf numFmtId="0" fontId="4" fillId="0" borderId="0" xfId="0" applyFont="1" applyAlignment="1">
      <alignment vertical="top"/>
    </xf>
    <xf numFmtId="0" fontId="22" fillId="15" borderId="7" xfId="0" applyFont="1" applyFill="1" applyBorder="1" applyAlignment="1" applyProtection="1">
      <alignment vertical="top" wrapText="1"/>
      <protection locked="0"/>
    </xf>
    <xf numFmtId="0" fontId="3" fillId="0" borderId="0" xfId="0" applyFont="1" applyAlignment="1">
      <alignment horizontal="left" vertical="center" wrapText="1"/>
    </xf>
    <xf numFmtId="0" fontId="28" fillId="15" borderId="7" xfId="0" applyFont="1" applyFill="1" applyBorder="1" applyAlignment="1" applyProtection="1">
      <alignment horizontal="left" vertical="top" wrapText="1"/>
      <protection locked="0"/>
    </xf>
    <xf numFmtId="0" fontId="0" fillId="0" borderId="12" xfId="0" applyBorder="1" applyAlignment="1">
      <alignment vertical="top" wrapText="1"/>
    </xf>
    <xf numFmtId="0" fontId="0" fillId="0" borderId="13" xfId="0" applyBorder="1" applyAlignment="1">
      <alignment vertical="top" wrapText="1"/>
    </xf>
    <xf numFmtId="0" fontId="36" fillId="0" borderId="0" xfId="0" applyFont="1" applyAlignment="1">
      <alignment vertical="top" wrapText="1"/>
    </xf>
    <xf numFmtId="0" fontId="33" fillId="0" borderId="3" xfId="0" applyFont="1" applyBorder="1" applyAlignment="1">
      <alignment vertical="top" wrapText="1"/>
    </xf>
    <xf numFmtId="0" fontId="11" fillId="0" borderId="21" xfId="7" applyFont="1" applyFill="1" applyBorder="1" applyAlignment="1" applyProtection="1">
      <alignment vertical="top" wrapText="1"/>
      <protection locked="0"/>
    </xf>
    <xf numFmtId="0" fontId="11" fillId="0" borderId="30" xfId="7" applyFont="1" applyFill="1" applyBorder="1" applyAlignment="1" applyProtection="1">
      <alignment vertical="top" wrapText="1"/>
      <protection locked="0"/>
    </xf>
    <xf numFmtId="0" fontId="11" fillId="0" borderId="31" xfId="7" applyFont="1" applyFill="1" applyBorder="1" applyAlignment="1" applyProtection="1">
      <alignment vertical="top" wrapText="1"/>
      <protection locked="0"/>
    </xf>
    <xf numFmtId="14" fontId="2" fillId="7" borderId="21" xfId="7" applyNumberFormat="1" applyFill="1" applyBorder="1" applyAlignment="1" applyProtection="1">
      <alignment horizontal="left" vertical="center" wrapText="1"/>
      <protection locked="0"/>
    </xf>
    <xf numFmtId="14" fontId="2" fillId="7" borderId="31" xfId="7" applyNumberFormat="1" applyFill="1" applyBorder="1" applyAlignment="1" applyProtection="1">
      <alignment horizontal="left" vertical="center" wrapText="1"/>
      <protection locked="0"/>
    </xf>
    <xf numFmtId="0" fontId="2" fillId="0" borderId="34" xfId="0" applyFont="1" applyBorder="1" applyAlignment="1">
      <alignment vertical="top" wrapText="1"/>
    </xf>
    <xf numFmtId="0" fontId="2" fillId="0" borderId="27" xfId="0" applyFont="1" applyBorder="1" applyAlignment="1">
      <alignment vertical="top" wrapText="1"/>
    </xf>
    <xf numFmtId="0" fontId="2" fillId="0" borderId="20" xfId="0" applyFont="1" applyBorder="1" applyAlignment="1">
      <alignment vertical="top" wrapText="1"/>
    </xf>
    <xf numFmtId="0" fontId="2" fillId="0" borderId="22" xfId="0" applyFont="1" applyBorder="1" applyAlignment="1">
      <alignment vertical="top" wrapText="1"/>
    </xf>
    <xf numFmtId="0" fontId="2" fillId="0" borderId="18" xfId="0" applyFont="1" applyBorder="1" applyAlignment="1">
      <alignment vertical="top" wrapText="1"/>
    </xf>
    <xf numFmtId="0" fontId="2" fillId="0" borderId="24" xfId="0" applyFont="1" applyBorder="1" applyAlignment="1">
      <alignment vertical="top" wrapText="1"/>
    </xf>
    <xf numFmtId="0" fontId="2" fillId="0" borderId="42" xfId="0" applyFont="1" applyBorder="1" applyAlignment="1">
      <alignment vertical="top" wrapText="1"/>
    </xf>
    <xf numFmtId="0" fontId="2" fillId="0" borderId="25" xfId="0" applyFont="1" applyBorder="1" applyAlignment="1">
      <alignment vertical="top" wrapText="1"/>
    </xf>
    <xf numFmtId="0" fontId="2" fillId="0" borderId="17" xfId="11" applyFont="1" applyAlignment="1">
      <alignment horizontal="left" vertical="top" wrapText="1"/>
    </xf>
    <xf numFmtId="0" fontId="2" fillId="8" borderId="21" xfId="3" applyBorder="1" applyAlignment="1" applyProtection="1">
      <alignment horizontal="left" vertical="top" wrapText="1"/>
      <protection locked="0"/>
    </xf>
    <xf numFmtId="0" fontId="2" fillId="8" borderId="30" xfId="3" applyBorder="1" applyAlignment="1" applyProtection="1">
      <alignment horizontal="left" vertical="top" wrapText="1"/>
      <protection locked="0"/>
    </xf>
    <xf numFmtId="0" fontId="2" fillId="8" borderId="31" xfId="3" applyBorder="1" applyAlignment="1" applyProtection="1">
      <alignment horizontal="left" vertical="top" wrapText="1"/>
      <protection locked="0"/>
    </xf>
    <xf numFmtId="0" fontId="2" fillId="0" borderId="9" xfId="0" applyFont="1" applyBorder="1" applyAlignment="1">
      <alignment horizontal="left" vertical="top" wrapText="1"/>
    </xf>
    <xf numFmtId="0" fontId="2" fillId="0" borderId="48" xfId="7" applyBorder="1" applyAlignment="1">
      <alignment horizontal="left" vertical="top" wrapText="1"/>
    </xf>
    <xf numFmtId="0" fontId="2" fillId="0" borderId="26" xfId="7" applyBorder="1" applyAlignment="1">
      <alignment horizontal="left" vertical="top" wrapText="1"/>
    </xf>
    <xf numFmtId="0" fontId="2" fillId="0" borderId="49" xfId="7" applyBorder="1" applyAlignment="1">
      <alignment horizontal="left" vertical="top" wrapText="1"/>
    </xf>
    <xf numFmtId="166" fontId="2" fillId="8" borderId="40" xfId="7" applyNumberFormat="1" applyFill="1" applyBorder="1" applyAlignment="1" applyProtection="1">
      <alignment horizontal="left" vertical="top" wrapText="1"/>
      <protection locked="0"/>
    </xf>
    <xf numFmtId="166" fontId="2" fillId="8" borderId="28" xfId="7" applyNumberFormat="1" applyFill="1" applyBorder="1" applyAlignment="1" applyProtection="1">
      <alignment horizontal="left" vertical="top" wrapText="1"/>
      <protection locked="0"/>
    </xf>
    <xf numFmtId="166" fontId="2" fillId="8" borderId="29" xfId="7" applyNumberFormat="1" applyFill="1" applyBorder="1" applyAlignment="1" applyProtection="1">
      <alignment horizontal="left" vertical="top" wrapText="1"/>
      <protection locked="0"/>
    </xf>
    <xf numFmtId="0" fontId="3" fillId="0" borderId="21" xfId="0" applyFont="1" applyBorder="1" applyAlignment="1">
      <alignment horizontal="left" vertical="top" wrapText="1"/>
    </xf>
    <xf numFmtId="0" fontId="3" fillId="0" borderId="30" xfId="0" applyFont="1" applyBorder="1" applyAlignment="1">
      <alignment horizontal="left" vertical="top" wrapText="1"/>
    </xf>
    <xf numFmtId="0" fontId="3" fillId="0" borderId="31" xfId="0" applyFont="1" applyBorder="1" applyAlignment="1">
      <alignment horizontal="left" vertical="top" wrapText="1"/>
    </xf>
    <xf numFmtId="166" fontId="2" fillId="8" borderId="50" xfId="7" applyNumberFormat="1" applyFill="1" applyBorder="1" applyAlignment="1" applyProtection="1">
      <alignment horizontal="left" vertical="top" wrapText="1"/>
      <protection locked="0"/>
    </xf>
    <xf numFmtId="14" fontId="2" fillId="7" borderId="21" xfId="7" applyNumberFormat="1" applyFill="1" applyBorder="1" applyAlignment="1" applyProtection="1">
      <alignment vertical="center" wrapText="1"/>
      <protection locked="0"/>
    </xf>
    <xf numFmtId="14" fontId="2" fillId="7" borderId="31" xfId="7" applyNumberFormat="1" applyFill="1" applyBorder="1" applyAlignment="1" applyProtection="1">
      <alignment vertical="center" wrapText="1"/>
      <protection locked="0"/>
    </xf>
    <xf numFmtId="0" fontId="2" fillId="12" borderId="17" xfId="7" applyFill="1" applyAlignment="1" applyProtection="1">
      <alignment horizontal="left" vertical="top" wrapText="1"/>
      <protection locked="0"/>
    </xf>
    <xf numFmtId="0" fontId="2" fillId="12" borderId="17" xfId="7" applyFill="1" applyAlignment="1" applyProtection="1">
      <alignment horizontal="left" vertical="top"/>
      <protection locked="0"/>
    </xf>
    <xf numFmtId="14" fontId="2" fillId="7" borderId="17" xfId="7" applyNumberFormat="1" applyFill="1" applyAlignment="1" applyProtection="1">
      <alignment vertical="center" wrapText="1"/>
      <protection locked="0"/>
    </xf>
    <xf numFmtId="14" fontId="2" fillId="7" borderId="30" xfId="7" applyNumberFormat="1" applyFill="1" applyBorder="1" applyAlignment="1" applyProtection="1">
      <alignment vertical="center" wrapText="1"/>
      <protection locked="0"/>
    </xf>
    <xf numFmtId="0" fontId="2" fillId="0" borderId="0" xfId="6" applyFill="1" applyAlignment="1" applyProtection="1">
      <alignment horizontal="left" vertical="top" wrapText="1"/>
      <protection locked="0"/>
    </xf>
    <xf numFmtId="0" fontId="2" fillId="15" borderId="40" xfId="7" applyFill="1" applyBorder="1" applyAlignment="1" applyProtection="1">
      <alignment horizontal="left" vertical="top" wrapText="1"/>
      <protection locked="0"/>
    </xf>
    <xf numFmtId="0" fontId="2" fillId="15" borderId="28" xfId="7" applyFill="1" applyBorder="1" applyAlignment="1" applyProtection="1">
      <alignment horizontal="left" vertical="top" wrapText="1"/>
      <protection locked="0"/>
    </xf>
    <xf numFmtId="0" fontId="2" fillId="15" borderId="29" xfId="7" applyFill="1" applyBorder="1" applyAlignment="1" applyProtection="1">
      <alignment horizontal="left" vertical="top" wrapText="1"/>
      <protection locked="0"/>
    </xf>
    <xf numFmtId="0" fontId="2" fillId="0" borderId="6" xfId="0" applyFont="1" applyBorder="1" applyAlignment="1">
      <alignment horizontal="left" vertical="top" wrapText="1"/>
    </xf>
    <xf numFmtId="0" fontId="2" fillId="12" borderId="4" xfId="6" applyBorder="1" applyAlignment="1" applyProtection="1">
      <alignment horizontal="left" vertical="top" wrapText="1"/>
      <protection locked="0"/>
    </xf>
    <xf numFmtId="0" fontId="2" fillId="0" borderId="51" xfId="7" applyBorder="1" applyAlignment="1">
      <alignment horizontal="left" vertical="top" wrapText="1"/>
    </xf>
    <xf numFmtId="0" fontId="2" fillId="0" borderId="15" xfId="0" applyFont="1" applyBorder="1" applyAlignment="1">
      <alignment horizontal="left" vertical="top" wrapText="1"/>
    </xf>
    <xf numFmtId="0" fontId="2" fillId="0" borderId="10" xfId="0" applyFont="1" applyBorder="1" applyAlignment="1">
      <alignment horizontal="left" vertical="top" wrapText="1"/>
    </xf>
    <xf numFmtId="0" fontId="2" fillId="12" borderId="14" xfId="6" applyBorder="1" applyAlignment="1" applyProtection="1">
      <alignment horizontal="left" vertical="top" wrapText="1"/>
      <protection locked="0"/>
    </xf>
    <xf numFmtId="0" fontId="2" fillId="12" borderId="3" xfId="6" applyBorder="1" applyAlignment="1" applyProtection="1">
      <alignment horizontal="left" vertical="top" wrapText="1"/>
      <protection locked="0"/>
    </xf>
    <xf numFmtId="0" fontId="2" fillId="12" borderId="11" xfId="6" applyBorder="1" applyAlignment="1" applyProtection="1">
      <alignment horizontal="left" vertical="top" wrapText="1"/>
      <protection locked="0"/>
    </xf>
    <xf numFmtId="0" fontId="20" fillId="0" borderId="0" xfId="0" applyFont="1" applyAlignment="1">
      <alignment horizontal="left" vertical="center"/>
    </xf>
    <xf numFmtId="0" fontId="2" fillId="0" borderId="0" xfId="0" applyFont="1"/>
    <xf numFmtId="0" fontId="2" fillId="0" borderId="0" xfId="0" applyFont="1" applyAlignment="1">
      <alignment horizontal="left" vertical="center"/>
    </xf>
    <xf numFmtId="0" fontId="39" fillId="0" borderId="0" xfId="0" applyFont="1" applyAlignment="1">
      <alignment horizontal="right" vertical="top" wrapText="1"/>
    </xf>
    <xf numFmtId="0" fontId="15" fillId="43" borderId="15" xfId="6" applyFont="1" applyFill="1" applyBorder="1" applyAlignment="1">
      <alignment horizontal="left" vertical="top" wrapText="1"/>
    </xf>
    <xf numFmtId="0" fontId="15" fillId="43" borderId="9" xfId="6" applyFont="1" applyFill="1" applyBorder="1" applyAlignment="1">
      <alignment horizontal="left" vertical="top" wrapText="1"/>
    </xf>
    <xf numFmtId="0" fontId="15" fillId="43" borderId="14" xfId="6" applyFont="1" applyFill="1" applyBorder="1" applyAlignment="1">
      <alignment horizontal="left" vertical="top" wrapText="1"/>
    </xf>
    <xf numFmtId="0" fontId="15" fillId="43" borderId="3" xfId="6" applyFont="1" applyFill="1" applyBorder="1" applyAlignment="1">
      <alignment horizontal="left" vertical="top" wrapText="1"/>
    </xf>
    <xf numFmtId="0" fontId="15" fillId="8" borderId="9" xfId="3" applyFont="1" applyBorder="1" applyAlignment="1">
      <alignment horizontal="left" vertical="top" wrapText="1"/>
    </xf>
    <xf numFmtId="0" fontId="15" fillId="8" borderId="10" xfId="3" applyFont="1" applyBorder="1" applyAlignment="1">
      <alignment horizontal="left" vertical="top" wrapText="1"/>
    </xf>
    <xf numFmtId="0" fontId="15" fillId="8" borderId="3" xfId="3" applyFont="1" applyBorder="1" applyAlignment="1">
      <alignment horizontal="left" vertical="top" wrapText="1"/>
    </xf>
    <xf numFmtId="0" fontId="15" fillId="8" borderId="11" xfId="3" applyFont="1" applyBorder="1" applyAlignment="1">
      <alignment horizontal="left" vertical="top" wrapText="1"/>
    </xf>
    <xf numFmtId="0" fontId="4" fillId="0" borderId="9" xfId="6" applyFont="1" applyFill="1" applyBorder="1" applyAlignment="1">
      <alignment horizontal="left" vertical="center"/>
    </xf>
    <xf numFmtId="0" fontId="3" fillId="0" borderId="3" xfId="6" applyFont="1" applyFill="1" applyBorder="1" applyAlignment="1">
      <alignment horizontal="left" vertical="top"/>
    </xf>
    <xf numFmtId="0" fontId="56" fillId="0" borderId="22" xfId="0" applyFont="1" applyBorder="1" applyAlignment="1">
      <alignment horizontal="center" vertical="top" wrapText="1"/>
    </xf>
    <xf numFmtId="0" fontId="56" fillId="0" borderId="0" xfId="0" applyFont="1" applyAlignment="1">
      <alignment horizontal="center" vertical="top" wrapText="1"/>
    </xf>
    <xf numFmtId="0" fontId="56" fillId="0" borderId="18" xfId="0" applyFont="1" applyBorder="1" applyAlignment="1">
      <alignment horizontal="center" vertical="top" wrapText="1"/>
    </xf>
    <xf numFmtId="0" fontId="55" fillId="0" borderId="34" xfId="0" applyFont="1" applyBorder="1" applyAlignment="1">
      <alignment horizontal="center" wrapText="1"/>
    </xf>
    <xf numFmtId="0" fontId="55" fillId="0" borderId="27" xfId="0" applyFont="1" applyBorder="1" applyAlignment="1">
      <alignment horizontal="center" wrapText="1"/>
    </xf>
    <xf numFmtId="0" fontId="55" fillId="0" borderId="20" xfId="0" applyFont="1" applyBorder="1" applyAlignment="1">
      <alignment horizontal="center" wrapText="1"/>
    </xf>
    <xf numFmtId="0" fontId="57" fillId="0" borderId="22" xfId="0" applyFont="1" applyBorder="1" applyAlignment="1">
      <alignment horizontal="center" vertical="center" wrapText="1"/>
    </xf>
    <xf numFmtId="0" fontId="57" fillId="0" borderId="0" xfId="0" applyFont="1" applyAlignment="1">
      <alignment horizontal="center" vertical="center" wrapText="1"/>
    </xf>
    <xf numFmtId="0" fontId="57" fillId="0" borderId="18" xfId="0" applyFont="1" applyBorder="1" applyAlignment="1">
      <alignment horizontal="center" vertical="center" wrapText="1"/>
    </xf>
    <xf numFmtId="0" fontId="9" fillId="0" borderId="96" xfId="0" applyFont="1" applyBorder="1" applyAlignment="1">
      <alignment horizontal="center" vertical="top"/>
    </xf>
    <xf numFmtId="0" fontId="9" fillId="0" borderId="0" xfId="0" applyFont="1" applyAlignment="1">
      <alignment horizontal="center" vertical="top"/>
    </xf>
    <xf numFmtId="0" fontId="9" fillId="0" borderId="94" xfId="0" applyFont="1" applyBorder="1" applyAlignment="1">
      <alignment horizontal="center" vertical="top"/>
    </xf>
    <xf numFmtId="166" fontId="2" fillId="45" borderId="50" xfId="7" applyNumberFormat="1" applyFill="1" applyBorder="1" applyAlignment="1" applyProtection="1">
      <alignment horizontal="left" vertical="top" wrapText="1"/>
      <protection locked="0"/>
    </xf>
    <xf numFmtId="0" fontId="2" fillId="0" borderId="96" xfId="0" applyFont="1" applyBorder="1" applyAlignment="1">
      <alignment horizontal="center"/>
    </xf>
    <xf numFmtId="0" fontId="2" fillId="0" borderId="0" xfId="0" applyFont="1" applyAlignment="1">
      <alignment horizontal="center"/>
    </xf>
    <xf numFmtId="0" fontId="2" fillId="0" borderId="94" xfId="0" applyFont="1" applyBorder="1" applyAlignment="1">
      <alignment horizontal="center"/>
    </xf>
    <xf numFmtId="0" fontId="2" fillId="0" borderId="14" xfId="0" applyFont="1" applyBorder="1" applyAlignment="1">
      <alignment horizontal="center" vertical="top" wrapText="1"/>
    </xf>
    <xf numFmtId="0" fontId="2" fillId="0" borderId="3" xfId="0" applyFont="1" applyBorder="1" applyAlignment="1">
      <alignment horizontal="center" vertical="top" wrapText="1"/>
    </xf>
    <xf numFmtId="0" fontId="2" fillId="0" borderId="95" xfId="0" applyFont="1" applyBorder="1" applyAlignment="1">
      <alignment horizontal="center" vertical="top" wrapText="1"/>
    </xf>
    <xf numFmtId="49" fontId="2" fillId="8" borderId="50" xfId="7" applyNumberFormat="1" applyFill="1" applyBorder="1" applyAlignment="1" applyProtection="1">
      <alignment horizontal="left" vertical="top" wrapText="1"/>
      <protection locked="0"/>
    </xf>
    <xf numFmtId="0" fontId="0" fillId="0" borderId="31" xfId="0" applyBorder="1" applyAlignment="1">
      <alignment horizontal="left" vertical="top" wrapText="1"/>
    </xf>
    <xf numFmtId="14" fontId="3" fillId="7" borderId="21" xfId="7" applyNumberFormat="1" applyFont="1" applyFill="1" applyBorder="1" applyAlignment="1" applyProtection="1">
      <alignment horizontal="left" vertical="center" wrapText="1"/>
      <protection locked="0"/>
    </xf>
    <xf numFmtId="14" fontId="3" fillId="7" borderId="30" xfId="7" applyNumberFormat="1" applyFont="1" applyFill="1" applyBorder="1" applyAlignment="1" applyProtection="1">
      <alignment horizontal="left" vertical="center" wrapText="1"/>
      <protection locked="0"/>
    </xf>
    <xf numFmtId="0" fontId="4" fillId="0" borderId="28" xfId="0" applyFont="1" applyBorder="1" applyAlignment="1">
      <alignment horizontal="left" vertical="top" wrapText="1"/>
    </xf>
    <xf numFmtId="49" fontId="2" fillId="8" borderId="48" xfId="7" applyNumberFormat="1" applyFill="1" applyBorder="1" applyAlignment="1" applyProtection="1">
      <alignment horizontal="left" vertical="top"/>
      <protection locked="0"/>
    </xf>
    <xf numFmtId="49" fontId="2" fillId="8" borderId="26" xfId="7" applyNumberFormat="1" applyFill="1" applyBorder="1" applyAlignment="1" applyProtection="1">
      <alignment horizontal="left" vertical="top"/>
      <protection locked="0"/>
    </xf>
    <xf numFmtId="49" fontId="2" fillId="8" borderId="49" xfId="7" applyNumberFormat="1" applyFill="1" applyBorder="1" applyAlignment="1" applyProtection="1">
      <alignment horizontal="left" vertical="top"/>
      <protection locked="0"/>
    </xf>
    <xf numFmtId="49" fontId="2" fillId="8" borderId="40" xfId="7" applyNumberFormat="1" applyFill="1" applyBorder="1" applyAlignment="1" applyProtection="1">
      <alignment horizontal="left" vertical="top"/>
      <protection locked="0"/>
    </xf>
    <xf numFmtId="49" fontId="2" fillId="8" borderId="28" xfId="7" applyNumberFormat="1" applyFill="1" applyBorder="1" applyAlignment="1" applyProtection="1">
      <alignment horizontal="left" vertical="top"/>
      <protection locked="0"/>
    </xf>
    <xf numFmtId="49" fontId="2" fillId="8" borderId="29" xfId="7" applyNumberFormat="1" applyFill="1" applyBorder="1" applyAlignment="1" applyProtection="1">
      <alignment horizontal="left" vertical="top"/>
      <protection locked="0"/>
    </xf>
    <xf numFmtId="49" fontId="2" fillId="8" borderId="21" xfId="7" applyNumberFormat="1" applyFill="1" applyBorder="1" applyAlignment="1" applyProtection="1">
      <alignment horizontal="left" vertical="top" wrapText="1"/>
      <protection locked="0"/>
    </xf>
    <xf numFmtId="49" fontId="2" fillId="8" borderId="30" xfId="7" applyNumberFormat="1" applyFill="1" applyBorder="1" applyAlignment="1" applyProtection="1">
      <alignment horizontal="left" vertical="top" wrapText="1"/>
      <protection locked="0"/>
    </xf>
    <xf numFmtId="49" fontId="2" fillId="8" borderId="31" xfId="7" applyNumberFormat="1" applyFill="1" applyBorder="1" applyAlignment="1" applyProtection="1">
      <alignment horizontal="left" vertical="top" wrapText="1"/>
      <protection locked="0"/>
    </xf>
    <xf numFmtId="0" fontId="2" fillId="0" borderId="30" xfId="7" applyBorder="1" applyAlignment="1">
      <alignment horizontal="left" vertical="top" wrapText="1"/>
    </xf>
    <xf numFmtId="0" fontId="2" fillId="0" borderId="31" xfId="7" applyBorder="1" applyAlignment="1">
      <alignment horizontal="left" vertical="top" wrapText="1"/>
    </xf>
    <xf numFmtId="0" fontId="2" fillId="0" borderId="21" xfId="7" applyBorder="1" applyAlignment="1">
      <alignment horizontal="left" vertical="top"/>
    </xf>
    <xf numFmtId="0" fontId="2" fillId="0" borderId="30" xfId="7" applyBorder="1" applyAlignment="1">
      <alignment horizontal="left" vertical="top"/>
    </xf>
    <xf numFmtId="0" fontId="2" fillId="0" borderId="31" xfId="7" applyBorder="1" applyAlignment="1">
      <alignment horizontal="left" vertical="top"/>
    </xf>
    <xf numFmtId="0" fontId="2" fillId="0" borderId="30" xfId="0" applyFont="1" applyBorder="1" applyAlignment="1">
      <alignment horizontal="left" vertical="center" wrapText="1"/>
    </xf>
    <xf numFmtId="0" fontId="2" fillId="6" borderId="0" xfId="7" applyFill="1" applyBorder="1" applyAlignment="1">
      <alignment horizontal="left" vertical="top" wrapText="1"/>
    </xf>
    <xf numFmtId="0" fontId="2" fillId="0" borderId="34" xfId="0" applyFont="1" applyBorder="1" applyAlignment="1">
      <alignment horizontal="left" wrapText="1"/>
    </xf>
    <xf numFmtId="0" fontId="2" fillId="0" borderId="20" xfId="0" applyFont="1" applyBorder="1" applyAlignment="1">
      <alignment horizontal="left" wrapText="1"/>
    </xf>
    <xf numFmtId="0" fontId="2" fillId="0" borderId="24" xfId="0" applyFont="1" applyBorder="1" applyAlignment="1">
      <alignment horizontal="left" wrapText="1"/>
    </xf>
    <xf numFmtId="0" fontId="2" fillId="0" borderId="25" xfId="0" applyFont="1" applyBorder="1" applyAlignment="1">
      <alignment horizontal="left" wrapText="1"/>
    </xf>
    <xf numFmtId="165" fontId="2" fillId="0" borderId="0" xfId="7" applyNumberFormat="1" applyBorder="1" applyAlignment="1">
      <alignment horizontal="right" vertical="top"/>
    </xf>
    <xf numFmtId="0" fontId="3" fillId="0" borderId="0" xfId="7" applyFont="1" applyBorder="1" applyAlignment="1">
      <alignment horizontal="left" vertical="top" wrapText="1"/>
    </xf>
    <xf numFmtId="0" fontId="2" fillId="0" borderId="45" xfId="0" applyFont="1" applyBorder="1" applyAlignment="1">
      <alignment vertical="top" wrapText="1"/>
    </xf>
    <xf numFmtId="0" fontId="2" fillId="0" borderId="47" xfId="0" applyFont="1" applyBorder="1" applyAlignment="1">
      <alignment vertical="top" wrapText="1"/>
    </xf>
    <xf numFmtId="165" fontId="2" fillId="9" borderId="45" xfId="7" applyNumberFormat="1" applyFill="1" applyBorder="1" applyAlignment="1">
      <alignment horizontal="right" vertical="center"/>
    </xf>
    <xf numFmtId="165" fontId="2" fillId="9" borderId="47" xfId="7" applyNumberFormat="1" applyFill="1" applyBorder="1" applyAlignment="1">
      <alignment horizontal="right" vertical="center"/>
    </xf>
    <xf numFmtId="0" fontId="0" fillId="0" borderId="49" xfId="0" applyBorder="1" applyAlignment="1">
      <alignment vertical="top" wrapText="1"/>
    </xf>
    <xf numFmtId="0" fontId="2" fillId="0" borderId="40" xfId="7" applyBorder="1" applyAlignment="1">
      <alignment horizontal="left" vertical="top" wrapText="1"/>
    </xf>
    <xf numFmtId="0" fontId="2" fillId="0" borderId="28" xfId="7" applyBorder="1" applyAlignment="1">
      <alignment horizontal="left" vertical="top" wrapText="1"/>
    </xf>
    <xf numFmtId="0" fontId="0" fillId="0" borderId="29" xfId="0" applyBorder="1" applyAlignment="1">
      <alignment vertical="top" wrapText="1"/>
    </xf>
    <xf numFmtId="0" fontId="2" fillId="0" borderId="13" xfId="0" applyFont="1" applyBorder="1" applyAlignment="1">
      <alignment vertical="top" wrapText="1"/>
    </xf>
    <xf numFmtId="0" fontId="2" fillId="7" borderId="24" xfId="0" applyFont="1" applyFill="1" applyBorder="1" applyAlignment="1" applyProtection="1">
      <alignment horizontal="left" vertical="center" wrapText="1"/>
      <protection locked="0"/>
    </xf>
    <xf numFmtId="0" fontId="2" fillId="7" borderId="42" xfId="0" applyFont="1" applyFill="1" applyBorder="1" applyAlignment="1" applyProtection="1">
      <alignment horizontal="left" vertical="center" wrapText="1"/>
      <protection locked="0"/>
    </xf>
    <xf numFmtId="0" fontId="2" fillId="7" borderId="25" xfId="0" applyFont="1" applyFill="1" applyBorder="1" applyAlignment="1" applyProtection="1">
      <alignment horizontal="left" vertical="center" wrapText="1"/>
      <protection locked="0"/>
    </xf>
    <xf numFmtId="0" fontId="3" fillId="7" borderId="34" xfId="0" applyFont="1" applyFill="1" applyBorder="1" applyAlignment="1" applyProtection="1">
      <alignment horizontal="left" vertical="top" wrapText="1"/>
      <protection locked="0"/>
    </xf>
    <xf numFmtId="0" fontId="2" fillId="7" borderId="27" xfId="0" applyFont="1" applyFill="1" applyBorder="1" applyAlignment="1" applyProtection="1">
      <alignment vertical="top" wrapText="1"/>
      <protection locked="0"/>
    </xf>
    <xf numFmtId="0" fontId="2" fillId="7" borderId="20" xfId="0" applyFont="1" applyFill="1" applyBorder="1" applyAlignment="1" applyProtection="1">
      <alignment vertical="top" wrapText="1"/>
      <protection locked="0"/>
    </xf>
    <xf numFmtId="0" fontId="2" fillId="7" borderId="24" xfId="0" applyFont="1" applyFill="1" applyBorder="1" applyAlignment="1" applyProtection="1">
      <alignment vertical="top" wrapText="1"/>
      <protection locked="0"/>
    </xf>
    <xf numFmtId="0" fontId="2" fillId="7" borderId="42" xfId="0" applyFont="1" applyFill="1" applyBorder="1" applyAlignment="1" applyProtection="1">
      <alignment vertical="top" wrapText="1"/>
      <protection locked="0"/>
    </xf>
    <xf numFmtId="0" fontId="2" fillId="7" borderId="25" xfId="0" applyFont="1" applyFill="1" applyBorder="1" applyAlignment="1" applyProtection="1">
      <alignment vertical="top" wrapText="1"/>
      <protection locked="0"/>
    </xf>
    <xf numFmtId="0" fontId="3" fillId="0" borderId="0" xfId="0" applyFont="1" applyAlignment="1" applyProtection="1">
      <alignment horizontal="left" vertical="top" wrapText="1"/>
      <protection locked="0"/>
    </xf>
    <xf numFmtId="0" fontId="2" fillId="0" borderId="0" xfId="0" applyFont="1" applyAlignment="1">
      <alignment vertical="top"/>
    </xf>
    <xf numFmtId="0" fontId="2" fillId="0" borderId="34" xfId="0" applyFont="1" applyBorder="1" applyAlignment="1">
      <alignment horizontal="left" vertical="top" wrapText="1"/>
    </xf>
    <xf numFmtId="0" fontId="0" fillId="0" borderId="27" xfId="0" applyBorder="1" applyAlignment="1">
      <alignment vertical="top" wrapText="1"/>
    </xf>
    <xf numFmtId="0" fontId="0" fillId="0" borderId="20" xfId="0" applyBorder="1" applyAlignment="1">
      <alignment vertical="top" wrapText="1"/>
    </xf>
    <xf numFmtId="0" fontId="0" fillId="0" borderId="22" xfId="0" applyBorder="1" applyAlignment="1">
      <alignment vertical="top" wrapText="1"/>
    </xf>
    <xf numFmtId="0" fontId="0" fillId="0" borderId="18" xfId="0" applyBorder="1" applyAlignment="1">
      <alignment vertical="top" wrapText="1"/>
    </xf>
    <xf numFmtId="0" fontId="2" fillId="0" borderId="34" xfId="0" applyFont="1" applyBorder="1" applyAlignment="1">
      <alignment wrapText="1"/>
    </xf>
    <xf numFmtId="0" fontId="0" fillId="0" borderId="20" xfId="0" applyBorder="1" applyAlignment="1">
      <alignment wrapText="1"/>
    </xf>
    <xf numFmtId="0" fontId="0" fillId="0" borderId="24" xfId="0" applyBorder="1" applyAlignment="1">
      <alignment wrapText="1"/>
    </xf>
    <xf numFmtId="0" fontId="0" fillId="0" borderId="25" xfId="0" applyBorder="1" applyAlignment="1">
      <alignment wrapText="1"/>
    </xf>
    <xf numFmtId="0" fontId="38" fillId="0" borderId="0" xfId="0" applyFont="1" applyAlignment="1">
      <alignment vertical="top"/>
    </xf>
    <xf numFmtId="0" fontId="15" fillId="7" borderId="37" xfId="7" applyFont="1" applyFill="1" applyBorder="1" applyAlignment="1" applyProtection="1">
      <alignment horizontal="left" vertical="top" wrapText="1"/>
      <protection locked="0"/>
    </xf>
    <xf numFmtId="0" fontId="0" fillId="7" borderId="38" xfId="0" applyFill="1" applyBorder="1" applyAlignment="1" applyProtection="1">
      <alignment vertical="top" wrapText="1"/>
      <protection locked="0"/>
    </xf>
    <xf numFmtId="0" fontId="3" fillId="0" borderId="34" xfId="7" applyFont="1" applyBorder="1" applyAlignment="1">
      <alignment horizontal="left" vertical="top" wrapText="1"/>
    </xf>
    <xf numFmtId="0" fontId="8" fillId="0" borderId="44" xfId="0" applyFont="1" applyBorder="1" applyAlignment="1">
      <alignment horizontal="center" vertical="top" wrapText="1"/>
    </xf>
    <xf numFmtId="0" fontId="2" fillId="0" borderId="71" xfId="0" applyFont="1" applyBorder="1" applyAlignment="1">
      <alignment horizontal="left" vertical="center" wrapText="1"/>
    </xf>
    <xf numFmtId="0" fontId="0" fillId="0" borderId="71" xfId="0" applyBorder="1" applyAlignment="1">
      <alignment horizontal="left" vertical="center" wrapText="1"/>
    </xf>
    <xf numFmtId="165" fontId="6" fillId="9" borderId="34" xfId="7" applyNumberFormat="1" applyFont="1" applyFill="1" applyBorder="1" applyAlignment="1">
      <alignment horizontal="center" vertical="center"/>
    </xf>
    <xf numFmtId="165" fontId="6" fillId="9" borderId="20" xfId="7" applyNumberFormat="1" applyFont="1" applyFill="1" applyBorder="1" applyAlignment="1">
      <alignment horizontal="center" vertical="center"/>
    </xf>
    <xf numFmtId="165" fontId="6" fillId="9" borderId="22" xfId="7" applyNumberFormat="1" applyFont="1" applyFill="1" applyBorder="1" applyAlignment="1">
      <alignment horizontal="center" vertical="center"/>
    </xf>
    <xf numFmtId="165" fontId="6" fillId="9" borderId="18" xfId="7" applyNumberFormat="1" applyFont="1" applyFill="1" applyBorder="1" applyAlignment="1">
      <alignment horizontal="center" vertical="center"/>
    </xf>
    <xf numFmtId="165" fontId="6" fillId="9" borderId="24" xfId="7" applyNumberFormat="1" applyFont="1" applyFill="1" applyBorder="1" applyAlignment="1">
      <alignment horizontal="center" vertical="center"/>
    </xf>
    <xf numFmtId="165" fontId="6" fillId="9" borderId="25" xfId="7" applyNumberFormat="1" applyFont="1" applyFill="1" applyBorder="1" applyAlignment="1">
      <alignment horizontal="center" vertical="center"/>
    </xf>
    <xf numFmtId="170" fontId="2" fillId="9" borderId="45" xfId="7" applyNumberFormat="1" applyFill="1" applyBorder="1" applyAlignment="1">
      <alignment horizontal="right" vertical="center"/>
    </xf>
    <xf numFmtId="170" fontId="2" fillId="9" borderId="47" xfId="7" applyNumberFormat="1" applyFill="1" applyBorder="1" applyAlignment="1">
      <alignment horizontal="right" vertical="center"/>
    </xf>
    <xf numFmtId="0" fontId="2" fillId="0" borderId="20" xfId="0" applyFont="1" applyBorder="1" applyAlignment="1">
      <alignment horizontal="right" wrapText="1"/>
    </xf>
    <xf numFmtId="0" fontId="0" fillId="0" borderId="25" xfId="0" applyBorder="1" applyAlignment="1">
      <alignment horizontal="right" wrapText="1"/>
    </xf>
    <xf numFmtId="0" fontId="2" fillId="0" borderId="37" xfId="0" applyFont="1" applyBorder="1" applyAlignment="1">
      <alignment horizontal="left" wrapText="1"/>
    </xf>
    <xf numFmtId="0" fontId="2" fillId="0" borderId="39" xfId="0" applyFont="1" applyBorder="1" applyAlignment="1">
      <alignment horizontal="left" wrapText="1"/>
    </xf>
    <xf numFmtId="0" fontId="32" fillId="0" borderId="0" xfId="0" applyFont="1" applyAlignment="1">
      <alignment horizontal="left" vertical="top"/>
    </xf>
    <xf numFmtId="0" fontId="52" fillId="0" borderId="22" xfId="0" applyFont="1" applyBorder="1" applyAlignment="1">
      <alignment vertical="top" wrapText="1"/>
    </xf>
    <xf numFmtId="0" fontId="0" fillId="0" borderId="24" xfId="0" applyBorder="1" applyAlignment="1">
      <alignment vertical="top" wrapText="1"/>
    </xf>
    <xf numFmtId="0" fontId="0" fillId="0" borderId="25" xfId="0" applyBorder="1" applyAlignment="1">
      <alignment vertical="top" wrapText="1"/>
    </xf>
    <xf numFmtId="168" fontId="3" fillId="0" borderId="52" xfId="0" applyNumberFormat="1" applyFont="1" applyBorder="1" applyAlignment="1">
      <alignment vertical="center"/>
    </xf>
    <xf numFmtId="0" fontId="3" fillId="0" borderId="53" xfId="0" applyFont="1" applyBorder="1" applyAlignment="1">
      <alignment vertical="center"/>
    </xf>
    <xf numFmtId="0" fontId="33" fillId="0" borderId="0" xfId="0" applyFont="1" applyAlignment="1">
      <alignment horizontal="right" vertical="top"/>
    </xf>
    <xf numFmtId="0" fontId="3" fillId="0" borderId="0" xfId="0" applyFont="1" applyAlignment="1">
      <alignment horizontal="left" vertical="top" wrapText="1"/>
    </xf>
    <xf numFmtId="0" fontId="3" fillId="0" borderId="67" xfId="0" applyFont="1" applyBorder="1" applyAlignment="1">
      <alignment horizontal="left" vertical="top" wrapText="1"/>
    </xf>
    <xf numFmtId="0" fontId="2" fillId="6" borderId="0" xfId="0" applyFont="1" applyFill="1" applyAlignment="1">
      <alignment horizontal="left" vertical="top" wrapText="1"/>
    </xf>
    <xf numFmtId="0" fontId="0" fillId="0" borderId="41" xfId="0" applyBorder="1" applyAlignment="1">
      <alignment vertical="top"/>
    </xf>
    <xf numFmtId="0" fontId="7" fillId="0" borderId="44" xfId="0" applyFont="1" applyBorder="1" applyAlignment="1">
      <alignment vertical="top" wrapText="1"/>
    </xf>
    <xf numFmtId="0" fontId="2" fillId="0" borderId="67" xfId="0" applyFont="1" applyBorder="1" applyAlignment="1">
      <alignment vertical="top" wrapText="1"/>
    </xf>
    <xf numFmtId="0" fontId="2" fillId="0" borderId="44" xfId="0" applyFont="1" applyBorder="1" applyAlignment="1">
      <alignment vertical="top" wrapText="1"/>
    </xf>
    <xf numFmtId="0" fontId="2" fillId="0" borderId="70" xfId="0" applyFont="1" applyBorder="1" applyAlignment="1">
      <alignment vertical="top" wrapText="1"/>
    </xf>
    <xf numFmtId="0" fontId="2" fillId="0" borderId="71" xfId="0" applyFont="1" applyBorder="1" applyAlignment="1">
      <alignment vertical="top" wrapText="1"/>
    </xf>
    <xf numFmtId="0" fontId="2" fillId="0" borderId="72" xfId="0" applyFont="1" applyBorder="1" applyAlignment="1">
      <alignment vertical="top" wrapText="1"/>
    </xf>
    <xf numFmtId="164" fontId="32" fillId="0" borderId="0" xfId="5" applyFont="1" applyFill="1" applyAlignment="1">
      <alignment horizontal="right" vertical="top" wrapText="1"/>
    </xf>
    <xf numFmtId="165" fontId="2" fillId="0" borderId="42" xfId="7" applyNumberFormat="1" applyBorder="1" applyAlignment="1">
      <alignment horizontal="right" vertical="center"/>
    </xf>
    <xf numFmtId="165" fontId="2" fillId="0" borderId="25" xfId="7" applyNumberFormat="1" applyBorder="1" applyAlignment="1">
      <alignment horizontal="right" vertical="center"/>
    </xf>
    <xf numFmtId="0" fontId="2" fillId="0" borderId="27" xfId="0" applyFont="1" applyBorder="1" applyAlignment="1">
      <alignment horizontal="left" vertical="top"/>
    </xf>
    <xf numFmtId="0" fontId="2" fillId="0" borderId="20" xfId="0" applyFont="1" applyBorder="1" applyAlignment="1">
      <alignment horizontal="left" vertical="top"/>
    </xf>
    <xf numFmtId="0" fontId="54" fillId="0" borderId="0" xfId="0" applyFont="1" applyAlignment="1">
      <alignment horizontal="left" vertical="top" wrapText="1"/>
    </xf>
    <xf numFmtId="0" fontId="0" fillId="0" borderId="0" xfId="0" applyAlignment="1">
      <alignment vertical="top"/>
    </xf>
    <xf numFmtId="0" fontId="4" fillId="0" borderId="0" xfId="0" applyFont="1" applyAlignment="1">
      <alignment horizontal="left" wrapText="1"/>
    </xf>
    <xf numFmtId="173" fontId="3" fillId="9" borderId="31" xfId="5" applyNumberFormat="1" applyFont="1" applyBorder="1" applyAlignment="1">
      <alignment horizontal="right" vertical="center" wrapText="1"/>
    </xf>
    <xf numFmtId="0" fontId="15" fillId="15" borderId="12" xfId="0" applyFont="1" applyFill="1" applyBorder="1" applyAlignment="1" applyProtection="1">
      <alignment vertical="top" wrapText="1"/>
      <protection locked="0"/>
    </xf>
    <xf numFmtId="0" fontId="0" fillId="15" borderId="12" xfId="0" applyFill="1" applyBorder="1" applyAlignment="1">
      <alignment vertical="top" wrapText="1"/>
    </xf>
    <xf numFmtId="0" fontId="0" fillId="15" borderId="13" xfId="0" applyFill="1" applyBorder="1" applyAlignment="1">
      <alignment vertical="top" wrapText="1"/>
    </xf>
    <xf numFmtId="0" fontId="28" fillId="15" borderId="12" xfId="0" applyFont="1" applyFill="1" applyBorder="1" applyAlignment="1" applyProtection="1">
      <alignment horizontal="left" vertical="top" wrapText="1"/>
      <protection locked="0"/>
    </xf>
    <xf numFmtId="0" fontId="24" fillId="9" borderId="52" xfId="9" applyFont="1" applyFill="1" applyBorder="1" applyAlignment="1">
      <alignment horizontal="right" vertical="center"/>
    </xf>
    <xf numFmtId="0" fontId="24" fillId="9" borderId="53" xfId="9" applyFont="1" applyFill="1" applyBorder="1" applyAlignment="1">
      <alignment horizontal="right" vertical="center"/>
    </xf>
    <xf numFmtId="0" fontId="30" fillId="0" borderId="21" xfId="0" applyFont="1" applyBorder="1" applyAlignment="1">
      <alignment horizontal="left" vertical="center" wrapText="1"/>
    </xf>
    <xf numFmtId="0" fontId="30" fillId="0" borderId="30" xfId="0" applyFont="1" applyBorder="1" applyAlignment="1">
      <alignment horizontal="left" vertical="center" wrapText="1"/>
    </xf>
    <xf numFmtId="0" fontId="30" fillId="0" borderId="31" xfId="0" applyFont="1" applyBorder="1" applyAlignment="1">
      <alignment horizontal="left" vertical="center" wrapText="1"/>
    </xf>
    <xf numFmtId="0" fontId="22" fillId="0" borderId="0" xfId="0" applyFont="1" applyAlignment="1" applyProtection="1">
      <alignment horizontal="left" vertical="top" wrapText="1"/>
      <protection locked="0"/>
    </xf>
    <xf numFmtId="173" fontId="3" fillId="8" borderId="21" xfId="5" applyNumberFormat="1" applyFont="1" applyFill="1" applyBorder="1" applyAlignment="1" applyProtection="1">
      <alignment horizontal="right" vertical="center" wrapText="1"/>
      <protection locked="0"/>
    </xf>
    <xf numFmtId="173" fontId="3" fillId="8" borderId="31" xfId="0" applyNumberFormat="1" applyFont="1" applyFill="1" applyBorder="1" applyAlignment="1" applyProtection="1">
      <alignment horizontal="right" vertical="center"/>
      <protection locked="0"/>
    </xf>
    <xf numFmtId="0" fontId="2" fillId="12" borderId="7" xfId="6" applyBorder="1" applyAlignment="1" applyProtection="1">
      <alignment horizontal="left" vertical="center" wrapText="1"/>
      <protection locked="0"/>
    </xf>
    <xf numFmtId="0" fontId="2" fillId="12" borderId="12" xfId="6" applyBorder="1" applyAlignment="1" applyProtection="1">
      <alignment horizontal="left" vertical="center" wrapText="1"/>
      <protection locked="0"/>
    </xf>
    <xf numFmtId="0" fontId="2" fillId="12" borderId="13" xfId="6" applyBorder="1" applyAlignment="1" applyProtection="1">
      <alignment horizontal="left" vertical="center" wrapText="1"/>
      <protection locked="0"/>
    </xf>
    <xf numFmtId="0" fontId="6" fillId="0" borderId="0" xfId="0" applyFont="1" applyAlignment="1">
      <alignment vertical="center" wrapText="1"/>
    </xf>
    <xf numFmtId="0" fontId="0" fillId="0" borderId="0" xfId="0" applyAlignment="1">
      <alignment vertical="center" wrapText="1"/>
    </xf>
  </cellXfs>
  <cellStyles count="45">
    <cellStyle name="20% - Accent1" xfId="26" builtinId="30" hidden="1"/>
    <cellStyle name="20% - Accent2" xfId="29" builtinId="34" hidden="1"/>
    <cellStyle name="20% - Accent3" xfId="32" builtinId="38" hidden="1"/>
    <cellStyle name="20% - Accent4" xfId="35" builtinId="42" hidden="1"/>
    <cellStyle name="20% - Accent5" xfId="38" builtinId="46" hidden="1"/>
    <cellStyle name="20% - Accent6" xfId="42" builtinId="50" hidden="1"/>
    <cellStyle name="40% - Accent1" xfId="27" builtinId="31" hidden="1"/>
    <cellStyle name="40% - Accent2" xfId="30" builtinId="35" hidden="1"/>
    <cellStyle name="40% - Accent3" xfId="33" builtinId="39" hidden="1"/>
    <cellStyle name="40% - Accent4" xfId="36" builtinId="43" hidden="1"/>
    <cellStyle name="40% - Accent5" xfId="39" builtinId="47" hidden="1"/>
    <cellStyle name="40% - Accent6" xfId="43" builtinId="51" hidden="1"/>
    <cellStyle name="60% - Accent1" xfId="28" builtinId="32" hidden="1"/>
    <cellStyle name="60% - Accent2" xfId="31" builtinId="36" hidden="1"/>
    <cellStyle name="60% - Accent3" xfId="34" builtinId="40" hidden="1"/>
    <cellStyle name="60% - Accent4" xfId="37" builtinId="44" hidden="1"/>
    <cellStyle name="60% - Accent5" xfId="40" builtinId="48" hidden="1"/>
    <cellStyle name="60% - Accent6" xfId="44" builtinId="52" hidden="1"/>
    <cellStyle name="Accent6" xfId="41" builtinId="49" hidden="1"/>
    <cellStyle name="Bad" xfId="17" builtinId="27" hidden="1"/>
    <cellStyle name="Calculation" xfId="21" builtinId="22" hidden="1"/>
    <cellStyle name="Check Cell" xfId="23" builtinId="23" hidden="1"/>
    <cellStyle name="Currency" xfId="13" builtinId="4"/>
    <cellStyle name="FylliText_Tal" xfId="1" xr:uid="{00000000-0005-0000-0000-000016000000}"/>
    <cellStyle name="Good" xfId="16" builtinId="26" hidden="1"/>
    <cellStyle name="Heading 2" xfId="10" builtinId="17"/>
    <cellStyle name="Heading 3" xfId="11" builtinId="18"/>
    <cellStyle name="Heading 4" xfId="15" builtinId="19" hidden="1"/>
    <cellStyle name="Hyperlink" xfId="2" builtinId="8"/>
    <cellStyle name="Input"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Linked Cell" xfId="22" builtinId="24" hidden="1"/>
    <cellStyle name="Neutral" xfId="18" builtinId="28" hidden="1"/>
    <cellStyle name="Normal" xfId="0" builtinId="0"/>
    <cellStyle name="Normal 4" xfId="9" xr:uid="{00000000-0005-0000-0000-000024000000}"/>
    <cellStyle name="Note" xfId="25" builtinId="10" hidden="1"/>
    <cellStyle name="Output" xfId="20" builtinId="21" hidden="1"/>
    <cellStyle name="Summa" xfId="12" xr:uid="{00000000-0005-0000-0000-000029000000}"/>
    <cellStyle name="Title" xfId="14" builtinId="15" hidden="1"/>
    <cellStyle name="Warning Text" xfId="24" builtinId="11" hidden="1"/>
  </cellStyles>
  <dxfs count="81">
    <dxf>
      <font>
        <color theme="0"/>
      </font>
      <fill>
        <patternFill>
          <bgColor theme="0"/>
        </patternFill>
      </fill>
      <border>
        <left/>
        <right/>
        <top/>
        <bottom/>
        <vertical/>
        <horizontal/>
      </border>
    </dxf>
    <dxf>
      <fill>
        <patternFill>
          <bgColor rgb="FFFFFFFF"/>
        </patternFill>
      </fill>
    </dxf>
    <dxf>
      <fill>
        <patternFill>
          <bgColor theme="0"/>
        </patternFill>
      </fill>
      <border>
        <left/>
        <right/>
        <top/>
        <bottom/>
        <vertical/>
        <horizontal/>
      </border>
    </dxf>
    <dxf>
      <font>
        <strike val="0"/>
        <color theme="0"/>
      </font>
      <fill>
        <patternFill>
          <bgColor theme="0"/>
        </patternFill>
      </fill>
      <border>
        <left/>
        <right/>
        <top/>
        <bottom/>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theme="0"/>
        </patternFill>
      </fill>
      <border>
        <left/>
        <right/>
        <top/>
        <bottom/>
        <vertical/>
        <horizontal/>
      </border>
    </dxf>
    <dxf>
      <fill>
        <patternFill>
          <bgColor rgb="FFCCFFFF"/>
        </patternFill>
      </fill>
    </dxf>
    <dxf>
      <fill>
        <patternFill>
          <bgColor rgb="FFFFFFFF"/>
        </patternFill>
      </fill>
    </dxf>
    <dxf>
      <fill>
        <patternFill>
          <bgColor rgb="FFFF0000"/>
        </patternFill>
      </fill>
    </dxf>
    <dxf>
      <fill>
        <patternFill patternType="none">
          <bgColor auto="1"/>
        </patternFill>
      </fill>
    </dxf>
    <dxf>
      <fill>
        <patternFill>
          <bgColor rgb="FFCCFFFF"/>
        </patternFill>
      </fill>
    </dxf>
    <dxf>
      <border>
        <right/>
        <top/>
        <bottom/>
        <vertical/>
        <horizontal/>
      </border>
    </dxf>
    <dxf>
      <font>
        <color theme="0"/>
      </font>
      <fill>
        <patternFill>
          <bgColor theme="0"/>
        </patternFill>
      </fill>
      <border>
        <right/>
        <top/>
        <bottom/>
      </border>
    </dxf>
    <dxf>
      <font>
        <color theme="0"/>
      </font>
      <fill>
        <patternFill>
          <bgColor theme="0"/>
        </patternFill>
      </fill>
      <border>
        <right/>
        <top/>
        <bottom/>
        <vertical/>
        <horizontal/>
      </border>
    </dxf>
    <dxf>
      <font>
        <color theme="0"/>
      </font>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s>
  <tableStyles count="0" defaultTableStyle="TableStyleMedium9" defaultPivotStyle="PivotStyleLight16"/>
  <colors>
    <mruColors>
      <color rgb="FFCCFFFF"/>
      <color rgb="FFFFFF99"/>
      <color rgb="FFCCFFCC"/>
      <color rgb="FF0066FF"/>
      <color rgb="FFFFFF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619125</xdr:colOff>
          <xdr:row>220</xdr:row>
          <xdr:rowOff>0</xdr:rowOff>
        </xdr:from>
        <xdr:to>
          <xdr:col>14</xdr:col>
          <xdr:colOff>0</xdr:colOff>
          <xdr:row>221</xdr:row>
          <xdr:rowOff>114300</xdr:rowOff>
        </xdr:to>
        <xdr:sp macro="" textlink="">
          <xdr:nvSpPr>
            <xdr:cNvPr id="1148" name="AddRows3Button"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609600</xdr:colOff>
          <xdr:row>150</xdr:row>
          <xdr:rowOff>38100</xdr:rowOff>
        </xdr:from>
        <xdr:to>
          <xdr:col>13</xdr:col>
          <xdr:colOff>819150</xdr:colOff>
          <xdr:row>152</xdr:row>
          <xdr:rowOff>38100</xdr:rowOff>
        </xdr:to>
        <xdr:sp macro="" textlink="">
          <xdr:nvSpPr>
            <xdr:cNvPr id="1153" name="AddRows2Button"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johan.norman@soeco.s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2:AT400"/>
  <sheetViews>
    <sheetView showGridLines="0" tabSelected="1" zoomScaleNormal="100" workbookViewId="0">
      <selection activeCell="B9" sqref="B9:G9"/>
    </sheetView>
  </sheetViews>
  <sheetFormatPr defaultColWidth="9.140625" defaultRowHeight="12.75" x14ac:dyDescent="0.2"/>
  <cols>
    <col min="1" max="1" width="4.140625" style="190" customWidth="1"/>
    <col min="2" max="2" width="10.28515625" style="29" customWidth="1"/>
    <col min="3" max="4" width="12.7109375" style="29" customWidth="1"/>
    <col min="5" max="5" width="11.7109375" style="29" customWidth="1"/>
    <col min="6" max="6" width="8.28515625" style="29" customWidth="1"/>
    <col min="7" max="8" width="11.7109375" style="29" customWidth="1"/>
    <col min="9" max="10" width="10.28515625" style="29" customWidth="1"/>
    <col min="11" max="11" width="14.140625" style="29" customWidth="1"/>
    <col min="12" max="12" width="16" style="29" customWidth="1"/>
    <col min="13" max="14" width="12.7109375" style="29" customWidth="1"/>
    <col min="15" max="15" width="3.28515625" style="29" customWidth="1"/>
    <col min="16" max="18" width="19.140625" style="29" customWidth="1"/>
    <col min="19" max="19" width="10.28515625" style="29" customWidth="1"/>
    <col min="20" max="20" width="9.5703125" style="29" customWidth="1"/>
    <col min="21" max="21" width="8.7109375" style="29" customWidth="1"/>
    <col min="22" max="23" width="15.85546875" style="29" customWidth="1"/>
    <col min="24" max="25" width="10.140625" style="29" customWidth="1"/>
    <col min="26" max="26" width="9.5703125" style="29" hidden="1" customWidth="1"/>
    <col min="27" max="28" width="9.140625" style="29" hidden="1" customWidth="1"/>
    <col min="29" max="29" width="12.5703125" style="29" hidden="1" customWidth="1"/>
    <col min="30" max="32" width="8.42578125" style="29" hidden="1" customWidth="1"/>
    <col min="33" max="34" width="9.7109375" style="29" hidden="1" customWidth="1"/>
    <col min="35" max="35" width="8.42578125" style="29" hidden="1" customWidth="1"/>
    <col min="36" max="37" width="7.7109375" style="29" customWidth="1"/>
    <col min="38" max="39" width="8.7109375" style="29" customWidth="1"/>
    <col min="40" max="40" width="7.7109375" style="29" customWidth="1"/>
    <col min="41" max="43" width="9.140625" style="29" customWidth="1"/>
    <col min="44" max="44" width="10.42578125" style="29" customWidth="1"/>
    <col min="45" max="50" width="9.140625" style="29" customWidth="1"/>
    <col min="51" max="16384" width="9.140625" style="29"/>
  </cols>
  <sheetData>
    <row r="2" spans="1:46" x14ac:dyDescent="0.2">
      <c r="G2" s="30"/>
      <c r="J2" s="45"/>
      <c r="M2" s="53"/>
      <c r="O2" s="26" t="str">
        <f>"Avrop nr: "&amp;B15</f>
        <v xml:space="preserve">Avrop nr: </v>
      </c>
      <c r="W2" s="26" t="str">
        <f>"Avrop nr: "&amp;B15</f>
        <v xml:space="preserve">Avrop nr: </v>
      </c>
      <c r="AC2" s="26"/>
      <c r="AH2" s="56"/>
      <c r="AI2" s="56"/>
      <c r="AJ2" s="56"/>
      <c r="AK2" s="56"/>
      <c r="AL2" s="56"/>
      <c r="AM2" s="56"/>
      <c r="AN2" s="56"/>
      <c r="AO2" s="56"/>
      <c r="AP2" s="56"/>
      <c r="AQ2" s="56"/>
      <c r="AR2" s="56"/>
      <c r="AS2" s="56"/>
      <c r="AT2" s="56"/>
    </row>
    <row r="3" spans="1:46" ht="26.25" x14ac:dyDescent="0.2">
      <c r="B3" s="434" t="s">
        <v>57</v>
      </c>
      <c r="C3" s="434"/>
      <c r="D3" s="435"/>
      <c r="E3" s="435"/>
      <c r="P3" s="434" t="s">
        <v>58</v>
      </c>
      <c r="Q3" s="436"/>
      <c r="R3" s="435"/>
      <c r="T3" s="437" t="str">
        <f>IF(LarmStatus,"Minst ett av de obligatoriska kraven är inte ifyllda eller besvarade med Nej","")</f>
        <v>Minst ett av de obligatoriska kraven är inte ifyllda eller besvarade med Nej</v>
      </c>
      <c r="U3" s="437"/>
      <c r="V3" s="437"/>
      <c r="W3" s="437"/>
      <c r="X3" s="30"/>
      <c r="Y3" s="30"/>
      <c r="Z3" s="30"/>
      <c r="AB3" s="30"/>
      <c r="AD3" s="62"/>
      <c r="AH3" s="30" t="b">
        <f>OR(AH4:AH1035)</f>
        <v>1</v>
      </c>
    </row>
    <row r="4" spans="1:46" ht="32.25" customHeight="1" x14ac:dyDescent="0.35">
      <c r="B4" s="438" t="s">
        <v>95</v>
      </c>
      <c r="C4" s="439"/>
      <c r="D4" s="439"/>
      <c r="E4" s="439"/>
      <c r="F4" s="439"/>
      <c r="G4" s="439"/>
      <c r="H4" s="439"/>
      <c r="I4" s="439"/>
      <c r="J4" s="451" t="s">
        <v>282</v>
      </c>
      <c r="K4" s="452"/>
      <c r="L4" s="452"/>
      <c r="M4" s="452"/>
      <c r="N4" s="452"/>
      <c r="O4" s="453"/>
      <c r="P4" s="442" t="s">
        <v>272</v>
      </c>
      <c r="Q4" s="442"/>
      <c r="R4" s="442"/>
      <c r="S4" s="442"/>
      <c r="T4" s="442"/>
      <c r="U4" s="442"/>
      <c r="V4" s="442"/>
      <c r="W4" s="443"/>
      <c r="Z4" s="31"/>
    </row>
    <row r="5" spans="1:46" ht="63" customHeight="1" x14ac:dyDescent="0.2">
      <c r="B5" s="440"/>
      <c r="C5" s="441"/>
      <c r="D5" s="441"/>
      <c r="E5" s="441"/>
      <c r="F5" s="441"/>
      <c r="G5" s="441"/>
      <c r="H5" s="441"/>
      <c r="I5" s="441"/>
      <c r="J5" s="454" t="str">
        <f>Ramavtalsområde</f>
        <v>Cirkulära möbelavtal - Delområde Avyttring</v>
      </c>
      <c r="K5" s="455"/>
      <c r="L5" s="455"/>
      <c r="M5" s="455"/>
      <c r="N5" s="455"/>
      <c r="O5" s="456"/>
      <c r="P5" s="444"/>
      <c r="Q5" s="444"/>
      <c r="R5" s="444"/>
      <c r="S5" s="444"/>
      <c r="T5" s="444"/>
      <c r="U5" s="444"/>
      <c r="V5" s="444"/>
      <c r="W5" s="445"/>
      <c r="AB5" s="1"/>
      <c r="AC5" s="33"/>
      <c r="AD5" s="33"/>
      <c r="AE5" s="33"/>
      <c r="AF5" s="33"/>
    </row>
    <row r="6" spans="1:46" ht="26.25" customHeight="1" x14ac:dyDescent="0.2">
      <c r="B6" s="446" t="s">
        <v>136</v>
      </c>
      <c r="C6" s="446"/>
      <c r="D6" s="446"/>
      <c r="E6" s="446"/>
      <c r="F6" s="446"/>
      <c r="G6" s="446"/>
      <c r="H6" s="446"/>
      <c r="I6" s="446"/>
      <c r="J6" s="448" t="s">
        <v>590</v>
      </c>
      <c r="K6" s="449"/>
      <c r="L6" s="449"/>
      <c r="M6" s="449"/>
      <c r="N6" s="449"/>
      <c r="O6" s="450"/>
      <c r="P6" s="30"/>
      <c r="Q6" s="6"/>
      <c r="R6" s="6"/>
      <c r="S6" s="6"/>
      <c r="T6" s="6"/>
      <c r="U6" s="6"/>
      <c r="V6" s="6"/>
      <c r="W6" s="6"/>
      <c r="AB6" s="1"/>
      <c r="AC6" s="33"/>
      <c r="AD6" s="33"/>
      <c r="AE6" s="33"/>
      <c r="AF6" s="33"/>
    </row>
    <row r="7" spans="1:46" ht="18" customHeight="1" x14ac:dyDescent="0.2">
      <c r="B7" s="447" t="s">
        <v>56</v>
      </c>
      <c r="C7" s="447"/>
      <c r="D7" s="447"/>
      <c r="E7" s="447"/>
      <c r="F7" s="447"/>
      <c r="G7" s="447"/>
      <c r="H7" s="447"/>
      <c r="I7" s="447"/>
      <c r="J7" s="448"/>
      <c r="K7" s="449"/>
      <c r="L7" s="449"/>
      <c r="M7" s="449"/>
      <c r="N7" s="449"/>
      <c r="O7" s="450"/>
      <c r="P7" s="32" t="s">
        <v>28</v>
      </c>
      <c r="Q7" s="6"/>
      <c r="R7" s="6"/>
      <c r="S7" s="6"/>
      <c r="T7" s="6"/>
      <c r="U7" s="6"/>
      <c r="V7" s="6"/>
      <c r="W7" s="6"/>
      <c r="AB7" s="1"/>
      <c r="AC7" s="33"/>
      <c r="AD7" s="33"/>
      <c r="AE7" s="33"/>
      <c r="AF7" s="33"/>
    </row>
    <row r="8" spans="1:46" ht="27.75" customHeight="1" x14ac:dyDescent="0.2">
      <c r="B8" s="429" t="s">
        <v>6</v>
      </c>
      <c r="C8" s="405"/>
      <c r="D8" s="405"/>
      <c r="E8" s="405"/>
      <c r="F8" s="405"/>
      <c r="G8" s="405"/>
      <c r="H8" s="429" t="s">
        <v>30</v>
      </c>
      <c r="I8" s="430"/>
      <c r="J8" s="457" t="str">
        <f>Ramavtalsnummer</f>
        <v>23.3-9542-2024</v>
      </c>
      <c r="K8" s="458"/>
      <c r="L8" s="458"/>
      <c r="M8" s="458"/>
      <c r="N8" s="458"/>
      <c r="O8" s="459"/>
      <c r="P8" s="428" t="s">
        <v>29</v>
      </c>
      <c r="Q8" s="428"/>
      <c r="R8" s="428"/>
      <c r="S8" s="428"/>
      <c r="T8" s="428"/>
      <c r="U8" s="428"/>
      <c r="V8" s="428" t="s">
        <v>30</v>
      </c>
      <c r="W8" s="428"/>
      <c r="AB8" s="1"/>
      <c r="AC8" s="33"/>
      <c r="AD8" s="33"/>
      <c r="AE8" s="33"/>
      <c r="AF8" s="33"/>
    </row>
    <row r="9" spans="1:46" ht="19.5" customHeight="1" x14ac:dyDescent="0.2">
      <c r="B9" s="431"/>
      <c r="C9" s="432"/>
      <c r="D9" s="432"/>
      <c r="E9" s="432"/>
      <c r="F9" s="432"/>
      <c r="G9" s="432"/>
      <c r="H9" s="431"/>
      <c r="I9" s="433"/>
      <c r="J9" s="461" t="s">
        <v>521</v>
      </c>
      <c r="K9" s="462"/>
      <c r="L9" s="462"/>
      <c r="M9" s="462"/>
      <c r="N9" s="462"/>
      <c r="O9" s="463"/>
      <c r="P9" s="460"/>
      <c r="Q9" s="460"/>
      <c r="R9" s="460"/>
      <c r="S9" s="460"/>
      <c r="T9" s="460"/>
      <c r="U9" s="460"/>
      <c r="V9" s="467" t="str">
        <f>IFERROR(INDEX(Admin!$E$61:$E$105,MATCH('1 Specifikation'!$P$9,Admin!$C$61:$C$105,0)),"")</f>
        <v/>
      </c>
      <c r="W9" s="467"/>
      <c r="AB9" s="1"/>
      <c r="AC9" s="33"/>
      <c r="AD9" s="33"/>
      <c r="AE9" s="33"/>
      <c r="AF9" s="33"/>
    </row>
    <row r="10" spans="1:46" s="33" customFormat="1" ht="27.75" customHeight="1" x14ac:dyDescent="0.2">
      <c r="A10" s="191"/>
      <c r="B10" s="426" t="s">
        <v>7</v>
      </c>
      <c r="C10" s="426"/>
      <c r="D10" s="426"/>
      <c r="E10" s="426" t="s">
        <v>5</v>
      </c>
      <c r="F10" s="426"/>
      <c r="G10" s="426"/>
      <c r="H10" s="426" t="s">
        <v>55</v>
      </c>
      <c r="I10" s="426"/>
      <c r="J10" s="464" t="str">
        <f>"Version " &amp; Version</f>
        <v>Version 1.0</v>
      </c>
      <c r="K10" s="465"/>
      <c r="L10" s="465"/>
      <c r="M10" s="465"/>
      <c r="N10" s="465"/>
      <c r="O10" s="466"/>
      <c r="P10" s="428" t="s">
        <v>1</v>
      </c>
      <c r="Q10" s="428"/>
      <c r="R10" s="428"/>
      <c r="S10" s="428"/>
      <c r="T10" s="428" t="s">
        <v>3</v>
      </c>
      <c r="U10" s="428"/>
      <c r="V10" s="428"/>
      <c r="W10" s="428"/>
      <c r="AB10" s="1"/>
    </row>
    <row r="11" spans="1:46" ht="19.5" customHeight="1" x14ac:dyDescent="0.2">
      <c r="B11" s="427"/>
      <c r="C11" s="427"/>
      <c r="D11" s="427"/>
      <c r="E11" s="427"/>
      <c r="F11" s="427"/>
      <c r="G11" s="427"/>
      <c r="H11" s="427"/>
      <c r="I11" s="427"/>
      <c r="P11" s="415" t="str">
        <f>IFERROR(INDEX(Admin!$L$61:$L$105,MATCH('1 Specifikation'!$P$9,Admin!$C$61:$C$105,0)),"")</f>
        <v/>
      </c>
      <c r="Q11" s="415"/>
      <c r="R11" s="415"/>
      <c r="S11" s="415"/>
      <c r="T11" s="415" t="str">
        <f>IFERROR(INDEX(Admin!$N$61:$N$105,MATCH('1 Specifikation'!$P$9,Admin!$C$61:$C$105,0)),"")</f>
        <v/>
      </c>
      <c r="U11" s="415"/>
      <c r="V11" s="415"/>
      <c r="W11" s="415"/>
      <c r="AB11" s="1"/>
      <c r="AC11" s="33"/>
      <c r="AD11" s="33"/>
      <c r="AE11" s="33"/>
      <c r="AF11" s="33"/>
    </row>
    <row r="12" spans="1:46" ht="27.75" customHeight="1" x14ac:dyDescent="0.2">
      <c r="B12" s="426" t="s">
        <v>54</v>
      </c>
      <c r="C12" s="426"/>
      <c r="D12" s="426"/>
      <c r="E12" s="426" t="s">
        <v>1</v>
      </c>
      <c r="F12" s="426"/>
      <c r="G12" s="426"/>
      <c r="H12" s="426" t="s">
        <v>2</v>
      </c>
      <c r="I12" s="426"/>
      <c r="P12" s="428" t="s">
        <v>7</v>
      </c>
      <c r="Q12" s="428"/>
      <c r="R12" s="428"/>
      <c r="S12" s="406"/>
      <c r="T12" s="428" t="s">
        <v>5</v>
      </c>
      <c r="U12" s="428"/>
      <c r="V12" s="428" t="s">
        <v>55</v>
      </c>
      <c r="W12" s="428"/>
      <c r="AB12" s="1"/>
      <c r="AC12" s="33"/>
      <c r="AD12" s="33"/>
      <c r="AE12" s="33"/>
      <c r="AF12" s="33"/>
    </row>
    <row r="13" spans="1:46" ht="19.5" customHeight="1" x14ac:dyDescent="0.2">
      <c r="B13" s="427"/>
      <c r="C13" s="427"/>
      <c r="D13" s="427"/>
      <c r="E13" s="427"/>
      <c r="F13" s="427"/>
      <c r="G13" s="427"/>
      <c r="H13" s="427"/>
      <c r="I13" s="427"/>
      <c r="P13" s="409" t="str">
        <f>IFERROR(INDEX(Admin!$F$61:$F$105,MATCH('1 Specifikation'!$P$9,Admin!$C$61:$C$105,0)),"")</f>
        <v/>
      </c>
      <c r="Q13" s="410"/>
      <c r="R13" s="410"/>
      <c r="S13" s="411"/>
      <c r="T13" s="415" t="str">
        <f>IFERROR(INDEX(Admin!$G$61:$G$105,MATCH('1 Specifikation'!$P$9,Admin!$C$61:$C$105,0)),"")</f>
        <v/>
      </c>
      <c r="U13" s="415"/>
      <c r="V13" s="415" t="str">
        <f>IFERROR(INDEX(Admin!$H$61:$H$105,MATCH('1 Specifikation'!$P$9,Admin!$C$61:$C$105,0)),"")</f>
        <v/>
      </c>
      <c r="W13" s="415"/>
      <c r="AB13" s="1"/>
      <c r="AC13" s="33"/>
      <c r="AD13" s="33"/>
      <c r="AE13" s="33"/>
      <c r="AF13" s="33"/>
    </row>
    <row r="14" spans="1:46" ht="27.75" customHeight="1" x14ac:dyDescent="0.2">
      <c r="B14" s="426" t="s">
        <v>109</v>
      </c>
      <c r="C14" s="426"/>
      <c r="D14" s="426"/>
      <c r="E14" s="429" t="s">
        <v>3</v>
      </c>
      <c r="F14" s="405"/>
      <c r="G14" s="405"/>
      <c r="H14" s="405"/>
      <c r="I14" s="430"/>
      <c r="P14" s="406" t="s">
        <v>2</v>
      </c>
      <c r="Q14" s="407"/>
      <c r="R14" s="407"/>
      <c r="S14" s="407"/>
      <c r="T14" s="406" t="s">
        <v>31</v>
      </c>
      <c r="U14" s="407"/>
      <c r="V14" s="407"/>
      <c r="W14" s="408"/>
      <c r="AB14" s="1"/>
      <c r="AC14" s="33"/>
      <c r="AD14" s="33"/>
      <c r="AE14" s="33"/>
      <c r="AF14" s="33"/>
    </row>
    <row r="15" spans="1:46" ht="19.5" customHeight="1" x14ac:dyDescent="0.2">
      <c r="B15" s="427"/>
      <c r="C15" s="427"/>
      <c r="D15" s="427"/>
      <c r="E15" s="431"/>
      <c r="F15" s="432"/>
      <c r="G15" s="432"/>
      <c r="H15" s="432"/>
      <c r="I15" s="433"/>
      <c r="P15" s="409" t="str">
        <f>IFERROR(INDEX(Admin!$M$61:$M$105,MATCH('1 Specifikation'!$P$9,Admin!$C$61:$C$105,0)),"")</f>
        <v/>
      </c>
      <c r="Q15" s="410"/>
      <c r="R15" s="410"/>
      <c r="S15" s="410"/>
      <c r="T15" s="409"/>
      <c r="U15" s="410"/>
      <c r="V15" s="410"/>
      <c r="W15" s="411"/>
      <c r="AB15" s="1"/>
      <c r="AC15" s="33"/>
      <c r="AD15" s="33"/>
      <c r="AE15" s="33"/>
      <c r="AF15" s="33"/>
    </row>
    <row r="16" spans="1:46" ht="27.75" customHeight="1" x14ac:dyDescent="0.2">
      <c r="B16" s="405"/>
      <c r="C16" s="405"/>
      <c r="D16" s="405"/>
      <c r="E16" s="405"/>
      <c r="F16" s="405"/>
      <c r="G16" s="405"/>
      <c r="H16" s="405"/>
      <c r="I16" s="405"/>
      <c r="J16" s="45"/>
      <c r="P16" s="406" t="s">
        <v>32</v>
      </c>
      <c r="Q16" s="407"/>
      <c r="R16" s="408"/>
      <c r="S16" s="406" t="s">
        <v>518</v>
      </c>
      <c r="T16" s="407"/>
      <c r="U16" s="407"/>
      <c r="V16" s="407"/>
      <c r="W16" s="408"/>
      <c r="AB16" s="1"/>
      <c r="AC16" s="33"/>
      <c r="AD16" s="33"/>
      <c r="AE16" s="33"/>
      <c r="AF16" s="33"/>
    </row>
    <row r="17" spans="2:34" ht="19.5" customHeight="1" x14ac:dyDescent="0.2">
      <c r="B17" s="422"/>
      <c r="C17" s="422"/>
      <c r="D17" s="422"/>
      <c r="E17" s="422" t="s">
        <v>0</v>
      </c>
      <c r="F17" s="422"/>
      <c r="G17" s="422"/>
      <c r="H17" s="422"/>
      <c r="I17" s="422"/>
      <c r="P17" s="409"/>
      <c r="Q17" s="410"/>
      <c r="R17" s="411"/>
      <c r="S17" s="423"/>
      <c r="T17" s="424"/>
      <c r="U17" s="424"/>
      <c r="V17" s="424"/>
      <c r="W17" s="425"/>
      <c r="AB17" s="1"/>
      <c r="AC17" s="33"/>
      <c r="AD17" s="33"/>
      <c r="AE17" s="33"/>
      <c r="AF17" s="33"/>
      <c r="AH17" s="63"/>
    </row>
    <row r="18" spans="2:34" ht="19.5" customHeight="1" x14ac:dyDescent="0.2">
      <c r="B18" s="233"/>
      <c r="C18" s="233"/>
      <c r="D18" s="233"/>
      <c r="E18" s="233"/>
      <c r="F18" s="233"/>
      <c r="G18" s="233"/>
      <c r="H18" s="233"/>
      <c r="I18" s="233"/>
      <c r="P18" s="234"/>
      <c r="Q18" s="234"/>
      <c r="R18" s="234"/>
      <c r="S18" s="232"/>
      <c r="T18" s="232"/>
      <c r="U18" s="232"/>
      <c r="V18" s="232"/>
      <c r="W18" s="232"/>
      <c r="AB18" s="1"/>
      <c r="AC18" s="33"/>
      <c r="AD18" s="33"/>
      <c r="AE18" s="33"/>
      <c r="AF18" s="33"/>
      <c r="AH18" s="63"/>
    </row>
    <row r="19" spans="2:34" ht="17.25" customHeight="1" x14ac:dyDescent="0.2">
      <c r="B19" s="30" t="s">
        <v>276</v>
      </c>
      <c r="P19" s="30" t="s">
        <v>277</v>
      </c>
      <c r="AB19" s="1"/>
      <c r="AC19" s="33"/>
      <c r="AD19" s="33"/>
      <c r="AE19" s="33"/>
      <c r="AF19" s="33"/>
    </row>
    <row r="20" spans="2:34" ht="12.75" customHeight="1" x14ac:dyDescent="0.2">
      <c r="B20" s="393" t="s">
        <v>608</v>
      </c>
      <c r="C20" s="394"/>
      <c r="D20" s="394"/>
      <c r="E20" s="394"/>
      <c r="F20" s="394"/>
      <c r="G20" s="394"/>
      <c r="H20" s="394"/>
      <c r="I20" s="395"/>
      <c r="P20" s="393" t="s">
        <v>609</v>
      </c>
      <c r="Q20" s="394"/>
      <c r="R20" s="394"/>
      <c r="S20" s="394"/>
      <c r="T20" s="394"/>
      <c r="U20" s="394"/>
      <c r="V20" s="394"/>
      <c r="W20" s="395"/>
      <c r="AB20" s="1"/>
      <c r="AC20" s="33"/>
      <c r="AD20" s="33"/>
      <c r="AE20" s="33"/>
      <c r="AF20" s="33"/>
    </row>
    <row r="21" spans="2:34" ht="12.75" customHeight="1" x14ac:dyDescent="0.2">
      <c r="B21" s="396"/>
      <c r="C21" s="327"/>
      <c r="D21" s="327"/>
      <c r="E21" s="327"/>
      <c r="F21" s="327"/>
      <c r="G21" s="327"/>
      <c r="H21" s="327"/>
      <c r="I21" s="397"/>
      <c r="P21" s="396"/>
      <c r="Q21" s="327"/>
      <c r="R21" s="327"/>
      <c r="S21" s="327"/>
      <c r="T21" s="327"/>
      <c r="U21" s="327"/>
      <c r="V21" s="327"/>
      <c r="W21" s="397"/>
      <c r="AB21" s="1"/>
      <c r="AC21" s="33"/>
      <c r="AD21" s="33"/>
      <c r="AE21" s="33"/>
      <c r="AF21" s="33"/>
    </row>
    <row r="22" spans="2:34" ht="12.75" customHeight="1" x14ac:dyDescent="0.2">
      <c r="B22" s="396"/>
      <c r="C22" s="327"/>
      <c r="D22" s="327"/>
      <c r="E22" s="327"/>
      <c r="F22" s="327"/>
      <c r="G22" s="327"/>
      <c r="H22" s="327"/>
      <c r="I22" s="397"/>
      <c r="P22" s="396"/>
      <c r="Q22" s="327"/>
      <c r="R22" s="327"/>
      <c r="S22" s="327"/>
      <c r="T22" s="327"/>
      <c r="U22" s="327"/>
      <c r="V22" s="327"/>
      <c r="W22" s="397"/>
      <c r="AB22" s="1"/>
      <c r="AC22" s="33"/>
      <c r="AD22" s="33"/>
      <c r="AE22" s="33"/>
      <c r="AF22" s="33"/>
    </row>
    <row r="23" spans="2:34" ht="12.75" customHeight="1" x14ac:dyDescent="0.2">
      <c r="B23" s="396"/>
      <c r="C23" s="327"/>
      <c r="D23" s="327"/>
      <c r="E23" s="327"/>
      <c r="F23" s="327"/>
      <c r="G23" s="327"/>
      <c r="H23" s="327"/>
      <c r="I23" s="397"/>
      <c r="P23" s="396"/>
      <c r="Q23" s="327"/>
      <c r="R23" s="327"/>
      <c r="S23" s="327"/>
      <c r="T23" s="327"/>
      <c r="U23" s="327"/>
      <c r="V23" s="327"/>
      <c r="W23" s="397"/>
      <c r="AB23" s="1"/>
      <c r="AC23" s="33"/>
      <c r="AD23" s="33"/>
      <c r="AE23" s="33"/>
      <c r="AF23" s="33"/>
    </row>
    <row r="24" spans="2:34" ht="54.4" customHeight="1" x14ac:dyDescent="0.2">
      <c r="B24" s="396"/>
      <c r="C24" s="327"/>
      <c r="D24" s="327"/>
      <c r="E24" s="327"/>
      <c r="F24" s="327"/>
      <c r="G24" s="327"/>
      <c r="H24" s="327"/>
      <c r="I24" s="397"/>
      <c r="P24" s="398"/>
      <c r="Q24" s="399"/>
      <c r="R24" s="399"/>
      <c r="S24" s="399"/>
      <c r="T24" s="399"/>
      <c r="U24" s="399"/>
      <c r="V24" s="399"/>
      <c r="W24" s="400"/>
      <c r="AB24" s="1"/>
      <c r="AC24" s="33"/>
      <c r="AD24" s="33"/>
      <c r="AE24" s="33"/>
      <c r="AF24" s="33"/>
    </row>
    <row r="25" spans="2:34" ht="43.15" customHeight="1" x14ac:dyDescent="0.2">
      <c r="B25" s="398"/>
      <c r="C25" s="399"/>
      <c r="D25" s="399"/>
      <c r="E25" s="399"/>
      <c r="F25" s="399"/>
      <c r="G25" s="399"/>
      <c r="H25" s="399"/>
      <c r="I25" s="400"/>
      <c r="AB25" s="1"/>
      <c r="AC25" s="33"/>
      <c r="AD25" s="33"/>
      <c r="AE25" s="33"/>
      <c r="AF25" s="33"/>
    </row>
    <row r="26" spans="2:34" ht="17.25" customHeight="1" x14ac:dyDescent="0.2">
      <c r="B26" s="64"/>
      <c r="C26" s="42"/>
      <c r="D26" s="42"/>
      <c r="E26" s="42"/>
      <c r="F26" s="42"/>
      <c r="G26" s="42"/>
      <c r="H26" s="42"/>
      <c r="P26" s="30" t="s">
        <v>519</v>
      </c>
    </row>
    <row r="27" spans="2:34" ht="55.5" customHeight="1" x14ac:dyDescent="0.2">
      <c r="B27" s="49" t="s">
        <v>274</v>
      </c>
      <c r="P27" s="412" t="s">
        <v>520</v>
      </c>
      <c r="Q27" s="413"/>
      <c r="R27" s="413"/>
      <c r="S27" s="413"/>
      <c r="T27" s="413"/>
      <c r="U27" s="413"/>
      <c r="V27" s="413"/>
      <c r="W27" s="414"/>
      <c r="AB27" s="1"/>
      <c r="AC27" s="33"/>
      <c r="AD27" s="33"/>
      <c r="AE27" s="33"/>
      <c r="AF27" s="33"/>
    </row>
    <row r="28" spans="2:34" ht="115.5" customHeight="1" x14ac:dyDescent="0.2">
      <c r="B28" s="418"/>
      <c r="C28" s="419"/>
      <c r="D28" s="419"/>
      <c r="E28" s="419"/>
      <c r="F28" s="419"/>
      <c r="G28" s="419"/>
      <c r="H28" s="419"/>
      <c r="I28" s="419"/>
      <c r="P28" s="402"/>
      <c r="Q28" s="403"/>
      <c r="R28" s="403"/>
      <c r="S28" s="403"/>
      <c r="T28" s="403"/>
      <c r="U28" s="403"/>
      <c r="V28" s="403"/>
      <c r="W28" s="404"/>
      <c r="AB28" s="1"/>
      <c r="AC28" s="33"/>
      <c r="AD28" s="33"/>
      <c r="AE28" s="33"/>
      <c r="AF28" s="33"/>
    </row>
    <row r="29" spans="2:34" ht="17.25" customHeight="1" x14ac:dyDescent="0.2">
      <c r="B29" s="64"/>
      <c r="C29" s="42"/>
      <c r="D29" s="42"/>
      <c r="E29" s="42"/>
      <c r="F29" s="42"/>
      <c r="G29" s="42"/>
      <c r="H29" s="42"/>
    </row>
    <row r="30" spans="2:34" ht="27.75" customHeight="1" x14ac:dyDescent="0.2">
      <c r="B30" s="401" t="s">
        <v>510</v>
      </c>
      <c r="C30" s="401"/>
      <c r="D30" s="401" t="s">
        <v>511</v>
      </c>
      <c r="E30" s="401"/>
      <c r="G30" s="338" t="s">
        <v>84</v>
      </c>
      <c r="H30" s="338"/>
      <c r="I30" s="338"/>
    </row>
    <row r="31" spans="2:34" ht="19.5" customHeight="1" x14ac:dyDescent="0.2">
      <c r="B31" s="391"/>
      <c r="C31" s="392"/>
      <c r="D31" s="391"/>
      <c r="E31" s="392"/>
      <c r="G31" s="418"/>
      <c r="H31" s="418"/>
      <c r="I31" s="418"/>
    </row>
    <row r="32" spans="2:34" ht="12.75" customHeight="1" x14ac:dyDescent="0.2"/>
    <row r="33" spans="2:43" ht="27.75" customHeight="1" x14ac:dyDescent="0.2">
      <c r="B33" s="401" t="s">
        <v>49</v>
      </c>
      <c r="C33" s="401"/>
      <c r="D33" s="401" t="s">
        <v>50</v>
      </c>
      <c r="E33" s="401"/>
      <c r="G33" s="338" t="s">
        <v>611</v>
      </c>
      <c r="H33" s="338"/>
      <c r="I33" s="338"/>
    </row>
    <row r="34" spans="2:43" ht="19.5" customHeight="1" x14ac:dyDescent="0.2">
      <c r="B34" s="391"/>
      <c r="C34" s="392"/>
      <c r="D34" s="416"/>
      <c r="E34" s="417"/>
      <c r="G34" s="420"/>
      <c r="H34" s="420"/>
      <c r="I34" s="420"/>
      <c r="P34" s="65"/>
      <c r="Q34" s="65"/>
      <c r="R34" s="65"/>
    </row>
    <row r="35" spans="2:43" ht="12.75" customHeight="1" x14ac:dyDescent="0.2">
      <c r="F35" s="45"/>
    </row>
    <row r="36" spans="2:43" ht="27.75" customHeight="1" x14ac:dyDescent="0.2">
      <c r="B36" s="401" t="s">
        <v>512</v>
      </c>
      <c r="C36" s="401"/>
      <c r="D36" s="401" t="s">
        <v>513</v>
      </c>
      <c r="E36" s="401"/>
      <c r="G36" s="338" t="s">
        <v>612</v>
      </c>
      <c r="H36" s="338"/>
      <c r="I36" s="338"/>
    </row>
    <row r="37" spans="2:43" ht="19.5" customHeight="1" x14ac:dyDescent="0.2">
      <c r="B37" s="391"/>
      <c r="C37" s="392"/>
      <c r="D37" s="391"/>
      <c r="E37" s="392"/>
      <c r="G37" s="416"/>
      <c r="H37" s="421"/>
      <c r="I37" s="417"/>
      <c r="P37" s="65"/>
      <c r="Q37" s="65"/>
      <c r="R37" s="65"/>
    </row>
    <row r="38" spans="2:43" ht="12.75" customHeight="1" x14ac:dyDescent="0.2"/>
    <row r="39" spans="2:43" ht="26.25" hidden="1" customHeight="1" x14ac:dyDescent="0.2">
      <c r="B39" s="343" t="s">
        <v>273</v>
      </c>
      <c r="C39" s="481"/>
      <c r="D39" s="481"/>
      <c r="E39" s="481"/>
      <c r="F39" s="481"/>
      <c r="G39" s="481"/>
      <c r="H39" s="481"/>
      <c r="I39" s="481"/>
      <c r="J39" s="481"/>
      <c r="K39" s="481"/>
      <c r="L39" s="202"/>
      <c r="M39" s="203"/>
      <c r="N39" s="203"/>
    </row>
    <row r="40" spans="2:43" ht="26.25" hidden="1" customHeight="1" x14ac:dyDescent="0.2">
      <c r="B40" s="469" t="s">
        <v>163</v>
      </c>
      <c r="C40" s="470"/>
      <c r="D40" s="470"/>
      <c r="E40" s="470"/>
      <c r="F40" s="470"/>
      <c r="G40" s="470"/>
      <c r="H40" s="470"/>
      <c r="I40" s="470"/>
      <c r="J40" s="470"/>
      <c r="K40" s="470"/>
      <c r="L40" s="204"/>
      <c r="M40" s="205"/>
      <c r="N40" s="205"/>
    </row>
    <row r="41" spans="2:43" ht="12.75" hidden="1" customHeight="1" x14ac:dyDescent="0.2">
      <c r="B41" s="39"/>
      <c r="C41" s="39"/>
      <c r="D41" s="39"/>
      <c r="E41" s="39"/>
      <c r="F41" s="39"/>
      <c r="G41" s="39"/>
      <c r="H41" s="39"/>
      <c r="I41" s="39"/>
      <c r="J41" s="39"/>
      <c r="K41" s="83"/>
    </row>
    <row r="42" spans="2:43" ht="27.75" hidden="1" customHeight="1" x14ac:dyDescent="0.2">
      <c r="B42" s="283" t="s">
        <v>586</v>
      </c>
      <c r="C42" s="284"/>
      <c r="D42" s="284"/>
      <c r="E42" s="284"/>
      <c r="F42" s="284"/>
      <c r="G42" s="284"/>
      <c r="H42" s="284"/>
      <c r="I42" s="284"/>
      <c r="J42" s="284"/>
      <c r="K42" s="284"/>
      <c r="L42" s="239"/>
      <c r="M42" s="240"/>
      <c r="N42" s="240"/>
    </row>
    <row r="43" spans="2:43" ht="25.5" hidden="1" customHeight="1" x14ac:dyDescent="0.2">
      <c r="B43" s="469"/>
      <c r="C43" s="470"/>
      <c r="D43" s="470"/>
      <c r="E43" s="470"/>
      <c r="F43" s="470"/>
      <c r="G43" s="470"/>
      <c r="H43" s="470"/>
      <c r="I43" s="470"/>
      <c r="J43" s="470"/>
      <c r="K43" s="470"/>
      <c r="L43" s="241"/>
      <c r="M43" s="242"/>
      <c r="N43" s="242"/>
      <c r="P43" s="237"/>
      <c r="Q43" s="237"/>
      <c r="R43" s="237"/>
      <c r="V43" s="45"/>
    </row>
    <row r="44" spans="2:43" ht="74.25" customHeight="1" x14ac:dyDescent="0.2">
      <c r="B44" s="33"/>
      <c r="C44" s="33"/>
      <c r="D44" s="33"/>
      <c r="E44" s="574" t="s">
        <v>616</v>
      </c>
      <c r="F44" s="575"/>
      <c r="G44" s="575"/>
      <c r="H44" s="575"/>
      <c r="I44" s="575"/>
      <c r="J44" s="575"/>
      <c r="K44" s="576"/>
      <c r="L44" s="33"/>
      <c r="M44" s="33"/>
      <c r="N44" s="33"/>
    </row>
    <row r="45" spans="2:43" ht="12.75" customHeight="1" x14ac:dyDescent="0.2">
      <c r="F45" s="268"/>
      <c r="G45" s="268"/>
      <c r="H45" s="268"/>
      <c r="I45" s="268"/>
      <c r="J45" s="268"/>
      <c r="K45" s="268"/>
      <c r="L45" s="33"/>
      <c r="M45" s="33"/>
      <c r="N45" s="33"/>
      <c r="X45" s="243"/>
      <c r="Y45" s="34"/>
      <c r="Z45" s="34"/>
      <c r="AA45" s="34"/>
    </row>
    <row r="46" spans="2:43" ht="40.5" customHeight="1" x14ac:dyDescent="0.2">
      <c r="B46" s="471" t="s">
        <v>617</v>
      </c>
      <c r="C46" s="471"/>
      <c r="D46" s="471"/>
      <c r="E46" s="471"/>
      <c r="F46" s="269"/>
      <c r="G46" s="269"/>
      <c r="H46" s="269"/>
      <c r="I46" s="268"/>
      <c r="J46" s="268"/>
      <c r="K46" s="268"/>
      <c r="P46" s="380" t="s">
        <v>51</v>
      </c>
      <c r="Q46" s="380"/>
      <c r="R46" s="62"/>
      <c r="S46" s="62"/>
      <c r="T46" s="62"/>
    </row>
    <row r="47" spans="2:43" ht="96.75" customHeight="1" x14ac:dyDescent="0.2">
      <c r="B47" s="286" t="s">
        <v>618</v>
      </c>
      <c r="C47" s="287"/>
      <c r="D47" s="288"/>
      <c r="E47" s="388" t="s">
        <v>613</v>
      </c>
      <c r="F47" s="389"/>
      <c r="G47" s="389"/>
      <c r="H47" s="389"/>
      <c r="I47" s="389"/>
      <c r="J47" s="389"/>
      <c r="K47" s="389"/>
      <c r="L47" s="390"/>
      <c r="M47" s="281" t="s">
        <v>142</v>
      </c>
      <c r="N47" s="282"/>
      <c r="P47" s="283" t="s">
        <v>261</v>
      </c>
      <c r="Q47" s="284"/>
      <c r="R47" s="284"/>
      <c r="S47" s="284"/>
      <c r="T47" s="284"/>
      <c r="U47" s="284"/>
      <c r="V47" s="284"/>
      <c r="W47" s="285"/>
      <c r="X47" s="284" t="s">
        <v>614</v>
      </c>
      <c r="Y47" s="468"/>
    </row>
    <row r="48" spans="2:43" ht="43.5" customHeight="1" x14ac:dyDescent="0.2">
      <c r="B48" s="321"/>
      <c r="C48" s="322"/>
      <c r="D48" s="323"/>
      <c r="E48" s="321"/>
      <c r="F48" s="322"/>
      <c r="G48" s="322"/>
      <c r="H48" s="322"/>
      <c r="I48" s="322"/>
      <c r="J48" s="322"/>
      <c r="K48" s="322"/>
      <c r="L48" s="323"/>
      <c r="M48" s="279"/>
      <c r="N48" s="280"/>
      <c r="P48" s="286"/>
      <c r="Q48" s="287"/>
      <c r="R48" s="287"/>
      <c r="S48" s="287"/>
      <c r="T48" s="287"/>
      <c r="U48" s="287"/>
      <c r="V48" s="287"/>
      <c r="W48" s="288"/>
      <c r="X48" s="309"/>
      <c r="Y48" s="310"/>
      <c r="Z48" s="373"/>
      <c r="AA48" s="312"/>
      <c r="AB48" s="312"/>
      <c r="AC48" s="312"/>
      <c r="AD48" s="312"/>
      <c r="AE48" s="312"/>
      <c r="AF48" s="312"/>
      <c r="AG48" s="312"/>
      <c r="AH48" s="312"/>
      <c r="AI48" s="312"/>
      <c r="AJ48" s="312"/>
      <c r="AK48" s="312"/>
      <c r="AL48" s="312"/>
      <c r="AM48" s="312"/>
      <c r="AN48" s="312"/>
      <c r="AO48" s="312"/>
      <c r="AP48" s="312"/>
      <c r="AQ48" s="312"/>
    </row>
    <row r="49" spans="2:25" ht="42.75" customHeight="1" x14ac:dyDescent="0.2">
      <c r="B49" s="321"/>
      <c r="C49" s="322"/>
      <c r="D49" s="323"/>
      <c r="E49" s="321"/>
      <c r="F49" s="322"/>
      <c r="G49" s="322"/>
      <c r="H49" s="322"/>
      <c r="I49" s="322"/>
      <c r="J49" s="322"/>
      <c r="K49" s="322"/>
      <c r="L49" s="323"/>
      <c r="M49" s="279"/>
      <c r="N49" s="280"/>
      <c r="P49" s="286"/>
      <c r="Q49" s="287"/>
      <c r="R49" s="287"/>
      <c r="S49" s="287"/>
      <c r="T49" s="287"/>
      <c r="U49" s="287"/>
      <c r="V49" s="287"/>
      <c r="W49" s="288"/>
      <c r="X49" s="309"/>
      <c r="Y49" s="310"/>
    </row>
    <row r="50" spans="2:25" ht="42.75" customHeight="1" x14ac:dyDescent="0.2">
      <c r="B50" s="321"/>
      <c r="C50" s="322"/>
      <c r="D50" s="323"/>
      <c r="E50" s="321"/>
      <c r="F50" s="322"/>
      <c r="G50" s="322"/>
      <c r="H50" s="322"/>
      <c r="I50" s="322"/>
      <c r="J50" s="322"/>
      <c r="K50" s="322"/>
      <c r="L50" s="323"/>
      <c r="M50" s="279"/>
      <c r="N50" s="280"/>
      <c r="P50" s="286"/>
      <c r="Q50" s="287"/>
      <c r="R50" s="287"/>
      <c r="S50" s="287"/>
      <c r="T50" s="287"/>
      <c r="U50" s="287"/>
      <c r="V50" s="287"/>
      <c r="W50" s="288"/>
      <c r="X50" s="309"/>
      <c r="Y50" s="310"/>
    </row>
    <row r="51" spans="2:25" ht="42.75" customHeight="1" x14ac:dyDescent="0.2">
      <c r="B51" s="321"/>
      <c r="C51" s="322"/>
      <c r="D51" s="323"/>
      <c r="E51" s="321"/>
      <c r="F51" s="322"/>
      <c r="G51" s="322"/>
      <c r="H51" s="322"/>
      <c r="I51" s="322"/>
      <c r="J51" s="322"/>
      <c r="K51" s="322"/>
      <c r="L51" s="323"/>
      <c r="M51" s="279"/>
      <c r="N51" s="280"/>
      <c r="P51" s="286"/>
      <c r="Q51" s="287"/>
      <c r="R51" s="287"/>
      <c r="S51" s="287"/>
      <c r="T51" s="287"/>
      <c r="U51" s="287"/>
      <c r="V51" s="287"/>
      <c r="W51" s="288"/>
      <c r="X51" s="309"/>
      <c r="Y51" s="310"/>
    </row>
    <row r="52" spans="2:25" ht="42.75" customHeight="1" x14ac:dyDescent="0.2">
      <c r="B52" s="321"/>
      <c r="C52" s="322"/>
      <c r="D52" s="323"/>
      <c r="E52" s="321"/>
      <c r="F52" s="322"/>
      <c r="G52" s="322"/>
      <c r="H52" s="322"/>
      <c r="I52" s="322"/>
      <c r="J52" s="322"/>
      <c r="K52" s="322"/>
      <c r="L52" s="323"/>
      <c r="M52" s="279"/>
      <c r="N52" s="280"/>
      <c r="P52" s="286"/>
      <c r="Q52" s="287"/>
      <c r="R52" s="287"/>
      <c r="S52" s="287"/>
      <c r="T52" s="287"/>
      <c r="U52" s="287"/>
      <c r="V52" s="287"/>
      <c r="W52" s="288"/>
      <c r="X52" s="309"/>
      <c r="Y52" s="310"/>
    </row>
    <row r="53" spans="2:25" ht="42.75" customHeight="1" x14ac:dyDescent="0.2">
      <c r="B53" s="321"/>
      <c r="C53" s="322"/>
      <c r="D53" s="323"/>
      <c r="E53" s="321"/>
      <c r="F53" s="322"/>
      <c r="G53" s="322"/>
      <c r="H53" s="322"/>
      <c r="I53" s="322"/>
      <c r="J53" s="322"/>
      <c r="K53" s="322"/>
      <c r="L53" s="323"/>
      <c r="M53" s="279"/>
      <c r="N53" s="280"/>
      <c r="P53" s="286"/>
      <c r="Q53" s="287"/>
      <c r="R53" s="287"/>
      <c r="S53" s="287"/>
      <c r="T53" s="287"/>
      <c r="U53" s="287"/>
      <c r="V53" s="287"/>
      <c r="W53" s="288"/>
      <c r="X53" s="309"/>
      <c r="Y53" s="310"/>
    </row>
    <row r="54" spans="2:25" ht="42.75" customHeight="1" x14ac:dyDescent="0.2">
      <c r="B54" s="321"/>
      <c r="C54" s="322"/>
      <c r="D54" s="323"/>
      <c r="E54" s="321"/>
      <c r="F54" s="322"/>
      <c r="G54" s="322"/>
      <c r="H54" s="322"/>
      <c r="I54" s="322"/>
      <c r="J54" s="322"/>
      <c r="K54" s="322"/>
      <c r="L54" s="323"/>
      <c r="M54" s="279"/>
      <c r="N54" s="280"/>
      <c r="P54" s="286"/>
      <c r="Q54" s="287"/>
      <c r="R54" s="287"/>
      <c r="S54" s="287"/>
      <c r="T54" s="287"/>
      <c r="U54" s="287"/>
      <c r="V54" s="287"/>
      <c r="W54" s="288"/>
      <c r="X54" s="309"/>
      <c r="Y54" s="310"/>
    </row>
    <row r="55" spans="2:25" ht="42.75" customHeight="1" x14ac:dyDescent="0.2">
      <c r="B55" s="321"/>
      <c r="C55" s="322"/>
      <c r="D55" s="323"/>
      <c r="E55" s="321"/>
      <c r="F55" s="322"/>
      <c r="G55" s="322"/>
      <c r="H55" s="322"/>
      <c r="I55" s="322"/>
      <c r="J55" s="322"/>
      <c r="K55" s="322"/>
      <c r="L55" s="323"/>
      <c r="M55" s="279"/>
      <c r="N55" s="280"/>
      <c r="P55" s="286"/>
      <c r="Q55" s="287"/>
      <c r="R55" s="287"/>
      <c r="S55" s="287"/>
      <c r="T55" s="287"/>
      <c r="U55" s="287"/>
      <c r="V55" s="287"/>
      <c r="W55" s="288"/>
      <c r="X55" s="309"/>
      <c r="Y55" s="310"/>
    </row>
    <row r="56" spans="2:25" ht="42.75" customHeight="1" x14ac:dyDescent="0.2">
      <c r="B56" s="321"/>
      <c r="C56" s="322"/>
      <c r="D56" s="323"/>
      <c r="E56" s="321"/>
      <c r="F56" s="322"/>
      <c r="G56" s="322"/>
      <c r="H56" s="322"/>
      <c r="I56" s="322"/>
      <c r="J56" s="322"/>
      <c r="K56" s="322"/>
      <c r="L56" s="323"/>
      <c r="M56" s="279"/>
      <c r="N56" s="280"/>
      <c r="P56" s="286"/>
      <c r="Q56" s="287"/>
      <c r="R56" s="287"/>
      <c r="S56" s="287"/>
      <c r="T56" s="287"/>
      <c r="U56" s="287"/>
      <c r="V56" s="287"/>
      <c r="W56" s="288"/>
      <c r="X56" s="309"/>
      <c r="Y56" s="310"/>
    </row>
    <row r="57" spans="2:25" ht="42.75" customHeight="1" x14ac:dyDescent="0.2">
      <c r="B57" s="321"/>
      <c r="C57" s="322"/>
      <c r="D57" s="323"/>
      <c r="E57" s="321"/>
      <c r="F57" s="322"/>
      <c r="G57" s="322"/>
      <c r="H57" s="322"/>
      <c r="I57" s="322"/>
      <c r="J57" s="322"/>
      <c r="K57" s="322"/>
      <c r="L57" s="323"/>
      <c r="M57" s="279"/>
      <c r="N57" s="280"/>
      <c r="P57" s="286"/>
      <c r="Q57" s="287"/>
      <c r="R57" s="287"/>
      <c r="S57" s="287"/>
      <c r="T57" s="287"/>
      <c r="U57" s="287"/>
      <c r="V57" s="287"/>
      <c r="W57" s="288"/>
      <c r="X57" s="309"/>
      <c r="Y57" s="310"/>
    </row>
    <row r="58" spans="2:25" ht="42.75" customHeight="1" x14ac:dyDescent="0.2">
      <c r="B58" s="321"/>
      <c r="C58" s="322"/>
      <c r="D58" s="323"/>
      <c r="E58" s="321"/>
      <c r="F58" s="322"/>
      <c r="G58" s="322"/>
      <c r="H58" s="322"/>
      <c r="I58" s="322"/>
      <c r="J58" s="322"/>
      <c r="K58" s="322"/>
      <c r="L58" s="323"/>
      <c r="M58" s="279"/>
      <c r="N58" s="280"/>
      <c r="P58" s="286"/>
      <c r="Q58" s="287"/>
      <c r="R58" s="287"/>
      <c r="S58" s="287"/>
      <c r="T58" s="287"/>
      <c r="U58" s="287"/>
      <c r="V58" s="287"/>
      <c r="W58" s="288"/>
      <c r="X58" s="309"/>
      <c r="Y58" s="310"/>
    </row>
    <row r="59" spans="2:25" ht="42.75" customHeight="1" x14ac:dyDescent="0.2">
      <c r="B59" s="321"/>
      <c r="C59" s="322"/>
      <c r="D59" s="323"/>
      <c r="E59" s="321"/>
      <c r="F59" s="322"/>
      <c r="G59" s="322"/>
      <c r="H59" s="322"/>
      <c r="I59" s="322"/>
      <c r="J59" s="322"/>
      <c r="K59" s="322"/>
      <c r="L59" s="323"/>
      <c r="M59" s="279"/>
      <c r="N59" s="280"/>
      <c r="P59" s="286"/>
      <c r="Q59" s="287"/>
      <c r="R59" s="287"/>
      <c r="S59" s="287"/>
      <c r="T59" s="287"/>
      <c r="U59" s="287"/>
      <c r="V59" s="287"/>
      <c r="W59" s="288"/>
      <c r="X59" s="309"/>
      <c r="Y59" s="310"/>
    </row>
    <row r="60" spans="2:25" ht="42.75" customHeight="1" x14ac:dyDescent="0.2">
      <c r="B60" s="321"/>
      <c r="C60" s="322"/>
      <c r="D60" s="323"/>
      <c r="E60" s="321"/>
      <c r="F60" s="322"/>
      <c r="G60" s="322"/>
      <c r="H60" s="322"/>
      <c r="I60" s="322"/>
      <c r="J60" s="322"/>
      <c r="K60" s="322"/>
      <c r="L60" s="323"/>
      <c r="M60" s="279"/>
      <c r="N60" s="280"/>
      <c r="P60" s="286"/>
      <c r="Q60" s="287"/>
      <c r="R60" s="287"/>
      <c r="S60" s="287"/>
      <c r="T60" s="287"/>
      <c r="U60" s="287"/>
      <c r="V60" s="287"/>
      <c r="W60" s="288"/>
      <c r="X60" s="309"/>
      <c r="Y60" s="310"/>
    </row>
    <row r="61" spans="2:25" ht="42.75" customHeight="1" x14ac:dyDescent="0.2">
      <c r="B61" s="321"/>
      <c r="C61" s="322"/>
      <c r="D61" s="323"/>
      <c r="E61" s="321"/>
      <c r="F61" s="322"/>
      <c r="G61" s="322"/>
      <c r="H61" s="322"/>
      <c r="I61" s="322"/>
      <c r="J61" s="322"/>
      <c r="K61" s="322"/>
      <c r="L61" s="323"/>
      <c r="M61" s="279"/>
      <c r="N61" s="280"/>
      <c r="P61" s="286"/>
      <c r="Q61" s="287"/>
      <c r="R61" s="287"/>
      <c r="S61" s="287"/>
      <c r="T61" s="287"/>
      <c r="U61" s="287"/>
      <c r="V61" s="287"/>
      <c r="W61" s="288"/>
      <c r="X61" s="309"/>
      <c r="Y61" s="310"/>
    </row>
    <row r="62" spans="2:25" ht="42.75" customHeight="1" x14ac:dyDescent="0.2">
      <c r="B62" s="321"/>
      <c r="C62" s="322"/>
      <c r="D62" s="323"/>
      <c r="E62" s="321"/>
      <c r="F62" s="322"/>
      <c r="G62" s="322"/>
      <c r="H62" s="322"/>
      <c r="I62" s="322"/>
      <c r="J62" s="322"/>
      <c r="K62" s="322"/>
      <c r="L62" s="323"/>
      <c r="M62" s="279"/>
      <c r="N62" s="280"/>
      <c r="P62" s="286"/>
      <c r="Q62" s="287"/>
      <c r="R62" s="287"/>
      <c r="S62" s="287"/>
      <c r="T62" s="287"/>
      <c r="U62" s="287"/>
      <c r="V62" s="287"/>
      <c r="W62" s="288"/>
      <c r="X62" s="309"/>
      <c r="Y62" s="310"/>
    </row>
    <row r="63" spans="2:25" ht="42.75" customHeight="1" x14ac:dyDescent="0.2">
      <c r="B63" s="321"/>
      <c r="C63" s="322"/>
      <c r="D63" s="323"/>
      <c r="E63" s="321"/>
      <c r="F63" s="322"/>
      <c r="G63" s="322"/>
      <c r="H63" s="322"/>
      <c r="I63" s="322"/>
      <c r="J63" s="322"/>
      <c r="K63" s="322"/>
      <c r="L63" s="323"/>
      <c r="M63" s="279"/>
      <c r="N63" s="280"/>
      <c r="P63" s="286"/>
      <c r="Q63" s="287"/>
      <c r="R63" s="287"/>
      <c r="S63" s="287"/>
      <c r="T63" s="287"/>
      <c r="U63" s="287"/>
      <c r="V63" s="287"/>
      <c r="W63" s="288"/>
      <c r="X63" s="309"/>
      <c r="Y63" s="310"/>
    </row>
    <row r="64" spans="2:25" ht="42.75" customHeight="1" x14ac:dyDescent="0.2">
      <c r="B64" s="321"/>
      <c r="C64" s="322"/>
      <c r="D64" s="323"/>
      <c r="E64" s="321"/>
      <c r="F64" s="322"/>
      <c r="G64" s="322"/>
      <c r="H64" s="322"/>
      <c r="I64" s="322"/>
      <c r="J64" s="322"/>
      <c r="K64" s="322"/>
      <c r="L64" s="323"/>
      <c r="M64" s="279"/>
      <c r="N64" s="280"/>
      <c r="P64" s="286"/>
      <c r="Q64" s="287"/>
      <c r="R64" s="287"/>
      <c r="S64" s="287"/>
      <c r="T64" s="287"/>
      <c r="U64" s="287"/>
      <c r="V64" s="287"/>
      <c r="W64" s="288"/>
      <c r="X64" s="309"/>
      <c r="Y64" s="310"/>
    </row>
    <row r="65" spans="2:25" ht="42.75" customHeight="1" x14ac:dyDescent="0.2">
      <c r="B65" s="321"/>
      <c r="C65" s="322"/>
      <c r="D65" s="323"/>
      <c r="E65" s="321"/>
      <c r="F65" s="322"/>
      <c r="G65" s="322"/>
      <c r="H65" s="322"/>
      <c r="I65" s="322"/>
      <c r="J65" s="322"/>
      <c r="K65" s="322"/>
      <c r="L65" s="323"/>
      <c r="M65" s="279"/>
      <c r="N65" s="280"/>
      <c r="P65" s="286"/>
      <c r="Q65" s="287"/>
      <c r="R65" s="287"/>
      <c r="S65" s="287"/>
      <c r="T65" s="287"/>
      <c r="U65" s="287"/>
      <c r="V65" s="287"/>
      <c r="W65" s="288"/>
      <c r="X65" s="309"/>
      <c r="Y65" s="310"/>
    </row>
    <row r="66" spans="2:25" ht="42.75" customHeight="1" x14ac:dyDescent="0.2">
      <c r="B66" s="321"/>
      <c r="C66" s="322"/>
      <c r="D66" s="323"/>
      <c r="E66" s="321"/>
      <c r="F66" s="322"/>
      <c r="G66" s="322"/>
      <c r="H66" s="322"/>
      <c r="I66" s="322"/>
      <c r="J66" s="322"/>
      <c r="K66" s="322"/>
      <c r="L66" s="323"/>
      <c r="M66" s="279"/>
      <c r="N66" s="280"/>
      <c r="P66" s="286"/>
      <c r="Q66" s="287"/>
      <c r="R66" s="287"/>
      <c r="S66" s="287"/>
      <c r="T66" s="287"/>
      <c r="U66" s="287"/>
      <c r="V66" s="287"/>
      <c r="W66" s="288"/>
      <c r="X66" s="309"/>
      <c r="Y66" s="310"/>
    </row>
    <row r="67" spans="2:25" ht="42.75" customHeight="1" x14ac:dyDescent="0.2">
      <c r="B67" s="321"/>
      <c r="C67" s="322"/>
      <c r="D67" s="323"/>
      <c r="E67" s="321"/>
      <c r="F67" s="322"/>
      <c r="G67" s="322"/>
      <c r="H67" s="322"/>
      <c r="I67" s="322"/>
      <c r="J67" s="322"/>
      <c r="K67" s="322"/>
      <c r="L67" s="323"/>
      <c r="M67" s="279"/>
      <c r="N67" s="280"/>
      <c r="P67" s="286"/>
      <c r="Q67" s="287"/>
      <c r="R67" s="287"/>
      <c r="S67" s="287"/>
      <c r="T67" s="287"/>
      <c r="U67" s="287"/>
      <c r="V67" s="287"/>
      <c r="W67" s="288"/>
      <c r="X67" s="309"/>
      <c r="Y67" s="310"/>
    </row>
    <row r="68" spans="2:25" ht="42.75" customHeight="1" x14ac:dyDescent="0.2">
      <c r="B68" s="321"/>
      <c r="C68" s="322"/>
      <c r="D68" s="323"/>
      <c r="E68" s="321"/>
      <c r="F68" s="322"/>
      <c r="G68" s="322"/>
      <c r="H68" s="322"/>
      <c r="I68" s="322"/>
      <c r="J68" s="322"/>
      <c r="K68" s="322"/>
      <c r="L68" s="323"/>
      <c r="M68" s="279"/>
      <c r="N68" s="280"/>
      <c r="P68" s="286"/>
      <c r="Q68" s="287"/>
      <c r="R68" s="287"/>
      <c r="S68" s="287"/>
      <c r="T68" s="287"/>
      <c r="U68" s="287"/>
      <c r="V68" s="287"/>
      <c r="W68" s="288"/>
      <c r="X68" s="309"/>
      <c r="Y68" s="310"/>
    </row>
    <row r="69" spans="2:25" ht="42.75" customHeight="1" x14ac:dyDescent="0.2">
      <c r="B69" s="321"/>
      <c r="C69" s="322"/>
      <c r="D69" s="323"/>
      <c r="E69" s="321"/>
      <c r="F69" s="322"/>
      <c r="G69" s="322"/>
      <c r="H69" s="322"/>
      <c r="I69" s="322"/>
      <c r="J69" s="322"/>
      <c r="K69" s="322"/>
      <c r="L69" s="323"/>
      <c r="M69" s="279"/>
      <c r="N69" s="280"/>
      <c r="P69" s="286"/>
      <c r="Q69" s="287"/>
      <c r="R69" s="287"/>
      <c r="S69" s="287"/>
      <c r="T69" s="287"/>
      <c r="U69" s="287"/>
      <c r="V69" s="287"/>
      <c r="W69" s="288"/>
      <c r="X69" s="309"/>
      <c r="Y69" s="310"/>
    </row>
    <row r="70" spans="2:25" ht="42.75" customHeight="1" x14ac:dyDescent="0.2">
      <c r="B70" s="321"/>
      <c r="C70" s="322"/>
      <c r="D70" s="323"/>
      <c r="E70" s="321"/>
      <c r="F70" s="322"/>
      <c r="G70" s="322"/>
      <c r="H70" s="322"/>
      <c r="I70" s="322"/>
      <c r="J70" s="322"/>
      <c r="K70" s="322"/>
      <c r="L70" s="323"/>
      <c r="M70" s="279"/>
      <c r="N70" s="280"/>
      <c r="P70" s="286"/>
      <c r="Q70" s="287"/>
      <c r="R70" s="287"/>
      <c r="S70" s="287"/>
      <c r="T70" s="287"/>
      <c r="U70" s="287"/>
      <c r="V70" s="287"/>
      <c r="W70" s="288"/>
      <c r="X70" s="309"/>
      <c r="Y70" s="310"/>
    </row>
    <row r="71" spans="2:25" ht="42.75" customHeight="1" x14ac:dyDescent="0.2">
      <c r="B71" s="321"/>
      <c r="C71" s="322"/>
      <c r="D71" s="323"/>
      <c r="E71" s="321"/>
      <c r="F71" s="322"/>
      <c r="G71" s="322"/>
      <c r="H71" s="322"/>
      <c r="I71" s="322"/>
      <c r="J71" s="322"/>
      <c r="K71" s="322"/>
      <c r="L71" s="323"/>
      <c r="M71" s="279"/>
      <c r="N71" s="280"/>
      <c r="P71" s="286"/>
      <c r="Q71" s="287"/>
      <c r="R71" s="287"/>
      <c r="S71" s="287"/>
      <c r="T71" s="287"/>
      <c r="U71" s="287"/>
      <c r="V71" s="287"/>
      <c r="W71" s="288"/>
      <c r="X71" s="309"/>
      <c r="Y71" s="310"/>
    </row>
    <row r="72" spans="2:25" ht="42.75" customHeight="1" x14ac:dyDescent="0.2">
      <c r="B72" s="321"/>
      <c r="C72" s="322"/>
      <c r="D72" s="323"/>
      <c r="E72" s="321"/>
      <c r="F72" s="322"/>
      <c r="G72" s="322"/>
      <c r="H72" s="322"/>
      <c r="I72" s="322"/>
      <c r="J72" s="322"/>
      <c r="K72" s="322"/>
      <c r="L72" s="323"/>
      <c r="M72" s="279"/>
      <c r="N72" s="280"/>
      <c r="P72" s="286"/>
      <c r="Q72" s="287"/>
      <c r="R72" s="287"/>
      <c r="S72" s="287"/>
      <c r="T72" s="287"/>
      <c r="U72" s="287"/>
      <c r="V72" s="287"/>
      <c r="W72" s="288"/>
      <c r="X72" s="309"/>
      <c r="Y72" s="310"/>
    </row>
    <row r="73" spans="2:25" ht="42.75" customHeight="1" x14ac:dyDescent="0.2">
      <c r="B73" s="321"/>
      <c r="C73" s="322"/>
      <c r="D73" s="323"/>
      <c r="E73" s="321"/>
      <c r="F73" s="322"/>
      <c r="G73" s="322"/>
      <c r="H73" s="322"/>
      <c r="I73" s="322"/>
      <c r="J73" s="322"/>
      <c r="K73" s="322"/>
      <c r="L73" s="323"/>
      <c r="M73" s="279"/>
      <c r="N73" s="280"/>
      <c r="P73" s="286"/>
      <c r="Q73" s="287"/>
      <c r="R73" s="287"/>
      <c r="S73" s="287"/>
      <c r="T73" s="287"/>
      <c r="U73" s="287"/>
      <c r="V73" s="287"/>
      <c r="W73" s="288"/>
      <c r="X73" s="309"/>
      <c r="Y73" s="310"/>
    </row>
    <row r="74" spans="2:25" ht="42.75" customHeight="1" x14ac:dyDescent="0.2">
      <c r="B74" s="321"/>
      <c r="C74" s="322"/>
      <c r="D74" s="323"/>
      <c r="E74" s="321"/>
      <c r="F74" s="322"/>
      <c r="G74" s="322"/>
      <c r="H74" s="322"/>
      <c r="I74" s="322"/>
      <c r="J74" s="322"/>
      <c r="K74" s="322"/>
      <c r="L74" s="323"/>
      <c r="M74" s="279"/>
      <c r="N74" s="280"/>
      <c r="P74" s="286"/>
      <c r="Q74" s="287"/>
      <c r="R74" s="287"/>
      <c r="S74" s="287"/>
      <c r="T74" s="287"/>
      <c r="U74" s="287"/>
      <c r="V74" s="287"/>
      <c r="W74" s="288"/>
      <c r="X74" s="309"/>
      <c r="Y74" s="310"/>
    </row>
    <row r="75" spans="2:25" ht="42.75" customHeight="1" x14ac:dyDescent="0.2">
      <c r="B75" s="321"/>
      <c r="C75" s="322"/>
      <c r="D75" s="323"/>
      <c r="E75" s="321"/>
      <c r="F75" s="322"/>
      <c r="G75" s="322"/>
      <c r="H75" s="322"/>
      <c r="I75" s="322"/>
      <c r="J75" s="322"/>
      <c r="K75" s="322"/>
      <c r="L75" s="323"/>
      <c r="M75" s="279"/>
      <c r="N75" s="280"/>
      <c r="P75" s="286"/>
      <c r="Q75" s="287"/>
      <c r="R75" s="287"/>
      <c r="S75" s="287"/>
      <c r="T75" s="287"/>
      <c r="U75" s="287"/>
      <c r="V75" s="287"/>
      <c r="W75" s="288"/>
      <c r="X75" s="309"/>
      <c r="Y75" s="310"/>
    </row>
    <row r="76" spans="2:25" ht="42.75" customHeight="1" x14ac:dyDescent="0.2">
      <c r="B76" s="321"/>
      <c r="C76" s="322"/>
      <c r="D76" s="323"/>
      <c r="E76" s="321"/>
      <c r="F76" s="322"/>
      <c r="G76" s="322"/>
      <c r="H76" s="322"/>
      <c r="I76" s="322"/>
      <c r="J76" s="322"/>
      <c r="K76" s="322"/>
      <c r="L76" s="323"/>
      <c r="M76" s="279"/>
      <c r="N76" s="280"/>
      <c r="P76" s="286"/>
      <c r="Q76" s="287"/>
      <c r="R76" s="287"/>
      <c r="S76" s="287"/>
      <c r="T76" s="287"/>
      <c r="U76" s="287"/>
      <c r="V76" s="287"/>
      <c r="W76" s="288"/>
      <c r="X76" s="309"/>
      <c r="Y76" s="310"/>
    </row>
    <row r="77" spans="2:25" ht="42.75" customHeight="1" x14ac:dyDescent="0.2">
      <c r="B77" s="321"/>
      <c r="C77" s="322"/>
      <c r="D77" s="323"/>
      <c r="E77" s="321"/>
      <c r="F77" s="322"/>
      <c r="G77" s="322"/>
      <c r="H77" s="322"/>
      <c r="I77" s="322"/>
      <c r="J77" s="322"/>
      <c r="K77" s="322"/>
      <c r="L77" s="323"/>
      <c r="M77" s="279"/>
      <c r="N77" s="280"/>
      <c r="P77" s="286"/>
      <c r="Q77" s="287"/>
      <c r="R77" s="287"/>
      <c r="S77" s="287"/>
      <c r="T77" s="287"/>
      <c r="U77" s="287"/>
      <c r="V77" s="287"/>
      <c r="W77" s="288"/>
      <c r="X77" s="309"/>
      <c r="Y77" s="310"/>
    </row>
    <row r="78" spans="2:25" ht="42.75" customHeight="1" x14ac:dyDescent="0.2">
      <c r="B78" s="321"/>
      <c r="C78" s="322"/>
      <c r="D78" s="323"/>
      <c r="E78" s="321"/>
      <c r="F78" s="322"/>
      <c r="G78" s="322"/>
      <c r="H78" s="322"/>
      <c r="I78" s="322"/>
      <c r="J78" s="322"/>
      <c r="K78" s="322"/>
      <c r="L78" s="323"/>
      <c r="M78" s="279"/>
      <c r="N78" s="280"/>
      <c r="P78" s="286"/>
      <c r="Q78" s="287"/>
      <c r="R78" s="287"/>
      <c r="S78" s="287"/>
      <c r="T78" s="287"/>
      <c r="U78" s="287"/>
      <c r="V78" s="287"/>
      <c r="W78" s="288"/>
      <c r="X78" s="309"/>
      <c r="Y78" s="310"/>
    </row>
    <row r="79" spans="2:25" ht="42.75" customHeight="1" x14ac:dyDescent="0.2">
      <c r="B79" s="321"/>
      <c r="C79" s="322"/>
      <c r="D79" s="323"/>
      <c r="E79" s="321"/>
      <c r="F79" s="322"/>
      <c r="G79" s="322"/>
      <c r="H79" s="322"/>
      <c r="I79" s="322"/>
      <c r="J79" s="322"/>
      <c r="K79" s="322"/>
      <c r="L79" s="323"/>
      <c r="M79" s="279"/>
      <c r="N79" s="280"/>
      <c r="P79" s="286"/>
      <c r="Q79" s="287"/>
      <c r="R79" s="287"/>
      <c r="S79" s="287"/>
      <c r="T79" s="287"/>
      <c r="U79" s="287"/>
      <c r="V79" s="287"/>
      <c r="W79" s="288"/>
      <c r="X79" s="309"/>
      <c r="Y79" s="310"/>
    </row>
    <row r="80" spans="2:25" ht="42.75" customHeight="1" x14ac:dyDescent="0.2">
      <c r="B80" s="321"/>
      <c r="C80" s="322"/>
      <c r="D80" s="323"/>
      <c r="E80" s="321"/>
      <c r="F80" s="322"/>
      <c r="G80" s="322"/>
      <c r="H80" s="322"/>
      <c r="I80" s="322"/>
      <c r="J80" s="322"/>
      <c r="K80" s="322"/>
      <c r="L80" s="323"/>
      <c r="M80" s="279"/>
      <c r="N80" s="280"/>
      <c r="P80" s="286"/>
      <c r="Q80" s="287"/>
      <c r="R80" s="287"/>
      <c r="S80" s="287"/>
      <c r="T80" s="287"/>
      <c r="U80" s="287"/>
      <c r="V80" s="287"/>
      <c r="W80" s="288"/>
      <c r="X80" s="309"/>
      <c r="Y80" s="310"/>
    </row>
    <row r="81" spans="2:25" ht="42.75" customHeight="1" x14ac:dyDescent="0.2">
      <c r="B81" s="321"/>
      <c r="C81" s="322"/>
      <c r="D81" s="323"/>
      <c r="E81" s="321"/>
      <c r="F81" s="322"/>
      <c r="G81" s="322"/>
      <c r="H81" s="322"/>
      <c r="I81" s="322"/>
      <c r="J81" s="322"/>
      <c r="K81" s="322"/>
      <c r="L81" s="323"/>
      <c r="M81" s="279"/>
      <c r="N81" s="280"/>
      <c r="P81" s="286"/>
      <c r="Q81" s="287"/>
      <c r="R81" s="287"/>
      <c r="S81" s="287"/>
      <c r="T81" s="287"/>
      <c r="U81" s="287"/>
      <c r="V81" s="287"/>
      <c r="W81" s="288"/>
      <c r="X81" s="309"/>
      <c r="Y81" s="310"/>
    </row>
    <row r="82" spans="2:25" ht="42.75" customHeight="1" x14ac:dyDescent="0.2">
      <c r="B82" s="321"/>
      <c r="C82" s="322"/>
      <c r="D82" s="323"/>
      <c r="E82" s="321"/>
      <c r="F82" s="322"/>
      <c r="G82" s="322"/>
      <c r="H82" s="322"/>
      <c r="I82" s="322"/>
      <c r="J82" s="322"/>
      <c r="K82" s="322"/>
      <c r="L82" s="323"/>
      <c r="M82" s="279"/>
      <c r="N82" s="280"/>
      <c r="P82" s="286"/>
      <c r="Q82" s="287"/>
      <c r="R82" s="287"/>
      <c r="S82" s="287"/>
      <c r="T82" s="287"/>
      <c r="U82" s="287"/>
      <c r="V82" s="287"/>
      <c r="W82" s="288"/>
      <c r="X82" s="309"/>
      <c r="Y82" s="310"/>
    </row>
    <row r="83" spans="2:25" ht="42.75" customHeight="1" x14ac:dyDescent="0.2">
      <c r="B83" s="321"/>
      <c r="C83" s="322"/>
      <c r="D83" s="323"/>
      <c r="E83" s="321"/>
      <c r="F83" s="322"/>
      <c r="G83" s="322"/>
      <c r="H83" s="322"/>
      <c r="I83" s="322"/>
      <c r="J83" s="322"/>
      <c r="K83" s="322"/>
      <c r="L83" s="323"/>
      <c r="M83" s="279"/>
      <c r="N83" s="280"/>
      <c r="P83" s="286"/>
      <c r="Q83" s="287"/>
      <c r="R83" s="287"/>
      <c r="S83" s="287"/>
      <c r="T83" s="287"/>
      <c r="U83" s="287"/>
      <c r="V83" s="287"/>
      <c r="W83" s="288"/>
      <c r="X83" s="309"/>
      <c r="Y83" s="310"/>
    </row>
    <row r="84" spans="2:25" ht="42.75" customHeight="1" x14ac:dyDescent="0.2">
      <c r="B84" s="321"/>
      <c r="C84" s="322"/>
      <c r="D84" s="323"/>
      <c r="E84" s="321"/>
      <c r="F84" s="322"/>
      <c r="G84" s="322"/>
      <c r="H84" s="322"/>
      <c r="I84" s="322"/>
      <c r="J84" s="322"/>
      <c r="K84" s="322"/>
      <c r="L84" s="323"/>
      <c r="M84" s="279"/>
      <c r="N84" s="280"/>
      <c r="P84" s="286"/>
      <c r="Q84" s="287"/>
      <c r="R84" s="287"/>
      <c r="S84" s="287"/>
      <c r="T84" s="287"/>
      <c r="U84" s="287"/>
      <c r="V84" s="287"/>
      <c r="W84" s="288"/>
      <c r="X84" s="309"/>
      <c r="Y84" s="310"/>
    </row>
    <row r="85" spans="2:25" ht="42.75" customHeight="1" x14ac:dyDescent="0.2">
      <c r="B85" s="321"/>
      <c r="C85" s="322"/>
      <c r="D85" s="323"/>
      <c r="E85" s="321"/>
      <c r="F85" s="322"/>
      <c r="G85" s="322"/>
      <c r="H85" s="322"/>
      <c r="I85" s="322"/>
      <c r="J85" s="322"/>
      <c r="K85" s="322"/>
      <c r="L85" s="323"/>
      <c r="M85" s="279"/>
      <c r="N85" s="280"/>
      <c r="P85" s="286"/>
      <c r="Q85" s="287"/>
      <c r="R85" s="287"/>
      <c r="S85" s="287"/>
      <c r="T85" s="287"/>
      <c r="U85" s="287"/>
      <c r="V85" s="287"/>
      <c r="W85" s="288"/>
      <c r="X85" s="309"/>
      <c r="Y85" s="310"/>
    </row>
    <row r="86" spans="2:25" ht="42.75" customHeight="1" x14ac:dyDescent="0.2">
      <c r="B86" s="321"/>
      <c r="C86" s="322"/>
      <c r="D86" s="323"/>
      <c r="E86" s="321"/>
      <c r="F86" s="322"/>
      <c r="G86" s="322"/>
      <c r="H86" s="322"/>
      <c r="I86" s="322"/>
      <c r="J86" s="322"/>
      <c r="K86" s="322"/>
      <c r="L86" s="323"/>
      <c r="M86" s="279"/>
      <c r="N86" s="280"/>
      <c r="P86" s="286"/>
      <c r="Q86" s="287"/>
      <c r="R86" s="287"/>
      <c r="S86" s="287"/>
      <c r="T86" s="287"/>
      <c r="U86" s="287"/>
      <c r="V86" s="287"/>
      <c r="W86" s="288"/>
      <c r="X86" s="309"/>
      <c r="Y86" s="310"/>
    </row>
    <row r="87" spans="2:25" ht="42.75" customHeight="1" x14ac:dyDescent="0.2">
      <c r="B87" s="321"/>
      <c r="C87" s="322"/>
      <c r="D87" s="323"/>
      <c r="E87" s="321"/>
      <c r="F87" s="322"/>
      <c r="G87" s="322"/>
      <c r="H87" s="322"/>
      <c r="I87" s="322"/>
      <c r="J87" s="322"/>
      <c r="K87" s="322"/>
      <c r="L87" s="323"/>
      <c r="M87" s="279"/>
      <c r="N87" s="280"/>
      <c r="P87" s="286"/>
      <c r="Q87" s="287"/>
      <c r="R87" s="287"/>
      <c r="S87" s="287"/>
      <c r="T87" s="287"/>
      <c r="U87" s="287"/>
      <c r="V87" s="287"/>
      <c r="W87" s="288"/>
      <c r="X87" s="309"/>
      <c r="Y87" s="310"/>
    </row>
    <row r="88" spans="2:25" ht="42.75" customHeight="1" x14ac:dyDescent="0.2">
      <c r="B88" s="321"/>
      <c r="C88" s="322"/>
      <c r="D88" s="323"/>
      <c r="E88" s="321"/>
      <c r="F88" s="322"/>
      <c r="G88" s="322"/>
      <c r="H88" s="322"/>
      <c r="I88" s="322"/>
      <c r="J88" s="322"/>
      <c r="K88" s="322"/>
      <c r="L88" s="323"/>
      <c r="M88" s="279"/>
      <c r="N88" s="280"/>
      <c r="P88" s="286"/>
      <c r="Q88" s="287"/>
      <c r="R88" s="287"/>
      <c r="S88" s="287"/>
      <c r="T88" s="287"/>
      <c r="U88" s="287"/>
      <c r="V88" s="287"/>
      <c r="W88" s="288"/>
      <c r="X88" s="309"/>
      <c r="Y88" s="310"/>
    </row>
    <row r="89" spans="2:25" ht="42.75" customHeight="1" x14ac:dyDescent="0.2">
      <c r="B89" s="321"/>
      <c r="C89" s="322"/>
      <c r="D89" s="323"/>
      <c r="E89" s="321"/>
      <c r="F89" s="322"/>
      <c r="G89" s="322"/>
      <c r="H89" s="322"/>
      <c r="I89" s="322"/>
      <c r="J89" s="322"/>
      <c r="K89" s="322"/>
      <c r="L89" s="323"/>
      <c r="M89" s="279"/>
      <c r="N89" s="280"/>
      <c r="P89" s="286"/>
      <c r="Q89" s="287"/>
      <c r="R89" s="287"/>
      <c r="S89" s="287"/>
      <c r="T89" s="287"/>
      <c r="U89" s="287"/>
      <c r="V89" s="287"/>
      <c r="W89" s="288"/>
      <c r="X89" s="309"/>
      <c r="Y89" s="310"/>
    </row>
    <row r="90" spans="2:25" ht="42.75" customHeight="1" x14ac:dyDescent="0.2">
      <c r="B90" s="321"/>
      <c r="C90" s="322"/>
      <c r="D90" s="323"/>
      <c r="E90" s="321"/>
      <c r="F90" s="322"/>
      <c r="G90" s="322"/>
      <c r="H90" s="322"/>
      <c r="I90" s="322"/>
      <c r="J90" s="322"/>
      <c r="K90" s="322"/>
      <c r="L90" s="323"/>
      <c r="M90" s="279"/>
      <c r="N90" s="280"/>
      <c r="P90" s="286"/>
      <c r="Q90" s="287"/>
      <c r="R90" s="287"/>
      <c r="S90" s="287"/>
      <c r="T90" s="287"/>
      <c r="U90" s="287"/>
      <c r="V90" s="287"/>
      <c r="W90" s="288"/>
      <c r="X90" s="309"/>
      <c r="Y90" s="310"/>
    </row>
    <row r="91" spans="2:25" ht="42.75" customHeight="1" x14ac:dyDescent="0.2">
      <c r="B91" s="321"/>
      <c r="C91" s="322"/>
      <c r="D91" s="323"/>
      <c r="E91" s="321"/>
      <c r="F91" s="322"/>
      <c r="G91" s="322"/>
      <c r="H91" s="322"/>
      <c r="I91" s="322"/>
      <c r="J91" s="322"/>
      <c r="K91" s="322"/>
      <c r="L91" s="323"/>
      <c r="M91" s="279"/>
      <c r="N91" s="280"/>
      <c r="P91" s="286"/>
      <c r="Q91" s="287"/>
      <c r="R91" s="287"/>
      <c r="S91" s="287"/>
      <c r="T91" s="287"/>
      <c r="U91" s="287"/>
      <c r="V91" s="287"/>
      <c r="W91" s="288"/>
      <c r="X91" s="309"/>
      <c r="Y91" s="310"/>
    </row>
    <row r="92" spans="2:25" ht="42.75" customHeight="1" x14ac:dyDescent="0.2">
      <c r="B92" s="321"/>
      <c r="C92" s="322"/>
      <c r="D92" s="323"/>
      <c r="E92" s="321"/>
      <c r="F92" s="322"/>
      <c r="G92" s="322"/>
      <c r="H92" s="322"/>
      <c r="I92" s="322"/>
      <c r="J92" s="322"/>
      <c r="K92" s="322"/>
      <c r="L92" s="323"/>
      <c r="M92" s="279"/>
      <c r="N92" s="280"/>
      <c r="P92" s="286"/>
      <c r="Q92" s="287"/>
      <c r="R92" s="287"/>
      <c r="S92" s="287"/>
      <c r="T92" s="287"/>
      <c r="U92" s="287"/>
      <c r="V92" s="287"/>
      <c r="W92" s="288"/>
      <c r="X92" s="309"/>
      <c r="Y92" s="310"/>
    </row>
    <row r="93" spans="2:25" ht="42.75" customHeight="1" x14ac:dyDescent="0.2">
      <c r="B93" s="321"/>
      <c r="C93" s="322"/>
      <c r="D93" s="323"/>
      <c r="E93" s="321"/>
      <c r="F93" s="322"/>
      <c r="G93" s="322"/>
      <c r="H93" s="322"/>
      <c r="I93" s="322"/>
      <c r="J93" s="322"/>
      <c r="K93" s="322"/>
      <c r="L93" s="323"/>
      <c r="M93" s="279"/>
      <c r="N93" s="280"/>
      <c r="P93" s="286"/>
      <c r="Q93" s="287"/>
      <c r="R93" s="287"/>
      <c r="S93" s="287"/>
      <c r="T93" s="287"/>
      <c r="U93" s="287"/>
      <c r="V93" s="287"/>
      <c r="W93" s="288"/>
      <c r="X93" s="309"/>
      <c r="Y93" s="310"/>
    </row>
    <row r="94" spans="2:25" ht="42.75" customHeight="1" x14ac:dyDescent="0.2">
      <c r="B94" s="321"/>
      <c r="C94" s="322"/>
      <c r="D94" s="323"/>
      <c r="E94" s="321"/>
      <c r="F94" s="322"/>
      <c r="G94" s="322"/>
      <c r="H94" s="322"/>
      <c r="I94" s="322"/>
      <c r="J94" s="322"/>
      <c r="K94" s="322"/>
      <c r="L94" s="323"/>
      <c r="M94" s="279"/>
      <c r="N94" s="280"/>
      <c r="P94" s="286"/>
      <c r="Q94" s="287"/>
      <c r="R94" s="287"/>
      <c r="S94" s="287"/>
      <c r="T94" s="287"/>
      <c r="U94" s="287"/>
      <c r="V94" s="287"/>
      <c r="W94" s="288"/>
      <c r="X94" s="309"/>
      <c r="Y94" s="310"/>
    </row>
    <row r="95" spans="2:25" ht="42.75" customHeight="1" x14ac:dyDescent="0.2">
      <c r="B95" s="321"/>
      <c r="C95" s="322"/>
      <c r="D95" s="323"/>
      <c r="E95" s="321"/>
      <c r="F95" s="322"/>
      <c r="G95" s="322"/>
      <c r="H95" s="322"/>
      <c r="I95" s="322"/>
      <c r="J95" s="322"/>
      <c r="K95" s="322"/>
      <c r="L95" s="323"/>
      <c r="M95" s="279"/>
      <c r="N95" s="280"/>
      <c r="P95" s="286"/>
      <c r="Q95" s="287"/>
      <c r="R95" s="287"/>
      <c r="S95" s="287"/>
      <c r="T95" s="287"/>
      <c r="U95" s="287"/>
      <c r="V95" s="287"/>
      <c r="W95" s="288"/>
      <c r="X95" s="309"/>
      <c r="Y95" s="310"/>
    </row>
    <row r="96" spans="2:25" ht="42.75" customHeight="1" x14ac:dyDescent="0.2">
      <c r="B96" s="321"/>
      <c r="C96" s="322"/>
      <c r="D96" s="323"/>
      <c r="E96" s="321"/>
      <c r="F96" s="322"/>
      <c r="G96" s="322"/>
      <c r="H96" s="322"/>
      <c r="I96" s="322"/>
      <c r="J96" s="322"/>
      <c r="K96" s="322"/>
      <c r="L96" s="323"/>
      <c r="M96" s="279"/>
      <c r="N96" s="280"/>
      <c r="P96" s="286"/>
      <c r="Q96" s="287"/>
      <c r="R96" s="287"/>
      <c r="S96" s="287"/>
      <c r="T96" s="287"/>
      <c r="U96" s="287"/>
      <c r="V96" s="287"/>
      <c r="W96" s="288"/>
      <c r="X96" s="309"/>
      <c r="Y96" s="310"/>
    </row>
    <row r="97" spans="2:25" ht="42.75" customHeight="1" x14ac:dyDescent="0.2">
      <c r="B97" s="321"/>
      <c r="C97" s="322"/>
      <c r="D97" s="323"/>
      <c r="E97" s="321"/>
      <c r="F97" s="322"/>
      <c r="G97" s="322"/>
      <c r="H97" s="322"/>
      <c r="I97" s="322"/>
      <c r="J97" s="322"/>
      <c r="K97" s="322"/>
      <c r="L97" s="323"/>
      <c r="M97" s="279"/>
      <c r="N97" s="280"/>
      <c r="P97" s="286"/>
      <c r="Q97" s="287"/>
      <c r="R97" s="287"/>
      <c r="S97" s="287"/>
      <c r="T97" s="287"/>
      <c r="U97" s="287"/>
      <c r="V97" s="287"/>
      <c r="W97" s="288"/>
      <c r="X97" s="309"/>
      <c r="Y97" s="310"/>
    </row>
    <row r="98" spans="2:25" ht="42.75" customHeight="1" x14ac:dyDescent="0.2">
      <c r="B98" s="321"/>
      <c r="C98" s="322"/>
      <c r="D98" s="323"/>
      <c r="E98" s="321"/>
      <c r="F98" s="322"/>
      <c r="G98" s="322"/>
      <c r="H98" s="322"/>
      <c r="I98" s="322"/>
      <c r="J98" s="322"/>
      <c r="K98" s="322"/>
      <c r="L98" s="323"/>
      <c r="M98" s="279"/>
      <c r="N98" s="280"/>
      <c r="P98" s="286"/>
      <c r="Q98" s="287"/>
      <c r="R98" s="287"/>
      <c r="S98" s="287"/>
      <c r="T98" s="287"/>
      <c r="U98" s="287"/>
      <c r="V98" s="287"/>
      <c r="W98" s="288"/>
      <c r="X98" s="309"/>
      <c r="Y98" s="310"/>
    </row>
    <row r="99" spans="2:25" ht="42.75" customHeight="1" x14ac:dyDescent="0.2">
      <c r="B99" s="321"/>
      <c r="C99" s="322"/>
      <c r="D99" s="323"/>
      <c r="E99" s="321"/>
      <c r="F99" s="322"/>
      <c r="G99" s="322"/>
      <c r="H99" s="322"/>
      <c r="I99" s="322"/>
      <c r="J99" s="322"/>
      <c r="K99" s="322"/>
      <c r="L99" s="323"/>
      <c r="M99" s="279"/>
      <c r="N99" s="280"/>
      <c r="P99" s="286"/>
      <c r="Q99" s="287"/>
      <c r="R99" s="287"/>
      <c r="S99" s="287"/>
      <c r="T99" s="287"/>
      <c r="U99" s="287"/>
      <c r="V99" s="287"/>
      <c r="W99" s="288"/>
      <c r="X99" s="309"/>
      <c r="Y99" s="310"/>
    </row>
    <row r="100" spans="2:25" ht="42.75" customHeight="1" x14ac:dyDescent="0.2">
      <c r="B100" s="321"/>
      <c r="C100" s="322"/>
      <c r="D100" s="323"/>
      <c r="E100" s="321"/>
      <c r="F100" s="322"/>
      <c r="G100" s="322"/>
      <c r="H100" s="322"/>
      <c r="I100" s="322"/>
      <c r="J100" s="322"/>
      <c r="K100" s="322"/>
      <c r="L100" s="323"/>
      <c r="M100" s="279"/>
      <c r="N100" s="280"/>
      <c r="P100" s="286"/>
      <c r="Q100" s="287"/>
      <c r="R100" s="287"/>
      <c r="S100" s="287"/>
      <c r="T100" s="287"/>
      <c r="U100" s="287"/>
      <c r="V100" s="287"/>
      <c r="W100" s="288"/>
      <c r="X100" s="309"/>
      <c r="Y100" s="310"/>
    </row>
    <row r="101" spans="2:25" ht="42.75" customHeight="1" x14ac:dyDescent="0.2">
      <c r="B101" s="321"/>
      <c r="C101" s="322"/>
      <c r="D101" s="323"/>
      <c r="E101" s="321"/>
      <c r="F101" s="322"/>
      <c r="G101" s="322"/>
      <c r="H101" s="322"/>
      <c r="I101" s="322"/>
      <c r="J101" s="322"/>
      <c r="K101" s="322"/>
      <c r="L101" s="323"/>
      <c r="M101" s="279"/>
      <c r="N101" s="280"/>
      <c r="P101" s="286"/>
      <c r="Q101" s="287"/>
      <c r="R101" s="287"/>
      <c r="S101" s="287"/>
      <c r="T101" s="287"/>
      <c r="U101" s="287"/>
      <c r="V101" s="287"/>
      <c r="W101" s="288"/>
      <c r="X101" s="309"/>
      <c r="Y101" s="310"/>
    </row>
    <row r="102" spans="2:25" ht="42.75" customHeight="1" x14ac:dyDescent="0.2">
      <c r="B102" s="321"/>
      <c r="C102" s="322"/>
      <c r="D102" s="323"/>
      <c r="E102" s="321"/>
      <c r="F102" s="322"/>
      <c r="G102" s="322"/>
      <c r="H102" s="322"/>
      <c r="I102" s="322"/>
      <c r="J102" s="322"/>
      <c r="K102" s="322"/>
      <c r="L102" s="323"/>
      <c r="M102" s="279"/>
      <c r="N102" s="280"/>
      <c r="P102" s="286"/>
      <c r="Q102" s="287"/>
      <c r="R102" s="287"/>
      <c r="S102" s="287"/>
      <c r="T102" s="287"/>
      <c r="U102" s="287"/>
      <c r="V102" s="287"/>
      <c r="W102" s="288"/>
      <c r="X102" s="309"/>
      <c r="Y102" s="310"/>
    </row>
    <row r="103" spans="2:25" ht="42.75" customHeight="1" x14ac:dyDescent="0.2">
      <c r="B103" s="321"/>
      <c r="C103" s="322"/>
      <c r="D103" s="323"/>
      <c r="E103" s="321"/>
      <c r="F103" s="322"/>
      <c r="G103" s="322"/>
      <c r="H103" s="322"/>
      <c r="I103" s="322"/>
      <c r="J103" s="322"/>
      <c r="K103" s="322"/>
      <c r="L103" s="323"/>
      <c r="M103" s="279"/>
      <c r="N103" s="280"/>
      <c r="P103" s="286"/>
      <c r="Q103" s="287"/>
      <c r="R103" s="287"/>
      <c r="S103" s="287"/>
      <c r="T103" s="287"/>
      <c r="U103" s="287"/>
      <c r="V103" s="287"/>
      <c r="W103" s="288"/>
      <c r="X103" s="309"/>
      <c r="Y103" s="310"/>
    </row>
    <row r="104" spans="2:25" ht="42.75" customHeight="1" x14ac:dyDescent="0.2">
      <c r="B104" s="321"/>
      <c r="C104" s="322"/>
      <c r="D104" s="323"/>
      <c r="E104" s="321"/>
      <c r="F104" s="322"/>
      <c r="G104" s="322"/>
      <c r="H104" s="322"/>
      <c r="I104" s="322"/>
      <c r="J104" s="322"/>
      <c r="K104" s="322"/>
      <c r="L104" s="323"/>
      <c r="M104" s="279"/>
      <c r="N104" s="280"/>
      <c r="P104" s="286"/>
      <c r="Q104" s="287"/>
      <c r="R104" s="287"/>
      <c r="S104" s="287"/>
      <c r="T104" s="287"/>
      <c r="U104" s="287"/>
      <c r="V104" s="287"/>
      <c r="W104" s="288"/>
      <c r="X104" s="309"/>
      <c r="Y104" s="310"/>
    </row>
    <row r="105" spans="2:25" ht="42.75" customHeight="1" x14ac:dyDescent="0.2">
      <c r="B105" s="321"/>
      <c r="C105" s="322"/>
      <c r="D105" s="323"/>
      <c r="E105" s="321"/>
      <c r="F105" s="322"/>
      <c r="G105" s="322"/>
      <c r="H105" s="322"/>
      <c r="I105" s="322"/>
      <c r="J105" s="322"/>
      <c r="K105" s="322"/>
      <c r="L105" s="323"/>
      <c r="M105" s="279"/>
      <c r="N105" s="280"/>
      <c r="P105" s="286"/>
      <c r="Q105" s="287"/>
      <c r="R105" s="287"/>
      <c r="S105" s="287"/>
      <c r="T105" s="287"/>
      <c r="U105" s="287"/>
      <c r="V105" s="287"/>
      <c r="W105" s="288"/>
      <c r="X105" s="309"/>
      <c r="Y105" s="310"/>
    </row>
    <row r="106" spans="2:25" ht="42.75" customHeight="1" x14ac:dyDescent="0.2">
      <c r="B106" s="321"/>
      <c r="C106" s="322"/>
      <c r="D106" s="323"/>
      <c r="E106" s="321"/>
      <c r="F106" s="322"/>
      <c r="G106" s="322"/>
      <c r="H106" s="322"/>
      <c r="I106" s="322"/>
      <c r="J106" s="322"/>
      <c r="K106" s="322"/>
      <c r="L106" s="323"/>
      <c r="M106" s="279"/>
      <c r="N106" s="280"/>
      <c r="P106" s="286"/>
      <c r="Q106" s="287"/>
      <c r="R106" s="287"/>
      <c r="S106" s="287"/>
      <c r="T106" s="287"/>
      <c r="U106" s="287"/>
      <c r="V106" s="287"/>
      <c r="W106" s="288"/>
      <c r="X106" s="309"/>
      <c r="Y106" s="310"/>
    </row>
    <row r="107" spans="2:25" ht="42.75" customHeight="1" x14ac:dyDescent="0.2">
      <c r="B107" s="321"/>
      <c r="C107" s="322"/>
      <c r="D107" s="323"/>
      <c r="E107" s="321"/>
      <c r="F107" s="322"/>
      <c r="G107" s="322"/>
      <c r="H107" s="322"/>
      <c r="I107" s="322"/>
      <c r="J107" s="322"/>
      <c r="K107" s="322"/>
      <c r="L107" s="323"/>
      <c r="M107" s="279"/>
      <c r="N107" s="280"/>
      <c r="P107" s="286"/>
      <c r="Q107" s="287"/>
      <c r="R107" s="287"/>
      <c r="S107" s="287"/>
      <c r="T107" s="287"/>
      <c r="U107" s="287"/>
      <c r="V107" s="287"/>
      <c r="W107" s="288"/>
      <c r="X107" s="309"/>
      <c r="Y107" s="310"/>
    </row>
    <row r="108" spans="2:25" ht="42.75" customHeight="1" x14ac:dyDescent="0.2">
      <c r="B108" s="321"/>
      <c r="C108" s="322"/>
      <c r="D108" s="323"/>
      <c r="E108" s="321"/>
      <c r="F108" s="322"/>
      <c r="G108" s="322"/>
      <c r="H108" s="322"/>
      <c r="I108" s="322"/>
      <c r="J108" s="322"/>
      <c r="K108" s="322"/>
      <c r="L108" s="323"/>
      <c r="M108" s="279"/>
      <c r="N108" s="280"/>
      <c r="P108" s="286"/>
      <c r="Q108" s="287"/>
      <c r="R108" s="287"/>
      <c r="S108" s="287"/>
      <c r="T108" s="287"/>
      <c r="U108" s="287"/>
      <c r="V108" s="287"/>
      <c r="W108" s="288"/>
      <c r="X108" s="309"/>
      <c r="Y108" s="310"/>
    </row>
    <row r="109" spans="2:25" ht="42.75" customHeight="1" x14ac:dyDescent="0.2">
      <c r="B109" s="321"/>
      <c r="C109" s="322"/>
      <c r="D109" s="323"/>
      <c r="E109" s="321"/>
      <c r="F109" s="322"/>
      <c r="G109" s="322"/>
      <c r="H109" s="322"/>
      <c r="I109" s="322"/>
      <c r="J109" s="322"/>
      <c r="K109" s="322"/>
      <c r="L109" s="323"/>
      <c r="M109" s="279"/>
      <c r="N109" s="280"/>
      <c r="P109" s="286"/>
      <c r="Q109" s="287"/>
      <c r="R109" s="287"/>
      <c r="S109" s="287"/>
      <c r="T109" s="287"/>
      <c r="U109" s="287"/>
      <c r="V109" s="287"/>
      <c r="W109" s="288"/>
      <c r="X109" s="309"/>
      <c r="Y109" s="310"/>
    </row>
    <row r="110" spans="2:25" ht="42.75" customHeight="1" x14ac:dyDescent="0.2">
      <c r="B110" s="321"/>
      <c r="C110" s="322"/>
      <c r="D110" s="323"/>
      <c r="E110" s="321"/>
      <c r="F110" s="322"/>
      <c r="G110" s="322"/>
      <c r="H110" s="322"/>
      <c r="I110" s="322"/>
      <c r="J110" s="322"/>
      <c r="K110" s="322"/>
      <c r="L110" s="323"/>
      <c r="M110" s="279"/>
      <c r="N110" s="280"/>
      <c r="P110" s="286"/>
      <c r="Q110" s="287"/>
      <c r="R110" s="287"/>
      <c r="S110" s="287"/>
      <c r="T110" s="287"/>
      <c r="U110" s="287"/>
      <c r="V110" s="287"/>
      <c r="W110" s="288"/>
      <c r="X110" s="309"/>
      <c r="Y110" s="310"/>
    </row>
    <row r="111" spans="2:25" ht="42.75" customHeight="1" x14ac:dyDescent="0.2">
      <c r="B111" s="321"/>
      <c r="C111" s="322"/>
      <c r="D111" s="323"/>
      <c r="E111" s="321"/>
      <c r="F111" s="322"/>
      <c r="G111" s="322"/>
      <c r="H111" s="322"/>
      <c r="I111" s="322"/>
      <c r="J111" s="322"/>
      <c r="K111" s="322"/>
      <c r="L111" s="323"/>
      <c r="M111" s="279"/>
      <c r="N111" s="280"/>
      <c r="P111" s="286"/>
      <c r="Q111" s="287"/>
      <c r="R111" s="287"/>
      <c r="S111" s="287"/>
      <c r="T111" s="287"/>
      <c r="U111" s="287"/>
      <c r="V111" s="287"/>
      <c r="W111" s="288"/>
      <c r="X111" s="309"/>
      <c r="Y111" s="310"/>
    </row>
    <row r="112" spans="2:25" ht="42.75" customHeight="1" x14ac:dyDescent="0.2">
      <c r="B112" s="321"/>
      <c r="C112" s="322"/>
      <c r="D112" s="323"/>
      <c r="E112" s="321"/>
      <c r="F112" s="322"/>
      <c r="G112" s="322"/>
      <c r="H112" s="322"/>
      <c r="I112" s="322"/>
      <c r="J112" s="322"/>
      <c r="K112" s="322"/>
      <c r="L112" s="323"/>
      <c r="M112" s="279"/>
      <c r="N112" s="280"/>
      <c r="P112" s="286"/>
      <c r="Q112" s="287"/>
      <c r="R112" s="287"/>
      <c r="S112" s="287"/>
      <c r="T112" s="287"/>
      <c r="U112" s="287"/>
      <c r="V112" s="287"/>
      <c r="W112" s="288"/>
      <c r="X112" s="309"/>
      <c r="Y112" s="310"/>
    </row>
    <row r="113" spans="1:28" ht="7.5" customHeight="1" x14ac:dyDescent="0.2">
      <c r="C113" s="1"/>
      <c r="H113" s="26"/>
      <c r="P113" s="237"/>
      <c r="Q113" s="237"/>
      <c r="R113" s="237"/>
      <c r="X113" s="238"/>
      <c r="Y113" s="238"/>
      <c r="Z113" s="34"/>
      <c r="AA113" s="34"/>
    </row>
    <row r="114" spans="1:28" ht="31.5" customHeight="1" x14ac:dyDescent="0.2">
      <c r="B114" s="259"/>
      <c r="C114" s="116"/>
      <c r="D114" s="116"/>
      <c r="E114" s="116"/>
      <c r="P114" s="237"/>
      <c r="Q114" s="237"/>
      <c r="R114" s="237"/>
      <c r="U114" s="34"/>
      <c r="V114" s="34"/>
      <c r="W114" s="246" t="s">
        <v>615</v>
      </c>
      <c r="X114" s="319">
        <f>SUM(X48:Y112)</f>
        <v>0</v>
      </c>
      <c r="Y114" s="320"/>
      <c r="Z114" s="34"/>
      <c r="AA114" s="34"/>
    </row>
    <row r="115" spans="1:28" ht="8.25" customHeight="1" x14ac:dyDescent="0.2">
      <c r="A115" s="188">
        <v>1</v>
      </c>
      <c r="J115" s="34"/>
      <c r="P115" s="34"/>
      <c r="Q115" s="34"/>
      <c r="R115" s="34"/>
      <c r="S115" s="34"/>
      <c r="T115" s="34"/>
      <c r="U115" s="34"/>
      <c r="V115" s="34"/>
      <c r="AA115" s="34"/>
      <c r="AB115" s="34"/>
    </row>
    <row r="116" spans="1:28" ht="31.5" customHeight="1" x14ac:dyDescent="0.2">
      <c r="A116" s="188"/>
      <c r="B116" s="34"/>
      <c r="C116" s="34"/>
      <c r="D116" s="34"/>
      <c r="E116" s="34"/>
      <c r="F116" s="34"/>
      <c r="G116" s="34"/>
      <c r="H116" s="34"/>
      <c r="I116" s="34"/>
      <c r="J116" s="34"/>
      <c r="P116" s="34"/>
      <c r="Q116" s="34"/>
      <c r="R116" s="34"/>
      <c r="S116" s="235"/>
      <c r="T116" s="235"/>
      <c r="W116" s="246" t="s">
        <v>635</v>
      </c>
      <c r="X116" s="324">
        <f>IFERROR(INDEX(Admin!$S$61:$S$105,MATCH('1 Specifikation'!P9,Admin!$C$61:$C$105,0)),0)</f>
        <v>0</v>
      </c>
      <c r="Y116" s="325"/>
      <c r="Z116" s="235"/>
      <c r="AA116" s="34"/>
    </row>
    <row r="117" spans="1:28" ht="7.5" customHeight="1" x14ac:dyDescent="0.2">
      <c r="C117" s="1"/>
      <c r="H117" s="26"/>
      <c r="P117" s="65"/>
      <c r="Q117" s="65"/>
      <c r="R117" s="65"/>
      <c r="Z117" s="34"/>
      <c r="AA117" s="34"/>
    </row>
    <row r="118" spans="1:28" ht="27" hidden="1" customHeight="1" x14ac:dyDescent="0.2">
      <c r="A118" s="188"/>
      <c r="B118"/>
      <c r="C118"/>
      <c r="D118"/>
      <c r="E118"/>
      <c r="F118"/>
      <c r="G118"/>
      <c r="H118"/>
      <c r="I118"/>
      <c r="J118"/>
      <c r="K118"/>
      <c r="L118"/>
      <c r="M118"/>
      <c r="N118"/>
      <c r="O118"/>
      <c r="P118"/>
      <c r="Q118"/>
      <c r="R118"/>
      <c r="S118"/>
      <c r="T118"/>
      <c r="U118"/>
      <c r="V118"/>
      <c r="W118"/>
      <c r="X118"/>
      <c r="Y118"/>
      <c r="Z118" s="34"/>
      <c r="AA118" s="34"/>
    </row>
    <row r="119" spans="1:28" ht="17.25" hidden="1" customHeight="1" x14ac:dyDescent="0.2">
      <c r="A119" s="188"/>
      <c r="B119"/>
      <c r="C119"/>
      <c r="D119"/>
      <c r="E119"/>
      <c r="F119"/>
      <c r="G119"/>
      <c r="H119"/>
      <c r="I119"/>
      <c r="J119"/>
      <c r="K119"/>
      <c r="L119"/>
      <c r="M119"/>
      <c r="N119"/>
      <c r="O119"/>
      <c r="P119"/>
      <c r="Q119"/>
      <c r="R119"/>
      <c r="S119"/>
      <c r="T119"/>
      <c r="U119"/>
      <c r="V119"/>
      <c r="W119"/>
      <c r="X119"/>
      <c r="Y119"/>
      <c r="Z119" s="34"/>
      <c r="AA119" s="34"/>
    </row>
    <row r="120" spans="1:28" ht="96.75" hidden="1" customHeight="1" x14ac:dyDescent="0.2">
      <c r="A120" s="188"/>
      <c r="B120"/>
      <c r="C120"/>
      <c r="D120"/>
      <c r="E120"/>
      <c r="F120"/>
      <c r="G120"/>
      <c r="H120"/>
      <c r="I120"/>
      <c r="J120"/>
      <c r="K120"/>
      <c r="L120"/>
      <c r="M120"/>
      <c r="N120"/>
      <c r="O120"/>
      <c r="P120"/>
      <c r="Q120"/>
      <c r="R120"/>
      <c r="S120"/>
      <c r="T120"/>
      <c r="U120"/>
      <c r="V120"/>
      <c r="W120"/>
      <c r="X120"/>
      <c r="Y120"/>
      <c r="Z120" s="34"/>
      <c r="AA120" s="34"/>
    </row>
    <row r="121" spans="1:28" ht="43.5" hidden="1" customHeight="1" x14ac:dyDescent="0.2">
      <c r="A121" s="188"/>
      <c r="B121"/>
      <c r="C121"/>
      <c r="D121"/>
      <c r="E121"/>
      <c r="F121"/>
      <c r="G121"/>
      <c r="H121"/>
      <c r="I121"/>
      <c r="J121"/>
      <c r="K121"/>
      <c r="L121"/>
      <c r="M121"/>
      <c r="N121"/>
      <c r="O121"/>
      <c r="P121"/>
      <c r="Q121"/>
      <c r="R121"/>
      <c r="S121"/>
      <c r="T121"/>
      <c r="U121"/>
      <c r="V121"/>
      <c r="W121"/>
      <c r="X121"/>
      <c r="Y121"/>
      <c r="Z121" s="34"/>
      <c r="AA121" s="34"/>
    </row>
    <row r="122" spans="1:28" ht="15.75" hidden="1" customHeight="1" x14ac:dyDescent="0.2">
      <c r="A122" s="188"/>
      <c r="B122"/>
      <c r="C122"/>
      <c r="D122"/>
      <c r="E122"/>
      <c r="F122"/>
      <c r="G122"/>
      <c r="H122"/>
      <c r="I122"/>
      <c r="J122"/>
      <c r="K122"/>
      <c r="L122"/>
      <c r="M122"/>
      <c r="N122"/>
      <c r="O122"/>
      <c r="P122"/>
      <c r="Q122"/>
      <c r="R122"/>
      <c r="S122"/>
      <c r="T122"/>
      <c r="U122"/>
      <c r="V122"/>
      <c r="W122"/>
      <c r="X122"/>
      <c r="Y122"/>
      <c r="Z122" s="34"/>
      <c r="AA122" s="34"/>
    </row>
    <row r="123" spans="1:28" ht="43.5" hidden="1" customHeight="1" x14ac:dyDescent="0.2">
      <c r="A123" s="188"/>
      <c r="B123"/>
      <c r="C123"/>
      <c r="D123"/>
      <c r="E123"/>
      <c r="F123"/>
      <c r="G123"/>
      <c r="H123"/>
      <c r="I123"/>
      <c r="J123"/>
      <c r="K123"/>
      <c r="L123"/>
      <c r="M123"/>
      <c r="N123"/>
      <c r="O123"/>
      <c r="P123"/>
      <c r="Q123"/>
      <c r="R123"/>
      <c r="S123"/>
      <c r="T123"/>
      <c r="U123"/>
      <c r="V123"/>
      <c r="W123"/>
      <c r="X123"/>
      <c r="Y123"/>
      <c r="Z123" s="34"/>
      <c r="AA123" s="34"/>
    </row>
    <row r="124" spans="1:28" ht="15.95" hidden="1" customHeight="1" x14ac:dyDescent="0.2">
      <c r="A124" s="188"/>
      <c r="B124"/>
      <c r="C124"/>
      <c r="D124"/>
      <c r="E124"/>
      <c r="F124"/>
      <c r="G124"/>
      <c r="H124"/>
      <c r="I124"/>
      <c r="J124"/>
      <c r="K124"/>
      <c r="L124"/>
      <c r="M124"/>
      <c r="N124"/>
      <c r="O124"/>
      <c r="P124"/>
      <c r="Q124"/>
      <c r="R124"/>
      <c r="S124"/>
      <c r="T124"/>
      <c r="U124"/>
      <c r="V124"/>
      <c r="W124"/>
      <c r="X124"/>
      <c r="Y124"/>
      <c r="Z124" s="34"/>
      <c r="AA124" s="34"/>
    </row>
    <row r="125" spans="1:28" ht="43.5" hidden="1" customHeight="1" x14ac:dyDescent="0.2">
      <c r="A125" s="188"/>
      <c r="B125"/>
      <c r="C125"/>
      <c r="D125"/>
      <c r="E125"/>
      <c r="F125"/>
      <c r="G125"/>
      <c r="H125"/>
      <c r="I125"/>
      <c r="J125"/>
      <c r="K125"/>
      <c r="L125"/>
      <c r="M125"/>
      <c r="N125"/>
      <c r="O125"/>
      <c r="P125"/>
      <c r="Q125"/>
      <c r="R125"/>
      <c r="S125"/>
      <c r="T125"/>
      <c r="U125"/>
      <c r="V125"/>
      <c r="W125"/>
      <c r="X125"/>
      <c r="Y125"/>
      <c r="Z125" s="34"/>
      <c r="AA125" s="34"/>
    </row>
    <row r="126" spans="1:28" ht="15.95" hidden="1" customHeight="1" x14ac:dyDescent="0.2">
      <c r="A126" s="188"/>
      <c r="B126"/>
      <c r="C126"/>
      <c r="D126"/>
      <c r="E126"/>
      <c r="F126"/>
      <c r="G126"/>
      <c r="H126"/>
      <c r="I126"/>
      <c r="J126"/>
      <c r="K126"/>
      <c r="L126"/>
      <c r="M126"/>
      <c r="N126"/>
      <c r="O126"/>
      <c r="P126"/>
      <c r="Q126"/>
      <c r="R126"/>
      <c r="S126"/>
      <c r="T126"/>
      <c r="U126"/>
      <c r="V126"/>
      <c r="W126"/>
      <c r="X126"/>
      <c r="Y126"/>
      <c r="Z126" s="34"/>
      <c r="AA126" s="34"/>
    </row>
    <row r="127" spans="1:28" ht="43.5" hidden="1" customHeight="1" x14ac:dyDescent="0.2">
      <c r="A127" s="188"/>
      <c r="B127"/>
      <c r="C127"/>
      <c r="D127"/>
      <c r="E127"/>
      <c r="F127"/>
      <c r="G127"/>
      <c r="H127"/>
      <c r="I127"/>
      <c r="J127"/>
      <c r="K127"/>
      <c r="L127"/>
      <c r="M127"/>
      <c r="N127"/>
      <c r="O127"/>
      <c r="P127"/>
      <c r="Q127"/>
      <c r="R127"/>
      <c r="S127"/>
      <c r="T127"/>
      <c r="U127"/>
      <c r="V127"/>
      <c r="W127"/>
      <c r="X127"/>
      <c r="Y127"/>
      <c r="Z127" s="34"/>
      <c r="AA127" s="34"/>
    </row>
    <row r="128" spans="1:28" ht="15.95" hidden="1" customHeight="1" x14ac:dyDescent="0.2">
      <c r="A128" s="188"/>
      <c r="B128"/>
      <c r="C128"/>
      <c r="D128"/>
      <c r="E128"/>
      <c r="F128"/>
      <c r="G128"/>
      <c r="H128"/>
      <c r="I128"/>
      <c r="J128"/>
      <c r="K128"/>
      <c r="L128"/>
      <c r="M128"/>
      <c r="N128"/>
      <c r="O128"/>
      <c r="P128"/>
      <c r="Q128"/>
      <c r="R128"/>
      <c r="S128"/>
      <c r="T128"/>
      <c r="U128"/>
      <c r="V128"/>
      <c r="W128"/>
      <c r="X128"/>
      <c r="Y128"/>
      <c r="Z128" s="34"/>
      <c r="AA128" s="34"/>
    </row>
    <row r="129" spans="1:44" ht="43.5" hidden="1" customHeight="1" x14ac:dyDescent="0.2">
      <c r="A129" s="188"/>
      <c r="B129"/>
      <c r="C129"/>
      <c r="D129"/>
      <c r="E129"/>
      <c r="F129"/>
      <c r="G129"/>
      <c r="H129"/>
      <c r="I129"/>
      <c r="J129"/>
      <c r="K129"/>
      <c r="L129"/>
      <c r="M129"/>
      <c r="N129"/>
      <c r="O129"/>
      <c r="P129"/>
      <c r="Q129"/>
      <c r="R129"/>
      <c r="S129"/>
      <c r="T129"/>
      <c r="U129"/>
      <c r="V129"/>
      <c r="W129"/>
      <c r="X129"/>
      <c r="Y129"/>
      <c r="Z129" s="34"/>
      <c r="AA129" s="34"/>
    </row>
    <row r="130" spans="1:44" ht="15.95" hidden="1" customHeight="1" x14ac:dyDescent="0.2">
      <c r="A130" s="188"/>
      <c r="B130"/>
      <c r="C130"/>
      <c r="D130"/>
      <c r="E130"/>
      <c r="F130"/>
      <c r="G130"/>
      <c r="H130"/>
      <c r="I130"/>
      <c r="J130"/>
      <c r="K130"/>
      <c r="L130"/>
      <c r="M130"/>
      <c r="N130"/>
      <c r="O130"/>
      <c r="P130"/>
      <c r="Q130"/>
      <c r="R130"/>
      <c r="S130"/>
      <c r="T130"/>
      <c r="U130"/>
      <c r="V130"/>
      <c r="W130"/>
      <c r="X130"/>
      <c r="Y130"/>
      <c r="Z130" s="34"/>
      <c r="AA130" s="34"/>
    </row>
    <row r="131" spans="1:44" ht="43.5" hidden="1" customHeight="1" x14ac:dyDescent="0.2">
      <c r="A131" s="188"/>
      <c r="B131"/>
      <c r="C131"/>
      <c r="D131"/>
      <c r="E131"/>
      <c r="F131"/>
      <c r="G131"/>
      <c r="H131"/>
      <c r="I131"/>
      <c r="J131"/>
      <c r="K131"/>
      <c r="L131"/>
      <c r="M131"/>
      <c r="N131"/>
      <c r="O131"/>
      <c r="P131"/>
      <c r="Q131"/>
      <c r="R131"/>
      <c r="S131"/>
      <c r="T131"/>
      <c r="U131"/>
      <c r="V131"/>
      <c r="W131"/>
      <c r="X131"/>
      <c r="Y131"/>
      <c r="Z131" s="34"/>
      <c r="AA131" s="34"/>
    </row>
    <row r="132" spans="1:44" ht="15.95" hidden="1" customHeight="1" x14ac:dyDescent="0.2">
      <c r="A132" s="188"/>
      <c r="B132"/>
      <c r="C132"/>
      <c r="D132"/>
      <c r="E132"/>
      <c r="F132"/>
      <c r="G132"/>
      <c r="H132"/>
      <c r="I132"/>
      <c r="J132"/>
      <c r="K132"/>
      <c r="L132"/>
      <c r="M132"/>
      <c r="N132"/>
      <c r="O132"/>
      <c r="P132"/>
      <c r="Q132"/>
      <c r="R132"/>
      <c r="S132"/>
      <c r="T132"/>
      <c r="U132"/>
      <c r="V132"/>
      <c r="W132"/>
      <c r="X132"/>
      <c r="Y132"/>
      <c r="Z132" s="34"/>
      <c r="AA132" s="34"/>
    </row>
    <row r="133" spans="1:44" ht="43.5" hidden="1" customHeight="1" x14ac:dyDescent="0.2">
      <c r="A133" s="188"/>
      <c r="B133"/>
      <c r="C133"/>
      <c r="D133"/>
      <c r="E133"/>
      <c r="F133"/>
      <c r="G133"/>
      <c r="H133"/>
      <c r="I133"/>
      <c r="J133"/>
      <c r="K133"/>
      <c r="L133"/>
      <c r="M133"/>
      <c r="N133"/>
      <c r="O133"/>
      <c r="P133"/>
      <c r="Q133"/>
      <c r="R133"/>
      <c r="S133"/>
      <c r="T133"/>
      <c r="U133"/>
      <c r="V133"/>
      <c r="W133"/>
      <c r="X133"/>
      <c r="Y133"/>
      <c r="Z133" s="34"/>
      <c r="AA133" s="34"/>
    </row>
    <row r="134" spans="1:44" ht="17.25" hidden="1" customHeight="1" x14ac:dyDescent="0.2">
      <c r="A134" s="188"/>
      <c r="B134"/>
      <c r="C134"/>
      <c r="D134"/>
      <c r="E134"/>
      <c r="F134"/>
      <c r="G134"/>
      <c r="H134"/>
      <c r="I134"/>
      <c r="J134"/>
      <c r="K134"/>
      <c r="L134"/>
      <c r="M134"/>
      <c r="N134"/>
      <c r="O134"/>
      <c r="P134"/>
      <c r="Q134"/>
      <c r="R134"/>
      <c r="S134"/>
      <c r="T134"/>
      <c r="U134"/>
      <c r="V134"/>
      <c r="W134"/>
      <c r="X134"/>
      <c r="Y134"/>
      <c r="Z134" s="235"/>
      <c r="AA134" s="34"/>
    </row>
    <row r="135" spans="1:44" ht="30.75" hidden="1" customHeight="1" x14ac:dyDescent="0.2">
      <c r="A135" s="188"/>
      <c r="B135"/>
      <c r="C135"/>
      <c r="D135"/>
      <c r="E135"/>
      <c r="F135"/>
      <c r="G135"/>
      <c r="H135"/>
      <c r="I135"/>
      <c r="J135"/>
      <c r="K135"/>
      <c r="L135"/>
      <c r="M135"/>
      <c r="N135"/>
      <c r="O135"/>
      <c r="P135"/>
      <c r="Q135"/>
      <c r="R135"/>
      <c r="S135"/>
      <c r="T135"/>
      <c r="U135"/>
      <c r="V135"/>
      <c r="W135"/>
      <c r="X135"/>
      <c r="Y135"/>
      <c r="Z135" s="235"/>
      <c r="AA135" s="34"/>
    </row>
    <row r="136" spans="1:44" ht="13.5" hidden="1" customHeight="1" x14ac:dyDescent="0.2">
      <c r="A136" s="188"/>
      <c r="B136" s="34"/>
      <c r="C136" s="34"/>
      <c r="D136" s="34"/>
      <c r="E136" s="34"/>
      <c r="F136" s="34"/>
      <c r="G136" s="34"/>
      <c r="H136" s="34"/>
      <c r="I136" s="34"/>
      <c r="J136" s="34"/>
      <c r="P136" s="34"/>
      <c r="Q136" s="34"/>
      <c r="R136" s="34"/>
      <c r="S136" s="235"/>
      <c r="T136" s="235"/>
      <c r="X136" s="66"/>
      <c r="Y136" s="245"/>
      <c r="Z136" s="235"/>
      <c r="AA136" s="34"/>
    </row>
    <row r="137" spans="1:44" ht="32.25" customHeight="1" x14ac:dyDescent="0.2">
      <c r="A137" s="188"/>
      <c r="B137" s="34"/>
      <c r="C137" s="34"/>
      <c r="D137" s="34"/>
      <c r="E137" s="34"/>
      <c r="F137" s="34"/>
      <c r="G137" s="34"/>
      <c r="H137" s="34"/>
      <c r="I137" s="34"/>
      <c r="J137" s="34"/>
      <c r="P137" s="34"/>
      <c r="Q137" s="34"/>
      <c r="R137" s="34"/>
      <c r="S137" s="235"/>
      <c r="T137" s="235"/>
      <c r="W137" s="246" t="s">
        <v>647</v>
      </c>
      <c r="X137" s="578"/>
      <c r="Y137" s="579"/>
      <c r="Z137" s="235"/>
      <c r="AA137" s="34"/>
    </row>
    <row r="138" spans="1:44" ht="7.5" customHeight="1" x14ac:dyDescent="0.2">
      <c r="K138" s="50"/>
      <c r="N138" s="45"/>
      <c r="AF138" s="56"/>
      <c r="AG138" s="56"/>
      <c r="AH138" s="56"/>
      <c r="AI138" s="56"/>
      <c r="AJ138" s="56"/>
      <c r="AK138" s="56"/>
      <c r="AL138" s="56"/>
      <c r="AM138" s="56"/>
      <c r="AN138" s="56"/>
      <c r="AO138" s="56"/>
      <c r="AP138" s="56"/>
      <c r="AQ138" s="56"/>
      <c r="AR138" s="56"/>
    </row>
    <row r="139" spans="1:44" ht="31.5" customHeight="1" x14ac:dyDescent="0.2">
      <c r="A139" s="188"/>
      <c r="M139" s="227"/>
      <c r="N139" s="39"/>
      <c r="P139" s="34"/>
      <c r="Q139" s="34"/>
      <c r="R139" s="34"/>
      <c r="S139" s="235"/>
      <c r="T139" s="235"/>
      <c r="U139" s="235"/>
      <c r="V139" s="235"/>
      <c r="W139" s="246" t="s">
        <v>648</v>
      </c>
      <c r="X139" s="319">
        <f>X116+X137</f>
        <v>0</v>
      </c>
      <c r="Y139" s="567"/>
      <c r="Z139" s="235"/>
      <c r="AA139" s="34"/>
    </row>
    <row r="140" spans="1:44" ht="24.75" hidden="1" customHeight="1" x14ac:dyDescent="0.2">
      <c r="A140" s="192"/>
      <c r="B140" s="503" t="s">
        <v>267</v>
      </c>
      <c r="C140" s="504"/>
      <c r="D140" s="504"/>
      <c r="E140" s="504"/>
      <c r="F140" s="504"/>
      <c r="G140" s="504"/>
      <c r="H140" s="504"/>
      <c r="I140" s="504"/>
      <c r="J140" s="505"/>
      <c r="K140" s="45" t="s">
        <v>275</v>
      </c>
      <c r="L140" s="39"/>
      <c r="M140" s="39"/>
      <c r="N140" s="39"/>
      <c r="P140" s="34"/>
      <c r="Q140" s="34"/>
      <c r="R140" s="34"/>
      <c r="S140" s="34"/>
      <c r="T140" s="34"/>
      <c r="U140" s="34"/>
      <c r="V140" s="34"/>
      <c r="W140" s="34"/>
      <c r="X140" s="66"/>
      <c r="Y140" s="67"/>
      <c r="Z140" s="34"/>
      <c r="AA140" s="34"/>
    </row>
    <row r="141" spans="1:44" ht="17.25" customHeight="1" x14ac:dyDescent="0.2">
      <c r="A141" s="188">
        <v>1</v>
      </c>
      <c r="B141" s="50" t="s">
        <v>139</v>
      </c>
      <c r="F141" s="45"/>
      <c r="P141" s="34"/>
      <c r="Q141" s="34"/>
      <c r="R141" s="34"/>
      <c r="S141" s="34"/>
      <c r="T141" s="34"/>
      <c r="V141" s="34"/>
      <c r="W141" s="34"/>
      <c r="X141" s="66"/>
      <c r="Y141" s="67"/>
      <c r="Z141" s="34"/>
      <c r="AA141" s="34"/>
    </row>
    <row r="142" spans="1:44" ht="31.5" customHeight="1" x14ac:dyDescent="0.2">
      <c r="A142" s="188">
        <v>1</v>
      </c>
      <c r="B142" s="382" t="s">
        <v>622</v>
      </c>
      <c r="C142" s="382"/>
      <c r="D142" s="382"/>
      <c r="E142" s="382"/>
      <c r="F142" s="382"/>
      <c r="G142" s="382"/>
      <c r="H142" s="382"/>
      <c r="I142" s="382"/>
      <c r="J142" s="382"/>
      <c r="K142" s="45"/>
      <c r="P142" s="34"/>
      <c r="Q142" s="34"/>
      <c r="R142" s="34"/>
      <c r="S142" s="34"/>
      <c r="T142" s="34"/>
      <c r="U142" s="34"/>
      <c r="V142" s="34"/>
      <c r="W142" s="66" t="s">
        <v>90</v>
      </c>
      <c r="X142" s="319">
        <f>X139-X114</f>
        <v>0</v>
      </c>
      <c r="Y142" s="567"/>
      <c r="AA142" s="34"/>
      <c r="AB142" s="34"/>
    </row>
    <row r="143" spans="1:44" ht="27.75" customHeight="1" x14ac:dyDescent="0.2">
      <c r="A143" s="188">
        <v>1</v>
      </c>
      <c r="L143"/>
      <c r="M143"/>
      <c r="N143"/>
      <c r="P143" s="34"/>
      <c r="Q143" s="34"/>
      <c r="R143" s="34"/>
      <c r="S143" s="34"/>
      <c r="T143" s="34"/>
      <c r="U143" s="34"/>
      <c r="V143" s="34"/>
      <c r="W143" s="34"/>
      <c r="X143" s="66"/>
      <c r="Y143" s="67"/>
      <c r="Z143" s="34"/>
      <c r="AA143" s="34"/>
    </row>
    <row r="144" spans="1:44" ht="33.75" customHeight="1" x14ac:dyDescent="0.2">
      <c r="A144" s="188">
        <v>1</v>
      </c>
      <c r="B144" s="315" t="s">
        <v>98</v>
      </c>
      <c r="C144" s="316"/>
      <c r="D144" s="316"/>
      <c r="L144"/>
      <c r="M144"/>
      <c r="N144"/>
      <c r="P144" s="34"/>
      <c r="Q144" s="34"/>
      <c r="R144" s="34"/>
      <c r="S144" s="34"/>
      <c r="T144" s="34"/>
      <c r="U144" s="34"/>
      <c r="V144" s="34"/>
      <c r="W144" s="34"/>
      <c r="X144" s="66"/>
      <c r="Y144" s="67"/>
      <c r="Z144" s="34"/>
      <c r="AA144" s="34"/>
    </row>
    <row r="145" spans="1:34" ht="34.5" customHeight="1" x14ac:dyDescent="0.2">
      <c r="A145" s="188">
        <v>1</v>
      </c>
      <c r="B145" s="577" t="s">
        <v>619</v>
      </c>
      <c r="C145" s="577"/>
      <c r="D145" s="577"/>
      <c r="E145" s="577"/>
      <c r="F145" s="577"/>
      <c r="G145" s="577"/>
      <c r="H145" s="577"/>
      <c r="I145" s="577"/>
      <c r="J145" s="577"/>
      <c r="L145"/>
      <c r="M145"/>
      <c r="N145"/>
      <c r="P145" s="34"/>
      <c r="Q145" s="34"/>
      <c r="R145" s="34"/>
      <c r="S145" s="34"/>
      <c r="T145" s="34"/>
      <c r="U145" s="34"/>
      <c r="V145" s="34"/>
      <c r="W145" s="34"/>
      <c r="X145" s="66"/>
      <c r="Y145" s="67"/>
      <c r="Z145" s="34"/>
      <c r="AA145" s="34"/>
    </row>
    <row r="146" spans="1:34" ht="25.5" hidden="1" customHeight="1" x14ac:dyDescent="0.2">
      <c r="A146" s="188">
        <v>1</v>
      </c>
      <c r="B146" s="503" t="s">
        <v>257</v>
      </c>
      <c r="C146" s="504"/>
      <c r="D146" s="504"/>
      <c r="E146" s="504"/>
      <c r="F146" s="504"/>
      <c r="G146" s="504"/>
      <c r="H146" s="504"/>
      <c r="I146" s="504"/>
      <c r="J146" s="505"/>
      <c r="L146"/>
      <c r="M146"/>
      <c r="N146"/>
      <c r="O146" s="110"/>
      <c r="P146" s="45"/>
      <c r="Q146" s="34"/>
      <c r="R146" s="34"/>
      <c r="S146" s="34"/>
      <c r="T146" s="34"/>
      <c r="U146" s="34"/>
      <c r="V146" s="34"/>
      <c r="W146" s="34"/>
      <c r="X146" s="66"/>
      <c r="Y146" s="67"/>
      <c r="Z146" s="34"/>
      <c r="AA146" s="34"/>
    </row>
    <row r="147" spans="1:34" ht="25.5" customHeight="1" x14ac:dyDescent="0.2">
      <c r="A147" s="188"/>
      <c r="B147" s="188"/>
      <c r="C147" s="188"/>
      <c r="D147" s="188"/>
      <c r="E147" s="188"/>
      <c r="F147" s="188"/>
      <c r="G147" s="188"/>
      <c r="H147" s="188"/>
      <c r="I147" s="188"/>
      <c r="J147" s="188"/>
      <c r="L147" s="55"/>
      <c r="M147" s="55"/>
      <c r="N147" s="55"/>
      <c r="O147" s="110"/>
      <c r="P147" s="45"/>
      <c r="Q147" s="34"/>
      <c r="R147" s="34"/>
      <c r="S147" s="34"/>
      <c r="T147" s="34"/>
      <c r="U147" s="34"/>
      <c r="V147" s="34"/>
      <c r="W147" s="34"/>
      <c r="X147" s="66"/>
      <c r="Y147" s="67"/>
      <c r="Z147" s="34"/>
      <c r="AA147" s="34"/>
    </row>
    <row r="148" spans="1:34" ht="18.75" customHeight="1" x14ac:dyDescent="0.2">
      <c r="A148" s="188"/>
      <c r="B148" s="512" t="s">
        <v>620</v>
      </c>
      <c r="C148" s="513"/>
      <c r="D148" s="513"/>
      <c r="E148" s="513"/>
      <c r="F148" s="513"/>
      <c r="G148" s="513"/>
      <c r="H148" s="513"/>
      <c r="I148" s="513"/>
      <c r="J148" s="513"/>
      <c r="L148" s="55"/>
      <c r="M148" s="55"/>
      <c r="N148" s="55"/>
      <c r="O148" s="110"/>
      <c r="P148" s="110"/>
      <c r="Q148" s="34"/>
      <c r="R148" s="34"/>
      <c r="S148" s="34"/>
      <c r="T148" s="34"/>
      <c r="U148" s="34"/>
      <c r="V148" s="34"/>
      <c r="W148" s="34"/>
      <c r="X148" s="66"/>
      <c r="Y148" s="67"/>
      <c r="Z148" s="34"/>
      <c r="AA148" s="34"/>
    </row>
    <row r="149" spans="1:34" ht="25.5" customHeight="1" x14ac:dyDescent="0.2">
      <c r="A149" s="188"/>
      <c r="B149" s="506" t="s">
        <v>278</v>
      </c>
      <c r="C149" s="507"/>
      <c r="D149" s="507"/>
      <c r="E149" s="507"/>
      <c r="F149" s="507"/>
      <c r="G149" s="507"/>
      <c r="H149" s="507"/>
      <c r="I149" s="507"/>
      <c r="J149" s="508"/>
      <c r="L149" s="55"/>
      <c r="M149" s="55"/>
      <c r="N149" s="55"/>
      <c r="O149" s="110"/>
      <c r="P149" s="110"/>
      <c r="Q149" s="34"/>
      <c r="R149" s="34"/>
      <c r="S149" s="34"/>
      <c r="T149" s="34"/>
      <c r="U149" s="34"/>
      <c r="V149" s="34"/>
      <c r="W149" s="34"/>
      <c r="X149" s="66"/>
      <c r="Y149" s="67"/>
      <c r="Z149" s="34"/>
      <c r="AA149" s="34"/>
    </row>
    <row r="150" spans="1:34" ht="17.25" customHeight="1" x14ac:dyDescent="0.2">
      <c r="A150" s="188"/>
      <c r="B150" s="509"/>
      <c r="C150" s="510"/>
      <c r="D150" s="510"/>
      <c r="E150" s="510"/>
      <c r="F150" s="510"/>
      <c r="G150" s="510"/>
      <c r="H150" s="510"/>
      <c r="I150" s="510"/>
      <c r="J150" s="511"/>
      <c r="K150" s="386"/>
      <c r="L150" s="326"/>
      <c r="M150" s="327"/>
      <c r="N150" s="327"/>
      <c r="P150" s="34"/>
      <c r="Q150" s="34"/>
      <c r="R150" s="34"/>
      <c r="S150" s="34"/>
      <c r="T150" s="34"/>
      <c r="U150" s="34"/>
      <c r="V150" s="34"/>
      <c r="W150" s="34"/>
      <c r="X150" s="66"/>
      <c r="Y150" s="67"/>
      <c r="Z150" s="34"/>
      <c r="AA150" s="34"/>
    </row>
    <row r="151" spans="1:34" ht="17.25" hidden="1" customHeight="1" x14ac:dyDescent="0.2">
      <c r="A151" s="188"/>
      <c r="B151" s="231"/>
      <c r="K151" s="386"/>
      <c r="L151" s="326"/>
      <c r="M151" s="327"/>
      <c r="N151" s="327"/>
      <c r="P151" s="34"/>
      <c r="Q151" s="34"/>
      <c r="R151" s="34"/>
      <c r="S151" s="34"/>
      <c r="T151" s="34"/>
      <c r="U151" s="34"/>
      <c r="V151" s="34"/>
      <c r="W151" s="34"/>
      <c r="X151" s="66"/>
      <c r="Y151" s="67"/>
      <c r="Z151" s="34"/>
      <c r="AA151" s="34"/>
    </row>
    <row r="152" spans="1:34" ht="20.25" hidden="1" customHeight="1" x14ac:dyDescent="0.2">
      <c r="A152" s="188"/>
      <c r="B152" s="365" t="s">
        <v>140</v>
      </c>
      <c r="C152" s="365"/>
      <c r="D152" s="365"/>
      <c r="E152" s="365"/>
      <c r="F152" s="365"/>
      <c r="G152" s="45"/>
      <c r="J152" s="34"/>
      <c r="K152" s="386"/>
      <c r="L152" s="327"/>
      <c r="M152" s="327"/>
      <c r="N152" s="327"/>
      <c r="P152" s="50" t="s">
        <v>33</v>
      </c>
      <c r="X152" s="66"/>
      <c r="Y152" s="67"/>
      <c r="Z152" s="34"/>
      <c r="AA152" s="34"/>
    </row>
    <row r="153" spans="1:34" ht="15.75" hidden="1" customHeight="1" x14ac:dyDescent="0.2">
      <c r="A153" s="188"/>
      <c r="B153" s="331" t="s">
        <v>264</v>
      </c>
      <c r="C153" s="331"/>
      <c r="D153" s="331"/>
      <c r="E153" s="332"/>
      <c r="F153" s="196"/>
      <c r="G153" s="10"/>
      <c r="H153" s="10"/>
      <c r="I153" s="10"/>
      <c r="J153" s="34"/>
      <c r="K153" s="387"/>
      <c r="L153" s="197"/>
      <c r="M153" s="195"/>
      <c r="N153" s="194"/>
      <c r="P153" s="30"/>
      <c r="X153" s="66"/>
      <c r="Y153" s="67"/>
      <c r="Z153" s="34"/>
      <c r="AA153" s="34"/>
    </row>
    <row r="154" spans="1:34" ht="99" hidden="1" customHeight="1" x14ac:dyDescent="0.2">
      <c r="A154" s="188"/>
      <c r="B154" s="381" t="s">
        <v>558</v>
      </c>
      <c r="C154" s="318"/>
      <c r="D154" s="383" t="s">
        <v>525</v>
      </c>
      <c r="E154" s="376"/>
      <c r="F154" s="376"/>
      <c r="G154" s="502"/>
      <c r="H154" s="383" t="s">
        <v>266</v>
      </c>
      <c r="I154" s="384"/>
      <c r="J154" s="384"/>
      <c r="K154" s="384"/>
      <c r="L154" s="384"/>
      <c r="M154" s="384"/>
      <c r="N154" s="385"/>
      <c r="P154" s="236" t="s">
        <v>524</v>
      </c>
      <c r="Q154" s="328" t="s">
        <v>523</v>
      </c>
      <c r="R154" s="329"/>
      <c r="S154" s="329"/>
      <c r="T154" s="329"/>
      <c r="U154" s="329"/>
      <c r="V154" s="329"/>
      <c r="W154" s="329"/>
      <c r="X154" s="330"/>
      <c r="Y154" s="108"/>
      <c r="Z154" s="107"/>
      <c r="AA154" s="109"/>
      <c r="AB154" s="109"/>
    </row>
    <row r="155" spans="1:34" ht="42.75" hidden="1" customHeight="1" x14ac:dyDescent="0.2">
      <c r="A155" s="188"/>
      <c r="B155" s="291" t="s">
        <v>589</v>
      </c>
      <c r="C155" s="292"/>
      <c r="D155" s="293"/>
      <c r="E155" s="294"/>
      <c r="F155" s="294"/>
      <c r="G155" s="295"/>
      <c r="H155" s="296"/>
      <c r="I155" s="297"/>
      <c r="J155" s="297"/>
      <c r="K155" s="297"/>
      <c r="L155" s="297"/>
      <c r="M155" s="297"/>
      <c r="N155" s="298"/>
      <c r="O155" s="72"/>
      <c r="P155" s="260"/>
      <c r="Q155" s="289"/>
      <c r="R155" s="289"/>
      <c r="S155" s="289"/>
      <c r="T155" s="289"/>
      <c r="U155" s="289"/>
      <c r="V155" s="289"/>
      <c r="W155" s="289"/>
      <c r="X155" s="290"/>
      <c r="Y155" s="72"/>
      <c r="Z155" s="72"/>
      <c r="AA155" s="72" t="b">
        <f>IF(OR(LEFT(B155,4)="Välj",B155=""),FALSE,TRUE)</f>
        <v>0</v>
      </c>
      <c r="AB155" s="72" t="b">
        <f>IF(P155&lt;&gt;"",TRUE,FALSE)</f>
        <v>0</v>
      </c>
      <c r="AH155" s="63" t="b">
        <f>IF(AND(AA155=TRUE,AB155=TRUE),FALSE,IF(AND(AA155=FALSE,AB155=FALSE),FALSE,TRUE))</f>
        <v>0</v>
      </c>
    </row>
    <row r="156" spans="1:34" ht="42.75" hidden="1" customHeight="1" x14ac:dyDescent="0.2">
      <c r="A156" s="188"/>
      <c r="B156" s="291" t="s">
        <v>589</v>
      </c>
      <c r="C156" s="292"/>
      <c r="D156" s="293"/>
      <c r="E156" s="294"/>
      <c r="F156" s="294"/>
      <c r="G156" s="295"/>
      <c r="H156" s="296"/>
      <c r="I156" s="297"/>
      <c r="J156" s="297"/>
      <c r="K156" s="297"/>
      <c r="L156" s="297"/>
      <c r="M156" s="297"/>
      <c r="N156" s="298"/>
      <c r="O156" s="72"/>
      <c r="P156" s="260"/>
      <c r="Q156" s="289"/>
      <c r="R156" s="289"/>
      <c r="S156" s="289"/>
      <c r="T156" s="289"/>
      <c r="U156" s="289"/>
      <c r="V156" s="289"/>
      <c r="W156" s="289"/>
      <c r="X156" s="290"/>
      <c r="Y156" s="72"/>
      <c r="Z156" s="72"/>
      <c r="AA156" s="72" t="b">
        <f t="shared" ref="AA156:AA219" si="0">IF(OR(LEFT(B156,4)="Välj",B156=""),FALSE,TRUE)</f>
        <v>0</v>
      </c>
      <c r="AB156" s="72" t="b">
        <f t="shared" ref="AB156:AB219" si="1">IF(P156&lt;&gt;"",TRUE,FALSE)</f>
        <v>0</v>
      </c>
      <c r="AH156" s="63" t="b">
        <f t="shared" ref="AH156:AH219" si="2">IF(AND(AA156=TRUE,AB156=TRUE),FALSE,IF(AND(AA156=FALSE,AB156=FALSE),FALSE,TRUE))</f>
        <v>0</v>
      </c>
    </row>
    <row r="157" spans="1:34" ht="42.75" hidden="1" customHeight="1" x14ac:dyDescent="0.2">
      <c r="A157" s="188"/>
      <c r="B157" s="291" t="s">
        <v>589</v>
      </c>
      <c r="C157" s="292"/>
      <c r="D157" s="293"/>
      <c r="E157" s="294"/>
      <c r="F157" s="294"/>
      <c r="G157" s="295"/>
      <c r="H157" s="296"/>
      <c r="I157" s="297"/>
      <c r="J157" s="297"/>
      <c r="K157" s="297"/>
      <c r="L157" s="297"/>
      <c r="M157" s="297"/>
      <c r="N157" s="298"/>
      <c r="O157" s="72"/>
      <c r="P157" s="260"/>
      <c r="Q157" s="289"/>
      <c r="R157" s="289"/>
      <c r="S157" s="289"/>
      <c r="T157" s="289"/>
      <c r="U157" s="289"/>
      <c r="V157" s="289"/>
      <c r="W157" s="289"/>
      <c r="X157" s="290"/>
      <c r="Y157" s="72"/>
      <c r="Z157" s="72"/>
      <c r="AA157" s="72" t="b">
        <f t="shared" si="0"/>
        <v>0</v>
      </c>
      <c r="AB157" s="72" t="b">
        <f t="shared" si="1"/>
        <v>0</v>
      </c>
      <c r="AH157" s="63" t="b">
        <f t="shared" si="2"/>
        <v>0</v>
      </c>
    </row>
    <row r="158" spans="1:34" ht="42.75" hidden="1" customHeight="1" x14ac:dyDescent="0.2">
      <c r="A158" s="188"/>
      <c r="B158" s="291" t="s">
        <v>589</v>
      </c>
      <c r="C158" s="292"/>
      <c r="D158" s="293"/>
      <c r="E158" s="294"/>
      <c r="F158" s="294"/>
      <c r="G158" s="295"/>
      <c r="H158" s="296"/>
      <c r="I158" s="297"/>
      <c r="J158" s="297"/>
      <c r="K158" s="297"/>
      <c r="L158" s="297"/>
      <c r="M158" s="297"/>
      <c r="N158" s="298"/>
      <c r="O158" s="72"/>
      <c r="P158" s="260"/>
      <c r="Q158" s="289"/>
      <c r="R158" s="289"/>
      <c r="S158" s="289"/>
      <c r="T158" s="289"/>
      <c r="U158" s="289"/>
      <c r="V158" s="289"/>
      <c r="W158" s="289"/>
      <c r="X158" s="290"/>
      <c r="Y158" s="72"/>
      <c r="Z158" s="72"/>
      <c r="AA158" s="72" t="b">
        <f t="shared" si="0"/>
        <v>0</v>
      </c>
      <c r="AB158" s="72" t="b">
        <f t="shared" si="1"/>
        <v>0</v>
      </c>
      <c r="AH158" s="63" t="b">
        <f t="shared" si="2"/>
        <v>0</v>
      </c>
    </row>
    <row r="159" spans="1:34" ht="42.75" hidden="1" customHeight="1" x14ac:dyDescent="0.2">
      <c r="A159" s="188"/>
      <c r="B159" s="291" t="s">
        <v>589</v>
      </c>
      <c r="C159" s="292"/>
      <c r="D159" s="293"/>
      <c r="E159" s="294"/>
      <c r="F159" s="294"/>
      <c r="G159" s="295"/>
      <c r="H159" s="296"/>
      <c r="I159" s="297"/>
      <c r="J159" s="297"/>
      <c r="K159" s="297"/>
      <c r="L159" s="297"/>
      <c r="M159" s="297"/>
      <c r="N159" s="298"/>
      <c r="O159" s="72"/>
      <c r="P159" s="260"/>
      <c r="Q159" s="289"/>
      <c r="R159" s="289"/>
      <c r="S159" s="289"/>
      <c r="T159" s="289"/>
      <c r="U159" s="289"/>
      <c r="V159" s="289"/>
      <c r="W159" s="289"/>
      <c r="X159" s="290"/>
      <c r="Y159" s="72"/>
      <c r="Z159" s="72"/>
      <c r="AA159" s="72" t="b">
        <f t="shared" si="0"/>
        <v>0</v>
      </c>
      <c r="AB159" s="72" t="b">
        <f t="shared" si="1"/>
        <v>0</v>
      </c>
      <c r="AH159" s="63" t="b">
        <f t="shared" si="2"/>
        <v>0</v>
      </c>
    </row>
    <row r="160" spans="1:34" ht="42.75" hidden="1" customHeight="1" x14ac:dyDescent="0.2">
      <c r="A160" s="188"/>
      <c r="B160" s="291" t="s">
        <v>589</v>
      </c>
      <c r="C160" s="292"/>
      <c r="D160" s="293"/>
      <c r="E160" s="294"/>
      <c r="F160" s="294"/>
      <c r="G160" s="295"/>
      <c r="H160" s="296"/>
      <c r="I160" s="297"/>
      <c r="J160" s="297"/>
      <c r="K160" s="297"/>
      <c r="L160" s="297"/>
      <c r="M160" s="297"/>
      <c r="N160" s="298"/>
      <c r="O160" s="210"/>
      <c r="P160" s="260"/>
      <c r="Q160" s="289"/>
      <c r="R160" s="289"/>
      <c r="S160" s="289"/>
      <c r="T160" s="289"/>
      <c r="U160" s="289"/>
      <c r="V160" s="289"/>
      <c r="W160" s="289"/>
      <c r="X160" s="290"/>
      <c r="Y160" s="72"/>
      <c r="Z160" s="72"/>
      <c r="AA160" s="72" t="b">
        <f t="shared" si="0"/>
        <v>0</v>
      </c>
      <c r="AB160" s="72" t="b">
        <f t="shared" si="1"/>
        <v>0</v>
      </c>
      <c r="AH160" s="63" t="b">
        <f t="shared" si="2"/>
        <v>0</v>
      </c>
    </row>
    <row r="161" spans="1:34" ht="42.75" hidden="1" customHeight="1" x14ac:dyDescent="0.2">
      <c r="A161" s="188"/>
      <c r="B161" s="291" t="s">
        <v>589</v>
      </c>
      <c r="C161" s="292"/>
      <c r="D161" s="293"/>
      <c r="E161" s="294"/>
      <c r="F161" s="294"/>
      <c r="G161" s="295"/>
      <c r="H161" s="296"/>
      <c r="I161" s="297"/>
      <c r="J161" s="297"/>
      <c r="K161" s="297"/>
      <c r="L161" s="297"/>
      <c r="M161" s="297"/>
      <c r="N161" s="298"/>
      <c r="O161" s="72"/>
      <c r="P161" s="260"/>
      <c r="Q161" s="289"/>
      <c r="R161" s="289"/>
      <c r="S161" s="289"/>
      <c r="T161" s="289"/>
      <c r="U161" s="289"/>
      <c r="V161" s="289"/>
      <c r="W161" s="289"/>
      <c r="X161" s="290"/>
      <c r="Y161" s="72"/>
      <c r="Z161" s="72"/>
      <c r="AA161" s="72" t="b">
        <f t="shared" si="0"/>
        <v>0</v>
      </c>
      <c r="AB161" s="72" t="b">
        <f t="shared" si="1"/>
        <v>0</v>
      </c>
      <c r="AH161" s="63" t="b">
        <f t="shared" si="2"/>
        <v>0</v>
      </c>
    </row>
    <row r="162" spans="1:34" ht="42.75" hidden="1" customHeight="1" x14ac:dyDescent="0.2">
      <c r="A162" s="188"/>
      <c r="B162" s="291" t="s">
        <v>589</v>
      </c>
      <c r="C162" s="292"/>
      <c r="D162" s="293"/>
      <c r="E162" s="294"/>
      <c r="F162" s="294"/>
      <c r="G162" s="295"/>
      <c r="H162" s="296"/>
      <c r="I162" s="297"/>
      <c r="J162" s="297"/>
      <c r="K162" s="297"/>
      <c r="L162" s="297"/>
      <c r="M162" s="297"/>
      <c r="N162" s="298"/>
      <c r="O162" s="72"/>
      <c r="P162" s="260"/>
      <c r="Q162" s="289"/>
      <c r="R162" s="289"/>
      <c r="S162" s="289"/>
      <c r="T162" s="289"/>
      <c r="U162" s="289"/>
      <c r="V162" s="289"/>
      <c r="W162" s="289"/>
      <c r="X162" s="290"/>
      <c r="Y162" s="72"/>
      <c r="Z162" s="72"/>
      <c r="AA162" s="72" t="b">
        <f t="shared" si="0"/>
        <v>0</v>
      </c>
      <c r="AB162" s="72" t="b">
        <f t="shared" si="1"/>
        <v>0</v>
      </c>
      <c r="AH162" s="63" t="b">
        <f t="shared" si="2"/>
        <v>0</v>
      </c>
    </row>
    <row r="163" spans="1:34" ht="42.75" hidden="1" customHeight="1" x14ac:dyDescent="0.2">
      <c r="A163" s="188"/>
      <c r="B163" s="291" t="s">
        <v>589</v>
      </c>
      <c r="C163" s="292"/>
      <c r="D163" s="293"/>
      <c r="E163" s="294"/>
      <c r="F163" s="294"/>
      <c r="G163" s="295"/>
      <c r="H163" s="296"/>
      <c r="I163" s="297"/>
      <c r="J163" s="297"/>
      <c r="K163" s="297"/>
      <c r="L163" s="297"/>
      <c r="M163" s="297"/>
      <c r="N163" s="298"/>
      <c r="O163" s="72"/>
      <c r="P163" s="260"/>
      <c r="Q163" s="289"/>
      <c r="R163" s="289"/>
      <c r="S163" s="289"/>
      <c r="T163" s="289"/>
      <c r="U163" s="289"/>
      <c r="V163" s="289"/>
      <c r="W163" s="289"/>
      <c r="X163" s="290"/>
      <c r="Y163" s="72"/>
      <c r="Z163" s="72"/>
      <c r="AA163" s="72" t="b">
        <f t="shared" si="0"/>
        <v>0</v>
      </c>
      <c r="AB163" s="72" t="b">
        <f t="shared" si="1"/>
        <v>0</v>
      </c>
      <c r="AH163" s="63" t="b">
        <f t="shared" si="2"/>
        <v>0</v>
      </c>
    </row>
    <row r="164" spans="1:34" ht="42.75" hidden="1" customHeight="1" x14ac:dyDescent="0.2">
      <c r="A164" s="188"/>
      <c r="B164" s="291" t="s">
        <v>589</v>
      </c>
      <c r="C164" s="292"/>
      <c r="D164" s="293"/>
      <c r="E164" s="294"/>
      <c r="F164" s="294"/>
      <c r="G164" s="295"/>
      <c r="H164" s="296"/>
      <c r="I164" s="297"/>
      <c r="J164" s="297"/>
      <c r="K164" s="297"/>
      <c r="L164" s="297"/>
      <c r="M164" s="297"/>
      <c r="N164" s="298"/>
      <c r="O164" s="72"/>
      <c r="P164" s="260"/>
      <c r="Q164" s="289"/>
      <c r="R164" s="289"/>
      <c r="S164" s="289"/>
      <c r="T164" s="289"/>
      <c r="U164" s="289"/>
      <c r="V164" s="289"/>
      <c r="W164" s="289"/>
      <c r="X164" s="290"/>
      <c r="Y164" s="72"/>
      <c r="Z164" s="72"/>
      <c r="AA164" s="72" t="b">
        <f t="shared" si="0"/>
        <v>0</v>
      </c>
      <c r="AB164" s="72" t="b">
        <f t="shared" si="1"/>
        <v>0</v>
      </c>
      <c r="AH164" s="63" t="b">
        <f t="shared" si="2"/>
        <v>0</v>
      </c>
    </row>
    <row r="165" spans="1:34" ht="42.75" hidden="1" customHeight="1" x14ac:dyDescent="0.2">
      <c r="A165" s="188"/>
      <c r="B165" s="291" t="s">
        <v>589</v>
      </c>
      <c r="C165" s="292"/>
      <c r="D165" s="293"/>
      <c r="E165" s="294"/>
      <c r="F165" s="294"/>
      <c r="G165" s="295"/>
      <c r="H165" s="296"/>
      <c r="I165" s="297"/>
      <c r="J165" s="297"/>
      <c r="K165" s="297"/>
      <c r="L165" s="297"/>
      <c r="M165" s="297"/>
      <c r="N165" s="298"/>
      <c r="O165" s="72"/>
      <c r="P165" s="260"/>
      <c r="Q165" s="289"/>
      <c r="R165" s="289"/>
      <c r="S165" s="289"/>
      <c r="T165" s="289"/>
      <c r="U165" s="289"/>
      <c r="V165" s="289"/>
      <c r="W165" s="289"/>
      <c r="X165" s="290"/>
      <c r="Y165" s="72"/>
      <c r="Z165" s="72"/>
      <c r="AA165" s="72" t="b">
        <f t="shared" ref="AA165:AA174" si="3">IF(OR(LEFT(B165,4)="Välj",B165=""),FALSE,TRUE)</f>
        <v>0</v>
      </c>
      <c r="AB165" s="72" t="b">
        <f t="shared" ref="AB165:AB174" si="4">IF(P165&lt;&gt;"",TRUE,FALSE)</f>
        <v>0</v>
      </c>
      <c r="AH165" s="63" t="b">
        <f t="shared" ref="AH165:AH174" si="5">IF(AND(AA165=TRUE,AB165=TRUE),FALSE,IF(AND(AA165=FALSE,AB165=FALSE),FALSE,TRUE))</f>
        <v>0</v>
      </c>
    </row>
    <row r="166" spans="1:34" ht="42.75" hidden="1" customHeight="1" x14ac:dyDescent="0.2">
      <c r="A166" s="188"/>
      <c r="B166" s="291" t="s">
        <v>589</v>
      </c>
      <c r="C166" s="292"/>
      <c r="D166" s="293"/>
      <c r="E166" s="294"/>
      <c r="F166" s="294"/>
      <c r="G166" s="295"/>
      <c r="H166" s="296"/>
      <c r="I166" s="297"/>
      <c r="J166" s="297"/>
      <c r="K166" s="297"/>
      <c r="L166" s="297"/>
      <c r="M166" s="297"/>
      <c r="N166" s="298"/>
      <c r="O166" s="72"/>
      <c r="P166" s="260"/>
      <c r="Q166" s="289"/>
      <c r="R166" s="289"/>
      <c r="S166" s="289"/>
      <c r="T166" s="289"/>
      <c r="U166" s="289"/>
      <c r="V166" s="289"/>
      <c r="W166" s="289"/>
      <c r="X166" s="290"/>
      <c r="Y166" s="72"/>
      <c r="Z166" s="72"/>
      <c r="AA166" s="72" t="b">
        <f t="shared" si="3"/>
        <v>0</v>
      </c>
      <c r="AB166" s="72" t="b">
        <f t="shared" si="4"/>
        <v>0</v>
      </c>
      <c r="AH166" s="63" t="b">
        <f t="shared" si="5"/>
        <v>0</v>
      </c>
    </row>
    <row r="167" spans="1:34" ht="42.75" hidden="1" customHeight="1" x14ac:dyDescent="0.2">
      <c r="A167" s="188"/>
      <c r="B167" s="291" t="s">
        <v>589</v>
      </c>
      <c r="C167" s="292"/>
      <c r="D167" s="293"/>
      <c r="E167" s="294"/>
      <c r="F167" s="294"/>
      <c r="G167" s="295"/>
      <c r="H167" s="296"/>
      <c r="I167" s="297"/>
      <c r="J167" s="297"/>
      <c r="K167" s="297"/>
      <c r="L167" s="297"/>
      <c r="M167" s="297"/>
      <c r="N167" s="298"/>
      <c r="O167" s="72"/>
      <c r="P167" s="260"/>
      <c r="Q167" s="289"/>
      <c r="R167" s="289"/>
      <c r="S167" s="289"/>
      <c r="T167" s="289"/>
      <c r="U167" s="289"/>
      <c r="V167" s="289"/>
      <c r="W167" s="289"/>
      <c r="X167" s="290"/>
      <c r="Y167" s="72"/>
      <c r="Z167" s="72"/>
      <c r="AA167" s="72" t="b">
        <f t="shared" si="3"/>
        <v>0</v>
      </c>
      <c r="AB167" s="72" t="b">
        <f t="shared" si="4"/>
        <v>0</v>
      </c>
      <c r="AH167" s="63" t="b">
        <f t="shared" si="5"/>
        <v>0</v>
      </c>
    </row>
    <row r="168" spans="1:34" ht="42.75" hidden="1" customHeight="1" x14ac:dyDescent="0.2">
      <c r="A168" s="188"/>
      <c r="B168" s="291" t="s">
        <v>589</v>
      </c>
      <c r="C168" s="292"/>
      <c r="D168" s="293"/>
      <c r="E168" s="294"/>
      <c r="F168" s="294"/>
      <c r="G168" s="295"/>
      <c r="H168" s="296"/>
      <c r="I168" s="297"/>
      <c r="J168" s="297"/>
      <c r="K168" s="297"/>
      <c r="L168" s="297"/>
      <c r="M168" s="297"/>
      <c r="N168" s="298"/>
      <c r="O168" s="72"/>
      <c r="P168" s="260"/>
      <c r="Q168" s="289"/>
      <c r="R168" s="289"/>
      <c r="S168" s="289"/>
      <c r="T168" s="289"/>
      <c r="U168" s="289"/>
      <c r="V168" s="289"/>
      <c r="W168" s="289"/>
      <c r="X168" s="290"/>
      <c r="Y168" s="72"/>
      <c r="Z168" s="72"/>
      <c r="AA168" s="72" t="b">
        <f t="shared" si="3"/>
        <v>0</v>
      </c>
      <c r="AB168" s="72" t="b">
        <f t="shared" si="4"/>
        <v>0</v>
      </c>
      <c r="AH168" s="63" t="b">
        <f t="shared" si="5"/>
        <v>0</v>
      </c>
    </row>
    <row r="169" spans="1:34" ht="42.75" hidden="1" customHeight="1" x14ac:dyDescent="0.2">
      <c r="A169" s="188"/>
      <c r="B169" s="291" t="s">
        <v>589</v>
      </c>
      <c r="C169" s="292"/>
      <c r="D169" s="293"/>
      <c r="E169" s="294"/>
      <c r="F169" s="294"/>
      <c r="G169" s="295"/>
      <c r="H169" s="296"/>
      <c r="I169" s="297"/>
      <c r="J169" s="297"/>
      <c r="K169" s="297"/>
      <c r="L169" s="297"/>
      <c r="M169" s="297"/>
      <c r="N169" s="298"/>
      <c r="O169" s="210"/>
      <c r="P169" s="260"/>
      <c r="Q169" s="289"/>
      <c r="R169" s="289"/>
      <c r="S169" s="289"/>
      <c r="T169" s="289"/>
      <c r="U169" s="289"/>
      <c r="V169" s="289"/>
      <c r="W169" s="289"/>
      <c r="X169" s="290"/>
      <c r="Y169" s="72"/>
      <c r="Z169" s="72"/>
      <c r="AA169" s="72" t="b">
        <f t="shared" si="3"/>
        <v>0</v>
      </c>
      <c r="AB169" s="72" t="b">
        <f t="shared" si="4"/>
        <v>0</v>
      </c>
      <c r="AH169" s="63" t="b">
        <f t="shared" si="5"/>
        <v>0</v>
      </c>
    </row>
    <row r="170" spans="1:34" ht="42.75" hidden="1" customHeight="1" x14ac:dyDescent="0.2">
      <c r="A170" s="188"/>
      <c r="B170" s="291" t="s">
        <v>589</v>
      </c>
      <c r="C170" s="292"/>
      <c r="D170" s="293"/>
      <c r="E170" s="294"/>
      <c r="F170" s="294"/>
      <c r="G170" s="295"/>
      <c r="H170" s="296"/>
      <c r="I170" s="297"/>
      <c r="J170" s="297"/>
      <c r="K170" s="297"/>
      <c r="L170" s="297"/>
      <c r="M170" s="297"/>
      <c r="N170" s="298"/>
      <c r="O170" s="72"/>
      <c r="P170" s="260"/>
      <c r="Q170" s="289"/>
      <c r="R170" s="289"/>
      <c r="S170" s="289"/>
      <c r="T170" s="289"/>
      <c r="U170" s="289"/>
      <c r="V170" s="289"/>
      <c r="W170" s="289"/>
      <c r="X170" s="290"/>
      <c r="Y170" s="72"/>
      <c r="Z170" s="72"/>
      <c r="AA170" s="72" t="b">
        <f t="shared" si="3"/>
        <v>0</v>
      </c>
      <c r="AB170" s="72" t="b">
        <f t="shared" si="4"/>
        <v>0</v>
      </c>
      <c r="AH170" s="63" t="b">
        <f t="shared" si="5"/>
        <v>0</v>
      </c>
    </row>
    <row r="171" spans="1:34" ht="42.75" hidden="1" customHeight="1" x14ac:dyDescent="0.2">
      <c r="A171" s="188"/>
      <c r="B171" s="291" t="s">
        <v>589</v>
      </c>
      <c r="C171" s="292"/>
      <c r="D171" s="293"/>
      <c r="E171" s="294"/>
      <c r="F171" s="294"/>
      <c r="G171" s="295"/>
      <c r="H171" s="296"/>
      <c r="I171" s="297"/>
      <c r="J171" s="297"/>
      <c r="K171" s="297"/>
      <c r="L171" s="297"/>
      <c r="M171" s="297"/>
      <c r="N171" s="298"/>
      <c r="O171" s="72"/>
      <c r="P171" s="260"/>
      <c r="Q171" s="289"/>
      <c r="R171" s="289"/>
      <c r="S171" s="289"/>
      <c r="T171" s="289"/>
      <c r="U171" s="289"/>
      <c r="V171" s="289"/>
      <c r="W171" s="289"/>
      <c r="X171" s="290"/>
      <c r="Y171" s="72"/>
      <c r="Z171" s="72"/>
      <c r="AA171" s="72" t="b">
        <f t="shared" si="3"/>
        <v>0</v>
      </c>
      <c r="AB171" s="72" t="b">
        <f t="shared" si="4"/>
        <v>0</v>
      </c>
      <c r="AH171" s="63" t="b">
        <f t="shared" si="5"/>
        <v>0</v>
      </c>
    </row>
    <row r="172" spans="1:34" ht="42.75" hidden="1" customHeight="1" x14ac:dyDescent="0.2">
      <c r="A172" s="188"/>
      <c r="B172" s="291" t="s">
        <v>589</v>
      </c>
      <c r="C172" s="292"/>
      <c r="D172" s="293"/>
      <c r="E172" s="294"/>
      <c r="F172" s="294"/>
      <c r="G172" s="295"/>
      <c r="H172" s="296"/>
      <c r="I172" s="297"/>
      <c r="J172" s="297"/>
      <c r="K172" s="297"/>
      <c r="L172" s="297"/>
      <c r="M172" s="297"/>
      <c r="N172" s="298"/>
      <c r="O172" s="72"/>
      <c r="P172" s="260"/>
      <c r="Q172" s="289"/>
      <c r="R172" s="289"/>
      <c r="S172" s="289"/>
      <c r="T172" s="289"/>
      <c r="U172" s="289"/>
      <c r="V172" s="289"/>
      <c r="W172" s="289"/>
      <c r="X172" s="290"/>
      <c r="Y172" s="72"/>
      <c r="Z172" s="72"/>
      <c r="AA172" s="72" t="b">
        <f t="shared" si="3"/>
        <v>0</v>
      </c>
      <c r="AB172" s="72" t="b">
        <f t="shared" si="4"/>
        <v>0</v>
      </c>
      <c r="AH172" s="63" t="b">
        <f t="shared" si="5"/>
        <v>0</v>
      </c>
    </row>
    <row r="173" spans="1:34" ht="42.75" hidden="1" customHeight="1" x14ac:dyDescent="0.2">
      <c r="A173" s="188"/>
      <c r="B173" s="291" t="s">
        <v>589</v>
      </c>
      <c r="C173" s="292"/>
      <c r="D173" s="293"/>
      <c r="E173" s="294"/>
      <c r="F173" s="294"/>
      <c r="G173" s="295"/>
      <c r="H173" s="296"/>
      <c r="I173" s="297"/>
      <c r="J173" s="297"/>
      <c r="K173" s="297"/>
      <c r="L173" s="297"/>
      <c r="M173" s="297"/>
      <c r="N173" s="298"/>
      <c r="O173" s="72"/>
      <c r="P173" s="260"/>
      <c r="Q173" s="289"/>
      <c r="R173" s="289"/>
      <c r="S173" s="289"/>
      <c r="T173" s="289"/>
      <c r="U173" s="289"/>
      <c r="V173" s="289"/>
      <c r="W173" s="289"/>
      <c r="X173" s="290"/>
      <c r="Y173" s="72"/>
      <c r="Z173" s="72"/>
      <c r="AA173" s="72" t="b">
        <f t="shared" si="3"/>
        <v>0</v>
      </c>
      <c r="AB173" s="72" t="b">
        <f t="shared" si="4"/>
        <v>0</v>
      </c>
      <c r="AH173" s="63" t="b">
        <f t="shared" si="5"/>
        <v>0</v>
      </c>
    </row>
    <row r="174" spans="1:34" ht="42.75" hidden="1" customHeight="1" x14ac:dyDescent="0.2">
      <c r="A174" s="188"/>
      <c r="B174" s="291" t="s">
        <v>589</v>
      </c>
      <c r="C174" s="292"/>
      <c r="D174" s="293"/>
      <c r="E174" s="294"/>
      <c r="F174" s="294"/>
      <c r="G174" s="295"/>
      <c r="H174" s="296"/>
      <c r="I174" s="297"/>
      <c r="J174" s="297"/>
      <c r="K174" s="297"/>
      <c r="L174" s="297"/>
      <c r="M174" s="297"/>
      <c r="N174" s="298"/>
      <c r="O174" s="72"/>
      <c r="P174" s="260"/>
      <c r="Q174" s="289"/>
      <c r="R174" s="289"/>
      <c r="S174" s="289"/>
      <c r="T174" s="289"/>
      <c r="U174" s="289"/>
      <c r="V174" s="289"/>
      <c r="W174" s="289"/>
      <c r="X174" s="290"/>
      <c r="Y174" s="72"/>
      <c r="Z174" s="72"/>
      <c r="AA174" s="72" t="b">
        <f t="shared" si="3"/>
        <v>0</v>
      </c>
      <c r="AB174" s="72" t="b">
        <f t="shared" si="4"/>
        <v>0</v>
      </c>
      <c r="AH174" s="63" t="b">
        <f t="shared" si="5"/>
        <v>0</v>
      </c>
    </row>
    <row r="175" spans="1:34" ht="42.75" hidden="1" customHeight="1" x14ac:dyDescent="0.2">
      <c r="A175" s="188"/>
      <c r="B175" s="291" t="s">
        <v>589</v>
      </c>
      <c r="C175" s="292"/>
      <c r="D175" s="293"/>
      <c r="E175" s="294"/>
      <c r="F175" s="294"/>
      <c r="G175" s="295"/>
      <c r="H175" s="296"/>
      <c r="I175" s="297"/>
      <c r="J175" s="297"/>
      <c r="K175" s="297"/>
      <c r="L175" s="297"/>
      <c r="M175" s="297"/>
      <c r="N175" s="298"/>
      <c r="O175" s="72"/>
      <c r="P175" s="260"/>
      <c r="Q175" s="289"/>
      <c r="R175" s="289"/>
      <c r="S175" s="289"/>
      <c r="T175" s="289"/>
      <c r="U175" s="289"/>
      <c r="V175" s="289"/>
      <c r="W175" s="289"/>
      <c r="X175" s="290"/>
      <c r="Y175" s="72"/>
      <c r="Z175" s="72"/>
      <c r="AA175" s="72" t="b">
        <f t="shared" si="0"/>
        <v>0</v>
      </c>
      <c r="AB175" s="72" t="b">
        <f t="shared" si="1"/>
        <v>0</v>
      </c>
      <c r="AH175" s="63" t="b">
        <f t="shared" si="2"/>
        <v>0</v>
      </c>
    </row>
    <row r="176" spans="1:34" ht="42.75" hidden="1" customHeight="1" x14ac:dyDescent="0.2">
      <c r="A176" s="188"/>
      <c r="B176" s="291" t="s">
        <v>589</v>
      </c>
      <c r="C176" s="292"/>
      <c r="D176" s="293"/>
      <c r="E176" s="294"/>
      <c r="F176" s="294"/>
      <c r="G176" s="295"/>
      <c r="H176" s="296"/>
      <c r="I176" s="297"/>
      <c r="J176" s="297"/>
      <c r="K176" s="297"/>
      <c r="L176" s="297"/>
      <c r="M176" s="297"/>
      <c r="N176" s="298"/>
      <c r="O176" s="72"/>
      <c r="P176" s="260"/>
      <c r="Q176" s="289"/>
      <c r="R176" s="289"/>
      <c r="S176" s="289"/>
      <c r="T176" s="289"/>
      <c r="U176" s="289"/>
      <c r="V176" s="289"/>
      <c r="W176" s="289"/>
      <c r="X176" s="290"/>
      <c r="Y176" s="72"/>
      <c r="Z176" s="72"/>
      <c r="AA176" s="72" t="b">
        <f t="shared" si="0"/>
        <v>0</v>
      </c>
      <c r="AB176" s="72" t="b">
        <f t="shared" si="1"/>
        <v>0</v>
      </c>
      <c r="AH176" s="63" t="b">
        <f t="shared" si="2"/>
        <v>0</v>
      </c>
    </row>
    <row r="177" spans="1:34" ht="42.75" hidden="1" customHeight="1" x14ac:dyDescent="0.2">
      <c r="A177" s="188"/>
      <c r="B177" s="291" t="s">
        <v>589</v>
      </c>
      <c r="C177" s="292"/>
      <c r="D177" s="293"/>
      <c r="E177" s="294"/>
      <c r="F177" s="294"/>
      <c r="G177" s="295"/>
      <c r="H177" s="296"/>
      <c r="I177" s="297"/>
      <c r="J177" s="297"/>
      <c r="K177" s="297"/>
      <c r="L177" s="297"/>
      <c r="M177" s="297"/>
      <c r="N177" s="298"/>
      <c r="O177" s="72"/>
      <c r="P177" s="260"/>
      <c r="Q177" s="289"/>
      <c r="R177" s="289"/>
      <c r="S177" s="289"/>
      <c r="T177" s="289"/>
      <c r="U177" s="289"/>
      <c r="V177" s="289"/>
      <c r="W177" s="289"/>
      <c r="X177" s="290"/>
      <c r="Y177" s="72"/>
      <c r="Z177" s="72"/>
      <c r="AA177" s="72" t="b">
        <f t="shared" si="0"/>
        <v>0</v>
      </c>
      <c r="AB177" s="72" t="b">
        <f t="shared" si="1"/>
        <v>0</v>
      </c>
      <c r="AH177" s="63" t="b">
        <f t="shared" si="2"/>
        <v>0</v>
      </c>
    </row>
    <row r="178" spans="1:34" ht="42.75" hidden="1" customHeight="1" x14ac:dyDescent="0.2">
      <c r="A178" s="188"/>
      <c r="B178" s="291" t="s">
        <v>589</v>
      </c>
      <c r="C178" s="292"/>
      <c r="D178" s="293"/>
      <c r="E178" s="294"/>
      <c r="F178" s="294"/>
      <c r="G178" s="295"/>
      <c r="H178" s="296"/>
      <c r="I178" s="297"/>
      <c r="J178" s="297"/>
      <c r="K178" s="297"/>
      <c r="L178" s="297"/>
      <c r="M178" s="297"/>
      <c r="N178" s="298"/>
      <c r="O178" s="72"/>
      <c r="P178" s="260"/>
      <c r="Q178" s="289"/>
      <c r="R178" s="289"/>
      <c r="S178" s="289"/>
      <c r="T178" s="289"/>
      <c r="U178" s="289"/>
      <c r="V178" s="289"/>
      <c r="W178" s="289"/>
      <c r="X178" s="290"/>
      <c r="Y178" s="72"/>
      <c r="Z178" s="72"/>
      <c r="AA178" s="72" t="b">
        <f t="shared" ref="AA178:AA197" si="6">IF(OR(LEFT(B178,4)="Välj",B178=""),FALSE,TRUE)</f>
        <v>0</v>
      </c>
      <c r="AB178" s="72" t="b">
        <f t="shared" ref="AB178:AB197" si="7">IF(P178&lt;&gt;"",TRUE,FALSE)</f>
        <v>0</v>
      </c>
      <c r="AH178" s="63" t="b">
        <f t="shared" ref="AH178:AH197" si="8">IF(AND(AA178=TRUE,AB178=TRUE),FALSE,IF(AND(AA178=FALSE,AB178=FALSE),FALSE,TRUE))</f>
        <v>0</v>
      </c>
    </row>
    <row r="179" spans="1:34" ht="42.75" hidden="1" customHeight="1" x14ac:dyDescent="0.2">
      <c r="A179" s="188"/>
      <c r="B179" s="291" t="s">
        <v>589</v>
      </c>
      <c r="C179" s="292"/>
      <c r="D179" s="293"/>
      <c r="E179" s="294"/>
      <c r="F179" s="294"/>
      <c r="G179" s="295"/>
      <c r="H179" s="296"/>
      <c r="I179" s="297"/>
      <c r="J179" s="297"/>
      <c r="K179" s="297"/>
      <c r="L179" s="297"/>
      <c r="M179" s="297"/>
      <c r="N179" s="298"/>
      <c r="O179" s="72"/>
      <c r="P179" s="260"/>
      <c r="Q179" s="289"/>
      <c r="R179" s="289"/>
      <c r="S179" s="289"/>
      <c r="T179" s="289"/>
      <c r="U179" s="289"/>
      <c r="V179" s="289"/>
      <c r="W179" s="289"/>
      <c r="X179" s="290"/>
      <c r="Y179" s="72"/>
      <c r="Z179" s="72"/>
      <c r="AA179" s="72" t="b">
        <f t="shared" si="6"/>
        <v>0</v>
      </c>
      <c r="AB179" s="72" t="b">
        <f t="shared" si="7"/>
        <v>0</v>
      </c>
      <c r="AH179" s="63" t="b">
        <f t="shared" si="8"/>
        <v>0</v>
      </c>
    </row>
    <row r="180" spans="1:34" ht="42.75" hidden="1" customHeight="1" x14ac:dyDescent="0.2">
      <c r="A180" s="188"/>
      <c r="B180" s="291" t="s">
        <v>589</v>
      </c>
      <c r="C180" s="292"/>
      <c r="D180" s="293"/>
      <c r="E180" s="294"/>
      <c r="F180" s="294"/>
      <c r="G180" s="295"/>
      <c r="H180" s="296"/>
      <c r="I180" s="297"/>
      <c r="J180" s="297"/>
      <c r="K180" s="297"/>
      <c r="L180" s="297"/>
      <c r="M180" s="297"/>
      <c r="N180" s="298"/>
      <c r="O180" s="210"/>
      <c r="P180" s="260"/>
      <c r="Q180" s="289"/>
      <c r="R180" s="289"/>
      <c r="S180" s="289"/>
      <c r="T180" s="289"/>
      <c r="U180" s="289"/>
      <c r="V180" s="289"/>
      <c r="W180" s="289"/>
      <c r="X180" s="290"/>
      <c r="Y180" s="72"/>
      <c r="Z180" s="72"/>
      <c r="AA180" s="72" t="b">
        <f t="shared" si="6"/>
        <v>0</v>
      </c>
      <c r="AB180" s="72" t="b">
        <f t="shared" si="7"/>
        <v>0</v>
      </c>
      <c r="AH180" s="63" t="b">
        <f t="shared" si="8"/>
        <v>0</v>
      </c>
    </row>
    <row r="181" spans="1:34" ht="42.75" hidden="1" customHeight="1" x14ac:dyDescent="0.2">
      <c r="A181" s="188"/>
      <c r="B181" s="291" t="s">
        <v>589</v>
      </c>
      <c r="C181" s="292"/>
      <c r="D181" s="293"/>
      <c r="E181" s="294"/>
      <c r="F181" s="294"/>
      <c r="G181" s="295"/>
      <c r="H181" s="296"/>
      <c r="I181" s="297"/>
      <c r="J181" s="297"/>
      <c r="K181" s="297"/>
      <c r="L181" s="297"/>
      <c r="M181" s="297"/>
      <c r="N181" s="298"/>
      <c r="O181" s="72"/>
      <c r="P181" s="260"/>
      <c r="Q181" s="289"/>
      <c r="R181" s="289"/>
      <c r="S181" s="289"/>
      <c r="T181" s="289"/>
      <c r="U181" s="289"/>
      <c r="V181" s="289"/>
      <c r="W181" s="289"/>
      <c r="X181" s="290"/>
      <c r="Y181" s="72"/>
      <c r="Z181" s="72"/>
      <c r="AA181" s="72" t="b">
        <f t="shared" si="6"/>
        <v>0</v>
      </c>
      <c r="AB181" s="72" t="b">
        <f t="shared" si="7"/>
        <v>0</v>
      </c>
      <c r="AH181" s="63" t="b">
        <f t="shared" si="8"/>
        <v>0</v>
      </c>
    </row>
    <row r="182" spans="1:34" ht="42.75" hidden="1" customHeight="1" x14ac:dyDescent="0.2">
      <c r="A182" s="188"/>
      <c r="B182" s="291" t="s">
        <v>589</v>
      </c>
      <c r="C182" s="292"/>
      <c r="D182" s="293"/>
      <c r="E182" s="294"/>
      <c r="F182" s="294"/>
      <c r="G182" s="295"/>
      <c r="H182" s="296"/>
      <c r="I182" s="297"/>
      <c r="J182" s="297"/>
      <c r="K182" s="297"/>
      <c r="L182" s="297"/>
      <c r="M182" s="297"/>
      <c r="N182" s="298"/>
      <c r="O182" s="72"/>
      <c r="P182" s="260"/>
      <c r="Q182" s="289"/>
      <c r="R182" s="289"/>
      <c r="S182" s="289"/>
      <c r="T182" s="289"/>
      <c r="U182" s="289"/>
      <c r="V182" s="289"/>
      <c r="W182" s="289"/>
      <c r="X182" s="290"/>
      <c r="Y182" s="72"/>
      <c r="Z182" s="72"/>
      <c r="AA182" s="72" t="b">
        <f t="shared" si="6"/>
        <v>0</v>
      </c>
      <c r="AB182" s="72" t="b">
        <f t="shared" si="7"/>
        <v>0</v>
      </c>
      <c r="AH182" s="63" t="b">
        <f t="shared" si="8"/>
        <v>0</v>
      </c>
    </row>
    <row r="183" spans="1:34" ht="42.75" hidden="1" customHeight="1" x14ac:dyDescent="0.2">
      <c r="A183" s="188"/>
      <c r="B183" s="291" t="s">
        <v>589</v>
      </c>
      <c r="C183" s="292"/>
      <c r="D183" s="293"/>
      <c r="E183" s="294"/>
      <c r="F183" s="294"/>
      <c r="G183" s="295"/>
      <c r="H183" s="296"/>
      <c r="I183" s="297"/>
      <c r="J183" s="297"/>
      <c r="K183" s="297"/>
      <c r="L183" s="297"/>
      <c r="M183" s="297"/>
      <c r="N183" s="298"/>
      <c r="O183" s="72"/>
      <c r="P183" s="260"/>
      <c r="Q183" s="289"/>
      <c r="R183" s="289"/>
      <c r="S183" s="289"/>
      <c r="T183" s="289"/>
      <c r="U183" s="289"/>
      <c r="V183" s="289"/>
      <c r="W183" s="289"/>
      <c r="X183" s="290"/>
      <c r="Y183" s="72"/>
      <c r="Z183" s="72"/>
      <c r="AA183" s="72" t="b">
        <f t="shared" si="6"/>
        <v>0</v>
      </c>
      <c r="AB183" s="72" t="b">
        <f t="shared" si="7"/>
        <v>0</v>
      </c>
      <c r="AH183" s="63" t="b">
        <f t="shared" si="8"/>
        <v>0</v>
      </c>
    </row>
    <row r="184" spans="1:34" ht="42.75" hidden="1" customHeight="1" x14ac:dyDescent="0.2">
      <c r="A184" s="188"/>
      <c r="B184" s="291" t="s">
        <v>589</v>
      </c>
      <c r="C184" s="292"/>
      <c r="D184" s="293"/>
      <c r="E184" s="294"/>
      <c r="F184" s="294"/>
      <c r="G184" s="295"/>
      <c r="H184" s="296"/>
      <c r="I184" s="297"/>
      <c r="J184" s="297"/>
      <c r="K184" s="297"/>
      <c r="L184" s="297"/>
      <c r="M184" s="297"/>
      <c r="N184" s="298"/>
      <c r="O184" s="72"/>
      <c r="P184" s="260"/>
      <c r="Q184" s="289"/>
      <c r="R184" s="289"/>
      <c r="S184" s="289"/>
      <c r="T184" s="289"/>
      <c r="U184" s="289"/>
      <c r="V184" s="289"/>
      <c r="W184" s="289"/>
      <c r="X184" s="290"/>
      <c r="Y184" s="72"/>
      <c r="Z184" s="72"/>
      <c r="AA184" s="72" t="b">
        <f t="shared" si="6"/>
        <v>0</v>
      </c>
      <c r="AB184" s="72" t="b">
        <f t="shared" si="7"/>
        <v>0</v>
      </c>
      <c r="AH184" s="63" t="b">
        <f t="shared" si="8"/>
        <v>0</v>
      </c>
    </row>
    <row r="185" spans="1:34" ht="42.75" hidden="1" customHeight="1" x14ac:dyDescent="0.2">
      <c r="A185" s="188"/>
      <c r="B185" s="291" t="s">
        <v>589</v>
      </c>
      <c r="C185" s="292"/>
      <c r="D185" s="293"/>
      <c r="E185" s="294"/>
      <c r="F185" s="294"/>
      <c r="G185" s="295"/>
      <c r="H185" s="296"/>
      <c r="I185" s="297"/>
      <c r="J185" s="297"/>
      <c r="K185" s="297"/>
      <c r="L185" s="297"/>
      <c r="M185" s="297"/>
      <c r="N185" s="298"/>
      <c r="O185" s="72"/>
      <c r="P185" s="260"/>
      <c r="Q185" s="289"/>
      <c r="R185" s="289"/>
      <c r="S185" s="289"/>
      <c r="T185" s="289"/>
      <c r="U185" s="289"/>
      <c r="V185" s="289"/>
      <c r="W185" s="289"/>
      <c r="X185" s="290"/>
      <c r="Y185" s="72"/>
      <c r="Z185" s="72"/>
      <c r="AA185" s="72" t="b">
        <f t="shared" si="6"/>
        <v>0</v>
      </c>
      <c r="AB185" s="72" t="b">
        <f t="shared" si="7"/>
        <v>0</v>
      </c>
      <c r="AH185" s="63" t="b">
        <f t="shared" si="8"/>
        <v>0</v>
      </c>
    </row>
    <row r="186" spans="1:34" ht="42.75" hidden="1" customHeight="1" x14ac:dyDescent="0.2">
      <c r="A186" s="188"/>
      <c r="B186" s="291" t="s">
        <v>589</v>
      </c>
      <c r="C186" s="292"/>
      <c r="D186" s="293"/>
      <c r="E186" s="294"/>
      <c r="F186" s="294"/>
      <c r="G186" s="295"/>
      <c r="H186" s="296"/>
      <c r="I186" s="297"/>
      <c r="J186" s="297"/>
      <c r="K186" s="297"/>
      <c r="L186" s="297"/>
      <c r="M186" s="297"/>
      <c r="N186" s="298"/>
      <c r="O186" s="72"/>
      <c r="P186" s="260"/>
      <c r="Q186" s="289"/>
      <c r="R186" s="289"/>
      <c r="S186" s="289"/>
      <c r="T186" s="289"/>
      <c r="U186" s="289"/>
      <c r="V186" s="289"/>
      <c r="W186" s="289"/>
      <c r="X186" s="290"/>
      <c r="Y186" s="72"/>
      <c r="Z186" s="72"/>
      <c r="AA186" s="72" t="b">
        <f t="shared" si="6"/>
        <v>0</v>
      </c>
      <c r="AB186" s="72" t="b">
        <f t="shared" si="7"/>
        <v>0</v>
      </c>
      <c r="AH186" s="63" t="b">
        <f t="shared" si="8"/>
        <v>0</v>
      </c>
    </row>
    <row r="187" spans="1:34" ht="42.75" hidden="1" customHeight="1" x14ac:dyDescent="0.2">
      <c r="A187" s="188"/>
      <c r="B187" s="291" t="s">
        <v>589</v>
      </c>
      <c r="C187" s="292"/>
      <c r="D187" s="293"/>
      <c r="E187" s="294"/>
      <c r="F187" s="294"/>
      <c r="G187" s="295"/>
      <c r="H187" s="296"/>
      <c r="I187" s="297"/>
      <c r="J187" s="297"/>
      <c r="K187" s="297"/>
      <c r="L187" s="297"/>
      <c r="M187" s="297"/>
      <c r="N187" s="298"/>
      <c r="O187" s="72"/>
      <c r="P187" s="260"/>
      <c r="Q187" s="289"/>
      <c r="R187" s="289"/>
      <c r="S187" s="289"/>
      <c r="T187" s="289"/>
      <c r="U187" s="289"/>
      <c r="V187" s="289"/>
      <c r="W187" s="289"/>
      <c r="X187" s="290"/>
      <c r="Y187" s="72"/>
      <c r="Z187" s="72"/>
      <c r="AA187" s="72" t="b">
        <f t="shared" si="6"/>
        <v>0</v>
      </c>
      <c r="AB187" s="72" t="b">
        <f t="shared" si="7"/>
        <v>0</v>
      </c>
      <c r="AH187" s="63" t="b">
        <f t="shared" si="8"/>
        <v>0</v>
      </c>
    </row>
    <row r="188" spans="1:34" ht="42.75" hidden="1" customHeight="1" x14ac:dyDescent="0.2">
      <c r="A188" s="188"/>
      <c r="B188" s="291" t="s">
        <v>589</v>
      </c>
      <c r="C188" s="292"/>
      <c r="D188" s="293"/>
      <c r="E188" s="294"/>
      <c r="F188" s="294"/>
      <c r="G188" s="295"/>
      <c r="H188" s="296"/>
      <c r="I188" s="297"/>
      <c r="J188" s="297"/>
      <c r="K188" s="297"/>
      <c r="L188" s="297"/>
      <c r="M188" s="297"/>
      <c r="N188" s="298"/>
      <c r="O188" s="72"/>
      <c r="P188" s="260"/>
      <c r="Q188" s="289"/>
      <c r="R188" s="289"/>
      <c r="S188" s="289"/>
      <c r="T188" s="289"/>
      <c r="U188" s="289"/>
      <c r="V188" s="289"/>
      <c r="W188" s="289"/>
      <c r="X188" s="290"/>
      <c r="Y188" s="72"/>
      <c r="Z188" s="72"/>
      <c r="AA188" s="72" t="b">
        <f t="shared" si="6"/>
        <v>0</v>
      </c>
      <c r="AB188" s="72" t="b">
        <f t="shared" si="7"/>
        <v>0</v>
      </c>
      <c r="AH188" s="63" t="b">
        <f t="shared" si="8"/>
        <v>0</v>
      </c>
    </row>
    <row r="189" spans="1:34" ht="42.75" hidden="1" customHeight="1" x14ac:dyDescent="0.2">
      <c r="A189" s="188"/>
      <c r="B189" s="291" t="s">
        <v>589</v>
      </c>
      <c r="C189" s="292"/>
      <c r="D189" s="293"/>
      <c r="E189" s="294"/>
      <c r="F189" s="294"/>
      <c r="G189" s="295"/>
      <c r="H189" s="296"/>
      <c r="I189" s="297"/>
      <c r="J189" s="297"/>
      <c r="K189" s="297"/>
      <c r="L189" s="297"/>
      <c r="M189" s="297"/>
      <c r="N189" s="298"/>
      <c r="O189" s="210"/>
      <c r="P189" s="260"/>
      <c r="Q189" s="289"/>
      <c r="R189" s="289"/>
      <c r="S189" s="289"/>
      <c r="T189" s="289"/>
      <c r="U189" s="289"/>
      <c r="V189" s="289"/>
      <c r="W189" s="289"/>
      <c r="X189" s="290"/>
      <c r="Y189" s="72"/>
      <c r="Z189" s="72"/>
      <c r="AA189" s="72" t="b">
        <f t="shared" si="6"/>
        <v>0</v>
      </c>
      <c r="AB189" s="72" t="b">
        <f t="shared" si="7"/>
        <v>0</v>
      </c>
      <c r="AH189" s="63" t="b">
        <f t="shared" si="8"/>
        <v>0</v>
      </c>
    </row>
    <row r="190" spans="1:34" ht="42.75" hidden="1" customHeight="1" x14ac:dyDescent="0.2">
      <c r="A190" s="188"/>
      <c r="B190" s="291" t="s">
        <v>589</v>
      </c>
      <c r="C190" s="292"/>
      <c r="D190" s="293"/>
      <c r="E190" s="294"/>
      <c r="F190" s="294"/>
      <c r="G190" s="295"/>
      <c r="H190" s="296"/>
      <c r="I190" s="297"/>
      <c r="J190" s="297"/>
      <c r="K190" s="297"/>
      <c r="L190" s="297"/>
      <c r="M190" s="297"/>
      <c r="N190" s="298"/>
      <c r="O190" s="72"/>
      <c r="P190" s="260"/>
      <c r="Q190" s="289"/>
      <c r="R190" s="289"/>
      <c r="S190" s="289"/>
      <c r="T190" s="289"/>
      <c r="U190" s="289"/>
      <c r="V190" s="289"/>
      <c r="W190" s="289"/>
      <c r="X190" s="290"/>
      <c r="Y190" s="72"/>
      <c r="Z190" s="72"/>
      <c r="AA190" s="72" t="b">
        <f t="shared" si="6"/>
        <v>0</v>
      </c>
      <c r="AB190" s="72" t="b">
        <f t="shared" si="7"/>
        <v>0</v>
      </c>
      <c r="AH190" s="63" t="b">
        <f t="shared" si="8"/>
        <v>0</v>
      </c>
    </row>
    <row r="191" spans="1:34" ht="42.75" hidden="1" customHeight="1" x14ac:dyDescent="0.2">
      <c r="A191" s="188"/>
      <c r="B191" s="291" t="s">
        <v>589</v>
      </c>
      <c r="C191" s="292"/>
      <c r="D191" s="293"/>
      <c r="E191" s="294"/>
      <c r="F191" s="294"/>
      <c r="G191" s="295"/>
      <c r="H191" s="296"/>
      <c r="I191" s="297"/>
      <c r="J191" s="297"/>
      <c r="K191" s="297"/>
      <c r="L191" s="297"/>
      <c r="M191" s="297"/>
      <c r="N191" s="298"/>
      <c r="O191" s="72"/>
      <c r="P191" s="260"/>
      <c r="Q191" s="289"/>
      <c r="R191" s="289"/>
      <c r="S191" s="289"/>
      <c r="T191" s="289"/>
      <c r="U191" s="289"/>
      <c r="V191" s="289"/>
      <c r="W191" s="289"/>
      <c r="X191" s="290"/>
      <c r="Y191" s="72"/>
      <c r="Z191" s="72"/>
      <c r="AA191" s="72" t="b">
        <f t="shared" si="6"/>
        <v>0</v>
      </c>
      <c r="AB191" s="72" t="b">
        <f t="shared" si="7"/>
        <v>0</v>
      </c>
      <c r="AH191" s="63" t="b">
        <f t="shared" si="8"/>
        <v>0</v>
      </c>
    </row>
    <row r="192" spans="1:34" ht="42.75" hidden="1" customHeight="1" x14ac:dyDescent="0.2">
      <c r="A192" s="188"/>
      <c r="B192" s="291" t="s">
        <v>589</v>
      </c>
      <c r="C192" s="292"/>
      <c r="D192" s="293"/>
      <c r="E192" s="294"/>
      <c r="F192" s="294"/>
      <c r="G192" s="295"/>
      <c r="H192" s="296"/>
      <c r="I192" s="297"/>
      <c r="J192" s="297"/>
      <c r="K192" s="297"/>
      <c r="L192" s="297"/>
      <c r="M192" s="297"/>
      <c r="N192" s="298"/>
      <c r="O192" s="72"/>
      <c r="P192" s="260"/>
      <c r="Q192" s="289"/>
      <c r="R192" s="289"/>
      <c r="S192" s="289"/>
      <c r="T192" s="289"/>
      <c r="U192" s="289"/>
      <c r="V192" s="289"/>
      <c r="W192" s="289"/>
      <c r="X192" s="290"/>
      <c r="Y192" s="72"/>
      <c r="Z192" s="72"/>
      <c r="AA192" s="72" t="b">
        <f t="shared" si="6"/>
        <v>0</v>
      </c>
      <c r="AB192" s="72" t="b">
        <f t="shared" si="7"/>
        <v>0</v>
      </c>
      <c r="AH192" s="63" t="b">
        <f t="shared" si="8"/>
        <v>0</v>
      </c>
    </row>
    <row r="193" spans="1:34" ht="42.75" hidden="1" customHeight="1" x14ac:dyDescent="0.2">
      <c r="A193" s="188"/>
      <c r="B193" s="291" t="s">
        <v>589</v>
      </c>
      <c r="C193" s="292"/>
      <c r="D193" s="293"/>
      <c r="E193" s="294"/>
      <c r="F193" s="294"/>
      <c r="G193" s="295"/>
      <c r="H193" s="296"/>
      <c r="I193" s="297"/>
      <c r="J193" s="297"/>
      <c r="K193" s="297"/>
      <c r="L193" s="297"/>
      <c r="M193" s="297"/>
      <c r="N193" s="298"/>
      <c r="O193" s="72"/>
      <c r="P193" s="260"/>
      <c r="Q193" s="289"/>
      <c r="R193" s="289"/>
      <c r="S193" s="289"/>
      <c r="T193" s="289"/>
      <c r="U193" s="289"/>
      <c r="V193" s="289"/>
      <c r="W193" s="289"/>
      <c r="X193" s="290"/>
      <c r="Y193" s="72"/>
      <c r="Z193" s="72"/>
      <c r="AA193" s="72" t="b">
        <f t="shared" si="6"/>
        <v>0</v>
      </c>
      <c r="AB193" s="72" t="b">
        <f t="shared" si="7"/>
        <v>0</v>
      </c>
      <c r="AH193" s="63" t="b">
        <f t="shared" si="8"/>
        <v>0</v>
      </c>
    </row>
    <row r="194" spans="1:34" ht="42.75" hidden="1" customHeight="1" x14ac:dyDescent="0.2">
      <c r="A194" s="188"/>
      <c r="B194" s="291" t="s">
        <v>589</v>
      </c>
      <c r="C194" s="292"/>
      <c r="D194" s="293"/>
      <c r="E194" s="294"/>
      <c r="F194" s="294"/>
      <c r="G194" s="295"/>
      <c r="H194" s="296"/>
      <c r="I194" s="297"/>
      <c r="J194" s="297"/>
      <c r="K194" s="297"/>
      <c r="L194" s="297"/>
      <c r="M194" s="297"/>
      <c r="N194" s="298"/>
      <c r="O194" s="72"/>
      <c r="P194" s="260"/>
      <c r="Q194" s="289"/>
      <c r="R194" s="289"/>
      <c r="S194" s="289"/>
      <c r="T194" s="289"/>
      <c r="U194" s="289"/>
      <c r="V194" s="289"/>
      <c r="W194" s="289"/>
      <c r="X194" s="290"/>
      <c r="Y194" s="72"/>
      <c r="Z194" s="72"/>
      <c r="AA194" s="72" t="b">
        <f t="shared" si="6"/>
        <v>0</v>
      </c>
      <c r="AB194" s="72" t="b">
        <f t="shared" si="7"/>
        <v>0</v>
      </c>
      <c r="AH194" s="63" t="b">
        <f t="shared" si="8"/>
        <v>0</v>
      </c>
    </row>
    <row r="195" spans="1:34" ht="42.75" hidden="1" customHeight="1" x14ac:dyDescent="0.2">
      <c r="A195" s="188"/>
      <c r="B195" s="291" t="s">
        <v>589</v>
      </c>
      <c r="C195" s="292"/>
      <c r="D195" s="293"/>
      <c r="E195" s="294"/>
      <c r="F195" s="294"/>
      <c r="G195" s="295"/>
      <c r="H195" s="296"/>
      <c r="I195" s="297"/>
      <c r="J195" s="297"/>
      <c r="K195" s="297"/>
      <c r="L195" s="297"/>
      <c r="M195" s="297"/>
      <c r="N195" s="298"/>
      <c r="O195" s="72"/>
      <c r="P195" s="260"/>
      <c r="Q195" s="289"/>
      <c r="R195" s="289"/>
      <c r="S195" s="289"/>
      <c r="T195" s="289"/>
      <c r="U195" s="289"/>
      <c r="V195" s="289"/>
      <c r="W195" s="289"/>
      <c r="X195" s="290"/>
      <c r="Y195" s="72"/>
      <c r="Z195" s="72"/>
      <c r="AA195" s="72" t="b">
        <f t="shared" si="6"/>
        <v>0</v>
      </c>
      <c r="AB195" s="72" t="b">
        <f t="shared" si="7"/>
        <v>0</v>
      </c>
      <c r="AH195" s="63" t="b">
        <f t="shared" si="8"/>
        <v>0</v>
      </c>
    </row>
    <row r="196" spans="1:34" ht="42.75" hidden="1" customHeight="1" x14ac:dyDescent="0.2">
      <c r="A196" s="188"/>
      <c r="B196" s="291" t="s">
        <v>589</v>
      </c>
      <c r="C196" s="292"/>
      <c r="D196" s="293"/>
      <c r="E196" s="294"/>
      <c r="F196" s="294"/>
      <c r="G196" s="295"/>
      <c r="H196" s="296"/>
      <c r="I196" s="297"/>
      <c r="J196" s="297"/>
      <c r="K196" s="297"/>
      <c r="L196" s="297"/>
      <c r="M196" s="297"/>
      <c r="N196" s="298"/>
      <c r="O196" s="72"/>
      <c r="P196" s="260"/>
      <c r="Q196" s="289"/>
      <c r="R196" s="289"/>
      <c r="S196" s="289"/>
      <c r="T196" s="289"/>
      <c r="U196" s="289"/>
      <c r="V196" s="289"/>
      <c r="W196" s="289"/>
      <c r="X196" s="290"/>
      <c r="Y196" s="72"/>
      <c r="Z196" s="72"/>
      <c r="AA196" s="72" t="b">
        <f t="shared" si="6"/>
        <v>0</v>
      </c>
      <c r="AB196" s="72" t="b">
        <f t="shared" si="7"/>
        <v>0</v>
      </c>
      <c r="AH196" s="63" t="b">
        <f t="shared" si="8"/>
        <v>0</v>
      </c>
    </row>
    <row r="197" spans="1:34" ht="42.75" hidden="1" customHeight="1" x14ac:dyDescent="0.2">
      <c r="A197" s="188"/>
      <c r="B197" s="291" t="s">
        <v>589</v>
      </c>
      <c r="C197" s="292"/>
      <c r="D197" s="293"/>
      <c r="E197" s="294"/>
      <c r="F197" s="294"/>
      <c r="G197" s="295"/>
      <c r="H197" s="296"/>
      <c r="I197" s="297"/>
      <c r="J197" s="297"/>
      <c r="K197" s="297"/>
      <c r="L197" s="297"/>
      <c r="M197" s="297"/>
      <c r="N197" s="298"/>
      <c r="O197" s="72"/>
      <c r="P197" s="260"/>
      <c r="Q197" s="289"/>
      <c r="R197" s="289"/>
      <c r="S197" s="289"/>
      <c r="T197" s="289"/>
      <c r="U197" s="289"/>
      <c r="V197" s="289"/>
      <c r="W197" s="289"/>
      <c r="X197" s="290"/>
      <c r="Y197" s="72"/>
      <c r="Z197" s="72"/>
      <c r="AA197" s="72" t="b">
        <f t="shared" si="6"/>
        <v>0</v>
      </c>
      <c r="AB197" s="72" t="b">
        <f t="shared" si="7"/>
        <v>0</v>
      </c>
      <c r="AH197" s="63" t="b">
        <f t="shared" si="8"/>
        <v>0</v>
      </c>
    </row>
    <row r="198" spans="1:34" ht="42.75" hidden="1" customHeight="1" x14ac:dyDescent="0.2">
      <c r="A198" s="188"/>
      <c r="B198" s="291" t="s">
        <v>589</v>
      </c>
      <c r="C198" s="292"/>
      <c r="D198" s="293"/>
      <c r="E198" s="294"/>
      <c r="F198" s="294"/>
      <c r="G198" s="295"/>
      <c r="H198" s="296"/>
      <c r="I198" s="297"/>
      <c r="J198" s="297"/>
      <c r="K198" s="297"/>
      <c r="L198" s="297"/>
      <c r="M198" s="297"/>
      <c r="N198" s="298"/>
      <c r="O198" s="72"/>
      <c r="P198" s="260"/>
      <c r="Q198" s="289"/>
      <c r="R198" s="289"/>
      <c r="S198" s="289"/>
      <c r="T198" s="289"/>
      <c r="U198" s="289"/>
      <c r="V198" s="289"/>
      <c r="W198" s="289"/>
      <c r="X198" s="290"/>
      <c r="Y198" s="72"/>
      <c r="Z198" s="72"/>
      <c r="AA198" s="72" t="b">
        <f t="shared" si="0"/>
        <v>0</v>
      </c>
      <c r="AB198" s="72" t="b">
        <f t="shared" si="1"/>
        <v>0</v>
      </c>
      <c r="AH198" s="63" t="b">
        <f t="shared" si="2"/>
        <v>0</v>
      </c>
    </row>
    <row r="199" spans="1:34" ht="42.75" hidden="1" customHeight="1" x14ac:dyDescent="0.2">
      <c r="A199" s="188"/>
      <c r="B199" s="291" t="s">
        <v>589</v>
      </c>
      <c r="C199" s="292"/>
      <c r="D199" s="293"/>
      <c r="E199" s="294"/>
      <c r="F199" s="294"/>
      <c r="G199" s="295"/>
      <c r="H199" s="296"/>
      <c r="I199" s="297"/>
      <c r="J199" s="297"/>
      <c r="K199" s="297"/>
      <c r="L199" s="297"/>
      <c r="M199" s="297"/>
      <c r="N199" s="298"/>
      <c r="O199" s="72"/>
      <c r="P199" s="260"/>
      <c r="Q199" s="289"/>
      <c r="R199" s="289"/>
      <c r="S199" s="289"/>
      <c r="T199" s="289"/>
      <c r="U199" s="289"/>
      <c r="V199" s="289"/>
      <c r="W199" s="289"/>
      <c r="X199" s="290"/>
      <c r="Y199" s="72"/>
      <c r="Z199" s="72"/>
      <c r="AA199" s="72" t="b">
        <f t="shared" si="0"/>
        <v>0</v>
      </c>
      <c r="AB199" s="72" t="b">
        <f t="shared" si="1"/>
        <v>0</v>
      </c>
      <c r="AH199" s="63" t="b">
        <f t="shared" si="2"/>
        <v>0</v>
      </c>
    </row>
    <row r="200" spans="1:34" ht="42.75" hidden="1" customHeight="1" x14ac:dyDescent="0.2">
      <c r="A200" s="188"/>
      <c r="B200" s="291" t="s">
        <v>589</v>
      </c>
      <c r="C200" s="292"/>
      <c r="D200" s="293"/>
      <c r="E200" s="294"/>
      <c r="F200" s="294"/>
      <c r="G200" s="295"/>
      <c r="H200" s="296"/>
      <c r="I200" s="297"/>
      <c r="J200" s="297"/>
      <c r="K200" s="297"/>
      <c r="L200" s="297"/>
      <c r="M200" s="297"/>
      <c r="N200" s="298"/>
      <c r="O200" s="72"/>
      <c r="P200" s="260"/>
      <c r="Q200" s="289"/>
      <c r="R200" s="289"/>
      <c r="S200" s="289"/>
      <c r="T200" s="289"/>
      <c r="U200" s="289"/>
      <c r="V200" s="289"/>
      <c r="W200" s="289"/>
      <c r="X200" s="290"/>
      <c r="Y200" s="72"/>
      <c r="Z200" s="72"/>
      <c r="AA200" s="72" t="b">
        <f t="shared" si="0"/>
        <v>0</v>
      </c>
      <c r="AB200" s="72" t="b">
        <f t="shared" si="1"/>
        <v>0</v>
      </c>
      <c r="AH200" s="63" t="b">
        <f t="shared" si="2"/>
        <v>0</v>
      </c>
    </row>
    <row r="201" spans="1:34" ht="42.75" hidden="1" customHeight="1" x14ac:dyDescent="0.2">
      <c r="A201" s="188"/>
      <c r="B201" s="291" t="s">
        <v>589</v>
      </c>
      <c r="C201" s="292"/>
      <c r="D201" s="293"/>
      <c r="E201" s="294"/>
      <c r="F201" s="294"/>
      <c r="G201" s="295"/>
      <c r="H201" s="296"/>
      <c r="I201" s="297"/>
      <c r="J201" s="297"/>
      <c r="K201" s="297"/>
      <c r="L201" s="297"/>
      <c r="M201" s="297"/>
      <c r="N201" s="298"/>
      <c r="O201" s="72"/>
      <c r="P201" s="260"/>
      <c r="Q201" s="289"/>
      <c r="R201" s="289"/>
      <c r="S201" s="289"/>
      <c r="T201" s="289"/>
      <c r="U201" s="289"/>
      <c r="V201" s="289"/>
      <c r="W201" s="289"/>
      <c r="X201" s="290"/>
      <c r="Y201" s="72"/>
      <c r="Z201" s="72"/>
      <c r="AA201" s="72" t="b">
        <f t="shared" si="0"/>
        <v>0</v>
      </c>
      <c r="AB201" s="72" t="b">
        <f t="shared" si="1"/>
        <v>0</v>
      </c>
      <c r="AH201" s="63" t="b">
        <f t="shared" si="2"/>
        <v>0</v>
      </c>
    </row>
    <row r="202" spans="1:34" ht="42.75" hidden="1" customHeight="1" x14ac:dyDescent="0.2">
      <c r="A202" s="188"/>
      <c r="B202" s="291" t="s">
        <v>589</v>
      </c>
      <c r="C202" s="292"/>
      <c r="D202" s="293"/>
      <c r="E202" s="294"/>
      <c r="F202" s="294"/>
      <c r="G202" s="295"/>
      <c r="H202" s="296"/>
      <c r="I202" s="297"/>
      <c r="J202" s="297"/>
      <c r="K202" s="297"/>
      <c r="L202" s="297"/>
      <c r="M202" s="297"/>
      <c r="N202" s="298"/>
      <c r="O202" s="72"/>
      <c r="P202" s="260"/>
      <c r="Q202" s="289"/>
      <c r="R202" s="289"/>
      <c r="S202" s="289"/>
      <c r="T202" s="289"/>
      <c r="U202" s="289"/>
      <c r="V202" s="289"/>
      <c r="W202" s="289"/>
      <c r="X202" s="290"/>
      <c r="Y202" s="72"/>
      <c r="Z202" s="72"/>
      <c r="AA202" s="72" t="b">
        <f t="shared" si="0"/>
        <v>0</v>
      </c>
      <c r="AB202" s="72" t="b">
        <f t="shared" si="1"/>
        <v>0</v>
      </c>
      <c r="AH202" s="63" t="b">
        <f t="shared" si="2"/>
        <v>0</v>
      </c>
    </row>
    <row r="203" spans="1:34" ht="42.75" hidden="1" customHeight="1" x14ac:dyDescent="0.2">
      <c r="A203" s="188"/>
      <c r="B203" s="291" t="s">
        <v>589</v>
      </c>
      <c r="C203" s="292"/>
      <c r="D203" s="293"/>
      <c r="E203" s="294"/>
      <c r="F203" s="294"/>
      <c r="G203" s="295"/>
      <c r="H203" s="296"/>
      <c r="I203" s="297"/>
      <c r="J203" s="297"/>
      <c r="K203" s="297"/>
      <c r="L203" s="297"/>
      <c r="M203" s="297"/>
      <c r="N203" s="298"/>
      <c r="O203" s="72"/>
      <c r="P203" s="260"/>
      <c r="Q203" s="289"/>
      <c r="R203" s="289"/>
      <c r="S203" s="289"/>
      <c r="T203" s="289"/>
      <c r="U203" s="289"/>
      <c r="V203" s="289"/>
      <c r="W203" s="289"/>
      <c r="X203" s="290"/>
      <c r="Y203" s="72"/>
      <c r="Z203" s="72"/>
      <c r="AA203" s="72" t="b">
        <f t="shared" si="0"/>
        <v>0</v>
      </c>
      <c r="AB203" s="72" t="b">
        <f t="shared" si="1"/>
        <v>0</v>
      </c>
      <c r="AH203" s="63" t="b">
        <f t="shared" si="2"/>
        <v>0</v>
      </c>
    </row>
    <row r="204" spans="1:34" ht="42.75" hidden="1" customHeight="1" x14ac:dyDescent="0.2">
      <c r="A204" s="188"/>
      <c r="B204" s="291" t="s">
        <v>589</v>
      </c>
      <c r="C204" s="292"/>
      <c r="D204" s="293"/>
      <c r="E204" s="294"/>
      <c r="F204" s="294"/>
      <c r="G204" s="295"/>
      <c r="H204" s="296"/>
      <c r="I204" s="297"/>
      <c r="J204" s="297"/>
      <c r="K204" s="297"/>
      <c r="L204" s="297"/>
      <c r="M204" s="297"/>
      <c r="N204" s="298"/>
      <c r="O204" s="210"/>
      <c r="P204" s="260"/>
      <c r="Q204" s="289"/>
      <c r="R204" s="289"/>
      <c r="S204" s="289"/>
      <c r="T204" s="289"/>
      <c r="U204" s="289"/>
      <c r="V204" s="289"/>
      <c r="W204" s="289"/>
      <c r="X204" s="290"/>
      <c r="Y204" s="72"/>
      <c r="Z204" s="72"/>
      <c r="AA204" s="72" t="b">
        <f t="shared" si="0"/>
        <v>0</v>
      </c>
      <c r="AB204" s="72" t="b">
        <f t="shared" si="1"/>
        <v>0</v>
      </c>
      <c r="AH204" s="63" t="b">
        <f t="shared" si="2"/>
        <v>0</v>
      </c>
    </row>
    <row r="205" spans="1:34" ht="42.75" hidden="1" customHeight="1" x14ac:dyDescent="0.2">
      <c r="A205" s="188"/>
      <c r="B205" s="291" t="s">
        <v>589</v>
      </c>
      <c r="C205" s="292"/>
      <c r="D205" s="293"/>
      <c r="E205" s="294"/>
      <c r="F205" s="294"/>
      <c r="G205" s="295"/>
      <c r="H205" s="296"/>
      <c r="I205" s="297"/>
      <c r="J205" s="297"/>
      <c r="K205" s="297"/>
      <c r="L205" s="297"/>
      <c r="M205" s="297"/>
      <c r="N205" s="298"/>
      <c r="O205" s="72"/>
      <c r="P205" s="260"/>
      <c r="Q205" s="289"/>
      <c r="R205" s="289"/>
      <c r="S205" s="289"/>
      <c r="T205" s="289"/>
      <c r="U205" s="289"/>
      <c r="V205" s="289"/>
      <c r="W205" s="289"/>
      <c r="X205" s="290"/>
      <c r="Y205" s="72"/>
      <c r="Z205" s="72"/>
      <c r="AA205" s="72" t="b">
        <f t="shared" si="0"/>
        <v>0</v>
      </c>
      <c r="AB205" s="72" t="b">
        <f t="shared" si="1"/>
        <v>0</v>
      </c>
      <c r="AH205" s="63" t="b">
        <f t="shared" si="2"/>
        <v>0</v>
      </c>
    </row>
    <row r="206" spans="1:34" ht="42.75" hidden="1" customHeight="1" x14ac:dyDescent="0.2">
      <c r="A206" s="188"/>
      <c r="B206" s="291" t="s">
        <v>589</v>
      </c>
      <c r="C206" s="292"/>
      <c r="D206" s="293"/>
      <c r="E206" s="294"/>
      <c r="F206" s="294"/>
      <c r="G206" s="295"/>
      <c r="H206" s="296"/>
      <c r="I206" s="297"/>
      <c r="J206" s="297"/>
      <c r="K206" s="297"/>
      <c r="L206" s="297"/>
      <c r="M206" s="297"/>
      <c r="N206" s="298"/>
      <c r="O206" s="72"/>
      <c r="P206" s="260"/>
      <c r="Q206" s="289"/>
      <c r="R206" s="289"/>
      <c r="S206" s="289"/>
      <c r="T206" s="289"/>
      <c r="U206" s="289"/>
      <c r="V206" s="289"/>
      <c r="W206" s="289"/>
      <c r="X206" s="290"/>
      <c r="Y206" s="72"/>
      <c r="Z206" s="72"/>
      <c r="AA206" s="72" t="b">
        <f t="shared" si="0"/>
        <v>0</v>
      </c>
      <c r="AB206" s="72" t="b">
        <f t="shared" si="1"/>
        <v>0</v>
      </c>
      <c r="AH206" s="63" t="b">
        <f t="shared" si="2"/>
        <v>0</v>
      </c>
    </row>
    <row r="207" spans="1:34" ht="42.75" hidden="1" customHeight="1" x14ac:dyDescent="0.2">
      <c r="A207" s="188"/>
      <c r="B207" s="291" t="s">
        <v>589</v>
      </c>
      <c r="C207" s="292"/>
      <c r="D207" s="293"/>
      <c r="E207" s="294"/>
      <c r="F207" s="294"/>
      <c r="G207" s="295"/>
      <c r="H207" s="296"/>
      <c r="I207" s="297"/>
      <c r="J207" s="297"/>
      <c r="K207" s="297"/>
      <c r="L207" s="297"/>
      <c r="M207" s="297"/>
      <c r="N207" s="298"/>
      <c r="O207" s="72"/>
      <c r="P207" s="260"/>
      <c r="Q207" s="289"/>
      <c r="R207" s="289"/>
      <c r="S207" s="289"/>
      <c r="T207" s="289"/>
      <c r="U207" s="289"/>
      <c r="V207" s="289"/>
      <c r="W207" s="289"/>
      <c r="X207" s="290"/>
      <c r="Y207" s="72"/>
      <c r="Z207" s="72"/>
      <c r="AA207" s="72" t="b">
        <f t="shared" si="0"/>
        <v>0</v>
      </c>
      <c r="AB207" s="72" t="b">
        <f t="shared" si="1"/>
        <v>0</v>
      </c>
      <c r="AH207" s="63" t="b">
        <f t="shared" si="2"/>
        <v>0</v>
      </c>
    </row>
    <row r="208" spans="1:34" ht="42.75" hidden="1" customHeight="1" x14ac:dyDescent="0.2">
      <c r="A208" s="188"/>
      <c r="B208" s="291" t="s">
        <v>589</v>
      </c>
      <c r="C208" s="292"/>
      <c r="D208" s="293"/>
      <c r="E208" s="294"/>
      <c r="F208" s="294"/>
      <c r="G208" s="295"/>
      <c r="H208" s="296"/>
      <c r="I208" s="297"/>
      <c r="J208" s="297"/>
      <c r="K208" s="297"/>
      <c r="L208" s="297"/>
      <c r="M208" s="297"/>
      <c r="N208" s="298"/>
      <c r="O208" s="72"/>
      <c r="P208" s="260"/>
      <c r="Q208" s="289"/>
      <c r="R208" s="289"/>
      <c r="S208" s="289"/>
      <c r="T208" s="289"/>
      <c r="U208" s="289"/>
      <c r="V208" s="289"/>
      <c r="W208" s="289"/>
      <c r="X208" s="290"/>
      <c r="Y208" s="72"/>
      <c r="Z208" s="72"/>
      <c r="AA208" s="72" t="b">
        <f t="shared" si="0"/>
        <v>0</v>
      </c>
      <c r="AB208" s="72" t="b">
        <f t="shared" si="1"/>
        <v>0</v>
      </c>
      <c r="AH208" s="63" t="b">
        <f t="shared" si="2"/>
        <v>0</v>
      </c>
    </row>
    <row r="209" spans="1:34" ht="42.75" hidden="1" customHeight="1" x14ac:dyDescent="0.2">
      <c r="A209" s="188"/>
      <c r="B209" s="291" t="s">
        <v>589</v>
      </c>
      <c r="C209" s="292"/>
      <c r="D209" s="293"/>
      <c r="E209" s="294"/>
      <c r="F209" s="294"/>
      <c r="G209" s="295"/>
      <c r="H209" s="296"/>
      <c r="I209" s="297"/>
      <c r="J209" s="297"/>
      <c r="K209" s="297"/>
      <c r="L209" s="297"/>
      <c r="M209" s="297"/>
      <c r="N209" s="298"/>
      <c r="O209" s="72"/>
      <c r="P209" s="260"/>
      <c r="Q209" s="289"/>
      <c r="R209" s="289"/>
      <c r="S209" s="289"/>
      <c r="T209" s="289"/>
      <c r="U209" s="289"/>
      <c r="V209" s="289"/>
      <c r="W209" s="289"/>
      <c r="X209" s="290"/>
      <c r="Y209" s="72"/>
      <c r="Z209" s="72"/>
      <c r="AA209" s="72" t="b">
        <f t="shared" si="0"/>
        <v>0</v>
      </c>
      <c r="AB209" s="72" t="b">
        <f t="shared" si="1"/>
        <v>0</v>
      </c>
      <c r="AH209" s="63" t="b">
        <f t="shared" si="2"/>
        <v>0</v>
      </c>
    </row>
    <row r="210" spans="1:34" ht="42.75" hidden="1" customHeight="1" x14ac:dyDescent="0.2">
      <c r="A210" s="188"/>
      <c r="B210" s="291" t="s">
        <v>589</v>
      </c>
      <c r="C210" s="292"/>
      <c r="D210" s="293"/>
      <c r="E210" s="294"/>
      <c r="F210" s="294"/>
      <c r="G210" s="295"/>
      <c r="H210" s="296"/>
      <c r="I210" s="297"/>
      <c r="J210" s="297"/>
      <c r="K210" s="297"/>
      <c r="L210" s="297"/>
      <c r="M210" s="297"/>
      <c r="N210" s="298"/>
      <c r="O210" s="72"/>
      <c r="P210" s="260"/>
      <c r="Q210" s="289"/>
      <c r="R210" s="289"/>
      <c r="S210" s="289"/>
      <c r="T210" s="289"/>
      <c r="U210" s="289"/>
      <c r="V210" s="289"/>
      <c r="W210" s="289"/>
      <c r="X210" s="290"/>
      <c r="Y210" s="72"/>
      <c r="Z210" s="72"/>
      <c r="AA210" s="72" t="b">
        <f t="shared" si="0"/>
        <v>0</v>
      </c>
      <c r="AB210" s="72" t="b">
        <f t="shared" si="1"/>
        <v>0</v>
      </c>
      <c r="AH210" s="63" t="b">
        <f t="shared" si="2"/>
        <v>0</v>
      </c>
    </row>
    <row r="211" spans="1:34" ht="42.75" hidden="1" customHeight="1" x14ac:dyDescent="0.2">
      <c r="A211" s="188"/>
      <c r="B211" s="291" t="s">
        <v>589</v>
      </c>
      <c r="C211" s="292"/>
      <c r="D211" s="293"/>
      <c r="E211" s="294"/>
      <c r="F211" s="294"/>
      <c r="G211" s="295"/>
      <c r="H211" s="296"/>
      <c r="I211" s="297"/>
      <c r="J211" s="297"/>
      <c r="K211" s="297"/>
      <c r="L211" s="297"/>
      <c r="M211" s="297"/>
      <c r="N211" s="298"/>
      <c r="O211" s="72"/>
      <c r="P211" s="260"/>
      <c r="Q211" s="289"/>
      <c r="R211" s="289"/>
      <c r="S211" s="289"/>
      <c r="T211" s="289"/>
      <c r="U211" s="289"/>
      <c r="V211" s="289"/>
      <c r="W211" s="289"/>
      <c r="X211" s="290"/>
      <c r="Y211" s="72"/>
      <c r="Z211" s="72"/>
      <c r="AA211" s="72" t="b">
        <f t="shared" si="0"/>
        <v>0</v>
      </c>
      <c r="AB211" s="72" t="b">
        <f t="shared" si="1"/>
        <v>0</v>
      </c>
      <c r="AH211" s="63" t="b">
        <f t="shared" si="2"/>
        <v>0</v>
      </c>
    </row>
    <row r="212" spans="1:34" ht="42.75" hidden="1" customHeight="1" x14ac:dyDescent="0.2">
      <c r="A212" s="188"/>
      <c r="B212" s="291" t="s">
        <v>589</v>
      </c>
      <c r="C212" s="292"/>
      <c r="D212" s="293"/>
      <c r="E212" s="294"/>
      <c r="F212" s="294"/>
      <c r="G212" s="295"/>
      <c r="H212" s="296"/>
      <c r="I212" s="297"/>
      <c r="J212" s="297"/>
      <c r="K212" s="297"/>
      <c r="L212" s="297"/>
      <c r="M212" s="297"/>
      <c r="N212" s="298"/>
      <c r="O212" s="72"/>
      <c r="P212" s="260"/>
      <c r="Q212" s="289"/>
      <c r="R212" s="289"/>
      <c r="S212" s="289"/>
      <c r="T212" s="289"/>
      <c r="U212" s="289"/>
      <c r="V212" s="289"/>
      <c r="W212" s="289"/>
      <c r="X212" s="290"/>
      <c r="Y212" s="72"/>
      <c r="Z212" s="72"/>
      <c r="AA212" s="72" t="b">
        <f t="shared" si="0"/>
        <v>0</v>
      </c>
      <c r="AB212" s="72" t="b">
        <f t="shared" si="1"/>
        <v>0</v>
      </c>
      <c r="AH212" s="63" t="b">
        <f t="shared" si="2"/>
        <v>0</v>
      </c>
    </row>
    <row r="213" spans="1:34" ht="42.75" hidden="1" customHeight="1" x14ac:dyDescent="0.2">
      <c r="A213" s="188"/>
      <c r="B213" s="291" t="s">
        <v>589</v>
      </c>
      <c r="C213" s="292"/>
      <c r="D213" s="293"/>
      <c r="E213" s="294"/>
      <c r="F213" s="294"/>
      <c r="G213" s="295"/>
      <c r="H213" s="296"/>
      <c r="I213" s="297"/>
      <c r="J213" s="297"/>
      <c r="K213" s="297"/>
      <c r="L213" s="297"/>
      <c r="M213" s="297"/>
      <c r="N213" s="298"/>
      <c r="O213" s="72"/>
      <c r="P213" s="260"/>
      <c r="Q213" s="289"/>
      <c r="R213" s="289"/>
      <c r="S213" s="289"/>
      <c r="T213" s="289"/>
      <c r="U213" s="289"/>
      <c r="V213" s="289"/>
      <c r="W213" s="289"/>
      <c r="X213" s="290"/>
      <c r="Y213" s="72"/>
      <c r="Z213" s="72"/>
      <c r="AA213" s="72" t="b">
        <f t="shared" ref="AA213" si="9">IF(OR(LEFT(B213,4)="Välj",B213=""),FALSE,TRUE)</f>
        <v>0</v>
      </c>
      <c r="AB213" s="72" t="b">
        <f t="shared" ref="AB213" si="10">IF(P213&lt;&gt;"",TRUE,FALSE)</f>
        <v>0</v>
      </c>
      <c r="AH213" s="63" t="b">
        <f t="shared" ref="AH213" si="11">IF(AND(AA213=TRUE,AB213=TRUE),FALSE,IF(AND(AA213=FALSE,AB213=FALSE),FALSE,TRUE))</f>
        <v>0</v>
      </c>
    </row>
    <row r="214" spans="1:34" ht="42.75" hidden="1" customHeight="1" x14ac:dyDescent="0.2">
      <c r="A214" s="188"/>
      <c r="B214" s="291" t="s">
        <v>589</v>
      </c>
      <c r="C214" s="292"/>
      <c r="D214" s="293"/>
      <c r="E214" s="294"/>
      <c r="F214" s="294"/>
      <c r="G214" s="295"/>
      <c r="H214" s="296"/>
      <c r="I214" s="297"/>
      <c r="J214" s="297"/>
      <c r="K214" s="297"/>
      <c r="L214" s="297"/>
      <c r="M214" s="297"/>
      <c r="N214" s="298"/>
      <c r="O214" s="210"/>
      <c r="P214" s="260"/>
      <c r="Q214" s="289"/>
      <c r="R214" s="289"/>
      <c r="S214" s="289"/>
      <c r="T214" s="289"/>
      <c r="U214" s="289"/>
      <c r="V214" s="289"/>
      <c r="W214" s="289"/>
      <c r="X214" s="290"/>
      <c r="Y214" s="72"/>
      <c r="Z214" s="72"/>
      <c r="AA214" s="72" t="b">
        <f t="shared" si="0"/>
        <v>0</v>
      </c>
      <c r="AB214" s="72" t="b">
        <f t="shared" si="1"/>
        <v>0</v>
      </c>
      <c r="AH214" s="63" t="b">
        <f t="shared" si="2"/>
        <v>0</v>
      </c>
    </row>
    <row r="215" spans="1:34" ht="42.75" hidden="1" customHeight="1" x14ac:dyDescent="0.2">
      <c r="A215" s="188"/>
      <c r="B215" s="291" t="s">
        <v>589</v>
      </c>
      <c r="C215" s="292"/>
      <c r="D215" s="293"/>
      <c r="E215" s="294"/>
      <c r="F215" s="294"/>
      <c r="G215" s="295"/>
      <c r="H215" s="296"/>
      <c r="I215" s="297"/>
      <c r="J215" s="297"/>
      <c r="K215" s="297"/>
      <c r="L215" s="297"/>
      <c r="M215" s="297"/>
      <c r="N215" s="298"/>
      <c r="O215" s="72"/>
      <c r="P215" s="260"/>
      <c r="Q215" s="289"/>
      <c r="R215" s="289"/>
      <c r="S215" s="289"/>
      <c r="T215" s="289"/>
      <c r="U215" s="289"/>
      <c r="V215" s="289"/>
      <c r="W215" s="289"/>
      <c r="X215" s="290"/>
      <c r="Y215" s="72"/>
      <c r="Z215" s="72"/>
      <c r="AA215" s="72" t="b">
        <f t="shared" si="0"/>
        <v>0</v>
      </c>
      <c r="AB215" s="72" t="b">
        <f t="shared" si="1"/>
        <v>0</v>
      </c>
      <c r="AH215" s="63" t="b">
        <f t="shared" si="2"/>
        <v>0</v>
      </c>
    </row>
    <row r="216" spans="1:34" ht="42.75" hidden="1" customHeight="1" x14ac:dyDescent="0.2">
      <c r="A216" s="188"/>
      <c r="B216" s="291" t="s">
        <v>589</v>
      </c>
      <c r="C216" s="292"/>
      <c r="D216" s="293"/>
      <c r="E216" s="294"/>
      <c r="F216" s="294"/>
      <c r="G216" s="295"/>
      <c r="H216" s="296"/>
      <c r="I216" s="297"/>
      <c r="J216" s="297"/>
      <c r="K216" s="297"/>
      <c r="L216" s="297"/>
      <c r="M216" s="297"/>
      <c r="N216" s="298"/>
      <c r="O216" s="72"/>
      <c r="P216" s="260"/>
      <c r="Q216" s="289"/>
      <c r="R216" s="289"/>
      <c r="S216" s="289"/>
      <c r="T216" s="289"/>
      <c r="U216" s="289"/>
      <c r="V216" s="289"/>
      <c r="W216" s="289"/>
      <c r="X216" s="290"/>
      <c r="Y216" s="72"/>
      <c r="Z216" s="72"/>
      <c r="AA216" s="72" t="b">
        <f t="shared" si="0"/>
        <v>0</v>
      </c>
      <c r="AB216" s="72" t="b">
        <f t="shared" si="1"/>
        <v>0</v>
      </c>
      <c r="AH216" s="63" t="b">
        <f t="shared" si="2"/>
        <v>0</v>
      </c>
    </row>
    <row r="217" spans="1:34" ht="42.75" hidden="1" customHeight="1" x14ac:dyDescent="0.2">
      <c r="A217" s="188"/>
      <c r="B217" s="291" t="s">
        <v>589</v>
      </c>
      <c r="C217" s="292"/>
      <c r="D217" s="293"/>
      <c r="E217" s="294"/>
      <c r="F217" s="294"/>
      <c r="G217" s="295"/>
      <c r="H217" s="296"/>
      <c r="I217" s="297"/>
      <c r="J217" s="297"/>
      <c r="K217" s="297"/>
      <c r="L217" s="297"/>
      <c r="M217" s="297"/>
      <c r="N217" s="298"/>
      <c r="O217" s="72"/>
      <c r="P217" s="260"/>
      <c r="Q217" s="289"/>
      <c r="R217" s="289"/>
      <c r="S217" s="289"/>
      <c r="T217" s="289"/>
      <c r="U217" s="289"/>
      <c r="V217" s="289"/>
      <c r="W217" s="289"/>
      <c r="X217" s="290"/>
      <c r="Y217" s="72"/>
      <c r="Z217" s="72"/>
      <c r="AA217" s="72" t="b">
        <f t="shared" si="0"/>
        <v>0</v>
      </c>
      <c r="AB217" s="72" t="b">
        <f t="shared" si="1"/>
        <v>0</v>
      </c>
      <c r="AH217" s="63" t="b">
        <f t="shared" si="2"/>
        <v>0</v>
      </c>
    </row>
    <row r="218" spans="1:34" ht="42.75" hidden="1" customHeight="1" x14ac:dyDescent="0.2">
      <c r="A218" s="188"/>
      <c r="B218" s="291" t="s">
        <v>589</v>
      </c>
      <c r="C218" s="292"/>
      <c r="D218" s="293"/>
      <c r="E218" s="294"/>
      <c r="F218" s="294"/>
      <c r="G218" s="295"/>
      <c r="H218" s="296"/>
      <c r="I218" s="297"/>
      <c r="J218" s="297"/>
      <c r="K218" s="297"/>
      <c r="L218" s="297"/>
      <c r="M218" s="297"/>
      <c r="N218" s="298"/>
      <c r="O218" s="72"/>
      <c r="P218" s="260"/>
      <c r="Q218" s="289"/>
      <c r="R218" s="289"/>
      <c r="S218" s="289"/>
      <c r="T218" s="289"/>
      <c r="U218" s="289"/>
      <c r="V218" s="289"/>
      <c r="W218" s="289"/>
      <c r="X218" s="290"/>
      <c r="Y218" s="72"/>
      <c r="Z218" s="72"/>
      <c r="AA218" s="72" t="b">
        <f t="shared" si="0"/>
        <v>0</v>
      </c>
      <c r="AB218" s="72" t="b">
        <f t="shared" si="1"/>
        <v>0</v>
      </c>
      <c r="AH218" s="63" t="b">
        <f t="shared" si="2"/>
        <v>0</v>
      </c>
    </row>
    <row r="219" spans="1:34" ht="42.75" hidden="1" customHeight="1" x14ac:dyDescent="0.2">
      <c r="A219" s="188"/>
      <c r="B219" s="291" t="s">
        <v>589</v>
      </c>
      <c r="C219" s="292"/>
      <c r="D219" s="293"/>
      <c r="E219" s="294"/>
      <c r="F219" s="294"/>
      <c r="G219" s="295"/>
      <c r="H219" s="296"/>
      <c r="I219" s="297"/>
      <c r="J219" s="297"/>
      <c r="K219" s="297"/>
      <c r="L219" s="297"/>
      <c r="M219" s="297"/>
      <c r="N219" s="298"/>
      <c r="O219" s="72"/>
      <c r="P219" s="260"/>
      <c r="Q219" s="289"/>
      <c r="R219" s="289"/>
      <c r="S219" s="289"/>
      <c r="T219" s="289"/>
      <c r="U219" s="289"/>
      <c r="V219" s="289"/>
      <c r="W219" s="289"/>
      <c r="X219" s="290"/>
      <c r="Y219" s="72"/>
      <c r="Z219" s="72"/>
      <c r="AA219" s="72" t="b">
        <f t="shared" si="0"/>
        <v>0</v>
      </c>
      <c r="AB219" s="72" t="b">
        <f t="shared" si="1"/>
        <v>0</v>
      </c>
      <c r="AH219" s="63" t="b">
        <f t="shared" si="2"/>
        <v>0</v>
      </c>
    </row>
    <row r="220" spans="1:34" hidden="1" x14ac:dyDescent="0.2">
      <c r="A220" s="188"/>
      <c r="B220" s="196"/>
      <c r="C220" s="196"/>
      <c r="D220" s="198"/>
      <c r="E220" s="196"/>
      <c r="F220" s="196"/>
      <c r="G220" s="10"/>
      <c r="H220" s="10"/>
      <c r="I220" s="10"/>
      <c r="J220" s="34"/>
      <c r="K220" s="228"/>
      <c r="L220" s="229"/>
      <c r="M220" s="195"/>
      <c r="N220" s="230"/>
      <c r="P220" s="30"/>
      <c r="X220" s="66"/>
      <c r="Y220" s="67"/>
      <c r="Z220" s="34"/>
      <c r="AA220" s="34"/>
    </row>
    <row r="221" spans="1:34" ht="29.25" hidden="1" customHeight="1" x14ac:dyDescent="0.2">
      <c r="A221" s="188"/>
      <c r="B221" s="196"/>
      <c r="C221" s="196"/>
      <c r="D221" s="198"/>
      <c r="E221" s="196"/>
      <c r="F221" s="196"/>
      <c r="G221" s="10"/>
      <c r="H221" s="311"/>
      <c r="I221" s="312"/>
      <c r="J221" s="312"/>
      <c r="K221" s="228"/>
      <c r="L221" s="378"/>
      <c r="M221" s="379"/>
      <c r="N221" s="379"/>
      <c r="P221" s="45"/>
      <c r="X221" s="66"/>
      <c r="Y221" s="67"/>
      <c r="Z221" s="34"/>
      <c r="AA221" s="34"/>
    </row>
    <row r="222" spans="1:34" hidden="1" x14ac:dyDescent="0.2">
      <c r="A222" s="188"/>
      <c r="B222" s="196"/>
      <c r="C222" s="196"/>
      <c r="D222" s="198"/>
      <c r="E222" s="196"/>
      <c r="F222" s="196"/>
      <c r="G222" s="10"/>
      <c r="H222" s="10"/>
      <c r="I222" s="10"/>
      <c r="J222" s="34"/>
      <c r="K222" s="228"/>
      <c r="L222" s="379"/>
      <c r="M222" s="379"/>
      <c r="N222" s="379"/>
      <c r="P222" s="30"/>
      <c r="X222" s="66"/>
      <c r="Y222" s="67"/>
      <c r="Z222" s="34"/>
      <c r="AA222" s="34"/>
    </row>
    <row r="223" spans="1:34" ht="15.75" hidden="1" customHeight="1" x14ac:dyDescent="0.2">
      <c r="A223" s="235"/>
      <c r="B223" s="313" t="s">
        <v>265</v>
      </c>
      <c r="C223" s="313"/>
      <c r="D223" s="313"/>
      <c r="E223" s="314"/>
      <c r="F223" s="196"/>
      <c r="G223" s="10"/>
      <c r="H223" s="10"/>
      <c r="I223" s="10"/>
      <c r="J223" s="34"/>
      <c r="K223" s="228"/>
      <c r="L223" s="229"/>
      <c r="M223" s="195"/>
      <c r="N223" s="194"/>
      <c r="P223" s="30"/>
      <c r="X223" s="66"/>
      <c r="Y223" s="67"/>
      <c r="Z223" s="34"/>
      <c r="AA223" s="34"/>
    </row>
    <row r="224" spans="1:34" ht="99" hidden="1" customHeight="1" x14ac:dyDescent="0.2">
      <c r="A224" s="188"/>
      <c r="B224" s="317" t="s">
        <v>604</v>
      </c>
      <c r="C224" s="318"/>
      <c r="D224" s="317" t="s">
        <v>526</v>
      </c>
      <c r="E224" s="568"/>
      <c r="F224" s="569"/>
      <c r="G224" s="570"/>
      <c r="H224" s="383" t="s">
        <v>108</v>
      </c>
      <c r="I224" s="571"/>
      <c r="J224" s="571"/>
      <c r="K224" s="385"/>
      <c r="L224" s="221" t="str">
        <f>IF(TillDelVal=1,"","Ange poäng-värde
")</f>
        <v xml:space="preserve">Ange poäng-värde
</v>
      </c>
      <c r="M224" s="317" t="str">
        <f>IF(TillDelVal=1,"","Ange prisavdrag från totalpriset (kr)
")</f>
        <v xml:space="preserve">Ange prisavdrag från totalpriset (kr)
</v>
      </c>
      <c r="N224" s="374"/>
      <c r="P224" s="73" t="s">
        <v>143</v>
      </c>
      <c r="Q224" s="375" t="s">
        <v>59</v>
      </c>
      <c r="R224" s="376"/>
      <c r="S224" s="376"/>
      <c r="T224" s="376"/>
      <c r="U224" s="376"/>
      <c r="V224" s="376"/>
      <c r="W224" s="376"/>
      <c r="X224" s="377"/>
      <c r="Y224" s="108"/>
      <c r="Z224" s="107"/>
      <c r="AA224" s="109"/>
      <c r="AB224" s="109"/>
    </row>
    <row r="225" spans="1:34" ht="42.75" hidden="1" customHeight="1" x14ac:dyDescent="0.2">
      <c r="A225" s="188"/>
      <c r="B225" s="291" t="s">
        <v>607</v>
      </c>
      <c r="C225" s="292"/>
      <c r="D225" s="293"/>
      <c r="E225" s="304"/>
      <c r="F225" s="294"/>
      <c r="G225" s="295"/>
      <c r="H225" s="305"/>
      <c r="I225" s="306"/>
      <c r="J225" s="306"/>
      <c r="K225" s="307"/>
      <c r="L225" s="207"/>
      <c r="M225" s="299"/>
      <c r="N225" s="300"/>
      <c r="O225" s="72"/>
      <c r="P225" s="222"/>
      <c r="Q225" s="301"/>
      <c r="R225" s="302"/>
      <c r="S225" s="302"/>
      <c r="T225" s="302"/>
      <c r="U225" s="302"/>
      <c r="V225" s="302"/>
      <c r="W225" s="302"/>
      <c r="X225" s="303"/>
      <c r="Y225" s="72"/>
      <c r="Z225" s="72" t="b">
        <f>OR(LEFT(B225,4)="Välj",B225="")</f>
        <v>1</v>
      </c>
      <c r="AA225" s="72" t="b">
        <f>IF(AND($Z225=FALSE,OR(L225&lt;&gt;"",M225&lt;&gt;"")),FALSE,IF(OR(B225="",LEFT(B225,4)="Välj"),FALSE,TRUE))</f>
        <v>0</v>
      </c>
      <c r="AB225" s="72" t="b">
        <f t="shared" ref="AB225:AB289" si="12">IF(P225&lt;&gt;"",TRUE,FALSE)</f>
        <v>0</v>
      </c>
      <c r="AH225" s="63" t="b">
        <f t="shared" ref="AH225:AH289" si="13">IF(AND(AA225=TRUE,AB225=TRUE),FALSE,IF(AND(AA225=FALSE,AB225=FALSE),FALSE,TRUE))</f>
        <v>0</v>
      </c>
    </row>
    <row r="226" spans="1:34" ht="42.75" hidden="1" customHeight="1" x14ac:dyDescent="0.2">
      <c r="A226" s="188"/>
      <c r="B226" s="291" t="s">
        <v>607</v>
      </c>
      <c r="C226" s="292"/>
      <c r="D226" s="293"/>
      <c r="E226" s="304"/>
      <c r="F226" s="294"/>
      <c r="G226" s="295"/>
      <c r="H226" s="305"/>
      <c r="I226" s="306"/>
      <c r="J226" s="306"/>
      <c r="K226" s="307"/>
      <c r="L226" s="207"/>
      <c r="M226" s="299"/>
      <c r="N226" s="300"/>
      <c r="O226" s="72"/>
      <c r="P226" s="222"/>
      <c r="Q226" s="301"/>
      <c r="R226" s="302"/>
      <c r="S226" s="302"/>
      <c r="T226" s="302"/>
      <c r="U226" s="302"/>
      <c r="V226" s="302"/>
      <c r="W226" s="302"/>
      <c r="X226" s="303"/>
      <c r="Y226" s="72"/>
      <c r="Z226" s="72" t="b">
        <f t="shared" ref="Z226:Z289" si="14">OR(LEFT(B226,4)="Välj",B226="")</f>
        <v>1</v>
      </c>
      <c r="AA226" s="72" t="b">
        <f t="shared" ref="AA226:AA289" si="15">IF(AND($Z226=FALSE,OR(L226&lt;&gt;"",M226&lt;&gt;"")),FALSE,IF(OR(B226="",LEFT(B226,4)="Välj"),FALSE,TRUE))</f>
        <v>0</v>
      </c>
      <c r="AB226" s="72" t="b">
        <f t="shared" si="12"/>
        <v>0</v>
      </c>
      <c r="AH226" s="63" t="b">
        <f t="shared" si="13"/>
        <v>0</v>
      </c>
    </row>
    <row r="227" spans="1:34" ht="42.75" hidden="1" customHeight="1" x14ac:dyDescent="0.2">
      <c r="A227" s="188"/>
      <c r="B227" s="291" t="s">
        <v>607</v>
      </c>
      <c r="C227" s="292"/>
      <c r="D227" s="293"/>
      <c r="E227" s="304"/>
      <c r="F227" s="294"/>
      <c r="G227" s="295"/>
      <c r="H227" s="305"/>
      <c r="I227" s="306"/>
      <c r="J227" s="306"/>
      <c r="K227" s="307"/>
      <c r="L227" s="207"/>
      <c r="M227" s="299"/>
      <c r="N227" s="300"/>
      <c r="O227" s="72"/>
      <c r="P227" s="222"/>
      <c r="Q227" s="301"/>
      <c r="R227" s="302"/>
      <c r="S227" s="302"/>
      <c r="T227" s="302"/>
      <c r="U227" s="302"/>
      <c r="V227" s="302"/>
      <c r="W227" s="302"/>
      <c r="X227" s="303"/>
      <c r="Y227" s="72"/>
      <c r="Z227" s="72" t="b">
        <f t="shared" si="14"/>
        <v>1</v>
      </c>
      <c r="AA227" s="72" t="b">
        <f t="shared" si="15"/>
        <v>0</v>
      </c>
      <c r="AB227" s="72" t="b">
        <f t="shared" si="12"/>
        <v>0</v>
      </c>
      <c r="AH227" s="63" t="b">
        <f t="shared" si="13"/>
        <v>0</v>
      </c>
    </row>
    <row r="228" spans="1:34" ht="42.75" hidden="1" customHeight="1" x14ac:dyDescent="0.2">
      <c r="A228" s="188"/>
      <c r="B228" s="291" t="s">
        <v>607</v>
      </c>
      <c r="C228" s="292"/>
      <c r="D228" s="293"/>
      <c r="E228" s="304"/>
      <c r="F228" s="294"/>
      <c r="G228" s="295"/>
      <c r="H228" s="305"/>
      <c r="I228" s="306"/>
      <c r="J228" s="306"/>
      <c r="K228" s="307"/>
      <c r="L228" s="207"/>
      <c r="M228" s="299"/>
      <c r="N228" s="300"/>
      <c r="O228" s="72"/>
      <c r="P228" s="222"/>
      <c r="Q228" s="301"/>
      <c r="R228" s="302"/>
      <c r="S228" s="302"/>
      <c r="T228" s="302"/>
      <c r="U228" s="302"/>
      <c r="V228" s="302"/>
      <c r="W228" s="302"/>
      <c r="X228" s="303"/>
      <c r="Y228" s="72"/>
      <c r="Z228" s="72" t="b">
        <f t="shared" si="14"/>
        <v>1</v>
      </c>
      <c r="AA228" s="72" t="b">
        <f t="shared" si="15"/>
        <v>0</v>
      </c>
      <c r="AB228" s="72" t="b">
        <f t="shared" si="12"/>
        <v>0</v>
      </c>
      <c r="AH228" s="63" t="b">
        <f t="shared" si="13"/>
        <v>0</v>
      </c>
    </row>
    <row r="229" spans="1:34" ht="42.75" hidden="1" customHeight="1" x14ac:dyDescent="0.2">
      <c r="A229" s="188"/>
      <c r="B229" s="291" t="s">
        <v>607</v>
      </c>
      <c r="C229" s="292"/>
      <c r="D229" s="293"/>
      <c r="E229" s="304"/>
      <c r="F229" s="294"/>
      <c r="G229" s="295"/>
      <c r="H229" s="305"/>
      <c r="I229" s="306"/>
      <c r="J229" s="306"/>
      <c r="K229" s="307"/>
      <c r="L229" s="207"/>
      <c r="M229" s="299"/>
      <c r="N229" s="300"/>
      <c r="O229" s="72"/>
      <c r="P229" s="222"/>
      <c r="Q229" s="301"/>
      <c r="R229" s="302"/>
      <c r="S229" s="302"/>
      <c r="T229" s="302"/>
      <c r="U229" s="302"/>
      <c r="V229" s="302"/>
      <c r="W229" s="302"/>
      <c r="X229" s="303"/>
      <c r="Y229" s="72"/>
      <c r="Z229" s="72" t="b">
        <f t="shared" si="14"/>
        <v>1</v>
      </c>
      <c r="AA229" s="72" t="b">
        <f t="shared" si="15"/>
        <v>0</v>
      </c>
      <c r="AB229" s="72" t="b">
        <f t="shared" si="12"/>
        <v>0</v>
      </c>
      <c r="AH229" s="63" t="b">
        <f t="shared" si="13"/>
        <v>0</v>
      </c>
    </row>
    <row r="230" spans="1:34" ht="42.75" hidden="1" customHeight="1" x14ac:dyDescent="0.2">
      <c r="A230" s="188"/>
      <c r="B230" s="291" t="s">
        <v>607</v>
      </c>
      <c r="C230" s="292"/>
      <c r="D230" s="293"/>
      <c r="E230" s="304"/>
      <c r="F230" s="294"/>
      <c r="G230" s="295"/>
      <c r="H230" s="305"/>
      <c r="I230" s="306"/>
      <c r="J230" s="306"/>
      <c r="K230" s="307"/>
      <c r="L230" s="207"/>
      <c r="M230" s="299"/>
      <c r="N230" s="300"/>
      <c r="O230" s="72"/>
      <c r="P230" s="222"/>
      <c r="Q230" s="301"/>
      <c r="R230" s="302"/>
      <c r="S230" s="302"/>
      <c r="T230" s="302"/>
      <c r="U230" s="302"/>
      <c r="V230" s="302"/>
      <c r="W230" s="302"/>
      <c r="X230" s="303"/>
      <c r="Y230" s="72"/>
      <c r="Z230" s="72" t="b">
        <f t="shared" si="14"/>
        <v>1</v>
      </c>
      <c r="AA230" s="72" t="b">
        <f t="shared" si="15"/>
        <v>0</v>
      </c>
      <c r="AB230" s="72" t="b">
        <f t="shared" si="12"/>
        <v>0</v>
      </c>
      <c r="AH230" s="63" t="b">
        <f t="shared" si="13"/>
        <v>0</v>
      </c>
    </row>
    <row r="231" spans="1:34" ht="42.75" hidden="1" customHeight="1" x14ac:dyDescent="0.2">
      <c r="A231" s="188"/>
      <c r="B231" s="291" t="s">
        <v>607</v>
      </c>
      <c r="C231" s="292"/>
      <c r="D231" s="293"/>
      <c r="E231" s="304"/>
      <c r="F231" s="294"/>
      <c r="G231" s="295"/>
      <c r="H231" s="305"/>
      <c r="I231" s="306"/>
      <c r="J231" s="306"/>
      <c r="K231" s="307"/>
      <c r="L231" s="207"/>
      <c r="M231" s="299"/>
      <c r="N231" s="300"/>
      <c r="O231" s="210"/>
      <c r="P231" s="222"/>
      <c r="Q231" s="301"/>
      <c r="R231" s="302"/>
      <c r="S231" s="302"/>
      <c r="T231" s="302"/>
      <c r="U231" s="302"/>
      <c r="V231" s="302"/>
      <c r="W231" s="302"/>
      <c r="X231" s="303"/>
      <c r="Y231" s="72"/>
      <c r="Z231" s="72" t="b">
        <f t="shared" si="14"/>
        <v>1</v>
      </c>
      <c r="AA231" s="72" t="b">
        <f t="shared" si="15"/>
        <v>0</v>
      </c>
      <c r="AB231" s="72" t="b">
        <f t="shared" si="12"/>
        <v>0</v>
      </c>
      <c r="AH231" s="63" t="b">
        <f t="shared" si="13"/>
        <v>0</v>
      </c>
    </row>
    <row r="232" spans="1:34" ht="42.75" hidden="1" customHeight="1" x14ac:dyDescent="0.2">
      <c r="A232" s="188"/>
      <c r="B232" s="291" t="s">
        <v>607</v>
      </c>
      <c r="C232" s="292"/>
      <c r="D232" s="293"/>
      <c r="E232" s="304"/>
      <c r="F232" s="294"/>
      <c r="G232" s="295"/>
      <c r="H232" s="305"/>
      <c r="I232" s="306"/>
      <c r="J232" s="306"/>
      <c r="K232" s="307"/>
      <c r="L232" s="207"/>
      <c r="M232" s="299"/>
      <c r="N232" s="300"/>
      <c r="O232" s="72"/>
      <c r="P232" s="222"/>
      <c r="Q232" s="301"/>
      <c r="R232" s="302"/>
      <c r="S232" s="302"/>
      <c r="T232" s="302"/>
      <c r="U232" s="302"/>
      <c r="V232" s="302"/>
      <c r="W232" s="302"/>
      <c r="X232" s="303"/>
      <c r="Y232" s="72"/>
      <c r="Z232" s="72" t="b">
        <f t="shared" si="14"/>
        <v>1</v>
      </c>
      <c r="AA232" s="72" t="b">
        <f t="shared" si="15"/>
        <v>0</v>
      </c>
      <c r="AB232" s="72" t="b">
        <f t="shared" si="12"/>
        <v>0</v>
      </c>
      <c r="AH232" s="63" t="b">
        <f t="shared" si="13"/>
        <v>0</v>
      </c>
    </row>
    <row r="233" spans="1:34" ht="42.75" hidden="1" customHeight="1" x14ac:dyDescent="0.2">
      <c r="A233" s="188"/>
      <c r="B233" s="291" t="s">
        <v>607</v>
      </c>
      <c r="C233" s="292"/>
      <c r="D233" s="293"/>
      <c r="E233" s="304"/>
      <c r="F233" s="294"/>
      <c r="G233" s="295"/>
      <c r="H233" s="305"/>
      <c r="I233" s="306"/>
      <c r="J233" s="306"/>
      <c r="K233" s="307"/>
      <c r="L233" s="207"/>
      <c r="M233" s="299"/>
      <c r="N233" s="300"/>
      <c r="O233" s="72"/>
      <c r="P233" s="222"/>
      <c r="Q233" s="301"/>
      <c r="R233" s="302"/>
      <c r="S233" s="302"/>
      <c r="T233" s="302"/>
      <c r="U233" s="302"/>
      <c r="V233" s="302"/>
      <c r="W233" s="302"/>
      <c r="X233" s="303"/>
      <c r="Y233" s="72"/>
      <c r="Z233" s="72" t="b">
        <f t="shared" si="14"/>
        <v>1</v>
      </c>
      <c r="AA233" s="72" t="b">
        <f t="shared" si="15"/>
        <v>0</v>
      </c>
      <c r="AB233" s="72" t="b">
        <f t="shared" si="12"/>
        <v>0</v>
      </c>
      <c r="AH233" s="63" t="b">
        <f t="shared" si="13"/>
        <v>0</v>
      </c>
    </row>
    <row r="234" spans="1:34" ht="42.75" hidden="1" customHeight="1" x14ac:dyDescent="0.2">
      <c r="A234" s="188"/>
      <c r="B234" s="291" t="s">
        <v>607</v>
      </c>
      <c r="C234" s="292"/>
      <c r="D234" s="293"/>
      <c r="E234" s="304"/>
      <c r="F234" s="294"/>
      <c r="G234" s="295"/>
      <c r="H234" s="305"/>
      <c r="I234" s="306"/>
      <c r="J234" s="306"/>
      <c r="K234" s="308"/>
      <c r="L234" s="207"/>
      <c r="M234" s="299"/>
      <c r="N234" s="300"/>
      <c r="O234" s="72"/>
      <c r="P234" s="222"/>
      <c r="Q234" s="301"/>
      <c r="R234" s="302"/>
      <c r="S234" s="302"/>
      <c r="T234" s="302"/>
      <c r="U234" s="302"/>
      <c r="V234" s="302"/>
      <c r="W234" s="302"/>
      <c r="X234" s="303"/>
      <c r="Y234" s="72"/>
      <c r="Z234" s="72" t="b">
        <f t="shared" si="14"/>
        <v>1</v>
      </c>
      <c r="AA234" s="72" t="b">
        <f t="shared" si="15"/>
        <v>0</v>
      </c>
      <c r="AB234" s="72" t="b">
        <f t="shared" si="12"/>
        <v>0</v>
      </c>
      <c r="AH234" s="63" t="b">
        <f t="shared" si="13"/>
        <v>0</v>
      </c>
    </row>
    <row r="235" spans="1:34" ht="42.75" hidden="1" customHeight="1" x14ac:dyDescent="0.2">
      <c r="A235" s="188"/>
      <c r="B235" s="291" t="s">
        <v>607</v>
      </c>
      <c r="C235" s="292"/>
      <c r="D235" s="293"/>
      <c r="E235" s="304"/>
      <c r="F235" s="294"/>
      <c r="G235" s="295"/>
      <c r="H235" s="305"/>
      <c r="I235" s="306"/>
      <c r="J235" s="306"/>
      <c r="K235" s="308"/>
      <c r="L235" s="207"/>
      <c r="M235" s="299"/>
      <c r="N235" s="300"/>
      <c r="O235" s="72"/>
      <c r="P235" s="222"/>
      <c r="Q235" s="301"/>
      <c r="R235" s="302"/>
      <c r="S235" s="302"/>
      <c r="T235" s="302"/>
      <c r="U235" s="302"/>
      <c r="V235" s="302"/>
      <c r="W235" s="302"/>
      <c r="X235" s="303"/>
      <c r="Y235" s="72"/>
      <c r="Z235" s="72" t="b">
        <f t="shared" si="14"/>
        <v>1</v>
      </c>
      <c r="AA235" s="72" t="b">
        <f t="shared" si="15"/>
        <v>0</v>
      </c>
      <c r="AB235" s="72" t="b">
        <f t="shared" si="12"/>
        <v>0</v>
      </c>
      <c r="AH235" s="63" t="b">
        <f t="shared" si="13"/>
        <v>0</v>
      </c>
    </row>
    <row r="236" spans="1:34" ht="42.75" hidden="1" customHeight="1" x14ac:dyDescent="0.2">
      <c r="A236" s="188"/>
      <c r="B236" s="291" t="s">
        <v>607</v>
      </c>
      <c r="C236" s="292"/>
      <c r="D236" s="293"/>
      <c r="E236" s="304"/>
      <c r="F236" s="294"/>
      <c r="G236" s="295"/>
      <c r="H236" s="305"/>
      <c r="I236" s="306"/>
      <c r="J236" s="306"/>
      <c r="K236" s="307"/>
      <c r="L236" s="207"/>
      <c r="M236" s="299"/>
      <c r="N236" s="300"/>
      <c r="O236" s="72"/>
      <c r="P236" s="222"/>
      <c r="Q236" s="301"/>
      <c r="R236" s="302"/>
      <c r="S236" s="302"/>
      <c r="T236" s="302"/>
      <c r="U236" s="302"/>
      <c r="V236" s="302"/>
      <c r="W236" s="302"/>
      <c r="X236" s="303"/>
      <c r="Y236" s="72"/>
      <c r="Z236" s="72" t="b">
        <f t="shared" ref="Z236:Z270" si="16">OR(LEFT(B236,4)="Välj",B236="")</f>
        <v>1</v>
      </c>
      <c r="AA236" s="72" t="b">
        <f t="shared" ref="AA236:AA270" si="17">IF(AND($Z236=FALSE,OR(L236&lt;&gt;"",M236&lt;&gt;"")),FALSE,IF(OR(B236="",LEFT(B236,4)="Välj"),FALSE,TRUE))</f>
        <v>0</v>
      </c>
      <c r="AB236" s="72" t="b">
        <f t="shared" ref="AB236:AB270" si="18">IF(P236&lt;&gt;"",TRUE,FALSE)</f>
        <v>0</v>
      </c>
      <c r="AH236" s="63" t="b">
        <f t="shared" ref="AH236:AH270" si="19">IF(AND(AA236=TRUE,AB236=TRUE),FALSE,IF(AND(AA236=FALSE,AB236=FALSE),FALSE,TRUE))</f>
        <v>0</v>
      </c>
    </row>
    <row r="237" spans="1:34" ht="42.75" hidden="1" customHeight="1" x14ac:dyDescent="0.2">
      <c r="A237" s="188"/>
      <c r="B237" s="291" t="s">
        <v>607</v>
      </c>
      <c r="C237" s="292"/>
      <c r="D237" s="293"/>
      <c r="E237" s="304"/>
      <c r="F237" s="294"/>
      <c r="G237" s="295"/>
      <c r="H237" s="305"/>
      <c r="I237" s="306"/>
      <c r="J237" s="306"/>
      <c r="K237" s="307"/>
      <c r="L237" s="207"/>
      <c r="M237" s="299"/>
      <c r="N237" s="300"/>
      <c r="O237" s="72"/>
      <c r="P237" s="222"/>
      <c r="Q237" s="301"/>
      <c r="R237" s="302"/>
      <c r="S237" s="302"/>
      <c r="T237" s="302"/>
      <c r="U237" s="302"/>
      <c r="V237" s="302"/>
      <c r="W237" s="302"/>
      <c r="X237" s="303"/>
      <c r="Y237" s="72"/>
      <c r="Z237" s="72" t="b">
        <f t="shared" si="16"/>
        <v>1</v>
      </c>
      <c r="AA237" s="72" t="b">
        <f t="shared" si="17"/>
        <v>0</v>
      </c>
      <c r="AB237" s="72" t="b">
        <f t="shared" si="18"/>
        <v>0</v>
      </c>
      <c r="AH237" s="63" t="b">
        <f t="shared" si="19"/>
        <v>0</v>
      </c>
    </row>
    <row r="238" spans="1:34" ht="42.75" hidden="1" customHeight="1" x14ac:dyDescent="0.2">
      <c r="A238" s="188"/>
      <c r="B238" s="291" t="s">
        <v>607</v>
      </c>
      <c r="C238" s="292"/>
      <c r="D238" s="293"/>
      <c r="E238" s="304"/>
      <c r="F238" s="294"/>
      <c r="G238" s="295"/>
      <c r="H238" s="305"/>
      <c r="I238" s="306"/>
      <c r="J238" s="306"/>
      <c r="K238" s="307"/>
      <c r="L238" s="207"/>
      <c r="M238" s="299"/>
      <c r="N238" s="300"/>
      <c r="O238" s="72"/>
      <c r="P238" s="222"/>
      <c r="Q238" s="301"/>
      <c r="R238" s="302"/>
      <c r="S238" s="302"/>
      <c r="T238" s="302"/>
      <c r="U238" s="302"/>
      <c r="V238" s="302"/>
      <c r="W238" s="302"/>
      <c r="X238" s="303"/>
      <c r="Y238" s="72"/>
      <c r="Z238" s="72" t="b">
        <f t="shared" si="16"/>
        <v>1</v>
      </c>
      <c r="AA238" s="72" t="b">
        <f t="shared" si="17"/>
        <v>0</v>
      </c>
      <c r="AB238" s="72" t="b">
        <f t="shared" si="18"/>
        <v>0</v>
      </c>
      <c r="AH238" s="63" t="b">
        <f t="shared" si="19"/>
        <v>0</v>
      </c>
    </row>
    <row r="239" spans="1:34" ht="42.75" hidden="1" customHeight="1" x14ac:dyDescent="0.2">
      <c r="A239" s="188"/>
      <c r="B239" s="291" t="s">
        <v>607</v>
      </c>
      <c r="C239" s="292"/>
      <c r="D239" s="293"/>
      <c r="E239" s="304"/>
      <c r="F239" s="294"/>
      <c r="G239" s="295"/>
      <c r="H239" s="305"/>
      <c r="I239" s="306"/>
      <c r="J239" s="306"/>
      <c r="K239" s="307"/>
      <c r="L239" s="207"/>
      <c r="M239" s="299"/>
      <c r="N239" s="300"/>
      <c r="O239" s="72"/>
      <c r="P239" s="222"/>
      <c r="Q239" s="301"/>
      <c r="R239" s="302"/>
      <c r="S239" s="302"/>
      <c r="T239" s="302"/>
      <c r="U239" s="302"/>
      <c r="V239" s="302"/>
      <c r="W239" s="302"/>
      <c r="X239" s="303"/>
      <c r="Y239" s="72"/>
      <c r="Z239" s="72" t="b">
        <f t="shared" si="16"/>
        <v>1</v>
      </c>
      <c r="AA239" s="72" t="b">
        <f t="shared" si="17"/>
        <v>0</v>
      </c>
      <c r="AB239" s="72" t="b">
        <f t="shared" si="18"/>
        <v>0</v>
      </c>
      <c r="AH239" s="63" t="b">
        <f t="shared" si="19"/>
        <v>0</v>
      </c>
    </row>
    <row r="240" spans="1:34" ht="42.75" hidden="1" customHeight="1" x14ac:dyDescent="0.2">
      <c r="A240" s="188"/>
      <c r="B240" s="291" t="s">
        <v>607</v>
      </c>
      <c r="C240" s="292"/>
      <c r="D240" s="293"/>
      <c r="E240" s="304"/>
      <c r="F240" s="294"/>
      <c r="G240" s="295"/>
      <c r="H240" s="305"/>
      <c r="I240" s="306"/>
      <c r="J240" s="306"/>
      <c r="K240" s="307"/>
      <c r="L240" s="207"/>
      <c r="M240" s="299"/>
      <c r="N240" s="300"/>
      <c r="O240" s="72"/>
      <c r="P240" s="222"/>
      <c r="Q240" s="301"/>
      <c r="R240" s="302"/>
      <c r="S240" s="302"/>
      <c r="T240" s="302"/>
      <c r="U240" s="302"/>
      <c r="V240" s="302"/>
      <c r="W240" s="302"/>
      <c r="X240" s="303"/>
      <c r="Y240" s="72"/>
      <c r="Z240" s="72" t="b">
        <f t="shared" si="16"/>
        <v>1</v>
      </c>
      <c r="AA240" s="72" t="b">
        <f t="shared" si="17"/>
        <v>0</v>
      </c>
      <c r="AB240" s="72" t="b">
        <f t="shared" si="18"/>
        <v>0</v>
      </c>
      <c r="AH240" s="63" t="b">
        <f t="shared" si="19"/>
        <v>0</v>
      </c>
    </row>
    <row r="241" spans="1:34" ht="42.75" hidden="1" customHeight="1" x14ac:dyDescent="0.2">
      <c r="A241" s="188"/>
      <c r="B241" s="291" t="s">
        <v>607</v>
      </c>
      <c r="C241" s="292"/>
      <c r="D241" s="293"/>
      <c r="E241" s="304"/>
      <c r="F241" s="294"/>
      <c r="G241" s="295"/>
      <c r="H241" s="305"/>
      <c r="I241" s="306"/>
      <c r="J241" s="306"/>
      <c r="K241" s="307"/>
      <c r="L241" s="207"/>
      <c r="M241" s="299"/>
      <c r="N241" s="300"/>
      <c r="O241" s="210"/>
      <c r="P241" s="222"/>
      <c r="Q241" s="301"/>
      <c r="R241" s="302"/>
      <c r="S241" s="302"/>
      <c r="T241" s="302"/>
      <c r="U241" s="302"/>
      <c r="V241" s="302"/>
      <c r="W241" s="302"/>
      <c r="X241" s="303"/>
      <c r="Y241" s="72"/>
      <c r="Z241" s="72" t="b">
        <f t="shared" si="16"/>
        <v>1</v>
      </c>
      <c r="AA241" s="72" t="b">
        <f t="shared" si="17"/>
        <v>0</v>
      </c>
      <c r="AB241" s="72" t="b">
        <f t="shared" si="18"/>
        <v>0</v>
      </c>
      <c r="AH241" s="63" t="b">
        <f t="shared" si="19"/>
        <v>0</v>
      </c>
    </row>
    <row r="242" spans="1:34" ht="42.75" hidden="1" customHeight="1" x14ac:dyDescent="0.2">
      <c r="A242" s="188"/>
      <c r="B242" s="291" t="s">
        <v>607</v>
      </c>
      <c r="C242" s="292"/>
      <c r="D242" s="293"/>
      <c r="E242" s="304"/>
      <c r="F242" s="294"/>
      <c r="G242" s="295"/>
      <c r="H242" s="305"/>
      <c r="I242" s="306"/>
      <c r="J242" s="306"/>
      <c r="K242" s="307"/>
      <c r="L242" s="207"/>
      <c r="M242" s="299"/>
      <c r="N242" s="300"/>
      <c r="O242" s="72"/>
      <c r="P242" s="222"/>
      <c r="Q242" s="301"/>
      <c r="R242" s="302"/>
      <c r="S242" s="302"/>
      <c r="T242" s="302"/>
      <c r="U242" s="302"/>
      <c r="V242" s="302"/>
      <c r="W242" s="302"/>
      <c r="X242" s="303"/>
      <c r="Y242" s="72"/>
      <c r="Z242" s="72" t="b">
        <f t="shared" si="16"/>
        <v>1</v>
      </c>
      <c r="AA242" s="72" t="b">
        <f t="shared" si="17"/>
        <v>0</v>
      </c>
      <c r="AB242" s="72" t="b">
        <f t="shared" si="18"/>
        <v>0</v>
      </c>
      <c r="AH242" s="63" t="b">
        <f t="shared" si="19"/>
        <v>0</v>
      </c>
    </row>
    <row r="243" spans="1:34" ht="42.75" hidden="1" customHeight="1" x14ac:dyDescent="0.2">
      <c r="A243" s="188"/>
      <c r="B243" s="291" t="s">
        <v>607</v>
      </c>
      <c r="C243" s="292"/>
      <c r="D243" s="293"/>
      <c r="E243" s="304"/>
      <c r="F243" s="294"/>
      <c r="G243" s="295"/>
      <c r="H243" s="305"/>
      <c r="I243" s="306"/>
      <c r="J243" s="306"/>
      <c r="K243" s="307"/>
      <c r="L243" s="207"/>
      <c r="M243" s="299"/>
      <c r="N243" s="300"/>
      <c r="O243" s="72"/>
      <c r="P243" s="222"/>
      <c r="Q243" s="301"/>
      <c r="R243" s="302"/>
      <c r="S243" s="302"/>
      <c r="T243" s="302"/>
      <c r="U243" s="302"/>
      <c r="V243" s="302"/>
      <c r="W243" s="302"/>
      <c r="X243" s="303"/>
      <c r="Y243" s="72"/>
      <c r="Z243" s="72" t="b">
        <f t="shared" si="16"/>
        <v>1</v>
      </c>
      <c r="AA243" s="72" t="b">
        <f t="shared" si="17"/>
        <v>0</v>
      </c>
      <c r="AB243" s="72" t="b">
        <f t="shared" si="18"/>
        <v>0</v>
      </c>
      <c r="AH243" s="63" t="b">
        <f t="shared" si="19"/>
        <v>0</v>
      </c>
    </row>
    <row r="244" spans="1:34" ht="42.75" hidden="1" customHeight="1" x14ac:dyDescent="0.2">
      <c r="A244" s="188"/>
      <c r="B244" s="291" t="s">
        <v>607</v>
      </c>
      <c r="C244" s="292"/>
      <c r="D244" s="293"/>
      <c r="E244" s="304"/>
      <c r="F244" s="294"/>
      <c r="G244" s="295"/>
      <c r="H244" s="305"/>
      <c r="I244" s="306"/>
      <c r="J244" s="306"/>
      <c r="K244" s="307"/>
      <c r="L244" s="207"/>
      <c r="M244" s="299"/>
      <c r="N244" s="300"/>
      <c r="O244" s="72"/>
      <c r="P244" s="222"/>
      <c r="Q244" s="301"/>
      <c r="R244" s="302"/>
      <c r="S244" s="302"/>
      <c r="T244" s="302"/>
      <c r="U244" s="302"/>
      <c r="V244" s="302"/>
      <c r="W244" s="302"/>
      <c r="X244" s="303"/>
      <c r="Y244" s="72"/>
      <c r="Z244" s="72" t="b">
        <f t="shared" si="16"/>
        <v>1</v>
      </c>
      <c r="AA244" s="72" t="b">
        <f t="shared" si="17"/>
        <v>0</v>
      </c>
      <c r="AB244" s="72" t="b">
        <f t="shared" si="18"/>
        <v>0</v>
      </c>
      <c r="AH244" s="63" t="b">
        <f t="shared" si="19"/>
        <v>0</v>
      </c>
    </row>
    <row r="245" spans="1:34" ht="42.75" hidden="1" customHeight="1" x14ac:dyDescent="0.2">
      <c r="A245" s="188"/>
      <c r="B245" s="291" t="s">
        <v>607</v>
      </c>
      <c r="C245" s="292"/>
      <c r="D245" s="293"/>
      <c r="E245" s="304"/>
      <c r="F245" s="294"/>
      <c r="G245" s="295"/>
      <c r="H245" s="305"/>
      <c r="I245" s="306"/>
      <c r="J245" s="306"/>
      <c r="K245" s="307"/>
      <c r="L245" s="207"/>
      <c r="M245" s="299"/>
      <c r="N245" s="300"/>
      <c r="O245" s="72"/>
      <c r="P245" s="222"/>
      <c r="Q245" s="301"/>
      <c r="R245" s="302"/>
      <c r="S245" s="302"/>
      <c r="T245" s="302"/>
      <c r="U245" s="302"/>
      <c r="V245" s="302"/>
      <c r="W245" s="302"/>
      <c r="X245" s="303"/>
      <c r="Y245" s="72"/>
      <c r="Z245" s="72" t="b">
        <f t="shared" si="16"/>
        <v>1</v>
      </c>
      <c r="AA245" s="72" t="b">
        <f t="shared" si="17"/>
        <v>0</v>
      </c>
      <c r="AB245" s="72" t="b">
        <f t="shared" si="18"/>
        <v>0</v>
      </c>
      <c r="AH245" s="63" t="b">
        <f t="shared" si="19"/>
        <v>0</v>
      </c>
    </row>
    <row r="246" spans="1:34" ht="42.75" hidden="1" customHeight="1" x14ac:dyDescent="0.2">
      <c r="A246" s="188"/>
      <c r="B246" s="291" t="s">
        <v>607</v>
      </c>
      <c r="C246" s="292"/>
      <c r="D246" s="293"/>
      <c r="E246" s="304"/>
      <c r="F246" s="294"/>
      <c r="G246" s="295"/>
      <c r="H246" s="305"/>
      <c r="I246" s="306"/>
      <c r="J246" s="306"/>
      <c r="K246" s="307"/>
      <c r="L246" s="207"/>
      <c r="M246" s="299"/>
      <c r="N246" s="300"/>
      <c r="O246" s="210"/>
      <c r="P246" s="222"/>
      <c r="Q246" s="301"/>
      <c r="R246" s="302"/>
      <c r="S246" s="302"/>
      <c r="T246" s="302"/>
      <c r="U246" s="302"/>
      <c r="V246" s="302"/>
      <c r="W246" s="302"/>
      <c r="X246" s="303"/>
      <c r="Y246" s="72"/>
      <c r="Z246" s="72" t="b">
        <f t="shared" si="16"/>
        <v>1</v>
      </c>
      <c r="AA246" s="72" t="b">
        <f t="shared" si="17"/>
        <v>0</v>
      </c>
      <c r="AB246" s="72" t="b">
        <f t="shared" si="18"/>
        <v>0</v>
      </c>
      <c r="AH246" s="63" t="b">
        <f t="shared" si="19"/>
        <v>0</v>
      </c>
    </row>
    <row r="247" spans="1:34" ht="42.75" hidden="1" customHeight="1" x14ac:dyDescent="0.2">
      <c r="A247" s="188"/>
      <c r="B247" s="291" t="s">
        <v>607</v>
      </c>
      <c r="C247" s="292"/>
      <c r="D247" s="293"/>
      <c r="E247" s="304"/>
      <c r="F247" s="294"/>
      <c r="G247" s="295"/>
      <c r="H247" s="305"/>
      <c r="I247" s="306"/>
      <c r="J247" s="306"/>
      <c r="K247" s="307"/>
      <c r="L247" s="207"/>
      <c r="M247" s="299"/>
      <c r="N247" s="300"/>
      <c r="O247" s="72"/>
      <c r="P247" s="222"/>
      <c r="Q247" s="301"/>
      <c r="R247" s="302"/>
      <c r="S247" s="302"/>
      <c r="T247" s="302"/>
      <c r="U247" s="302"/>
      <c r="V247" s="302"/>
      <c r="W247" s="302"/>
      <c r="X247" s="303"/>
      <c r="Y247" s="72"/>
      <c r="Z247" s="72" t="b">
        <f t="shared" si="16"/>
        <v>1</v>
      </c>
      <c r="AA247" s="72" t="b">
        <f t="shared" si="17"/>
        <v>0</v>
      </c>
      <c r="AB247" s="72" t="b">
        <f t="shared" si="18"/>
        <v>0</v>
      </c>
      <c r="AH247" s="63" t="b">
        <f t="shared" si="19"/>
        <v>0</v>
      </c>
    </row>
    <row r="248" spans="1:34" ht="42.75" hidden="1" customHeight="1" x14ac:dyDescent="0.2">
      <c r="A248" s="188"/>
      <c r="B248" s="291" t="s">
        <v>607</v>
      </c>
      <c r="C248" s="292"/>
      <c r="D248" s="293"/>
      <c r="E248" s="304"/>
      <c r="F248" s="294"/>
      <c r="G248" s="295"/>
      <c r="H248" s="305"/>
      <c r="I248" s="306"/>
      <c r="J248" s="306"/>
      <c r="K248" s="307"/>
      <c r="L248" s="207"/>
      <c r="M248" s="299"/>
      <c r="N248" s="300"/>
      <c r="O248" s="72"/>
      <c r="P248" s="222"/>
      <c r="Q248" s="301"/>
      <c r="R248" s="302"/>
      <c r="S248" s="302"/>
      <c r="T248" s="302"/>
      <c r="U248" s="302"/>
      <c r="V248" s="302"/>
      <c r="W248" s="302"/>
      <c r="X248" s="303"/>
      <c r="Y248" s="72"/>
      <c r="Z248" s="72" t="b">
        <f t="shared" si="16"/>
        <v>1</v>
      </c>
      <c r="AA248" s="72" t="b">
        <f t="shared" si="17"/>
        <v>0</v>
      </c>
      <c r="AB248" s="72" t="b">
        <f t="shared" si="18"/>
        <v>0</v>
      </c>
      <c r="AH248" s="63" t="b">
        <f t="shared" si="19"/>
        <v>0</v>
      </c>
    </row>
    <row r="249" spans="1:34" ht="42.75" hidden="1" customHeight="1" x14ac:dyDescent="0.2">
      <c r="A249" s="188"/>
      <c r="B249" s="291" t="s">
        <v>607</v>
      </c>
      <c r="C249" s="292"/>
      <c r="D249" s="293"/>
      <c r="E249" s="304"/>
      <c r="F249" s="294"/>
      <c r="G249" s="295"/>
      <c r="H249" s="305"/>
      <c r="I249" s="306"/>
      <c r="J249" s="306"/>
      <c r="K249" s="308"/>
      <c r="L249" s="207"/>
      <c r="M249" s="299"/>
      <c r="N249" s="300"/>
      <c r="O249" s="72"/>
      <c r="P249" s="222"/>
      <c r="Q249" s="301"/>
      <c r="R249" s="302"/>
      <c r="S249" s="302"/>
      <c r="T249" s="302"/>
      <c r="U249" s="302"/>
      <c r="V249" s="302"/>
      <c r="W249" s="302"/>
      <c r="X249" s="303"/>
      <c r="Y249" s="72"/>
      <c r="Z249" s="72" t="b">
        <f t="shared" si="16"/>
        <v>1</v>
      </c>
      <c r="AA249" s="72" t="b">
        <f t="shared" si="17"/>
        <v>0</v>
      </c>
      <c r="AB249" s="72" t="b">
        <f t="shared" si="18"/>
        <v>0</v>
      </c>
      <c r="AH249" s="63" t="b">
        <f t="shared" si="19"/>
        <v>0</v>
      </c>
    </row>
    <row r="250" spans="1:34" ht="42.75" hidden="1" customHeight="1" x14ac:dyDescent="0.2">
      <c r="A250" s="188"/>
      <c r="B250" s="291" t="s">
        <v>607</v>
      </c>
      <c r="C250" s="292"/>
      <c r="D250" s="293"/>
      <c r="E250" s="304"/>
      <c r="F250" s="294"/>
      <c r="G250" s="295"/>
      <c r="H250" s="305"/>
      <c r="I250" s="306"/>
      <c r="J250" s="306"/>
      <c r="K250" s="308"/>
      <c r="L250" s="207"/>
      <c r="M250" s="299"/>
      <c r="N250" s="300"/>
      <c r="O250" s="72"/>
      <c r="P250" s="222"/>
      <c r="Q250" s="301"/>
      <c r="R250" s="302"/>
      <c r="S250" s="302"/>
      <c r="T250" s="302"/>
      <c r="U250" s="302"/>
      <c r="V250" s="302"/>
      <c r="W250" s="302"/>
      <c r="X250" s="303"/>
      <c r="Y250" s="72"/>
      <c r="Z250" s="72" t="b">
        <f t="shared" si="16"/>
        <v>1</v>
      </c>
      <c r="AA250" s="72" t="b">
        <f t="shared" si="17"/>
        <v>0</v>
      </c>
      <c r="AB250" s="72" t="b">
        <f t="shared" si="18"/>
        <v>0</v>
      </c>
      <c r="AH250" s="63" t="b">
        <f t="shared" si="19"/>
        <v>0</v>
      </c>
    </row>
    <row r="251" spans="1:34" ht="42.75" hidden="1" customHeight="1" x14ac:dyDescent="0.2">
      <c r="A251" s="188"/>
      <c r="B251" s="291" t="s">
        <v>607</v>
      </c>
      <c r="C251" s="292"/>
      <c r="D251" s="293"/>
      <c r="E251" s="304"/>
      <c r="F251" s="294"/>
      <c r="G251" s="295"/>
      <c r="H251" s="305"/>
      <c r="I251" s="306"/>
      <c r="J251" s="306"/>
      <c r="K251" s="307"/>
      <c r="L251" s="207"/>
      <c r="M251" s="299"/>
      <c r="N251" s="300"/>
      <c r="O251" s="72"/>
      <c r="P251" s="222"/>
      <c r="Q251" s="301"/>
      <c r="R251" s="302"/>
      <c r="S251" s="302"/>
      <c r="T251" s="302"/>
      <c r="U251" s="302"/>
      <c r="V251" s="302"/>
      <c r="W251" s="302"/>
      <c r="X251" s="303"/>
      <c r="Y251" s="72"/>
      <c r="Z251" s="72" t="b">
        <f t="shared" ref="Z251:Z256" si="20">OR(LEFT(B251,4)="Välj",B251="")</f>
        <v>1</v>
      </c>
      <c r="AA251" s="72" t="b">
        <f t="shared" ref="AA251:AA256" si="21">IF(AND($Z251=FALSE,OR(L251&lt;&gt;"",M251&lt;&gt;"")),FALSE,IF(OR(B251="",LEFT(B251,4)="Välj"),FALSE,TRUE))</f>
        <v>0</v>
      </c>
      <c r="AB251" s="72" t="b">
        <f t="shared" ref="AB251:AB256" si="22">IF(P251&lt;&gt;"",TRUE,FALSE)</f>
        <v>0</v>
      </c>
      <c r="AH251" s="63" t="b">
        <f t="shared" ref="AH251:AH256" si="23">IF(AND(AA251=TRUE,AB251=TRUE),FALSE,IF(AND(AA251=FALSE,AB251=FALSE),FALSE,TRUE))</f>
        <v>0</v>
      </c>
    </row>
    <row r="252" spans="1:34" ht="42.75" hidden="1" customHeight="1" x14ac:dyDescent="0.2">
      <c r="A252" s="188"/>
      <c r="B252" s="291" t="s">
        <v>607</v>
      </c>
      <c r="C252" s="292"/>
      <c r="D252" s="293"/>
      <c r="E252" s="304"/>
      <c r="F252" s="294"/>
      <c r="G252" s="295"/>
      <c r="H252" s="305"/>
      <c r="I252" s="306"/>
      <c r="J252" s="306"/>
      <c r="K252" s="307"/>
      <c r="L252" s="207"/>
      <c r="M252" s="299"/>
      <c r="N252" s="300"/>
      <c r="O252" s="72"/>
      <c r="P252" s="222"/>
      <c r="Q252" s="301"/>
      <c r="R252" s="302"/>
      <c r="S252" s="302"/>
      <c r="T252" s="302"/>
      <c r="U252" s="302"/>
      <c r="V252" s="302"/>
      <c r="W252" s="302"/>
      <c r="X252" s="303"/>
      <c r="Y252" s="72"/>
      <c r="Z252" s="72" t="b">
        <f t="shared" si="20"/>
        <v>1</v>
      </c>
      <c r="AA252" s="72" t="b">
        <f t="shared" si="21"/>
        <v>0</v>
      </c>
      <c r="AB252" s="72" t="b">
        <f t="shared" si="22"/>
        <v>0</v>
      </c>
      <c r="AH252" s="63" t="b">
        <f t="shared" si="23"/>
        <v>0</v>
      </c>
    </row>
    <row r="253" spans="1:34" ht="42.75" hidden="1" customHeight="1" x14ac:dyDescent="0.2">
      <c r="A253" s="188"/>
      <c r="B253" s="291" t="s">
        <v>607</v>
      </c>
      <c r="C253" s="292"/>
      <c r="D253" s="293"/>
      <c r="E253" s="304"/>
      <c r="F253" s="294"/>
      <c r="G253" s="295"/>
      <c r="H253" s="305"/>
      <c r="I253" s="306"/>
      <c r="J253" s="306"/>
      <c r="K253" s="307"/>
      <c r="L253" s="207"/>
      <c r="M253" s="299"/>
      <c r="N253" s="300"/>
      <c r="O253" s="72"/>
      <c r="P253" s="222"/>
      <c r="Q253" s="301"/>
      <c r="R253" s="302"/>
      <c r="S253" s="302"/>
      <c r="T253" s="302"/>
      <c r="U253" s="302"/>
      <c r="V253" s="302"/>
      <c r="W253" s="302"/>
      <c r="X253" s="303"/>
      <c r="Y253" s="72"/>
      <c r="Z253" s="72" t="b">
        <f t="shared" si="20"/>
        <v>1</v>
      </c>
      <c r="AA253" s="72" t="b">
        <f t="shared" si="21"/>
        <v>0</v>
      </c>
      <c r="AB253" s="72" t="b">
        <f t="shared" si="22"/>
        <v>0</v>
      </c>
      <c r="AH253" s="63" t="b">
        <f t="shared" si="23"/>
        <v>0</v>
      </c>
    </row>
    <row r="254" spans="1:34" ht="42.75" hidden="1" customHeight="1" x14ac:dyDescent="0.2">
      <c r="A254" s="188"/>
      <c r="B254" s="291" t="s">
        <v>607</v>
      </c>
      <c r="C254" s="292"/>
      <c r="D254" s="293"/>
      <c r="E254" s="304"/>
      <c r="F254" s="294"/>
      <c r="G254" s="295"/>
      <c r="H254" s="305"/>
      <c r="I254" s="306"/>
      <c r="J254" s="306"/>
      <c r="K254" s="307"/>
      <c r="L254" s="207"/>
      <c r="M254" s="299"/>
      <c r="N254" s="300"/>
      <c r="O254" s="72"/>
      <c r="P254" s="222"/>
      <c r="Q254" s="301"/>
      <c r="R254" s="302"/>
      <c r="S254" s="302"/>
      <c r="T254" s="302"/>
      <c r="U254" s="302"/>
      <c r="V254" s="302"/>
      <c r="W254" s="302"/>
      <c r="X254" s="303"/>
      <c r="Y254" s="72"/>
      <c r="Z254" s="72" t="b">
        <f t="shared" si="20"/>
        <v>1</v>
      </c>
      <c r="AA254" s="72" t="b">
        <f t="shared" si="21"/>
        <v>0</v>
      </c>
      <c r="AB254" s="72" t="b">
        <f t="shared" si="22"/>
        <v>0</v>
      </c>
      <c r="AH254" s="63" t="b">
        <f t="shared" si="23"/>
        <v>0</v>
      </c>
    </row>
    <row r="255" spans="1:34" ht="42.75" hidden="1" customHeight="1" x14ac:dyDescent="0.2">
      <c r="A255" s="188"/>
      <c r="B255" s="291" t="s">
        <v>607</v>
      </c>
      <c r="C255" s="292"/>
      <c r="D255" s="293"/>
      <c r="E255" s="304"/>
      <c r="F255" s="294"/>
      <c r="G255" s="295"/>
      <c r="H255" s="305"/>
      <c r="I255" s="306"/>
      <c r="J255" s="306"/>
      <c r="K255" s="307"/>
      <c r="L255" s="207"/>
      <c r="M255" s="299"/>
      <c r="N255" s="300"/>
      <c r="O255" s="72"/>
      <c r="P255" s="222"/>
      <c r="Q255" s="301"/>
      <c r="R255" s="302"/>
      <c r="S255" s="302"/>
      <c r="T255" s="302"/>
      <c r="U255" s="302"/>
      <c r="V255" s="302"/>
      <c r="W255" s="302"/>
      <c r="X255" s="303"/>
      <c r="Y255" s="72"/>
      <c r="Z255" s="72" t="b">
        <f t="shared" si="20"/>
        <v>1</v>
      </c>
      <c r="AA255" s="72" t="b">
        <f t="shared" si="21"/>
        <v>0</v>
      </c>
      <c r="AB255" s="72" t="b">
        <f t="shared" si="22"/>
        <v>0</v>
      </c>
      <c r="AH255" s="63" t="b">
        <f t="shared" si="23"/>
        <v>0</v>
      </c>
    </row>
    <row r="256" spans="1:34" ht="42.75" hidden="1" customHeight="1" x14ac:dyDescent="0.2">
      <c r="A256" s="188"/>
      <c r="B256" s="291" t="s">
        <v>607</v>
      </c>
      <c r="C256" s="292"/>
      <c r="D256" s="293"/>
      <c r="E256" s="304"/>
      <c r="F256" s="294"/>
      <c r="G256" s="295"/>
      <c r="H256" s="305"/>
      <c r="I256" s="306"/>
      <c r="J256" s="306"/>
      <c r="K256" s="307"/>
      <c r="L256" s="207"/>
      <c r="M256" s="299"/>
      <c r="N256" s="300"/>
      <c r="O256" s="210"/>
      <c r="P256" s="222"/>
      <c r="Q256" s="301"/>
      <c r="R256" s="302"/>
      <c r="S256" s="302"/>
      <c r="T256" s="302"/>
      <c r="U256" s="302"/>
      <c r="V256" s="302"/>
      <c r="W256" s="302"/>
      <c r="X256" s="303"/>
      <c r="Y256" s="72"/>
      <c r="Z256" s="72" t="b">
        <f t="shared" si="20"/>
        <v>1</v>
      </c>
      <c r="AA256" s="72" t="b">
        <f t="shared" si="21"/>
        <v>0</v>
      </c>
      <c r="AB256" s="72" t="b">
        <f t="shared" si="22"/>
        <v>0</v>
      </c>
      <c r="AH256" s="63" t="b">
        <f t="shared" si="23"/>
        <v>0</v>
      </c>
    </row>
    <row r="257" spans="1:34" ht="42.75" hidden="1" customHeight="1" x14ac:dyDescent="0.2">
      <c r="A257" s="188"/>
      <c r="B257" s="291" t="s">
        <v>607</v>
      </c>
      <c r="C257" s="292"/>
      <c r="D257" s="293"/>
      <c r="E257" s="304"/>
      <c r="F257" s="294"/>
      <c r="G257" s="295"/>
      <c r="H257" s="305"/>
      <c r="I257" s="306"/>
      <c r="J257" s="306"/>
      <c r="K257" s="307"/>
      <c r="L257" s="207"/>
      <c r="M257" s="299"/>
      <c r="N257" s="300"/>
      <c r="O257" s="72"/>
      <c r="P257" s="222"/>
      <c r="Q257" s="301"/>
      <c r="R257" s="302"/>
      <c r="S257" s="302"/>
      <c r="T257" s="302"/>
      <c r="U257" s="302"/>
      <c r="V257" s="302"/>
      <c r="W257" s="302"/>
      <c r="X257" s="303"/>
      <c r="Y257" s="72"/>
      <c r="Z257" s="72" t="b">
        <f t="shared" si="16"/>
        <v>1</v>
      </c>
      <c r="AA257" s="72" t="b">
        <f t="shared" si="17"/>
        <v>0</v>
      </c>
      <c r="AB257" s="72" t="b">
        <f t="shared" si="18"/>
        <v>0</v>
      </c>
      <c r="AH257" s="63" t="b">
        <f t="shared" si="19"/>
        <v>0</v>
      </c>
    </row>
    <row r="258" spans="1:34" ht="42.75" hidden="1" customHeight="1" x14ac:dyDescent="0.2">
      <c r="A258" s="188"/>
      <c r="B258" s="291" t="s">
        <v>607</v>
      </c>
      <c r="C258" s="292"/>
      <c r="D258" s="293"/>
      <c r="E258" s="304"/>
      <c r="F258" s="294"/>
      <c r="G258" s="295"/>
      <c r="H258" s="305"/>
      <c r="I258" s="306"/>
      <c r="J258" s="306"/>
      <c r="K258" s="307"/>
      <c r="L258" s="207"/>
      <c r="M258" s="299"/>
      <c r="N258" s="300"/>
      <c r="O258" s="72"/>
      <c r="P258" s="222"/>
      <c r="Q258" s="301"/>
      <c r="R258" s="302"/>
      <c r="S258" s="302"/>
      <c r="T258" s="302"/>
      <c r="U258" s="302"/>
      <c r="V258" s="302"/>
      <c r="W258" s="302"/>
      <c r="X258" s="303"/>
      <c r="Y258" s="72"/>
      <c r="Z258" s="72" t="b">
        <f t="shared" si="16"/>
        <v>1</v>
      </c>
      <c r="AA258" s="72" t="b">
        <f t="shared" si="17"/>
        <v>0</v>
      </c>
      <c r="AB258" s="72" t="b">
        <f t="shared" si="18"/>
        <v>0</v>
      </c>
      <c r="AH258" s="63" t="b">
        <f t="shared" si="19"/>
        <v>0</v>
      </c>
    </row>
    <row r="259" spans="1:34" ht="42.75" hidden="1" customHeight="1" x14ac:dyDescent="0.2">
      <c r="A259" s="188"/>
      <c r="B259" s="291" t="s">
        <v>607</v>
      </c>
      <c r="C259" s="292"/>
      <c r="D259" s="293"/>
      <c r="E259" s="304"/>
      <c r="F259" s="294"/>
      <c r="G259" s="295"/>
      <c r="H259" s="305"/>
      <c r="I259" s="306"/>
      <c r="J259" s="306"/>
      <c r="K259" s="308"/>
      <c r="L259" s="207"/>
      <c r="M259" s="299"/>
      <c r="N259" s="300"/>
      <c r="O259" s="72"/>
      <c r="P259" s="222"/>
      <c r="Q259" s="301"/>
      <c r="R259" s="302"/>
      <c r="S259" s="302"/>
      <c r="T259" s="302"/>
      <c r="U259" s="302"/>
      <c r="V259" s="302"/>
      <c r="W259" s="302"/>
      <c r="X259" s="303"/>
      <c r="Y259" s="72"/>
      <c r="Z259" s="72" t="b">
        <f t="shared" si="16"/>
        <v>1</v>
      </c>
      <c r="AA259" s="72" t="b">
        <f t="shared" si="17"/>
        <v>0</v>
      </c>
      <c r="AB259" s="72" t="b">
        <f t="shared" si="18"/>
        <v>0</v>
      </c>
      <c r="AH259" s="63" t="b">
        <f t="shared" si="19"/>
        <v>0</v>
      </c>
    </row>
    <row r="260" spans="1:34" ht="42.75" hidden="1" customHeight="1" x14ac:dyDescent="0.2">
      <c r="A260" s="188"/>
      <c r="B260" s="291" t="s">
        <v>607</v>
      </c>
      <c r="C260" s="292"/>
      <c r="D260" s="293"/>
      <c r="E260" s="304"/>
      <c r="F260" s="294"/>
      <c r="G260" s="295"/>
      <c r="H260" s="305"/>
      <c r="I260" s="306"/>
      <c r="J260" s="306"/>
      <c r="K260" s="308"/>
      <c r="L260" s="207"/>
      <c r="M260" s="299"/>
      <c r="N260" s="300"/>
      <c r="O260" s="72"/>
      <c r="P260" s="222"/>
      <c r="Q260" s="301"/>
      <c r="R260" s="302"/>
      <c r="S260" s="302"/>
      <c r="T260" s="302"/>
      <c r="U260" s="302"/>
      <c r="V260" s="302"/>
      <c r="W260" s="302"/>
      <c r="X260" s="303"/>
      <c r="Y260" s="72"/>
      <c r="Z260" s="72" t="b">
        <f t="shared" si="16"/>
        <v>1</v>
      </c>
      <c r="AA260" s="72" t="b">
        <f t="shared" si="17"/>
        <v>0</v>
      </c>
      <c r="AB260" s="72" t="b">
        <f t="shared" si="18"/>
        <v>0</v>
      </c>
      <c r="AH260" s="63" t="b">
        <f t="shared" si="19"/>
        <v>0</v>
      </c>
    </row>
    <row r="261" spans="1:34" ht="42.75" hidden="1" customHeight="1" x14ac:dyDescent="0.2">
      <c r="A261" s="188"/>
      <c r="B261" s="291" t="s">
        <v>607</v>
      </c>
      <c r="C261" s="292"/>
      <c r="D261" s="293"/>
      <c r="E261" s="304"/>
      <c r="F261" s="294"/>
      <c r="G261" s="295"/>
      <c r="H261" s="305"/>
      <c r="I261" s="306"/>
      <c r="J261" s="306"/>
      <c r="K261" s="307"/>
      <c r="L261" s="207"/>
      <c r="M261" s="299"/>
      <c r="N261" s="300"/>
      <c r="O261" s="72"/>
      <c r="P261" s="222"/>
      <c r="Q261" s="301"/>
      <c r="R261" s="302"/>
      <c r="S261" s="302"/>
      <c r="T261" s="302"/>
      <c r="U261" s="302"/>
      <c r="V261" s="302"/>
      <c r="W261" s="302"/>
      <c r="X261" s="303"/>
      <c r="Y261" s="72"/>
      <c r="Z261" s="72" t="b">
        <f t="shared" si="16"/>
        <v>1</v>
      </c>
      <c r="AA261" s="72" t="b">
        <f t="shared" si="17"/>
        <v>0</v>
      </c>
      <c r="AB261" s="72" t="b">
        <f t="shared" si="18"/>
        <v>0</v>
      </c>
      <c r="AH261" s="63" t="b">
        <f t="shared" si="19"/>
        <v>0</v>
      </c>
    </row>
    <row r="262" spans="1:34" ht="42.75" hidden="1" customHeight="1" x14ac:dyDescent="0.2">
      <c r="A262" s="188"/>
      <c r="B262" s="291" t="s">
        <v>607</v>
      </c>
      <c r="C262" s="292"/>
      <c r="D262" s="293"/>
      <c r="E262" s="304"/>
      <c r="F262" s="294"/>
      <c r="G262" s="295"/>
      <c r="H262" s="305"/>
      <c r="I262" s="306"/>
      <c r="J262" s="306"/>
      <c r="K262" s="307"/>
      <c r="L262" s="207"/>
      <c r="M262" s="299"/>
      <c r="N262" s="300"/>
      <c r="O262" s="72"/>
      <c r="P262" s="222"/>
      <c r="Q262" s="301"/>
      <c r="R262" s="302"/>
      <c r="S262" s="302"/>
      <c r="T262" s="302"/>
      <c r="U262" s="302"/>
      <c r="V262" s="302"/>
      <c r="W262" s="302"/>
      <c r="X262" s="303"/>
      <c r="Y262" s="72"/>
      <c r="Z262" s="72" t="b">
        <f t="shared" si="16"/>
        <v>1</v>
      </c>
      <c r="AA262" s="72" t="b">
        <f t="shared" si="17"/>
        <v>0</v>
      </c>
      <c r="AB262" s="72" t="b">
        <f t="shared" si="18"/>
        <v>0</v>
      </c>
      <c r="AH262" s="63" t="b">
        <f t="shared" si="19"/>
        <v>0</v>
      </c>
    </row>
    <row r="263" spans="1:34" ht="42.75" hidden="1" customHeight="1" x14ac:dyDescent="0.2">
      <c r="A263" s="188"/>
      <c r="B263" s="291" t="s">
        <v>607</v>
      </c>
      <c r="C263" s="292"/>
      <c r="D263" s="293"/>
      <c r="E263" s="304"/>
      <c r="F263" s="294"/>
      <c r="G263" s="295"/>
      <c r="H263" s="305"/>
      <c r="I263" s="306"/>
      <c r="J263" s="306"/>
      <c r="K263" s="307"/>
      <c r="L263" s="207"/>
      <c r="M263" s="299"/>
      <c r="N263" s="300"/>
      <c r="O263" s="72"/>
      <c r="P263" s="222"/>
      <c r="Q263" s="301"/>
      <c r="R263" s="302"/>
      <c r="S263" s="302"/>
      <c r="T263" s="302"/>
      <c r="U263" s="302"/>
      <c r="V263" s="302"/>
      <c r="W263" s="302"/>
      <c r="X263" s="303"/>
      <c r="Y263" s="72"/>
      <c r="Z263" s="72" t="b">
        <f t="shared" si="16"/>
        <v>1</v>
      </c>
      <c r="AA263" s="72" t="b">
        <f t="shared" si="17"/>
        <v>0</v>
      </c>
      <c r="AB263" s="72" t="b">
        <f t="shared" si="18"/>
        <v>0</v>
      </c>
      <c r="AH263" s="63" t="b">
        <f t="shared" si="19"/>
        <v>0</v>
      </c>
    </row>
    <row r="264" spans="1:34" ht="42.75" hidden="1" customHeight="1" x14ac:dyDescent="0.2">
      <c r="A264" s="188"/>
      <c r="B264" s="291" t="s">
        <v>607</v>
      </c>
      <c r="C264" s="292"/>
      <c r="D264" s="293"/>
      <c r="E264" s="304"/>
      <c r="F264" s="294"/>
      <c r="G264" s="295"/>
      <c r="H264" s="305"/>
      <c r="I264" s="306"/>
      <c r="J264" s="306"/>
      <c r="K264" s="307"/>
      <c r="L264" s="207"/>
      <c r="M264" s="299"/>
      <c r="N264" s="300"/>
      <c r="O264" s="72"/>
      <c r="P264" s="222"/>
      <c r="Q264" s="301"/>
      <c r="R264" s="302"/>
      <c r="S264" s="302"/>
      <c r="T264" s="302"/>
      <c r="U264" s="302"/>
      <c r="V264" s="302"/>
      <c r="W264" s="302"/>
      <c r="X264" s="303"/>
      <c r="Y264" s="72"/>
      <c r="Z264" s="72" t="b">
        <f t="shared" si="16"/>
        <v>1</v>
      </c>
      <c r="AA264" s="72" t="b">
        <f t="shared" si="17"/>
        <v>0</v>
      </c>
      <c r="AB264" s="72" t="b">
        <f t="shared" si="18"/>
        <v>0</v>
      </c>
      <c r="AH264" s="63" t="b">
        <f t="shared" si="19"/>
        <v>0</v>
      </c>
    </row>
    <row r="265" spans="1:34" ht="42.75" hidden="1" customHeight="1" x14ac:dyDescent="0.2">
      <c r="A265" s="188"/>
      <c r="B265" s="291" t="s">
        <v>607</v>
      </c>
      <c r="C265" s="292"/>
      <c r="D265" s="293"/>
      <c r="E265" s="304"/>
      <c r="F265" s="294"/>
      <c r="G265" s="295"/>
      <c r="H265" s="305"/>
      <c r="I265" s="306"/>
      <c r="J265" s="306"/>
      <c r="K265" s="307"/>
      <c r="L265" s="207"/>
      <c r="M265" s="299"/>
      <c r="N265" s="300"/>
      <c r="O265" s="72"/>
      <c r="P265" s="222"/>
      <c r="Q265" s="301"/>
      <c r="R265" s="302"/>
      <c r="S265" s="302"/>
      <c r="T265" s="302"/>
      <c r="U265" s="302"/>
      <c r="V265" s="302"/>
      <c r="W265" s="302"/>
      <c r="X265" s="303"/>
      <c r="Y265" s="72"/>
      <c r="Z265" s="72" t="b">
        <f t="shared" si="16"/>
        <v>1</v>
      </c>
      <c r="AA265" s="72" t="b">
        <f t="shared" si="17"/>
        <v>0</v>
      </c>
      <c r="AB265" s="72" t="b">
        <f t="shared" si="18"/>
        <v>0</v>
      </c>
      <c r="AH265" s="63" t="b">
        <f t="shared" si="19"/>
        <v>0</v>
      </c>
    </row>
    <row r="266" spans="1:34" ht="42.75" hidden="1" customHeight="1" x14ac:dyDescent="0.2">
      <c r="A266" s="188"/>
      <c r="B266" s="291" t="s">
        <v>607</v>
      </c>
      <c r="C266" s="292"/>
      <c r="D266" s="293"/>
      <c r="E266" s="304"/>
      <c r="F266" s="294"/>
      <c r="G266" s="295"/>
      <c r="H266" s="305"/>
      <c r="I266" s="306"/>
      <c r="J266" s="306"/>
      <c r="K266" s="307"/>
      <c r="L266" s="207"/>
      <c r="M266" s="299"/>
      <c r="N266" s="300"/>
      <c r="O266" s="210"/>
      <c r="P266" s="222"/>
      <c r="Q266" s="301"/>
      <c r="R266" s="302"/>
      <c r="S266" s="302"/>
      <c r="T266" s="302"/>
      <c r="U266" s="302"/>
      <c r="V266" s="302"/>
      <c r="W266" s="302"/>
      <c r="X266" s="303"/>
      <c r="Y266" s="72"/>
      <c r="Z266" s="72" t="b">
        <f t="shared" si="16"/>
        <v>1</v>
      </c>
      <c r="AA266" s="72" t="b">
        <f t="shared" si="17"/>
        <v>0</v>
      </c>
      <c r="AB266" s="72" t="b">
        <f t="shared" si="18"/>
        <v>0</v>
      </c>
      <c r="AH266" s="63" t="b">
        <f t="shared" si="19"/>
        <v>0</v>
      </c>
    </row>
    <row r="267" spans="1:34" ht="42.75" hidden="1" customHeight="1" x14ac:dyDescent="0.2">
      <c r="A267" s="188"/>
      <c r="B267" s="291" t="s">
        <v>607</v>
      </c>
      <c r="C267" s="292"/>
      <c r="D267" s="293"/>
      <c r="E267" s="304"/>
      <c r="F267" s="294"/>
      <c r="G267" s="295"/>
      <c r="H267" s="305"/>
      <c r="I267" s="306"/>
      <c r="J267" s="306"/>
      <c r="K267" s="307"/>
      <c r="L267" s="207"/>
      <c r="M267" s="299"/>
      <c r="N267" s="300"/>
      <c r="O267" s="72"/>
      <c r="P267" s="222"/>
      <c r="Q267" s="301"/>
      <c r="R267" s="302"/>
      <c r="S267" s="302"/>
      <c r="T267" s="302"/>
      <c r="U267" s="302"/>
      <c r="V267" s="302"/>
      <c r="W267" s="302"/>
      <c r="X267" s="303"/>
      <c r="Y267" s="72"/>
      <c r="Z267" s="72" t="b">
        <f t="shared" si="16"/>
        <v>1</v>
      </c>
      <c r="AA267" s="72" t="b">
        <f t="shared" si="17"/>
        <v>0</v>
      </c>
      <c r="AB267" s="72" t="b">
        <f t="shared" si="18"/>
        <v>0</v>
      </c>
      <c r="AH267" s="63" t="b">
        <f t="shared" si="19"/>
        <v>0</v>
      </c>
    </row>
    <row r="268" spans="1:34" ht="42.75" hidden="1" customHeight="1" x14ac:dyDescent="0.2">
      <c r="A268" s="188"/>
      <c r="B268" s="291" t="s">
        <v>607</v>
      </c>
      <c r="C268" s="292"/>
      <c r="D268" s="293"/>
      <c r="E268" s="304"/>
      <c r="F268" s="294"/>
      <c r="G268" s="295"/>
      <c r="H268" s="305"/>
      <c r="I268" s="306"/>
      <c r="J268" s="306"/>
      <c r="K268" s="307"/>
      <c r="L268" s="207"/>
      <c r="M268" s="299"/>
      <c r="N268" s="300"/>
      <c r="O268" s="72"/>
      <c r="P268" s="222"/>
      <c r="Q268" s="301"/>
      <c r="R268" s="302"/>
      <c r="S268" s="302"/>
      <c r="T268" s="302"/>
      <c r="U268" s="302"/>
      <c r="V268" s="302"/>
      <c r="W268" s="302"/>
      <c r="X268" s="303"/>
      <c r="Y268" s="72"/>
      <c r="Z268" s="72" t="b">
        <f t="shared" si="16"/>
        <v>1</v>
      </c>
      <c r="AA268" s="72" t="b">
        <f t="shared" si="17"/>
        <v>0</v>
      </c>
      <c r="AB268" s="72" t="b">
        <f t="shared" si="18"/>
        <v>0</v>
      </c>
      <c r="AH268" s="63" t="b">
        <f t="shared" si="19"/>
        <v>0</v>
      </c>
    </row>
    <row r="269" spans="1:34" ht="42.75" hidden="1" customHeight="1" x14ac:dyDescent="0.2">
      <c r="A269" s="188"/>
      <c r="B269" s="291" t="s">
        <v>607</v>
      </c>
      <c r="C269" s="292"/>
      <c r="D269" s="293"/>
      <c r="E269" s="304"/>
      <c r="F269" s="294"/>
      <c r="G269" s="295"/>
      <c r="H269" s="305"/>
      <c r="I269" s="306"/>
      <c r="J269" s="306"/>
      <c r="K269" s="308"/>
      <c r="L269" s="207"/>
      <c r="M269" s="299"/>
      <c r="N269" s="300"/>
      <c r="O269" s="72"/>
      <c r="P269" s="222"/>
      <c r="Q269" s="301"/>
      <c r="R269" s="302"/>
      <c r="S269" s="302"/>
      <c r="T269" s="302"/>
      <c r="U269" s="302"/>
      <c r="V269" s="302"/>
      <c r="W269" s="302"/>
      <c r="X269" s="303"/>
      <c r="Y269" s="72"/>
      <c r="Z269" s="72" t="b">
        <f t="shared" si="16"/>
        <v>1</v>
      </c>
      <c r="AA269" s="72" t="b">
        <f t="shared" si="17"/>
        <v>0</v>
      </c>
      <c r="AB269" s="72" t="b">
        <f t="shared" si="18"/>
        <v>0</v>
      </c>
      <c r="AH269" s="63" t="b">
        <f t="shared" si="19"/>
        <v>0</v>
      </c>
    </row>
    <row r="270" spans="1:34" ht="42.75" hidden="1" customHeight="1" x14ac:dyDescent="0.2">
      <c r="A270" s="188"/>
      <c r="B270" s="291" t="s">
        <v>607</v>
      </c>
      <c r="C270" s="292"/>
      <c r="D270" s="293"/>
      <c r="E270" s="304"/>
      <c r="F270" s="294"/>
      <c r="G270" s="295"/>
      <c r="H270" s="305"/>
      <c r="I270" s="306"/>
      <c r="J270" s="306"/>
      <c r="K270" s="308"/>
      <c r="L270" s="207"/>
      <c r="M270" s="299"/>
      <c r="N270" s="300"/>
      <c r="O270" s="72"/>
      <c r="P270" s="222"/>
      <c r="Q270" s="301"/>
      <c r="R270" s="302"/>
      <c r="S270" s="302"/>
      <c r="T270" s="302"/>
      <c r="U270" s="302"/>
      <c r="V270" s="302"/>
      <c r="W270" s="302"/>
      <c r="X270" s="303"/>
      <c r="Y270" s="72"/>
      <c r="Z270" s="72" t="b">
        <f t="shared" si="16"/>
        <v>1</v>
      </c>
      <c r="AA270" s="72" t="b">
        <f t="shared" si="17"/>
        <v>0</v>
      </c>
      <c r="AB270" s="72" t="b">
        <f t="shared" si="18"/>
        <v>0</v>
      </c>
      <c r="AH270" s="63" t="b">
        <f t="shared" si="19"/>
        <v>0</v>
      </c>
    </row>
    <row r="271" spans="1:34" ht="42.75" hidden="1" customHeight="1" x14ac:dyDescent="0.2">
      <c r="A271" s="188"/>
      <c r="B271" s="291" t="s">
        <v>607</v>
      </c>
      <c r="C271" s="292"/>
      <c r="D271" s="293"/>
      <c r="E271" s="304"/>
      <c r="F271" s="294"/>
      <c r="G271" s="295"/>
      <c r="H271" s="305"/>
      <c r="I271" s="306"/>
      <c r="J271" s="306"/>
      <c r="K271" s="307"/>
      <c r="L271" s="207"/>
      <c r="M271" s="299"/>
      <c r="N271" s="300"/>
      <c r="O271" s="72"/>
      <c r="P271" s="222"/>
      <c r="Q271" s="301"/>
      <c r="R271" s="302"/>
      <c r="S271" s="302"/>
      <c r="T271" s="302"/>
      <c r="U271" s="302"/>
      <c r="V271" s="302"/>
      <c r="W271" s="302"/>
      <c r="X271" s="303"/>
      <c r="Y271" s="72"/>
      <c r="Z271" s="72" t="b">
        <f t="shared" ref="Z271:Z280" si="24">OR(LEFT(B271,4)="Välj",B271="")</f>
        <v>1</v>
      </c>
      <c r="AA271" s="72" t="b">
        <f t="shared" ref="AA271:AA280" si="25">IF(AND($Z271=FALSE,OR(L271&lt;&gt;"",M271&lt;&gt;"")),FALSE,IF(OR(B271="",LEFT(B271,4)="Välj"),FALSE,TRUE))</f>
        <v>0</v>
      </c>
      <c r="AB271" s="72" t="b">
        <f t="shared" ref="AB271:AB280" si="26">IF(P271&lt;&gt;"",TRUE,FALSE)</f>
        <v>0</v>
      </c>
      <c r="AH271" s="63" t="b">
        <f t="shared" ref="AH271:AH280" si="27">IF(AND(AA271=TRUE,AB271=TRUE),FALSE,IF(AND(AA271=FALSE,AB271=FALSE),FALSE,TRUE))</f>
        <v>0</v>
      </c>
    </row>
    <row r="272" spans="1:34" ht="42.75" hidden="1" customHeight="1" x14ac:dyDescent="0.2">
      <c r="A272" s="188"/>
      <c r="B272" s="291" t="s">
        <v>607</v>
      </c>
      <c r="C272" s="292"/>
      <c r="D272" s="293"/>
      <c r="E272" s="304"/>
      <c r="F272" s="294"/>
      <c r="G272" s="295"/>
      <c r="H272" s="305"/>
      <c r="I272" s="306"/>
      <c r="J272" s="306"/>
      <c r="K272" s="307"/>
      <c r="L272" s="207"/>
      <c r="M272" s="299"/>
      <c r="N272" s="300"/>
      <c r="O272" s="72"/>
      <c r="P272" s="222"/>
      <c r="Q272" s="301"/>
      <c r="R272" s="302"/>
      <c r="S272" s="302"/>
      <c r="T272" s="302"/>
      <c r="U272" s="302"/>
      <c r="V272" s="302"/>
      <c r="W272" s="302"/>
      <c r="X272" s="303"/>
      <c r="Y272" s="72"/>
      <c r="Z272" s="72" t="b">
        <f t="shared" si="24"/>
        <v>1</v>
      </c>
      <c r="AA272" s="72" t="b">
        <f t="shared" si="25"/>
        <v>0</v>
      </c>
      <c r="AB272" s="72" t="b">
        <f t="shared" si="26"/>
        <v>0</v>
      </c>
      <c r="AH272" s="63" t="b">
        <f t="shared" si="27"/>
        <v>0</v>
      </c>
    </row>
    <row r="273" spans="1:34" ht="42.75" hidden="1" customHeight="1" x14ac:dyDescent="0.2">
      <c r="A273" s="188"/>
      <c r="B273" s="291" t="s">
        <v>607</v>
      </c>
      <c r="C273" s="292"/>
      <c r="D273" s="293"/>
      <c r="E273" s="304"/>
      <c r="F273" s="294"/>
      <c r="G273" s="295"/>
      <c r="H273" s="305"/>
      <c r="I273" s="306"/>
      <c r="J273" s="306"/>
      <c r="K273" s="307"/>
      <c r="L273" s="207"/>
      <c r="M273" s="299"/>
      <c r="N273" s="300"/>
      <c r="O273" s="72"/>
      <c r="P273" s="222"/>
      <c r="Q273" s="301"/>
      <c r="R273" s="302"/>
      <c r="S273" s="302"/>
      <c r="T273" s="302"/>
      <c r="U273" s="302"/>
      <c r="V273" s="302"/>
      <c r="W273" s="302"/>
      <c r="X273" s="303"/>
      <c r="Y273" s="72"/>
      <c r="Z273" s="72" t="b">
        <f t="shared" si="24"/>
        <v>1</v>
      </c>
      <c r="AA273" s="72" t="b">
        <f t="shared" si="25"/>
        <v>0</v>
      </c>
      <c r="AB273" s="72" t="b">
        <f t="shared" si="26"/>
        <v>0</v>
      </c>
      <c r="AH273" s="63" t="b">
        <f t="shared" si="27"/>
        <v>0</v>
      </c>
    </row>
    <row r="274" spans="1:34" ht="42.75" hidden="1" customHeight="1" x14ac:dyDescent="0.2">
      <c r="A274" s="188"/>
      <c r="B274" s="291" t="s">
        <v>607</v>
      </c>
      <c r="C274" s="292"/>
      <c r="D274" s="293"/>
      <c r="E274" s="304"/>
      <c r="F274" s="294"/>
      <c r="G274" s="295"/>
      <c r="H274" s="305"/>
      <c r="I274" s="306"/>
      <c r="J274" s="306"/>
      <c r="K274" s="307"/>
      <c r="L274" s="207"/>
      <c r="M274" s="299"/>
      <c r="N274" s="300"/>
      <c r="O274" s="72"/>
      <c r="P274" s="222"/>
      <c r="Q274" s="301"/>
      <c r="R274" s="302"/>
      <c r="S274" s="302"/>
      <c r="T274" s="302"/>
      <c r="U274" s="302"/>
      <c r="V274" s="302"/>
      <c r="W274" s="302"/>
      <c r="X274" s="303"/>
      <c r="Y274" s="72"/>
      <c r="Z274" s="72" t="b">
        <f t="shared" si="24"/>
        <v>1</v>
      </c>
      <c r="AA274" s="72" t="b">
        <f t="shared" si="25"/>
        <v>0</v>
      </c>
      <c r="AB274" s="72" t="b">
        <f t="shared" si="26"/>
        <v>0</v>
      </c>
      <c r="AH274" s="63" t="b">
        <f t="shared" si="27"/>
        <v>0</v>
      </c>
    </row>
    <row r="275" spans="1:34" ht="42.75" hidden="1" customHeight="1" x14ac:dyDescent="0.2">
      <c r="A275" s="188"/>
      <c r="B275" s="291" t="s">
        <v>607</v>
      </c>
      <c r="C275" s="292"/>
      <c r="D275" s="293"/>
      <c r="E275" s="304"/>
      <c r="F275" s="294"/>
      <c r="G275" s="295"/>
      <c r="H275" s="305"/>
      <c r="I275" s="306"/>
      <c r="J275" s="306"/>
      <c r="K275" s="307"/>
      <c r="L275" s="207"/>
      <c r="M275" s="299"/>
      <c r="N275" s="300"/>
      <c r="O275" s="72"/>
      <c r="P275" s="222"/>
      <c r="Q275" s="301"/>
      <c r="R275" s="302"/>
      <c r="S275" s="302"/>
      <c r="T275" s="302"/>
      <c r="U275" s="302"/>
      <c r="V275" s="302"/>
      <c r="W275" s="302"/>
      <c r="X275" s="303"/>
      <c r="Y275" s="72"/>
      <c r="Z275" s="72" t="b">
        <f t="shared" si="24"/>
        <v>1</v>
      </c>
      <c r="AA275" s="72" t="b">
        <f t="shared" si="25"/>
        <v>0</v>
      </c>
      <c r="AB275" s="72" t="b">
        <f t="shared" si="26"/>
        <v>0</v>
      </c>
      <c r="AH275" s="63" t="b">
        <f t="shared" si="27"/>
        <v>0</v>
      </c>
    </row>
    <row r="276" spans="1:34" ht="42.75" hidden="1" customHeight="1" x14ac:dyDescent="0.2">
      <c r="A276" s="188"/>
      <c r="B276" s="291" t="s">
        <v>607</v>
      </c>
      <c r="C276" s="292"/>
      <c r="D276" s="293"/>
      <c r="E276" s="304"/>
      <c r="F276" s="294"/>
      <c r="G276" s="295"/>
      <c r="H276" s="305"/>
      <c r="I276" s="306"/>
      <c r="J276" s="306"/>
      <c r="K276" s="307"/>
      <c r="L276" s="207"/>
      <c r="M276" s="299"/>
      <c r="N276" s="300"/>
      <c r="O276" s="210"/>
      <c r="P276" s="222"/>
      <c r="Q276" s="301"/>
      <c r="R276" s="302"/>
      <c r="S276" s="302"/>
      <c r="T276" s="302"/>
      <c r="U276" s="302"/>
      <c r="V276" s="302"/>
      <c r="W276" s="302"/>
      <c r="X276" s="303"/>
      <c r="Y276" s="72"/>
      <c r="Z276" s="72" t="b">
        <f t="shared" si="24"/>
        <v>1</v>
      </c>
      <c r="AA276" s="72" t="b">
        <f t="shared" si="25"/>
        <v>0</v>
      </c>
      <c r="AB276" s="72" t="b">
        <f t="shared" si="26"/>
        <v>0</v>
      </c>
      <c r="AH276" s="63" t="b">
        <f t="shared" si="27"/>
        <v>0</v>
      </c>
    </row>
    <row r="277" spans="1:34" ht="42.75" hidden="1" customHeight="1" x14ac:dyDescent="0.2">
      <c r="A277" s="188"/>
      <c r="B277" s="291" t="s">
        <v>607</v>
      </c>
      <c r="C277" s="292"/>
      <c r="D277" s="293"/>
      <c r="E277" s="304"/>
      <c r="F277" s="294"/>
      <c r="G277" s="295"/>
      <c r="H277" s="305"/>
      <c r="I277" s="306"/>
      <c r="J277" s="306"/>
      <c r="K277" s="307"/>
      <c r="L277" s="207"/>
      <c r="M277" s="299"/>
      <c r="N277" s="300"/>
      <c r="O277" s="72"/>
      <c r="P277" s="222"/>
      <c r="Q277" s="301"/>
      <c r="R277" s="302"/>
      <c r="S277" s="302"/>
      <c r="T277" s="302"/>
      <c r="U277" s="302"/>
      <c r="V277" s="302"/>
      <c r="W277" s="302"/>
      <c r="X277" s="303"/>
      <c r="Y277" s="72"/>
      <c r="Z277" s="72" t="b">
        <f t="shared" si="24"/>
        <v>1</v>
      </c>
      <c r="AA277" s="72" t="b">
        <f t="shared" si="25"/>
        <v>0</v>
      </c>
      <c r="AB277" s="72" t="b">
        <f t="shared" si="26"/>
        <v>0</v>
      </c>
      <c r="AH277" s="63" t="b">
        <f t="shared" si="27"/>
        <v>0</v>
      </c>
    </row>
    <row r="278" spans="1:34" ht="42.75" hidden="1" customHeight="1" x14ac:dyDescent="0.2">
      <c r="A278" s="188"/>
      <c r="B278" s="291" t="s">
        <v>607</v>
      </c>
      <c r="C278" s="292"/>
      <c r="D278" s="293"/>
      <c r="E278" s="304"/>
      <c r="F278" s="294"/>
      <c r="G278" s="295"/>
      <c r="H278" s="305"/>
      <c r="I278" s="306"/>
      <c r="J278" s="306"/>
      <c r="K278" s="307"/>
      <c r="L278" s="207"/>
      <c r="M278" s="299"/>
      <c r="N278" s="300"/>
      <c r="O278" s="72"/>
      <c r="P278" s="222"/>
      <c r="Q278" s="301"/>
      <c r="R278" s="302"/>
      <c r="S278" s="302"/>
      <c r="T278" s="302"/>
      <c r="U278" s="302"/>
      <c r="V278" s="302"/>
      <c r="W278" s="302"/>
      <c r="X278" s="303"/>
      <c r="Y278" s="72"/>
      <c r="Z278" s="72" t="b">
        <f t="shared" si="24"/>
        <v>1</v>
      </c>
      <c r="AA278" s="72" t="b">
        <f t="shared" si="25"/>
        <v>0</v>
      </c>
      <c r="AB278" s="72" t="b">
        <f t="shared" si="26"/>
        <v>0</v>
      </c>
      <c r="AH278" s="63" t="b">
        <f t="shared" si="27"/>
        <v>0</v>
      </c>
    </row>
    <row r="279" spans="1:34" ht="42.75" hidden="1" customHeight="1" x14ac:dyDescent="0.2">
      <c r="A279" s="188"/>
      <c r="B279" s="291" t="s">
        <v>607</v>
      </c>
      <c r="C279" s="292"/>
      <c r="D279" s="293"/>
      <c r="E279" s="304"/>
      <c r="F279" s="294"/>
      <c r="G279" s="295"/>
      <c r="H279" s="305"/>
      <c r="I279" s="306"/>
      <c r="J279" s="306"/>
      <c r="K279" s="308"/>
      <c r="L279" s="207"/>
      <c r="M279" s="299"/>
      <c r="N279" s="300"/>
      <c r="O279" s="72"/>
      <c r="P279" s="222"/>
      <c r="Q279" s="301"/>
      <c r="R279" s="302"/>
      <c r="S279" s="302"/>
      <c r="T279" s="302"/>
      <c r="U279" s="302"/>
      <c r="V279" s="302"/>
      <c r="W279" s="302"/>
      <c r="X279" s="303"/>
      <c r="Y279" s="72"/>
      <c r="Z279" s="72" t="b">
        <f t="shared" si="24"/>
        <v>1</v>
      </c>
      <c r="AA279" s="72" t="b">
        <f t="shared" si="25"/>
        <v>0</v>
      </c>
      <c r="AB279" s="72" t="b">
        <f t="shared" si="26"/>
        <v>0</v>
      </c>
      <c r="AH279" s="63" t="b">
        <f t="shared" si="27"/>
        <v>0</v>
      </c>
    </row>
    <row r="280" spans="1:34" ht="42.75" hidden="1" customHeight="1" x14ac:dyDescent="0.2">
      <c r="A280" s="188"/>
      <c r="B280" s="291" t="s">
        <v>607</v>
      </c>
      <c r="C280" s="292"/>
      <c r="D280" s="293"/>
      <c r="E280" s="304"/>
      <c r="F280" s="294"/>
      <c r="G280" s="295"/>
      <c r="H280" s="305"/>
      <c r="I280" s="306"/>
      <c r="J280" s="306"/>
      <c r="K280" s="308"/>
      <c r="L280" s="207"/>
      <c r="M280" s="299"/>
      <c r="N280" s="300"/>
      <c r="O280" s="72"/>
      <c r="P280" s="222"/>
      <c r="Q280" s="301"/>
      <c r="R280" s="302"/>
      <c r="S280" s="302"/>
      <c r="T280" s="302"/>
      <c r="U280" s="302"/>
      <c r="V280" s="302"/>
      <c r="W280" s="302"/>
      <c r="X280" s="303"/>
      <c r="Y280" s="72"/>
      <c r="Z280" s="72" t="b">
        <f t="shared" si="24"/>
        <v>1</v>
      </c>
      <c r="AA280" s="72" t="b">
        <f t="shared" si="25"/>
        <v>0</v>
      </c>
      <c r="AB280" s="72" t="b">
        <f t="shared" si="26"/>
        <v>0</v>
      </c>
      <c r="AH280" s="63" t="b">
        <f t="shared" si="27"/>
        <v>0</v>
      </c>
    </row>
    <row r="281" spans="1:34" ht="42.75" hidden="1" customHeight="1" x14ac:dyDescent="0.2">
      <c r="A281" s="188"/>
      <c r="B281" s="291" t="s">
        <v>607</v>
      </c>
      <c r="C281" s="292"/>
      <c r="D281" s="293"/>
      <c r="E281" s="304"/>
      <c r="F281" s="294"/>
      <c r="G281" s="295"/>
      <c r="H281" s="305"/>
      <c r="I281" s="306"/>
      <c r="J281" s="306"/>
      <c r="K281" s="308"/>
      <c r="L281" s="207"/>
      <c r="M281" s="299"/>
      <c r="N281" s="300"/>
      <c r="O281" s="72"/>
      <c r="P281" s="222"/>
      <c r="Q281" s="301"/>
      <c r="R281" s="302"/>
      <c r="S281" s="302"/>
      <c r="T281" s="302"/>
      <c r="U281" s="302"/>
      <c r="V281" s="302"/>
      <c r="W281" s="302"/>
      <c r="X281" s="303"/>
      <c r="Y281" s="72"/>
      <c r="Z281" s="72" t="b">
        <f t="shared" si="14"/>
        <v>1</v>
      </c>
      <c r="AA281" s="72" t="b">
        <f t="shared" si="15"/>
        <v>0</v>
      </c>
      <c r="AB281" s="72" t="b">
        <f t="shared" si="12"/>
        <v>0</v>
      </c>
      <c r="AH281" s="63" t="b">
        <f t="shared" si="13"/>
        <v>0</v>
      </c>
    </row>
    <row r="282" spans="1:34" ht="42.75" hidden="1" customHeight="1" x14ac:dyDescent="0.2">
      <c r="A282" s="188"/>
      <c r="B282" s="291" t="s">
        <v>607</v>
      </c>
      <c r="C282" s="292"/>
      <c r="D282" s="293"/>
      <c r="E282" s="304"/>
      <c r="F282" s="294"/>
      <c r="G282" s="295"/>
      <c r="H282" s="305"/>
      <c r="I282" s="306"/>
      <c r="J282" s="306"/>
      <c r="K282" s="308"/>
      <c r="L282" s="207"/>
      <c r="M282" s="299"/>
      <c r="N282" s="300"/>
      <c r="O282" s="72"/>
      <c r="P282" s="222"/>
      <c r="Q282" s="301"/>
      <c r="R282" s="302"/>
      <c r="S282" s="302"/>
      <c r="T282" s="302"/>
      <c r="U282" s="302"/>
      <c r="V282" s="302"/>
      <c r="W282" s="302"/>
      <c r="X282" s="303"/>
      <c r="Y282" s="72"/>
      <c r="Z282" s="72" t="b">
        <f t="shared" si="14"/>
        <v>1</v>
      </c>
      <c r="AA282" s="72" t="b">
        <f t="shared" si="15"/>
        <v>0</v>
      </c>
      <c r="AB282" s="72" t="b">
        <f t="shared" si="12"/>
        <v>0</v>
      </c>
      <c r="AH282" s="63" t="b">
        <f t="shared" si="13"/>
        <v>0</v>
      </c>
    </row>
    <row r="283" spans="1:34" ht="42.75" hidden="1" customHeight="1" x14ac:dyDescent="0.2">
      <c r="A283" s="188"/>
      <c r="B283" s="291" t="s">
        <v>607</v>
      </c>
      <c r="C283" s="292"/>
      <c r="D283" s="293"/>
      <c r="E283" s="304"/>
      <c r="F283" s="294"/>
      <c r="G283" s="295"/>
      <c r="H283" s="305"/>
      <c r="I283" s="306"/>
      <c r="J283" s="306"/>
      <c r="K283" s="308"/>
      <c r="L283" s="207"/>
      <c r="M283" s="299"/>
      <c r="N283" s="300"/>
      <c r="O283" s="210"/>
      <c r="P283" s="222"/>
      <c r="Q283" s="301"/>
      <c r="R283" s="302"/>
      <c r="S283" s="302"/>
      <c r="T283" s="302"/>
      <c r="U283" s="302"/>
      <c r="V283" s="302"/>
      <c r="W283" s="302"/>
      <c r="X283" s="303"/>
      <c r="Y283" s="72"/>
      <c r="Z283" s="72" t="b">
        <f t="shared" si="14"/>
        <v>1</v>
      </c>
      <c r="AA283" s="72" t="b">
        <f t="shared" si="15"/>
        <v>0</v>
      </c>
      <c r="AB283" s="72" t="b">
        <f t="shared" si="12"/>
        <v>0</v>
      </c>
      <c r="AH283" s="63" t="b">
        <f t="shared" si="13"/>
        <v>0</v>
      </c>
    </row>
    <row r="284" spans="1:34" ht="42.75" hidden="1" customHeight="1" x14ac:dyDescent="0.2">
      <c r="A284" s="188"/>
      <c r="B284" s="291" t="s">
        <v>607</v>
      </c>
      <c r="C284" s="292"/>
      <c r="D284" s="293"/>
      <c r="E284" s="304"/>
      <c r="F284" s="294"/>
      <c r="G284" s="295"/>
      <c r="H284" s="305"/>
      <c r="I284" s="306"/>
      <c r="J284" s="306"/>
      <c r="K284" s="308"/>
      <c r="L284" s="207"/>
      <c r="M284" s="299"/>
      <c r="N284" s="300"/>
      <c r="O284" s="72"/>
      <c r="P284" s="222"/>
      <c r="Q284" s="301"/>
      <c r="R284" s="302"/>
      <c r="S284" s="302"/>
      <c r="T284" s="302"/>
      <c r="U284" s="302"/>
      <c r="V284" s="302"/>
      <c r="W284" s="302"/>
      <c r="X284" s="303"/>
      <c r="Y284" s="72"/>
      <c r="Z284" s="72" t="b">
        <f t="shared" si="14"/>
        <v>1</v>
      </c>
      <c r="AA284" s="72" t="b">
        <f t="shared" si="15"/>
        <v>0</v>
      </c>
      <c r="AB284" s="72" t="b">
        <f t="shared" si="12"/>
        <v>0</v>
      </c>
      <c r="AH284" s="63" t="b">
        <f t="shared" si="13"/>
        <v>0</v>
      </c>
    </row>
    <row r="285" spans="1:34" ht="42.75" hidden="1" customHeight="1" x14ac:dyDescent="0.2">
      <c r="A285" s="188"/>
      <c r="B285" s="291" t="s">
        <v>607</v>
      </c>
      <c r="C285" s="292"/>
      <c r="D285" s="293"/>
      <c r="E285" s="304"/>
      <c r="F285" s="294"/>
      <c r="G285" s="295"/>
      <c r="H285" s="305"/>
      <c r="I285" s="306"/>
      <c r="J285" s="306"/>
      <c r="K285" s="308"/>
      <c r="L285" s="207"/>
      <c r="M285" s="299"/>
      <c r="N285" s="300"/>
      <c r="O285" s="72"/>
      <c r="P285" s="222"/>
      <c r="Q285" s="301"/>
      <c r="R285" s="302"/>
      <c r="S285" s="302"/>
      <c r="T285" s="302"/>
      <c r="U285" s="302"/>
      <c r="V285" s="302"/>
      <c r="W285" s="302"/>
      <c r="X285" s="303"/>
      <c r="Y285" s="72"/>
      <c r="Z285" s="72" t="b">
        <f t="shared" si="14"/>
        <v>1</v>
      </c>
      <c r="AA285" s="72" t="b">
        <f t="shared" si="15"/>
        <v>0</v>
      </c>
      <c r="AB285" s="72" t="b">
        <f t="shared" si="12"/>
        <v>0</v>
      </c>
      <c r="AH285" s="63" t="b">
        <f t="shared" si="13"/>
        <v>0</v>
      </c>
    </row>
    <row r="286" spans="1:34" ht="42.75" hidden="1" customHeight="1" x14ac:dyDescent="0.2">
      <c r="A286" s="188"/>
      <c r="B286" s="291" t="s">
        <v>607</v>
      </c>
      <c r="C286" s="292"/>
      <c r="D286" s="293"/>
      <c r="E286" s="304"/>
      <c r="F286" s="294"/>
      <c r="G286" s="295"/>
      <c r="H286" s="305"/>
      <c r="I286" s="306"/>
      <c r="J286" s="306"/>
      <c r="K286" s="308"/>
      <c r="L286" s="207"/>
      <c r="M286" s="299"/>
      <c r="N286" s="300"/>
      <c r="O286" s="72"/>
      <c r="P286" s="222"/>
      <c r="Q286" s="301"/>
      <c r="R286" s="302"/>
      <c r="S286" s="302"/>
      <c r="T286" s="302"/>
      <c r="U286" s="302"/>
      <c r="V286" s="302"/>
      <c r="W286" s="302"/>
      <c r="X286" s="303"/>
      <c r="Y286" s="72"/>
      <c r="Z286" s="72" t="b">
        <f t="shared" si="14"/>
        <v>1</v>
      </c>
      <c r="AA286" s="72" t="b">
        <f t="shared" si="15"/>
        <v>0</v>
      </c>
      <c r="AB286" s="72" t="b">
        <f t="shared" si="12"/>
        <v>0</v>
      </c>
      <c r="AH286" s="63" t="b">
        <f t="shared" si="13"/>
        <v>0</v>
      </c>
    </row>
    <row r="287" spans="1:34" ht="42.75" hidden="1" customHeight="1" x14ac:dyDescent="0.2">
      <c r="A287" s="188"/>
      <c r="B287" s="291" t="s">
        <v>607</v>
      </c>
      <c r="C287" s="292"/>
      <c r="D287" s="293"/>
      <c r="E287" s="304"/>
      <c r="F287" s="294"/>
      <c r="G287" s="295"/>
      <c r="H287" s="305"/>
      <c r="I287" s="306"/>
      <c r="J287" s="306"/>
      <c r="K287" s="308"/>
      <c r="L287" s="207"/>
      <c r="M287" s="299"/>
      <c r="N287" s="300"/>
      <c r="O287" s="72"/>
      <c r="P287" s="222"/>
      <c r="Q287" s="301"/>
      <c r="R287" s="302"/>
      <c r="S287" s="302"/>
      <c r="T287" s="302"/>
      <c r="U287" s="302"/>
      <c r="V287" s="302"/>
      <c r="W287" s="302"/>
      <c r="X287" s="303"/>
      <c r="Y287" s="72"/>
      <c r="Z287" s="72" t="b">
        <f t="shared" si="14"/>
        <v>1</v>
      </c>
      <c r="AA287" s="72" t="b">
        <f t="shared" si="15"/>
        <v>0</v>
      </c>
      <c r="AB287" s="72" t="b">
        <f t="shared" si="12"/>
        <v>0</v>
      </c>
      <c r="AH287" s="63" t="b">
        <f t="shared" si="13"/>
        <v>0</v>
      </c>
    </row>
    <row r="288" spans="1:34" ht="42.75" hidden="1" customHeight="1" x14ac:dyDescent="0.2">
      <c r="A288" s="188"/>
      <c r="B288" s="291" t="s">
        <v>607</v>
      </c>
      <c r="C288" s="292"/>
      <c r="D288" s="293"/>
      <c r="E288" s="304"/>
      <c r="F288" s="294"/>
      <c r="G288" s="295"/>
      <c r="H288" s="305"/>
      <c r="I288" s="306"/>
      <c r="J288" s="306"/>
      <c r="K288" s="308"/>
      <c r="L288" s="207"/>
      <c r="M288" s="299"/>
      <c r="N288" s="300"/>
      <c r="O288" s="72"/>
      <c r="P288" s="222"/>
      <c r="Q288" s="301"/>
      <c r="R288" s="302"/>
      <c r="S288" s="302"/>
      <c r="T288" s="302"/>
      <c r="U288" s="302"/>
      <c r="V288" s="302"/>
      <c r="W288" s="302"/>
      <c r="X288" s="303"/>
      <c r="Y288" s="72"/>
      <c r="Z288" s="72" t="b">
        <f t="shared" si="14"/>
        <v>1</v>
      </c>
      <c r="AA288" s="72" t="b">
        <f t="shared" si="15"/>
        <v>0</v>
      </c>
      <c r="AB288" s="72" t="b">
        <f t="shared" si="12"/>
        <v>0</v>
      </c>
      <c r="AH288" s="63" t="b">
        <f t="shared" si="13"/>
        <v>0</v>
      </c>
    </row>
    <row r="289" spans="1:46" ht="42.75" hidden="1" customHeight="1" x14ac:dyDescent="0.2">
      <c r="A289" s="188"/>
      <c r="B289" s="291" t="s">
        <v>607</v>
      </c>
      <c r="C289" s="292"/>
      <c r="D289" s="293"/>
      <c r="E289" s="304"/>
      <c r="F289" s="294"/>
      <c r="G289" s="295"/>
      <c r="H289" s="305"/>
      <c r="I289" s="306"/>
      <c r="J289" s="306"/>
      <c r="K289" s="308"/>
      <c r="L289" s="207"/>
      <c r="M289" s="299"/>
      <c r="N289" s="300"/>
      <c r="O289" s="186"/>
      <c r="P289" s="222"/>
      <c r="Q289" s="301"/>
      <c r="R289" s="302"/>
      <c r="S289" s="302"/>
      <c r="T289" s="302"/>
      <c r="U289" s="302"/>
      <c r="V289" s="302"/>
      <c r="W289" s="302"/>
      <c r="X289" s="303"/>
      <c r="Y289" s="72"/>
      <c r="Z289" s="72" t="b">
        <f t="shared" si="14"/>
        <v>1</v>
      </c>
      <c r="AA289" s="72" t="b">
        <f t="shared" si="15"/>
        <v>0</v>
      </c>
      <c r="AB289" s="72" t="b">
        <f t="shared" si="12"/>
        <v>0</v>
      </c>
      <c r="AH289" s="63" t="b">
        <f t="shared" si="13"/>
        <v>0</v>
      </c>
    </row>
    <row r="290" spans="1:46" ht="6.75" hidden="1" customHeight="1" x14ac:dyDescent="0.2">
      <c r="A290" s="190">
        <v>1</v>
      </c>
      <c r="AA290" s="72"/>
      <c r="AB290" s="72"/>
      <c r="AH290" s="63"/>
    </row>
    <row r="291" spans="1:46" ht="54.75" hidden="1" customHeight="1" x14ac:dyDescent="0.2">
      <c r="A291" s="188">
        <v>1</v>
      </c>
      <c r="B291" s="45"/>
      <c r="D291" s="34"/>
      <c r="E291" s="34"/>
      <c r="F291" s="34"/>
      <c r="G291" s="34"/>
      <c r="H291" s="34"/>
      <c r="I291" s="34"/>
      <c r="J291" s="34"/>
      <c r="L291" s="116" t="str">
        <f>IF(UtvarderingsVal="Alt3","","Max poäng för uppfyllda bör-krav")</f>
        <v>Max poäng för uppfyllda bör-krav</v>
      </c>
      <c r="M291" s="528" t="str">
        <f>IF(UtvarderingsVal="Alt2","","Max prisavdrag för uppfyllda bör-krav")</f>
        <v>Max prisavdrag för uppfyllda bör-krav</v>
      </c>
      <c r="N291" s="529"/>
      <c r="P291" s="34"/>
      <c r="Q291" s="34"/>
      <c r="R291" s="34"/>
      <c r="S291" s="34"/>
      <c r="T291" s="34"/>
      <c r="U291" s="34"/>
      <c r="V291" s="34"/>
      <c r="W291" s="66"/>
      <c r="X291" s="67"/>
      <c r="Y291" s="34"/>
      <c r="Z291" s="34"/>
      <c r="AA291" s="72"/>
      <c r="AB291" s="72"/>
      <c r="AH291" s="63"/>
    </row>
    <row r="292" spans="1:46" ht="27" hidden="1" customHeight="1" x14ac:dyDescent="0.2">
      <c r="A292" s="188">
        <v>1</v>
      </c>
      <c r="B292" s="336"/>
      <c r="C292" s="337"/>
      <c r="F292" s="34"/>
      <c r="G292" s="74"/>
      <c r="H292" s="34"/>
      <c r="I292" s="34"/>
      <c r="J292" s="34"/>
      <c r="K292" s="115"/>
      <c r="L292" s="92">
        <f>IF(UtvarderingsVal="Alt3","",SUM(L225:L289))</f>
        <v>0</v>
      </c>
      <c r="M292" s="546">
        <f>IF(UtvarderingsVal="Alt2","",SUM(M225:M289))</f>
        <v>0</v>
      </c>
      <c r="N292" s="547"/>
      <c r="P292" s="143" t="str">
        <f>IF(UtvarderingsVal="Alt3","","Total erhållen poängsumma:")</f>
        <v>Total erhållen poängsumma:</v>
      </c>
      <c r="Q292" s="77">
        <f>IF(UtvarderingsVal="Alt3","",SUMIF(P225:P289,"Ja",L225:L289))</f>
        <v>0</v>
      </c>
      <c r="R292" s="527"/>
      <c r="S292" s="337"/>
      <c r="T292" s="549" t="str">
        <f>IF(UtvarderingsVal="Alt2","","Totalt erhållet prisavdrag:")</f>
        <v>Totalt erhållet prisavdrag:</v>
      </c>
      <c r="U292" s="550"/>
      <c r="V292" s="572">
        <f>IF(UtvarderingsVal="Alt2","",SUMIF(P225:P289,"Ja",M225:M289))</f>
        <v>0</v>
      </c>
      <c r="W292" s="573"/>
      <c r="X292" s="95"/>
      <c r="Y292" s="67"/>
      <c r="Z292" s="72"/>
      <c r="AA292" s="72"/>
      <c r="AB292" s="72"/>
      <c r="AH292" s="63"/>
    </row>
    <row r="293" spans="1:46" ht="14.25" hidden="1" x14ac:dyDescent="0.2">
      <c r="A293" s="188"/>
      <c r="B293" s="34"/>
      <c r="C293" s="34"/>
      <c r="D293" s="34"/>
      <c r="E293" s="34"/>
      <c r="F293" s="34"/>
      <c r="G293" s="34"/>
      <c r="H293" s="34"/>
      <c r="I293" s="34"/>
      <c r="J293" s="34"/>
      <c r="M293" s="548"/>
      <c r="N293" s="548"/>
      <c r="P293" s="34"/>
      <c r="Q293" s="34"/>
      <c r="R293" s="34"/>
      <c r="S293" s="34"/>
      <c r="T293" s="34"/>
      <c r="U293" s="34"/>
      <c r="V293" s="34"/>
      <c r="W293" s="34"/>
      <c r="X293" s="66"/>
      <c r="Y293" s="67"/>
      <c r="Z293" s="34"/>
      <c r="AA293" s="72"/>
      <c r="AB293" s="72"/>
      <c r="AH293" s="63"/>
    </row>
    <row r="294" spans="1:46" ht="21" hidden="1" customHeight="1" x14ac:dyDescent="0.2">
      <c r="C294" s="93"/>
      <c r="D294" s="93"/>
      <c r="E294" s="91"/>
      <c r="F294" s="91"/>
      <c r="G294" s="91"/>
      <c r="H294" s="91"/>
      <c r="I294" s="94"/>
      <c r="J294" s="7"/>
      <c r="P294" s="50"/>
      <c r="R294" s="7"/>
      <c r="S294" s="7"/>
      <c r="T294" s="45"/>
      <c r="U294" s="7"/>
      <c r="V294" s="53"/>
      <c r="W294" s="51"/>
      <c r="X294" s="34"/>
      <c r="Y294" s="34"/>
      <c r="Z294" s="34"/>
      <c r="AA294" s="72"/>
      <c r="AB294" s="72"/>
      <c r="AH294" s="63"/>
      <c r="AI294" s="56"/>
      <c r="AJ294" s="56"/>
      <c r="AK294" s="56"/>
      <c r="AL294" s="56"/>
      <c r="AM294" s="56"/>
      <c r="AN294" s="56"/>
      <c r="AO294" s="56"/>
      <c r="AP294" s="56"/>
      <c r="AQ294" s="56"/>
      <c r="AR294" s="56"/>
      <c r="AS294" s="56"/>
      <c r="AT294" s="56"/>
    </row>
    <row r="295" spans="1:46" ht="7.5" hidden="1" customHeight="1" x14ac:dyDescent="0.2">
      <c r="B295" s="93"/>
      <c r="C295" s="93"/>
      <c r="D295" s="93"/>
      <c r="E295" s="55"/>
      <c r="F295" s="55"/>
      <c r="G295" s="55"/>
      <c r="H295" s="55"/>
      <c r="J295" s="7"/>
      <c r="P295" s="50"/>
      <c r="R295" s="7"/>
      <c r="S295" s="7"/>
      <c r="T295" s="45"/>
      <c r="U295" s="7"/>
      <c r="V295" s="53"/>
      <c r="W295" s="51"/>
      <c r="X295" s="34"/>
      <c r="Y295" s="34"/>
      <c r="Z295" s="34"/>
      <c r="AA295" s="72"/>
      <c r="AB295" s="72"/>
      <c r="AH295" s="63"/>
      <c r="AI295" s="56"/>
      <c r="AJ295" s="56"/>
      <c r="AK295" s="56"/>
      <c r="AL295" s="56"/>
      <c r="AM295" s="56"/>
      <c r="AN295" s="56"/>
      <c r="AO295" s="56"/>
      <c r="AP295" s="56"/>
      <c r="AQ295" s="56"/>
      <c r="AR295" s="56"/>
      <c r="AS295" s="56"/>
      <c r="AT295" s="56"/>
    </row>
    <row r="296" spans="1:46" ht="23.25" hidden="1" customHeight="1" x14ac:dyDescent="0.2">
      <c r="A296" s="190" t="s">
        <v>133</v>
      </c>
      <c r="B296" s="152" t="s">
        <v>279</v>
      </c>
      <c r="C296" s="153"/>
      <c r="D296" s="154"/>
      <c r="E296" s="145"/>
      <c r="F296" s="155"/>
      <c r="G296" s="155"/>
      <c r="H296" s="155"/>
      <c r="I296" s="145"/>
      <c r="J296" s="147"/>
      <c r="K296" s="145"/>
      <c r="L296" s="146"/>
      <c r="M296" s="145"/>
      <c r="N296" s="156"/>
      <c r="P296" s="526" t="s">
        <v>102</v>
      </c>
      <c r="Q296" s="516"/>
      <c r="R296" s="524" t="s">
        <v>91</v>
      </c>
      <c r="S296" s="514" t="s">
        <v>522</v>
      </c>
      <c r="T296" s="515"/>
      <c r="U296" s="515"/>
      <c r="V296" s="515"/>
      <c r="W296" s="515"/>
      <c r="X296" s="516"/>
      <c r="Y296" s="95"/>
      <c r="Z296" s="34"/>
      <c r="AA296" s="34"/>
      <c r="AB296" s="34"/>
      <c r="AH296" s="56"/>
      <c r="AI296" s="56"/>
      <c r="AJ296" s="56"/>
      <c r="AK296" s="56"/>
      <c r="AL296" s="56"/>
      <c r="AM296" s="56"/>
      <c r="AN296" s="56"/>
      <c r="AO296" s="56"/>
      <c r="AP296" s="56"/>
      <c r="AQ296" s="56"/>
      <c r="AR296" s="56"/>
      <c r="AS296" s="56"/>
      <c r="AT296" s="56"/>
    </row>
    <row r="297" spans="1:46" ht="27" hidden="1" customHeight="1" x14ac:dyDescent="0.2">
      <c r="A297" s="190" t="s">
        <v>133</v>
      </c>
      <c r="B297" s="157" t="s">
        <v>106</v>
      </c>
      <c r="J297" s="7"/>
      <c r="N297" s="158"/>
      <c r="P297" s="517"/>
      <c r="Q297" s="518"/>
      <c r="R297" s="525"/>
      <c r="S297" s="517"/>
      <c r="T297" s="312"/>
      <c r="U297" s="312"/>
      <c r="V297" s="312"/>
      <c r="W297" s="312"/>
      <c r="X297" s="518"/>
      <c r="Y297" s="95"/>
      <c r="Z297" s="34"/>
      <c r="AA297" s="34"/>
      <c r="AB297" s="34"/>
      <c r="AH297" s="56"/>
      <c r="AI297" s="56"/>
      <c r="AJ297" s="56"/>
      <c r="AK297" s="56"/>
      <c r="AL297" s="56"/>
      <c r="AM297" s="56"/>
      <c r="AN297" s="56"/>
      <c r="AO297" s="56"/>
      <c r="AP297" s="56"/>
      <c r="AQ297" s="56"/>
      <c r="AR297" s="56"/>
      <c r="AS297" s="56"/>
      <c r="AT297" s="56"/>
    </row>
    <row r="298" spans="1:46" ht="74.25" hidden="1" customHeight="1" x14ac:dyDescent="0.25">
      <c r="A298" s="190" t="s">
        <v>133</v>
      </c>
      <c r="B298" s="183" t="s">
        <v>60</v>
      </c>
      <c r="J298" s="7"/>
      <c r="N298" s="158"/>
      <c r="P298" s="517"/>
      <c r="Q298" s="518"/>
      <c r="R298" s="525"/>
      <c r="S298" s="517"/>
      <c r="T298" s="312"/>
      <c r="U298" s="312"/>
      <c r="V298" s="312"/>
      <c r="W298" s="312"/>
      <c r="X298" s="518"/>
      <c r="Y298" s="95"/>
      <c r="Z298" s="34"/>
      <c r="AA298" s="34"/>
      <c r="AB298" s="34"/>
      <c r="AH298" s="56"/>
      <c r="AI298" s="56"/>
      <c r="AJ298" s="56"/>
      <c r="AK298" s="56"/>
      <c r="AL298" s="56"/>
      <c r="AM298" s="56"/>
      <c r="AN298" s="56"/>
      <c r="AO298" s="56"/>
      <c r="AP298" s="56"/>
      <c r="AQ298" s="56"/>
      <c r="AR298" s="56"/>
      <c r="AS298" s="56"/>
      <c r="AT298" s="56"/>
    </row>
    <row r="299" spans="1:46" ht="20.25" hidden="1" customHeight="1" x14ac:dyDescent="0.2">
      <c r="A299" s="190" t="s">
        <v>133</v>
      </c>
      <c r="B299" s="157" t="s">
        <v>105</v>
      </c>
      <c r="J299" s="170" t="s">
        <v>85</v>
      </c>
      <c r="N299" s="159"/>
      <c r="P299" s="184"/>
      <c r="Q299" s="538" t="s">
        <v>89</v>
      </c>
      <c r="R299" s="540" t="s">
        <v>86</v>
      </c>
      <c r="S299" s="488" t="s">
        <v>87</v>
      </c>
      <c r="T299" s="489"/>
      <c r="U299" s="488" t="s">
        <v>88</v>
      </c>
      <c r="V299" s="489"/>
      <c r="W299" s="519" t="s">
        <v>131</v>
      </c>
      <c r="X299" s="520"/>
      <c r="Y299" s="33"/>
      <c r="Z299" s="33"/>
      <c r="AD299" s="10"/>
      <c r="AE299" s="82"/>
      <c r="AH299" s="56"/>
      <c r="AI299" s="56"/>
      <c r="AJ299" s="56"/>
      <c r="AK299" s="56"/>
      <c r="AL299" s="56"/>
      <c r="AM299" s="56"/>
      <c r="AN299" s="56"/>
      <c r="AO299" s="56"/>
      <c r="AP299" s="56"/>
      <c r="AQ299" s="56"/>
      <c r="AR299" s="56"/>
      <c r="AS299" s="56"/>
      <c r="AT299" s="56"/>
    </row>
    <row r="300" spans="1:46" ht="21.75" hidden="1" customHeight="1" x14ac:dyDescent="0.2">
      <c r="A300" s="190" t="s">
        <v>133</v>
      </c>
      <c r="B300" s="171" t="s">
        <v>92</v>
      </c>
      <c r="C300" s="172"/>
      <c r="D300" s="173"/>
      <c r="E300" s="174"/>
      <c r="F300" s="175"/>
      <c r="G300" s="175"/>
      <c r="H300" s="176"/>
      <c r="I300" s="177" t="s">
        <v>130</v>
      </c>
      <c r="J300" s="208">
        <v>0.5</v>
      </c>
      <c r="L300" s="523"/>
      <c r="M300" s="523"/>
      <c r="N300" s="159"/>
      <c r="P300" s="185" t="s">
        <v>101</v>
      </c>
      <c r="Q300" s="539"/>
      <c r="R300" s="541"/>
      <c r="S300" s="490"/>
      <c r="T300" s="491"/>
      <c r="U300" s="490"/>
      <c r="V300" s="491"/>
      <c r="W300" s="521"/>
      <c r="X300" s="522"/>
      <c r="Y300" s="33"/>
      <c r="Z300" s="33"/>
      <c r="AD300" s="10"/>
      <c r="AE300" s="34"/>
      <c r="AH300" s="56"/>
      <c r="AI300" s="56"/>
      <c r="AJ300" s="56"/>
      <c r="AK300" s="56"/>
      <c r="AL300" s="56"/>
      <c r="AM300" s="56"/>
      <c r="AN300" s="56"/>
      <c r="AO300" s="56"/>
      <c r="AP300" s="56"/>
      <c r="AQ300" s="56"/>
      <c r="AR300" s="56"/>
      <c r="AS300" s="56"/>
      <c r="AT300" s="56"/>
    </row>
    <row r="301" spans="1:46" ht="21.75" hidden="1" customHeight="1" x14ac:dyDescent="0.2">
      <c r="A301" s="190" t="s">
        <v>133</v>
      </c>
      <c r="B301" s="171" t="s">
        <v>96</v>
      </c>
      <c r="C301" s="174"/>
      <c r="D301" s="178"/>
      <c r="E301" s="174"/>
      <c r="F301" s="175"/>
      <c r="G301" s="175"/>
      <c r="H301" s="176"/>
      <c r="I301" s="177" t="s">
        <v>145</v>
      </c>
      <c r="J301" s="208">
        <v>0.5</v>
      </c>
      <c r="L301" s="542"/>
      <c r="M301" s="542"/>
      <c r="N301" s="159"/>
      <c r="P301" s="166">
        <f>X116</f>
        <v>0</v>
      </c>
      <c r="Q301" s="167">
        <f>J300</f>
        <v>0.5</v>
      </c>
      <c r="R301" s="209"/>
      <c r="S301" s="536">
        <f>IFERROR(R301/P301*100,0)</f>
        <v>0</v>
      </c>
      <c r="T301" s="537"/>
      <c r="U301" s="496">
        <f>IFERROR(S301*Q301,"")</f>
        <v>0</v>
      </c>
      <c r="V301" s="497"/>
      <c r="W301" s="530" t="str">
        <f>IFERROR(SUM(U301+U303),"")</f>
        <v/>
      </c>
      <c r="X301" s="531"/>
      <c r="Y301" s="33"/>
      <c r="Z301" s="33"/>
      <c r="AD301" s="10"/>
      <c r="AE301" s="52"/>
      <c r="AH301" s="56"/>
      <c r="AI301" s="56"/>
      <c r="AJ301" s="56"/>
      <c r="AK301" s="56"/>
      <c r="AL301" s="56"/>
      <c r="AM301" s="56"/>
      <c r="AN301" s="56"/>
      <c r="AO301" s="56"/>
      <c r="AP301" s="56"/>
      <c r="AQ301" s="56"/>
      <c r="AR301" s="56"/>
      <c r="AS301" s="56"/>
      <c r="AT301" s="56"/>
    </row>
    <row r="302" spans="1:46" ht="29.25" hidden="1" customHeight="1" x14ac:dyDescent="0.2">
      <c r="A302" s="190" t="s">
        <v>133</v>
      </c>
      <c r="B302" s="351" t="s">
        <v>47</v>
      </c>
      <c r="C302" s="352"/>
      <c r="D302" s="353"/>
      <c r="E302" s="174"/>
      <c r="F302" s="179"/>
      <c r="G302" s="179"/>
      <c r="H302" s="180"/>
      <c r="I302" s="181" t="s">
        <v>48</v>
      </c>
      <c r="J302" s="182">
        <f>J301+J300</f>
        <v>1</v>
      </c>
      <c r="L302" s="98"/>
      <c r="M302" s="98"/>
      <c r="N302" s="160"/>
      <c r="P302" s="117" t="s">
        <v>93</v>
      </c>
      <c r="Q302" s="118"/>
      <c r="R302" s="119"/>
      <c r="S302" s="562"/>
      <c r="T302" s="563"/>
      <c r="U302" s="494"/>
      <c r="V302" s="495"/>
      <c r="W302" s="532"/>
      <c r="X302" s="533"/>
      <c r="Y302" s="33"/>
      <c r="Z302" s="33"/>
      <c r="AD302" s="10"/>
      <c r="AE302" s="34"/>
      <c r="AH302" s="56"/>
      <c r="AI302" s="56"/>
      <c r="AJ302" s="56"/>
      <c r="AK302" s="56"/>
      <c r="AL302" s="56"/>
      <c r="AM302" s="56"/>
      <c r="AN302" s="56"/>
      <c r="AO302" s="56"/>
      <c r="AP302" s="56"/>
      <c r="AQ302" s="56"/>
      <c r="AR302" s="56"/>
      <c r="AS302" s="56"/>
      <c r="AT302" s="56"/>
    </row>
    <row r="303" spans="1:46" ht="27.75" hidden="1" customHeight="1" x14ac:dyDescent="0.2">
      <c r="A303" s="190" t="s">
        <v>133</v>
      </c>
      <c r="B303" s="161"/>
      <c r="C303" s="162"/>
      <c r="D303" s="162"/>
      <c r="E303" s="162"/>
      <c r="F303" s="162"/>
      <c r="G303" s="162"/>
      <c r="H303" s="162"/>
      <c r="I303" s="162"/>
      <c r="J303" s="163"/>
      <c r="K303" s="164"/>
      <c r="L303" s="164"/>
      <c r="M303" s="164"/>
      <c r="N303" s="165"/>
      <c r="P303" s="168">
        <f>Q292</f>
        <v>0</v>
      </c>
      <c r="Q303" s="167">
        <f>J301</f>
        <v>0.5</v>
      </c>
      <c r="R303" s="169"/>
      <c r="S303" s="560"/>
      <c r="T303" s="561"/>
      <c r="U303" s="496" t="str">
        <f>IFERROR(((P303/L292)*100)*Q303,"")</f>
        <v/>
      </c>
      <c r="V303" s="497"/>
      <c r="W303" s="534"/>
      <c r="X303" s="535"/>
      <c r="Y303" s="33"/>
      <c r="Z303" s="33"/>
      <c r="AD303" s="10"/>
      <c r="AE303" s="52"/>
      <c r="AH303" s="56"/>
      <c r="AI303" s="56"/>
      <c r="AJ303" s="56"/>
      <c r="AK303" s="56"/>
      <c r="AL303" s="56"/>
      <c r="AM303" s="56"/>
      <c r="AN303" s="56"/>
      <c r="AO303" s="56"/>
      <c r="AP303" s="56"/>
      <c r="AQ303" s="56"/>
      <c r="AR303" s="56"/>
      <c r="AS303" s="56"/>
      <c r="AT303" s="56"/>
    </row>
    <row r="304" spans="1:46" ht="8.25" hidden="1" customHeight="1" x14ac:dyDescent="0.2">
      <c r="A304" s="190" t="s">
        <v>133</v>
      </c>
      <c r="J304" s="7"/>
      <c r="L304" s="83"/>
      <c r="M304" s="83"/>
      <c r="N304" s="83"/>
      <c r="P304" s="61"/>
      <c r="R304" s="61"/>
      <c r="S304" s="311"/>
      <c r="T304" s="311"/>
      <c r="U304" s="311"/>
      <c r="V304" s="311"/>
      <c r="W304" s="33"/>
      <c r="Y304" s="33"/>
      <c r="Z304" s="33"/>
      <c r="AD304" s="10"/>
      <c r="AE304" s="34"/>
      <c r="AH304" s="56"/>
      <c r="AI304" s="56"/>
      <c r="AJ304" s="56"/>
      <c r="AK304" s="56"/>
      <c r="AL304" s="56"/>
      <c r="AM304" s="56"/>
      <c r="AN304" s="56"/>
      <c r="AO304" s="56"/>
      <c r="AP304" s="56"/>
      <c r="AQ304" s="56"/>
      <c r="AR304" s="56"/>
      <c r="AS304" s="56"/>
      <c r="AT304" s="56"/>
    </row>
    <row r="305" spans="1:46" ht="8.25" hidden="1" customHeight="1" x14ac:dyDescent="0.2">
      <c r="A305" s="190" t="s">
        <v>133</v>
      </c>
      <c r="J305" s="7"/>
      <c r="L305" s="83"/>
      <c r="M305" s="83"/>
      <c r="N305" s="83"/>
      <c r="P305" s="61"/>
      <c r="R305" s="61"/>
      <c r="S305" s="10"/>
      <c r="T305" s="10"/>
      <c r="U305" s="10"/>
      <c r="V305" s="10"/>
      <c r="W305" s="33"/>
      <c r="Y305" s="33"/>
      <c r="Z305" s="33"/>
      <c r="AD305" s="10"/>
      <c r="AE305" s="34"/>
      <c r="AH305" s="56"/>
      <c r="AI305" s="56"/>
      <c r="AJ305" s="56"/>
      <c r="AK305" s="56"/>
      <c r="AL305" s="56"/>
      <c r="AM305" s="56"/>
      <c r="AN305" s="56"/>
      <c r="AO305" s="56"/>
      <c r="AP305" s="56"/>
      <c r="AQ305" s="56"/>
      <c r="AR305" s="56"/>
      <c r="AS305" s="56"/>
      <c r="AT305" s="56"/>
    </row>
    <row r="306" spans="1:46" ht="7.5" hidden="1" customHeight="1" x14ac:dyDescent="0.25">
      <c r="B306" s="78"/>
      <c r="C306" s="78"/>
      <c r="D306" s="78"/>
      <c r="E306" s="78"/>
      <c r="F306" s="78"/>
      <c r="G306" s="78"/>
      <c r="H306" s="78"/>
      <c r="I306" s="78"/>
      <c r="S306" s="34"/>
      <c r="T306" s="34"/>
      <c r="U306" s="34"/>
      <c r="V306" s="81"/>
      <c r="W306" s="81"/>
      <c r="X306" s="81"/>
      <c r="Y306" s="81"/>
      <c r="Z306" s="51"/>
    </row>
    <row r="307" spans="1:46" ht="29.25" hidden="1" customHeight="1" x14ac:dyDescent="0.2">
      <c r="A307" s="190" t="s">
        <v>134</v>
      </c>
      <c r="B307" s="144" t="s">
        <v>280</v>
      </c>
      <c r="C307" s="145"/>
      <c r="D307" s="145"/>
      <c r="E307" s="145"/>
      <c r="F307" s="145"/>
      <c r="G307" s="145"/>
      <c r="H307" s="145"/>
      <c r="I307" s="145"/>
      <c r="J307" s="145"/>
      <c r="K307" s="146"/>
      <c r="L307" s="145"/>
      <c r="M307" s="145"/>
      <c r="N307" s="156"/>
      <c r="P307" s="393" t="s">
        <v>104</v>
      </c>
      <c r="Q307" s="516"/>
      <c r="R307" s="393" t="s">
        <v>103</v>
      </c>
      <c r="S307" s="516"/>
    </row>
    <row r="308" spans="1:46" customFormat="1" ht="21.75" hidden="1" customHeight="1" x14ac:dyDescent="0.2">
      <c r="A308" s="190" t="s">
        <v>134</v>
      </c>
      <c r="B308" s="553" t="s">
        <v>146</v>
      </c>
      <c r="C308" s="327"/>
      <c r="D308" s="327"/>
      <c r="E308" s="327"/>
      <c r="F308" s="327"/>
      <c r="G308" s="327"/>
      <c r="H308" s="327"/>
      <c r="I308" s="327"/>
      <c r="J308" s="327"/>
      <c r="K308" s="327"/>
      <c r="L308" s="327"/>
      <c r="M308" s="327"/>
      <c r="N308" s="554"/>
      <c r="P308" s="99">
        <f>Q292</f>
        <v>0</v>
      </c>
      <c r="Q308" s="85"/>
      <c r="R308" s="99">
        <f>X116-P308</f>
        <v>0</v>
      </c>
      <c r="S308" s="85"/>
    </row>
    <row r="309" spans="1:46" hidden="1" x14ac:dyDescent="0.2">
      <c r="A309" s="190" t="s">
        <v>134</v>
      </c>
      <c r="B309" s="555"/>
      <c r="C309" s="327"/>
      <c r="D309" s="327"/>
      <c r="E309" s="327"/>
      <c r="F309" s="327"/>
      <c r="G309" s="327"/>
      <c r="H309" s="327"/>
      <c r="I309" s="327"/>
      <c r="J309" s="327"/>
      <c r="K309" s="327"/>
      <c r="L309" s="327"/>
      <c r="M309" s="327"/>
      <c r="N309" s="554"/>
      <c r="P309" s="87"/>
      <c r="Q309" s="86"/>
      <c r="R309" s="543" t="s">
        <v>137</v>
      </c>
      <c r="S309" s="518"/>
      <c r="T309" s="34"/>
      <c r="U309" s="34"/>
      <c r="X309" s="34"/>
      <c r="Y309" s="34"/>
      <c r="Z309" s="34"/>
      <c r="AA309" s="34"/>
      <c r="AB309" s="34"/>
      <c r="AC309" s="34"/>
      <c r="AD309" s="34"/>
      <c r="AE309" s="34"/>
      <c r="AF309" s="34"/>
      <c r="AG309" s="34"/>
    </row>
    <row r="310" spans="1:46" hidden="1" x14ac:dyDescent="0.2">
      <c r="A310" s="190" t="s">
        <v>134</v>
      </c>
      <c r="B310" s="556"/>
      <c r="C310" s="557"/>
      <c r="D310" s="557"/>
      <c r="E310" s="557"/>
      <c r="F310" s="557"/>
      <c r="G310" s="557"/>
      <c r="H310" s="557"/>
      <c r="I310" s="557"/>
      <c r="J310" s="557"/>
      <c r="K310" s="557"/>
      <c r="L310" s="557"/>
      <c r="M310" s="557"/>
      <c r="N310" s="558"/>
      <c r="P310" s="88"/>
      <c r="Q310" s="89"/>
      <c r="R310" s="544"/>
      <c r="S310" s="545"/>
      <c r="T310" s="34"/>
      <c r="U310" s="34"/>
      <c r="V310" s="54"/>
      <c r="Z310" s="336"/>
      <c r="AA310" s="336"/>
      <c r="AB310" s="336"/>
      <c r="AC310" s="34"/>
      <c r="AE310" s="34"/>
      <c r="AF310" s="34"/>
      <c r="AG310" s="34"/>
    </row>
    <row r="311" spans="1:46" ht="9" hidden="1" customHeight="1" x14ac:dyDescent="0.2">
      <c r="A311" s="190" t="s">
        <v>134</v>
      </c>
      <c r="J311" s="7"/>
      <c r="L311" s="83"/>
      <c r="M311" s="83"/>
      <c r="N311" s="83"/>
      <c r="P311" s="61"/>
      <c r="R311" s="61"/>
      <c r="S311" s="10"/>
      <c r="T311" s="10"/>
      <c r="U311" s="10"/>
      <c r="V311" s="10"/>
      <c r="W311" s="33"/>
      <c r="Y311" s="33"/>
      <c r="Z311" s="33"/>
      <c r="AD311" s="10"/>
      <c r="AE311" s="34"/>
      <c r="AH311" s="56"/>
      <c r="AI311" s="56"/>
      <c r="AJ311" s="56"/>
      <c r="AK311" s="56"/>
      <c r="AL311" s="56"/>
      <c r="AM311" s="56"/>
      <c r="AN311" s="56"/>
      <c r="AO311" s="56"/>
      <c r="AP311" s="56"/>
      <c r="AQ311" s="56"/>
      <c r="AR311" s="56"/>
      <c r="AS311" s="56"/>
      <c r="AT311" s="56"/>
    </row>
    <row r="312" spans="1:46" ht="9" hidden="1" customHeight="1" x14ac:dyDescent="0.2">
      <c r="J312" s="7"/>
      <c r="L312" s="83"/>
      <c r="M312" s="83"/>
      <c r="N312" s="83"/>
      <c r="P312" s="61"/>
      <c r="R312" s="61"/>
      <c r="S312" s="10"/>
      <c r="T312" s="10"/>
      <c r="U312" s="10"/>
      <c r="V312" s="10"/>
      <c r="W312" s="33"/>
      <c r="Y312" s="33"/>
      <c r="Z312" s="33"/>
      <c r="AD312" s="10"/>
      <c r="AE312" s="34"/>
      <c r="AH312" s="56"/>
      <c r="AI312" s="56"/>
      <c r="AJ312" s="56"/>
      <c r="AK312" s="56"/>
      <c r="AL312" s="56"/>
      <c r="AM312" s="56"/>
      <c r="AN312" s="56"/>
      <c r="AO312" s="56"/>
      <c r="AP312" s="56"/>
      <c r="AQ312" s="56"/>
      <c r="AR312" s="56"/>
      <c r="AS312" s="56"/>
      <c r="AT312" s="56"/>
    </row>
    <row r="313" spans="1:46" ht="23.25" hidden="1" customHeight="1" collapsed="1" x14ac:dyDescent="0.2">
      <c r="A313" s="190" t="s">
        <v>135</v>
      </c>
      <c r="B313" s="144" t="s">
        <v>281</v>
      </c>
      <c r="C313" s="145"/>
      <c r="D313" s="145"/>
      <c r="E313" s="145"/>
      <c r="F313" s="146"/>
      <c r="G313" s="145"/>
      <c r="H313" s="145"/>
      <c r="I313" s="145"/>
      <c r="J313" s="147"/>
      <c r="K313" s="145"/>
      <c r="L313" s="148"/>
      <c r="M313" s="148"/>
      <c r="N313" s="149"/>
      <c r="P313" s="61"/>
      <c r="R313" s="61"/>
      <c r="S313" s="10"/>
      <c r="T313" s="10"/>
      <c r="U313" s="10"/>
      <c r="V313" s="10"/>
      <c r="W313" s="33"/>
      <c r="Y313" s="33"/>
      <c r="Z313" s="33"/>
      <c r="AD313" s="10"/>
      <c r="AE313" s="34"/>
      <c r="AH313" s="56"/>
      <c r="AI313" s="56"/>
      <c r="AJ313" s="56"/>
      <c r="AK313" s="56"/>
      <c r="AL313" s="56"/>
      <c r="AM313" s="56"/>
      <c r="AN313" s="56"/>
      <c r="AO313" s="56"/>
      <c r="AP313" s="56"/>
      <c r="AQ313" s="56"/>
      <c r="AR313" s="56"/>
      <c r="AS313" s="56"/>
      <c r="AT313" s="56"/>
    </row>
    <row r="314" spans="1:46" ht="9.75" hidden="1" customHeight="1" x14ac:dyDescent="0.2">
      <c r="A314" s="190" t="s">
        <v>135</v>
      </c>
      <c r="B314" s="150"/>
      <c r="J314" s="7"/>
      <c r="L314" s="83"/>
      <c r="M314" s="83"/>
      <c r="N314" s="151"/>
      <c r="P314" s="61"/>
      <c r="R314" s="61"/>
      <c r="S314" s="10"/>
      <c r="T314" s="10"/>
      <c r="U314" s="10"/>
      <c r="V314" s="10"/>
      <c r="W314" s="33"/>
      <c r="Y314" s="33"/>
      <c r="Z314" s="33"/>
      <c r="AD314" s="10"/>
      <c r="AE314" s="34"/>
      <c r="AH314" s="56"/>
      <c r="AI314" s="56"/>
      <c r="AJ314" s="56"/>
      <c r="AK314" s="56"/>
      <c r="AL314" s="56"/>
      <c r="AM314" s="56"/>
      <c r="AN314" s="56"/>
      <c r="AO314" s="56"/>
      <c r="AP314" s="56"/>
      <c r="AQ314" s="56"/>
      <c r="AR314" s="56"/>
      <c r="AS314" s="56"/>
      <c r="AT314" s="56"/>
    </row>
    <row r="315" spans="1:46" ht="20.25" hidden="1" customHeight="1" x14ac:dyDescent="0.2">
      <c r="A315" s="190" t="s">
        <v>135</v>
      </c>
      <c r="B315" s="556" t="s">
        <v>107</v>
      </c>
      <c r="C315" s="557"/>
      <c r="D315" s="557"/>
      <c r="E315" s="557"/>
      <c r="F315" s="557"/>
      <c r="G315" s="557"/>
      <c r="H315" s="557"/>
      <c r="I315" s="557"/>
      <c r="J315" s="557"/>
      <c r="K315" s="557"/>
      <c r="L315" s="557"/>
      <c r="M315" s="557"/>
      <c r="N315" s="558"/>
      <c r="P315" s="70"/>
      <c r="Q315" s="71"/>
      <c r="R315" s="69"/>
      <c r="S315" s="492"/>
      <c r="T315" s="492"/>
      <c r="U315" s="492"/>
      <c r="V315" s="492"/>
      <c r="W315" s="33"/>
      <c r="AD315" s="10"/>
      <c r="AE315" s="52"/>
      <c r="AH315" s="56"/>
      <c r="AI315" s="56"/>
      <c r="AJ315" s="56"/>
      <c r="AK315" s="56"/>
      <c r="AL315" s="56"/>
      <c r="AM315" s="56"/>
      <c r="AN315" s="56"/>
      <c r="AO315" s="56"/>
      <c r="AP315" s="56"/>
      <c r="AQ315" s="56"/>
      <c r="AR315" s="56"/>
      <c r="AS315" s="56"/>
      <c r="AT315" s="56"/>
    </row>
    <row r="316" spans="1:46" ht="19.5" hidden="1" customHeight="1" x14ac:dyDescent="0.2">
      <c r="A316" s="190" t="s">
        <v>135</v>
      </c>
      <c r="B316" s="366"/>
      <c r="C316" s="367"/>
      <c r="D316" s="367"/>
      <c r="E316" s="367"/>
      <c r="F316" s="367"/>
      <c r="G316" s="367"/>
      <c r="H316" s="367"/>
      <c r="I316" s="367"/>
      <c r="J316" s="367"/>
      <c r="K316" s="367"/>
      <c r="L316" s="367"/>
      <c r="M316" s="367"/>
      <c r="N316" s="368"/>
      <c r="P316" s="61"/>
      <c r="U316" s="327"/>
      <c r="V316" s="327"/>
      <c r="W316" s="33"/>
      <c r="AD316" s="10"/>
      <c r="AH316" s="56"/>
      <c r="AI316" s="56"/>
      <c r="AJ316" s="56"/>
      <c r="AK316" s="56"/>
      <c r="AL316" s="56"/>
      <c r="AM316" s="56"/>
      <c r="AN316" s="56"/>
      <c r="AO316" s="56"/>
      <c r="AP316" s="56"/>
      <c r="AQ316" s="56"/>
      <c r="AR316" s="56"/>
      <c r="AS316" s="56"/>
      <c r="AT316" s="56"/>
    </row>
    <row r="317" spans="1:46" ht="18" hidden="1" customHeight="1" x14ac:dyDescent="0.2">
      <c r="A317" s="190" t="s">
        <v>135</v>
      </c>
      <c r="B317" s="369"/>
      <c r="C317" s="367"/>
      <c r="D317" s="367"/>
      <c r="E317" s="367"/>
      <c r="F317" s="367"/>
      <c r="G317" s="367"/>
      <c r="H317" s="367"/>
      <c r="I317" s="367"/>
      <c r="J317" s="367"/>
      <c r="K317" s="367"/>
      <c r="L317" s="367"/>
      <c r="M317" s="367"/>
      <c r="N317" s="368"/>
      <c r="P317" s="70"/>
      <c r="Q317" s="71"/>
      <c r="R317" s="69"/>
      <c r="S317" s="492"/>
      <c r="T317" s="492"/>
      <c r="U317" s="492"/>
      <c r="V317" s="492"/>
      <c r="W317" s="10"/>
      <c r="AD317" s="10"/>
      <c r="AE317" s="55"/>
      <c r="AH317" s="56"/>
      <c r="AI317" s="56"/>
      <c r="AJ317" s="56"/>
      <c r="AK317" s="56"/>
      <c r="AL317" s="56"/>
      <c r="AM317" s="56"/>
      <c r="AN317" s="56"/>
      <c r="AO317" s="56"/>
      <c r="AP317" s="56"/>
      <c r="AQ317" s="56"/>
      <c r="AR317" s="56"/>
      <c r="AS317" s="56"/>
      <c r="AT317" s="56"/>
    </row>
    <row r="318" spans="1:46" ht="19.5" hidden="1" customHeight="1" x14ac:dyDescent="0.2">
      <c r="A318" s="190" t="s">
        <v>135</v>
      </c>
      <c r="B318" s="369"/>
      <c r="C318" s="367"/>
      <c r="D318" s="367"/>
      <c r="E318" s="367"/>
      <c r="F318" s="367"/>
      <c r="G318" s="367"/>
      <c r="H318" s="367"/>
      <c r="I318" s="367"/>
      <c r="J318" s="367"/>
      <c r="K318" s="367"/>
      <c r="L318" s="367"/>
      <c r="M318" s="367"/>
      <c r="N318" s="368"/>
      <c r="P318" s="61"/>
      <c r="R318" s="61"/>
      <c r="S318" s="311"/>
      <c r="T318" s="311"/>
      <c r="U318" s="311"/>
      <c r="V318" s="311"/>
      <c r="W318" s="55"/>
      <c r="AD318" s="55"/>
      <c r="AE318" s="55"/>
      <c r="AH318" s="56"/>
      <c r="AI318" s="56"/>
      <c r="AJ318" s="56"/>
      <c r="AK318" s="56"/>
      <c r="AL318" s="56"/>
      <c r="AM318" s="56"/>
      <c r="AN318" s="56"/>
      <c r="AO318" s="56"/>
      <c r="AP318" s="56"/>
      <c r="AQ318" s="56"/>
      <c r="AR318" s="56"/>
      <c r="AS318" s="56"/>
      <c r="AT318" s="56"/>
    </row>
    <row r="319" spans="1:46" ht="12.75" hidden="1" customHeight="1" x14ac:dyDescent="0.2">
      <c r="A319" s="190" t="s">
        <v>135</v>
      </c>
      <c r="B319" s="369"/>
      <c r="C319" s="367"/>
      <c r="D319" s="367"/>
      <c r="E319" s="367"/>
      <c r="F319" s="367"/>
      <c r="G319" s="367"/>
      <c r="H319" s="367"/>
      <c r="I319" s="367"/>
      <c r="J319" s="367"/>
      <c r="K319" s="367"/>
      <c r="L319" s="367"/>
      <c r="M319" s="367"/>
      <c r="N319" s="368"/>
      <c r="P319" s="70"/>
      <c r="Q319" s="71"/>
      <c r="R319" s="493"/>
      <c r="S319" s="493"/>
      <c r="T319" s="493"/>
      <c r="AH319" s="56"/>
      <c r="AI319" s="56"/>
      <c r="AJ319" s="56"/>
      <c r="AK319" s="56"/>
      <c r="AL319" s="56"/>
      <c r="AM319" s="56"/>
      <c r="AN319" s="56"/>
      <c r="AO319" s="56"/>
      <c r="AP319" s="56"/>
      <c r="AQ319" s="56"/>
      <c r="AR319" s="56"/>
      <c r="AS319" s="56"/>
      <c r="AT319" s="56"/>
    </row>
    <row r="320" spans="1:46" ht="15.75" hidden="1" customHeight="1" x14ac:dyDescent="0.2">
      <c r="A320" s="190" t="s">
        <v>135</v>
      </c>
      <c r="B320" s="369"/>
      <c r="C320" s="367"/>
      <c r="D320" s="367"/>
      <c r="E320" s="367"/>
      <c r="F320" s="367"/>
      <c r="G320" s="367"/>
      <c r="H320" s="367"/>
      <c r="I320" s="367"/>
      <c r="J320" s="367"/>
      <c r="K320" s="367"/>
      <c r="L320" s="367"/>
      <c r="M320" s="367"/>
      <c r="N320" s="368"/>
      <c r="P320" s="61"/>
      <c r="R320" s="493"/>
      <c r="S320" s="493"/>
      <c r="T320" s="493"/>
      <c r="AH320" s="56"/>
      <c r="AI320" s="56"/>
      <c r="AJ320" s="56"/>
      <c r="AK320" s="56"/>
      <c r="AL320" s="56"/>
      <c r="AM320" s="56"/>
      <c r="AN320" s="56"/>
      <c r="AO320" s="56"/>
      <c r="AP320" s="56"/>
      <c r="AQ320" s="56"/>
      <c r="AR320" s="56"/>
      <c r="AS320" s="56"/>
      <c r="AT320" s="56"/>
    </row>
    <row r="321" spans="1:46" ht="18" hidden="1" customHeight="1" x14ac:dyDescent="0.2">
      <c r="A321" s="190" t="s">
        <v>135</v>
      </c>
      <c r="B321" s="369"/>
      <c r="C321" s="367"/>
      <c r="D321" s="367"/>
      <c r="E321" s="367"/>
      <c r="F321" s="367"/>
      <c r="G321" s="367"/>
      <c r="H321" s="367"/>
      <c r="I321" s="367"/>
      <c r="J321" s="367"/>
      <c r="K321" s="367"/>
      <c r="L321" s="367"/>
      <c r="M321" s="367"/>
      <c r="N321" s="368"/>
      <c r="P321" s="70"/>
      <c r="Q321" s="71"/>
      <c r="R321" s="69"/>
      <c r="S321" s="492"/>
      <c r="T321" s="492"/>
      <c r="U321" s="492"/>
      <c r="V321" s="492"/>
      <c r="AH321" s="56"/>
      <c r="AI321" s="56"/>
      <c r="AJ321" s="56"/>
      <c r="AK321" s="56"/>
      <c r="AL321" s="56"/>
      <c r="AM321" s="56"/>
      <c r="AN321" s="56"/>
      <c r="AO321" s="56"/>
      <c r="AP321" s="56"/>
      <c r="AQ321" s="56"/>
      <c r="AR321" s="56"/>
      <c r="AS321" s="56"/>
      <c r="AT321" s="56"/>
    </row>
    <row r="322" spans="1:46" hidden="1" x14ac:dyDescent="0.2">
      <c r="A322" s="190" t="s">
        <v>135</v>
      </c>
      <c r="B322" s="370"/>
      <c r="C322" s="371"/>
      <c r="D322" s="371"/>
      <c r="E322" s="371"/>
      <c r="F322" s="371"/>
      <c r="G322" s="371"/>
      <c r="H322" s="371"/>
      <c r="I322" s="371"/>
      <c r="J322" s="371"/>
      <c r="K322" s="371"/>
      <c r="L322" s="371"/>
      <c r="M322" s="371"/>
      <c r="N322" s="372"/>
      <c r="P322" s="68"/>
      <c r="R322" s="10"/>
      <c r="U322" s="327"/>
      <c r="V322" s="327"/>
      <c r="W322" s="7"/>
      <c r="AD322" s="7"/>
      <c r="AH322" s="56"/>
      <c r="AI322" s="56"/>
      <c r="AJ322" s="56"/>
      <c r="AK322" s="56"/>
      <c r="AL322" s="56"/>
      <c r="AM322" s="56"/>
      <c r="AN322" s="56"/>
      <c r="AO322" s="56"/>
      <c r="AP322" s="56"/>
      <c r="AQ322" s="56"/>
      <c r="AR322" s="56"/>
      <c r="AS322" s="56"/>
      <c r="AT322" s="56"/>
    </row>
    <row r="323" spans="1:46" hidden="1" x14ac:dyDescent="0.2">
      <c r="B323" s="90"/>
      <c r="C323" s="90"/>
      <c r="D323" s="90"/>
      <c r="E323" s="90"/>
      <c r="F323" s="90"/>
      <c r="G323" s="90"/>
      <c r="H323" s="90"/>
      <c r="I323" s="90"/>
      <c r="J323" s="7"/>
      <c r="L323" s="84"/>
      <c r="M323" s="84"/>
      <c r="N323" s="84"/>
      <c r="P323" s="68"/>
      <c r="R323" s="10"/>
      <c r="U323" s="33"/>
      <c r="V323" s="33"/>
      <c r="W323" s="7"/>
      <c r="AD323" s="7"/>
      <c r="AH323" s="56"/>
      <c r="AI323" s="56"/>
      <c r="AJ323" s="56"/>
      <c r="AK323" s="56"/>
      <c r="AL323" s="56"/>
      <c r="AM323" s="56"/>
      <c r="AN323" s="56"/>
      <c r="AO323" s="56"/>
      <c r="AP323" s="56"/>
      <c r="AQ323" s="56"/>
      <c r="AR323" s="56"/>
      <c r="AS323" s="56"/>
      <c r="AT323" s="56"/>
    </row>
    <row r="324" spans="1:46" hidden="1" x14ac:dyDescent="0.2">
      <c r="B324" s="90"/>
      <c r="C324" s="90"/>
      <c r="D324" s="90"/>
      <c r="E324" s="90"/>
      <c r="F324" s="90"/>
      <c r="G324" s="90"/>
      <c r="H324" s="90"/>
      <c r="I324" s="90"/>
      <c r="J324" s="7"/>
      <c r="L324" s="84"/>
      <c r="M324" s="84"/>
      <c r="N324" s="84"/>
      <c r="P324" s="68"/>
      <c r="R324" s="10"/>
      <c r="U324" s="33"/>
      <c r="V324" s="33"/>
      <c r="W324" s="7"/>
      <c r="AD324" s="7"/>
      <c r="AH324" s="56"/>
      <c r="AI324" s="56"/>
      <c r="AJ324" s="56"/>
      <c r="AK324" s="56"/>
      <c r="AL324" s="56"/>
      <c r="AM324" s="56"/>
      <c r="AN324" s="56"/>
      <c r="AO324" s="56"/>
      <c r="AP324" s="56"/>
      <c r="AQ324" s="56"/>
      <c r="AR324" s="56"/>
      <c r="AS324" s="56"/>
      <c r="AT324" s="56"/>
    </row>
    <row r="325" spans="1:46" ht="48" customHeight="1" x14ac:dyDescent="0.25">
      <c r="B325" s="566" t="s">
        <v>636</v>
      </c>
      <c r="C325" s="566"/>
      <c r="D325" s="566"/>
      <c r="E325" s="566"/>
      <c r="F325" s="566"/>
      <c r="H325" s="75"/>
      <c r="I325" s="75"/>
      <c r="J325" s="75"/>
      <c r="S325" s="34"/>
      <c r="T325" s="34"/>
      <c r="U325" s="34"/>
      <c r="W325" s="34"/>
    </row>
    <row r="326" spans="1:46" ht="26.25" customHeight="1" x14ac:dyDescent="0.2">
      <c r="B326" s="564" t="s">
        <v>262</v>
      </c>
      <c r="C326" s="565"/>
      <c r="D326" s="565"/>
      <c r="E326" s="565"/>
      <c r="F326" s="565"/>
      <c r="G326" s="565"/>
      <c r="H326" s="565"/>
      <c r="I326" s="565"/>
      <c r="J326" s="75"/>
      <c r="S326" s="34"/>
      <c r="T326" s="34"/>
      <c r="U326" s="34"/>
      <c r="W326" s="34"/>
    </row>
    <row r="327" spans="1:46" x14ac:dyDescent="0.2">
      <c r="B327" s="30" t="s">
        <v>94</v>
      </c>
      <c r="H327" s="75"/>
      <c r="I327" s="75"/>
      <c r="J327" s="75"/>
      <c r="K327" s="45"/>
      <c r="P327" s="30"/>
      <c r="U327" s="34"/>
      <c r="V327" s="34"/>
      <c r="W327" s="34"/>
    </row>
    <row r="328" spans="1:46" ht="19.5" customHeight="1" x14ac:dyDescent="0.2">
      <c r="B328" s="343" t="s">
        <v>283</v>
      </c>
      <c r="C328" s="481"/>
      <c r="D328" s="481"/>
      <c r="E328" s="481"/>
      <c r="F328" s="481"/>
      <c r="G328" s="481"/>
      <c r="H328" s="481"/>
      <c r="I328" s="482"/>
      <c r="J328" s="75"/>
      <c r="K328" s="45"/>
      <c r="P328" s="487"/>
      <c r="Q328" s="487"/>
      <c r="R328" s="487"/>
      <c r="S328" s="487"/>
      <c r="T328" s="193"/>
      <c r="U328" s="34"/>
    </row>
    <row r="329" spans="1:46" ht="19.5" customHeight="1" x14ac:dyDescent="0.2">
      <c r="B329" s="339"/>
      <c r="C329" s="340"/>
      <c r="D329" s="340"/>
      <c r="E329" s="340"/>
      <c r="F329" s="340"/>
      <c r="G329" s="340"/>
      <c r="H329" s="340"/>
      <c r="I329" s="341"/>
      <c r="J329" s="75"/>
      <c r="K329" s="45"/>
      <c r="U329" s="34"/>
      <c r="AG329" s="34"/>
      <c r="AH329" s="34"/>
    </row>
    <row r="330" spans="1:46" ht="19.5" customHeight="1" x14ac:dyDescent="0.2">
      <c r="B330" s="339"/>
      <c r="C330" s="340"/>
      <c r="D330" s="340"/>
      <c r="E330" s="340"/>
      <c r="F330" s="340"/>
      <c r="G330" s="340"/>
      <c r="H330" s="340"/>
      <c r="I330" s="341"/>
      <c r="K330" s="45"/>
      <c r="U330" s="34"/>
      <c r="X330" s="559"/>
      <c r="Y330" s="559"/>
      <c r="Z330" s="559"/>
      <c r="AA330" s="559"/>
      <c r="AB330" s="559"/>
      <c r="AG330" s="34"/>
      <c r="AH330" s="34"/>
    </row>
    <row r="331" spans="1:46" ht="19.5" customHeight="1" x14ac:dyDescent="0.2">
      <c r="B331" s="342"/>
      <c r="C331" s="342"/>
      <c r="D331" s="342"/>
      <c r="E331" s="342"/>
      <c r="F331" s="342"/>
      <c r="G331" s="342"/>
      <c r="H331" s="342"/>
      <c r="I331" s="342"/>
      <c r="K331" s="45"/>
      <c r="U331" s="34"/>
      <c r="X331" s="559"/>
      <c r="Y331" s="559"/>
      <c r="Z331" s="559"/>
      <c r="AA331" s="559"/>
      <c r="AB331" s="559"/>
      <c r="AG331" s="34"/>
      <c r="AH331" s="34"/>
    </row>
    <row r="332" spans="1:46" ht="12.75" customHeight="1" x14ac:dyDescent="0.2">
      <c r="J332" s="7"/>
      <c r="P332" s="7"/>
      <c r="Q332" s="7"/>
      <c r="R332" s="7"/>
      <c r="S332" s="7"/>
      <c r="T332" s="7"/>
      <c r="U332" s="34"/>
      <c r="X332" s="559"/>
      <c r="Y332" s="559"/>
      <c r="Z332" s="559"/>
      <c r="AA332" s="559"/>
      <c r="AB332" s="559"/>
      <c r="AG332" s="34"/>
      <c r="AH332" s="34"/>
    </row>
    <row r="333" spans="1:46" ht="19.5" customHeight="1" x14ac:dyDescent="0.2">
      <c r="B333" s="30" t="s">
        <v>269</v>
      </c>
      <c r="P333" s="30"/>
      <c r="U333" s="34"/>
      <c r="X333" s="559"/>
      <c r="Y333" s="559"/>
      <c r="Z333" s="559"/>
      <c r="AA333" s="559"/>
      <c r="AB333" s="559"/>
      <c r="AG333" s="34"/>
      <c r="AH333" s="34"/>
    </row>
    <row r="334" spans="1:46" ht="19.5" customHeight="1" x14ac:dyDescent="0.2">
      <c r="B334" s="338" t="s">
        <v>144</v>
      </c>
      <c r="C334" s="338"/>
      <c r="D334" s="338"/>
      <c r="E334" s="338"/>
      <c r="F334" s="338"/>
      <c r="G334" s="338"/>
      <c r="H334" s="338"/>
      <c r="I334" s="338"/>
      <c r="P334" s="487"/>
      <c r="Q334" s="487"/>
      <c r="R334" s="487"/>
      <c r="S334" s="487"/>
      <c r="T334" s="193"/>
      <c r="U334" s="34"/>
      <c r="X334" s="559"/>
      <c r="Y334" s="559"/>
      <c r="Z334" s="559"/>
      <c r="AA334" s="559"/>
      <c r="AB334" s="559"/>
    </row>
    <row r="335" spans="1:46" ht="19.5" customHeight="1" x14ac:dyDescent="0.2">
      <c r="B335" s="342"/>
      <c r="C335" s="342"/>
      <c r="D335" s="342"/>
      <c r="E335" s="342"/>
      <c r="F335" s="342"/>
      <c r="G335" s="342"/>
      <c r="H335" s="342"/>
      <c r="I335" s="342"/>
      <c r="U335" s="34"/>
      <c r="X335" s="559"/>
      <c r="Y335" s="559"/>
      <c r="Z335" s="559"/>
      <c r="AA335" s="559"/>
      <c r="AB335" s="559"/>
      <c r="AG335" s="34"/>
      <c r="AH335" s="34"/>
    </row>
    <row r="336" spans="1:46" ht="19.5" customHeight="1" x14ac:dyDescent="0.2">
      <c r="B336" s="342"/>
      <c r="C336" s="342"/>
      <c r="D336" s="342"/>
      <c r="E336" s="342"/>
      <c r="F336" s="342"/>
      <c r="G336" s="342"/>
      <c r="H336" s="342"/>
      <c r="I336" s="342"/>
      <c r="U336" s="34"/>
      <c r="X336" s="559"/>
      <c r="Y336" s="559"/>
      <c r="Z336" s="559"/>
      <c r="AA336" s="559"/>
      <c r="AB336" s="559"/>
      <c r="AG336" s="34"/>
      <c r="AH336" s="34"/>
    </row>
    <row r="337" spans="2:34" ht="19.5" customHeight="1" x14ac:dyDescent="0.2">
      <c r="B337" s="342"/>
      <c r="C337" s="342"/>
      <c r="D337" s="342"/>
      <c r="E337" s="342"/>
      <c r="F337" s="342"/>
      <c r="G337" s="342"/>
      <c r="H337" s="342"/>
      <c r="I337" s="342"/>
      <c r="U337" s="34"/>
      <c r="X337" s="559"/>
      <c r="Y337" s="559"/>
      <c r="Z337" s="559"/>
      <c r="AA337" s="559"/>
      <c r="AB337" s="559"/>
      <c r="AG337" s="34"/>
      <c r="AH337" s="34"/>
    </row>
    <row r="338" spans="2:34" ht="19.5" customHeight="1" x14ac:dyDescent="0.2">
      <c r="U338" s="34"/>
      <c r="X338" s="559"/>
      <c r="Y338" s="559"/>
      <c r="Z338" s="559"/>
      <c r="AA338" s="559"/>
      <c r="AB338" s="559"/>
      <c r="AG338" s="34"/>
      <c r="AH338" s="34"/>
    </row>
    <row r="339" spans="2:34" ht="19.5" customHeight="1" x14ac:dyDescent="0.2">
      <c r="B339" s="30" t="s">
        <v>270</v>
      </c>
      <c r="P339" s="30"/>
      <c r="U339" s="34"/>
      <c r="X339" s="559"/>
      <c r="Y339" s="559"/>
      <c r="Z339" s="559"/>
      <c r="AA339" s="559"/>
      <c r="AB339" s="559"/>
      <c r="AG339" s="34"/>
      <c r="AH339" s="34"/>
    </row>
    <row r="340" spans="2:34" ht="19.5" customHeight="1" x14ac:dyDescent="0.2">
      <c r="B340" s="338" t="s">
        <v>271</v>
      </c>
      <c r="C340" s="338"/>
      <c r="D340" s="338"/>
      <c r="E340" s="338"/>
      <c r="F340" s="338"/>
      <c r="G340" s="338"/>
      <c r="H340" s="338"/>
      <c r="I340" s="338"/>
      <c r="P340" s="551"/>
      <c r="Q340" s="551"/>
      <c r="R340" s="551"/>
      <c r="S340" s="551"/>
      <c r="T340" s="193"/>
      <c r="U340" s="34"/>
      <c r="X340" s="559"/>
      <c r="Y340" s="559"/>
      <c r="Z340" s="559"/>
      <c r="AA340" s="559"/>
      <c r="AB340" s="559"/>
    </row>
    <row r="341" spans="2:34" ht="19.5" customHeight="1" x14ac:dyDescent="0.2">
      <c r="B341" s="342"/>
      <c r="C341" s="342"/>
      <c r="D341" s="342"/>
      <c r="E341" s="342"/>
      <c r="F341" s="342"/>
      <c r="G341" s="342"/>
      <c r="H341" s="342"/>
      <c r="I341" s="342"/>
      <c r="U341" s="34"/>
      <c r="X341" s="559"/>
      <c r="Y341" s="559"/>
      <c r="Z341" s="559"/>
      <c r="AA341" s="559"/>
      <c r="AB341" s="559"/>
      <c r="AG341" s="34"/>
      <c r="AH341" s="34"/>
    </row>
    <row r="342" spans="2:34" ht="19.5" customHeight="1" x14ac:dyDescent="0.2">
      <c r="B342" s="342"/>
      <c r="C342" s="342"/>
      <c r="D342" s="342"/>
      <c r="E342" s="342"/>
      <c r="F342" s="342"/>
      <c r="G342" s="342"/>
      <c r="H342" s="342"/>
      <c r="I342" s="342"/>
      <c r="U342" s="34"/>
      <c r="X342" s="559"/>
      <c r="Y342" s="559"/>
      <c r="Z342" s="559"/>
      <c r="AA342" s="559"/>
      <c r="AB342" s="559"/>
      <c r="AG342" s="34"/>
      <c r="AH342" s="34"/>
    </row>
    <row r="343" spans="2:34" ht="19.5" customHeight="1" x14ac:dyDescent="0.2">
      <c r="B343" s="342"/>
      <c r="C343" s="342"/>
      <c r="D343" s="342"/>
      <c r="E343" s="342"/>
      <c r="F343" s="342"/>
      <c r="G343" s="342"/>
      <c r="H343" s="342"/>
      <c r="I343" s="342"/>
      <c r="U343" s="34"/>
      <c r="X343" s="559"/>
      <c r="Y343" s="559"/>
      <c r="Z343" s="559"/>
      <c r="AA343" s="559"/>
      <c r="AB343" s="559"/>
      <c r="AG343" s="34"/>
      <c r="AH343" s="34"/>
    </row>
    <row r="344" spans="2:34" ht="19.5" customHeight="1" x14ac:dyDescent="0.2">
      <c r="B344" s="342"/>
      <c r="C344" s="342"/>
      <c r="D344" s="342"/>
      <c r="E344" s="342"/>
      <c r="F344" s="342"/>
      <c r="G344" s="342"/>
      <c r="H344" s="342"/>
      <c r="I344" s="342"/>
      <c r="U344" s="34"/>
      <c r="X344" s="559"/>
      <c r="Y344" s="559"/>
      <c r="Z344" s="559"/>
      <c r="AA344" s="559"/>
      <c r="AB344" s="559"/>
      <c r="AG344" s="34"/>
      <c r="AH344" s="34"/>
    </row>
    <row r="345" spans="2:34" ht="19.5" customHeight="1" x14ac:dyDescent="0.2">
      <c r="B345" s="342"/>
      <c r="C345" s="342"/>
      <c r="D345" s="342"/>
      <c r="E345" s="342"/>
      <c r="F345" s="342"/>
      <c r="G345" s="342"/>
      <c r="H345" s="342"/>
      <c r="I345" s="342"/>
      <c r="U345" s="34"/>
      <c r="X345" s="559"/>
      <c r="Y345" s="559"/>
      <c r="Z345" s="559"/>
      <c r="AA345" s="559"/>
      <c r="AB345" s="559"/>
      <c r="AG345" s="34"/>
      <c r="AH345" s="34"/>
    </row>
    <row r="346" spans="2:34" ht="17.25" customHeight="1" x14ac:dyDescent="0.2">
      <c r="B346" s="43"/>
      <c r="C346" s="43"/>
      <c r="D346" s="43"/>
      <c r="E346" s="43"/>
      <c r="F346" s="43"/>
      <c r="H346" s="37"/>
      <c r="I346" s="37"/>
      <c r="J346" s="37"/>
      <c r="P346" s="36"/>
      <c r="S346" s="34"/>
      <c r="T346" s="34"/>
      <c r="U346" s="34"/>
      <c r="X346" s="559"/>
      <c r="Y346" s="559"/>
      <c r="Z346" s="559"/>
      <c r="AA346" s="559"/>
      <c r="AB346" s="559"/>
      <c r="AG346" s="34"/>
      <c r="AH346" s="34"/>
    </row>
    <row r="347" spans="2:34" ht="19.5" customHeight="1" x14ac:dyDescent="0.2">
      <c r="B347" s="30" t="s">
        <v>138</v>
      </c>
      <c r="P347" s="30"/>
      <c r="U347" s="34"/>
      <c r="X347" s="559"/>
      <c r="Y347" s="559"/>
      <c r="Z347" s="559"/>
      <c r="AA347" s="559"/>
      <c r="AB347" s="559"/>
      <c r="AG347" s="34"/>
      <c r="AH347" s="34"/>
    </row>
    <row r="348" spans="2:34" ht="19.5" customHeight="1" x14ac:dyDescent="0.2">
      <c r="B348" s="338" t="s">
        <v>161</v>
      </c>
      <c r="C348" s="338"/>
      <c r="D348" s="338"/>
      <c r="E348" s="338"/>
      <c r="F348" s="338"/>
      <c r="G348" s="338"/>
      <c r="H348" s="338"/>
      <c r="I348" s="338"/>
      <c r="K348" s="45"/>
      <c r="P348" s="487"/>
      <c r="Q348" s="487"/>
      <c r="R348" s="487"/>
      <c r="S348" s="487"/>
      <c r="T348" s="193"/>
      <c r="U348" s="34"/>
      <c r="X348" s="559"/>
      <c r="Y348" s="559"/>
      <c r="Z348" s="559"/>
      <c r="AA348" s="559"/>
      <c r="AB348" s="559"/>
    </row>
    <row r="349" spans="2:34" ht="19.5" customHeight="1" x14ac:dyDescent="0.2">
      <c r="B349" s="342"/>
      <c r="C349" s="342"/>
      <c r="D349" s="342"/>
      <c r="E349" s="342"/>
      <c r="F349" s="342"/>
      <c r="G349" s="342"/>
      <c r="H349" s="342"/>
      <c r="I349" s="342"/>
      <c r="K349" s="45"/>
      <c r="U349" s="34"/>
      <c r="X349" s="559"/>
      <c r="Y349" s="559"/>
      <c r="Z349" s="559"/>
      <c r="AA349" s="559"/>
      <c r="AB349" s="559"/>
      <c r="AG349" s="34"/>
      <c r="AH349" s="34"/>
    </row>
    <row r="350" spans="2:34" ht="19.5" customHeight="1" x14ac:dyDescent="0.2">
      <c r="B350" s="342"/>
      <c r="C350" s="342"/>
      <c r="D350" s="342"/>
      <c r="E350" s="342"/>
      <c r="F350" s="342"/>
      <c r="G350" s="342"/>
      <c r="H350" s="342"/>
      <c r="I350" s="342"/>
      <c r="K350" s="45"/>
      <c r="U350" s="34"/>
      <c r="X350" s="559"/>
      <c r="Y350" s="559"/>
      <c r="Z350" s="559"/>
      <c r="AA350" s="559"/>
      <c r="AB350" s="559"/>
      <c r="AG350" s="34"/>
      <c r="AH350" s="34"/>
    </row>
    <row r="351" spans="2:34" ht="19.5" customHeight="1" x14ac:dyDescent="0.2">
      <c r="B351" s="342"/>
      <c r="C351" s="342"/>
      <c r="D351" s="342"/>
      <c r="E351" s="342"/>
      <c r="F351" s="342"/>
      <c r="G351" s="342"/>
      <c r="H351" s="342"/>
      <c r="I351" s="342"/>
      <c r="K351" s="45"/>
      <c r="U351" s="34"/>
      <c r="X351" s="559"/>
      <c r="Y351" s="559"/>
      <c r="Z351" s="559"/>
      <c r="AA351" s="559"/>
      <c r="AB351" s="559"/>
      <c r="AG351" s="34"/>
      <c r="AH351" s="34"/>
    </row>
    <row r="352" spans="2:34" ht="19.5" customHeight="1" x14ac:dyDescent="0.2">
      <c r="J352" s="7"/>
      <c r="P352" s="7"/>
      <c r="Q352" s="7"/>
      <c r="R352" s="7"/>
      <c r="S352" s="7"/>
      <c r="T352" s="7"/>
      <c r="U352" s="34"/>
      <c r="X352" s="559"/>
      <c r="Y352" s="559"/>
      <c r="Z352" s="559"/>
      <c r="AA352" s="559"/>
      <c r="AB352" s="559"/>
      <c r="AG352" s="34"/>
      <c r="AH352" s="34"/>
    </row>
    <row r="353" spans="2:34" ht="17.25" customHeight="1" x14ac:dyDescent="0.2">
      <c r="B353" s="30" t="s">
        <v>268</v>
      </c>
      <c r="C353" s="43"/>
      <c r="D353" s="43"/>
      <c r="E353" s="43"/>
      <c r="F353" s="43"/>
      <c r="H353" s="37"/>
      <c r="I353" s="37"/>
      <c r="J353" s="37"/>
      <c r="P353" s="36"/>
      <c r="S353" s="34"/>
      <c r="T353" s="34"/>
      <c r="U353" s="34"/>
      <c r="X353" s="559"/>
      <c r="Y353" s="559"/>
      <c r="Z353" s="559"/>
      <c r="AA353" s="559"/>
      <c r="AB353" s="559"/>
      <c r="AG353" s="34"/>
      <c r="AH353" s="34"/>
    </row>
    <row r="354" spans="2:34" s="1" customFormat="1" ht="43.9" customHeight="1" x14ac:dyDescent="0.2">
      <c r="B354" s="338" t="s">
        <v>514</v>
      </c>
      <c r="C354" s="338"/>
      <c r="D354" s="338"/>
      <c r="E354" s="338"/>
      <c r="F354" s="338"/>
      <c r="G354" s="338"/>
      <c r="H354" s="338"/>
      <c r="I354" s="338"/>
      <c r="X354" s="559"/>
      <c r="Y354" s="559"/>
      <c r="Z354" s="559"/>
      <c r="AA354" s="559"/>
      <c r="AB354" s="559"/>
    </row>
    <row r="355" spans="2:34" s="1" customFormat="1" ht="41.25" customHeight="1" x14ac:dyDescent="0.2">
      <c r="B355" s="354"/>
      <c r="C355" s="355"/>
      <c r="D355" s="355"/>
      <c r="E355" s="356"/>
      <c r="F355" s="356"/>
      <c r="G355" s="356"/>
      <c r="H355" s="356"/>
      <c r="I355" s="357"/>
      <c r="X355" s="559"/>
      <c r="Y355" s="559"/>
      <c r="Z355" s="559"/>
      <c r="AA355" s="559"/>
      <c r="AB355" s="559"/>
    </row>
    <row r="356" spans="2:34" s="1" customFormat="1" ht="41.25" customHeight="1" x14ac:dyDescent="0.2">
      <c r="B356" s="358"/>
      <c r="C356" s="359"/>
      <c r="D356" s="359"/>
      <c r="E356" s="360"/>
      <c r="F356" s="360"/>
      <c r="G356" s="360"/>
      <c r="H356" s="360"/>
      <c r="I356" s="361"/>
      <c r="X356" s="559"/>
      <c r="Y356" s="559"/>
      <c r="Z356" s="559"/>
      <c r="AA356" s="559"/>
      <c r="AB356" s="559"/>
    </row>
    <row r="357" spans="2:34" s="1" customFormat="1" ht="25.5" customHeight="1" x14ac:dyDescent="0.25">
      <c r="B357" s="362"/>
      <c r="C357" s="363"/>
      <c r="D357" s="363"/>
      <c r="E357" s="363"/>
      <c r="F357" s="363"/>
      <c r="G357" s="363"/>
      <c r="H357" s="363"/>
      <c r="I357" s="364"/>
      <c r="J357" s="22"/>
      <c r="K357" s="22"/>
      <c r="L357" s="22"/>
      <c r="M357" s="22"/>
      <c r="X357" s="559"/>
      <c r="Y357" s="559"/>
      <c r="Z357" s="559"/>
      <c r="AA357" s="559"/>
      <c r="AB357" s="559"/>
    </row>
    <row r="358" spans="2:34" ht="17.25" customHeight="1" x14ac:dyDescent="0.2">
      <c r="B358" s="43"/>
      <c r="C358" s="43"/>
      <c r="D358" s="43"/>
      <c r="E358" s="43"/>
      <c r="F358" s="43"/>
      <c r="H358" s="37"/>
      <c r="I358" s="37"/>
      <c r="J358" s="37"/>
      <c r="P358" s="36"/>
      <c r="S358" s="34"/>
      <c r="T358" s="34"/>
      <c r="U358" s="34"/>
      <c r="X358" s="559"/>
      <c r="Y358" s="559"/>
      <c r="Z358" s="559"/>
      <c r="AA358" s="559"/>
      <c r="AB358" s="559"/>
      <c r="AG358" s="34"/>
      <c r="AH358" s="34"/>
    </row>
    <row r="359" spans="2:34" ht="20.25" customHeight="1" x14ac:dyDescent="0.2">
      <c r="B359" s="365" t="s">
        <v>34</v>
      </c>
      <c r="C359" s="365"/>
      <c r="D359" s="365"/>
      <c r="E359" s="365"/>
      <c r="F359" s="365"/>
      <c r="P359" s="36"/>
      <c r="S359" s="34"/>
      <c r="T359" s="34"/>
      <c r="U359" s="34"/>
      <c r="X359" s="559"/>
      <c r="Y359" s="559"/>
      <c r="Z359" s="559"/>
      <c r="AA359" s="559"/>
      <c r="AB359" s="559"/>
      <c r="AG359" s="34"/>
      <c r="AH359" s="34"/>
    </row>
    <row r="360" spans="2:34" ht="33" customHeight="1" x14ac:dyDescent="0.2">
      <c r="B360" s="343" t="s">
        <v>35</v>
      </c>
      <c r="C360" s="344"/>
      <c r="D360" s="344"/>
      <c r="E360" s="344"/>
      <c r="F360" s="344"/>
      <c r="G360" s="344"/>
      <c r="H360" s="344"/>
      <c r="I360" s="344"/>
      <c r="J360" s="100"/>
      <c r="K360" s="90"/>
      <c r="L360" s="90"/>
      <c r="M360" s="90"/>
      <c r="N360" s="90"/>
      <c r="O360" s="34"/>
      <c r="P360" s="34"/>
      <c r="Q360" s="34"/>
      <c r="R360" s="34"/>
      <c r="S360" s="34"/>
      <c r="T360" s="34"/>
      <c r="U360" s="34"/>
      <c r="X360" s="559"/>
      <c r="Y360" s="559"/>
      <c r="Z360" s="559"/>
      <c r="AA360" s="559"/>
      <c r="AB360" s="559"/>
      <c r="AG360" s="34"/>
      <c r="AH360" s="34"/>
    </row>
    <row r="361" spans="2:34" ht="17.25" customHeight="1" x14ac:dyDescent="0.2">
      <c r="B361" s="345"/>
      <c r="C361" s="346"/>
      <c r="D361" s="346"/>
      <c r="E361" s="346"/>
      <c r="F361" s="346"/>
      <c r="G361" s="346"/>
      <c r="H361" s="346"/>
      <c r="I361" s="346"/>
      <c r="J361" s="101"/>
      <c r="K361" s="102"/>
      <c r="L361" s="102"/>
      <c r="M361" s="102"/>
      <c r="N361" s="102"/>
      <c r="O361" s="34"/>
      <c r="P361" s="34"/>
      <c r="Q361" s="34"/>
      <c r="R361" s="34"/>
      <c r="S361" s="34"/>
      <c r="T361" s="34"/>
      <c r="U361" s="34"/>
      <c r="X361" s="559"/>
      <c r="Y361" s="559"/>
      <c r="Z361" s="559"/>
      <c r="AA361" s="559"/>
      <c r="AB361" s="559"/>
      <c r="AG361" s="34"/>
      <c r="AH361" s="34"/>
    </row>
    <row r="362" spans="2:34" ht="12.75" customHeight="1" x14ac:dyDescent="0.2">
      <c r="B362" s="347"/>
      <c r="C362" s="348"/>
      <c r="D362" s="348"/>
      <c r="E362" s="348"/>
      <c r="F362" s="348"/>
      <c r="G362" s="348"/>
      <c r="H362" s="348"/>
      <c r="I362" s="348"/>
      <c r="J362" s="101"/>
      <c r="K362" s="102"/>
      <c r="L362" s="102"/>
      <c r="M362" s="102"/>
      <c r="N362" s="102"/>
      <c r="X362" s="559"/>
      <c r="Y362" s="559"/>
      <c r="Z362" s="559"/>
      <c r="AA362" s="559"/>
      <c r="AB362" s="559"/>
    </row>
    <row r="363" spans="2:34" ht="12.75" customHeight="1" x14ac:dyDescent="0.2">
      <c r="B363" s="347"/>
      <c r="C363" s="348"/>
      <c r="D363" s="348"/>
      <c r="E363" s="348"/>
      <c r="F363" s="348"/>
      <c r="G363" s="348"/>
      <c r="H363" s="348"/>
      <c r="I363" s="348"/>
      <c r="J363" s="101"/>
      <c r="K363" s="102"/>
      <c r="L363" s="102"/>
      <c r="M363" s="102"/>
      <c r="N363" s="102"/>
      <c r="X363" s="559"/>
      <c r="Y363" s="559"/>
      <c r="Z363" s="559"/>
      <c r="AA363" s="559"/>
      <c r="AB363" s="559"/>
    </row>
    <row r="364" spans="2:34" ht="12.75" customHeight="1" x14ac:dyDescent="0.2">
      <c r="B364" s="347"/>
      <c r="C364" s="348"/>
      <c r="D364" s="348"/>
      <c r="E364" s="348"/>
      <c r="F364" s="348"/>
      <c r="G364" s="348"/>
      <c r="H364" s="348"/>
      <c r="I364" s="348"/>
      <c r="J364" s="101"/>
      <c r="K364" s="102"/>
      <c r="L364" s="102"/>
      <c r="M364" s="102"/>
      <c r="N364" s="102"/>
      <c r="X364" s="559"/>
      <c r="Y364" s="559"/>
      <c r="Z364" s="559"/>
      <c r="AA364" s="559"/>
      <c r="AB364" s="559"/>
    </row>
    <row r="365" spans="2:34" ht="12.75" customHeight="1" x14ac:dyDescent="0.2">
      <c r="B365" s="347"/>
      <c r="C365" s="348"/>
      <c r="D365" s="348"/>
      <c r="E365" s="348"/>
      <c r="F365" s="348"/>
      <c r="G365" s="348"/>
      <c r="H365" s="348"/>
      <c r="I365" s="348"/>
      <c r="J365" s="101"/>
      <c r="K365" s="102"/>
      <c r="L365" s="102"/>
      <c r="M365" s="102"/>
      <c r="N365" s="102"/>
      <c r="X365" s="559"/>
      <c r="Y365" s="559"/>
      <c r="Z365" s="559"/>
      <c r="AA365" s="559"/>
      <c r="AB365" s="559"/>
    </row>
    <row r="366" spans="2:34" ht="12.75" customHeight="1" x14ac:dyDescent="0.2">
      <c r="B366" s="347"/>
      <c r="C366" s="348"/>
      <c r="D366" s="348"/>
      <c r="E366" s="348"/>
      <c r="F366" s="348"/>
      <c r="G366" s="348"/>
      <c r="H366" s="348"/>
      <c r="I366" s="348"/>
      <c r="J366" s="101"/>
      <c r="K366" s="102"/>
      <c r="L366" s="102"/>
      <c r="M366" s="102"/>
      <c r="N366" s="102"/>
      <c r="X366" s="559"/>
      <c r="Y366" s="559"/>
      <c r="Z366" s="559"/>
      <c r="AA366" s="559"/>
      <c r="AB366" s="559"/>
    </row>
    <row r="367" spans="2:34" ht="12.75" customHeight="1" x14ac:dyDescent="0.2">
      <c r="B367" s="347"/>
      <c r="C367" s="348"/>
      <c r="D367" s="348"/>
      <c r="E367" s="348"/>
      <c r="F367" s="348"/>
      <c r="G367" s="348"/>
      <c r="H367" s="348"/>
      <c r="I367" s="348"/>
      <c r="J367" s="96"/>
      <c r="K367" s="97"/>
      <c r="L367" s="97"/>
      <c r="M367" s="97"/>
      <c r="N367" s="97"/>
      <c r="X367" s="559"/>
      <c r="Y367" s="559"/>
      <c r="Z367" s="559"/>
      <c r="AA367" s="559"/>
      <c r="AB367" s="559"/>
    </row>
    <row r="368" spans="2:34" ht="12.75" customHeight="1" x14ac:dyDescent="0.2">
      <c r="B368" s="347"/>
      <c r="C368" s="348"/>
      <c r="D368" s="348"/>
      <c r="E368" s="348"/>
      <c r="F368" s="348"/>
      <c r="G368" s="348"/>
      <c r="H368" s="348"/>
      <c r="I368" s="348"/>
      <c r="J368" s="96"/>
      <c r="K368" s="97"/>
      <c r="L368" s="97"/>
      <c r="M368" s="97"/>
      <c r="N368" s="97"/>
      <c r="X368" s="559"/>
      <c r="Y368" s="559"/>
      <c r="Z368" s="559"/>
      <c r="AA368" s="559"/>
      <c r="AB368" s="559"/>
    </row>
    <row r="369" spans="2:46" ht="12.75" customHeight="1" x14ac:dyDescent="0.2">
      <c r="B369" s="347"/>
      <c r="C369" s="348"/>
      <c r="D369" s="348"/>
      <c r="E369" s="348"/>
      <c r="F369" s="348"/>
      <c r="G369" s="348"/>
      <c r="H369" s="348"/>
      <c r="I369" s="348"/>
      <c r="J369" s="96"/>
      <c r="K369" s="97"/>
      <c r="L369" s="97"/>
      <c r="M369" s="97"/>
      <c r="N369" s="97"/>
      <c r="X369" s="559"/>
      <c r="Y369" s="559"/>
      <c r="Z369" s="559"/>
      <c r="AA369" s="559"/>
      <c r="AB369" s="559"/>
    </row>
    <row r="370" spans="2:46" ht="15" customHeight="1" x14ac:dyDescent="0.2">
      <c r="B370" s="349"/>
      <c r="C370" s="350"/>
      <c r="D370" s="350"/>
      <c r="E370" s="350"/>
      <c r="F370" s="350"/>
      <c r="G370" s="350"/>
      <c r="H370" s="350"/>
      <c r="I370" s="350"/>
      <c r="J370" s="96"/>
      <c r="K370" s="97"/>
      <c r="L370" s="97"/>
      <c r="M370" s="97"/>
      <c r="N370" s="97"/>
      <c r="X370" s="559"/>
      <c r="Y370" s="559"/>
      <c r="Z370" s="559"/>
      <c r="AA370" s="559"/>
      <c r="AB370" s="559"/>
    </row>
    <row r="371" spans="2:46" x14ac:dyDescent="0.2">
      <c r="P371" s="45"/>
      <c r="X371" s="559"/>
      <c r="Y371" s="559"/>
      <c r="Z371" s="559"/>
      <c r="AA371" s="559"/>
      <c r="AB371" s="559"/>
    </row>
    <row r="372" spans="2:46" ht="15" customHeight="1" x14ac:dyDescent="0.2">
      <c r="B372" s="30" t="s">
        <v>621</v>
      </c>
      <c r="M372" s="30"/>
      <c r="P372" s="30" t="s">
        <v>110</v>
      </c>
      <c r="X372" s="559"/>
      <c r="Y372" s="559"/>
      <c r="Z372" s="559"/>
      <c r="AA372" s="559"/>
      <c r="AB372" s="559"/>
    </row>
    <row r="373" spans="2:46" ht="19.5" customHeight="1" x14ac:dyDescent="0.2">
      <c r="B373" s="338" t="s">
        <v>112</v>
      </c>
      <c r="C373" s="338"/>
      <c r="D373" s="338"/>
      <c r="E373" s="338"/>
      <c r="F373" s="338"/>
      <c r="G373" s="338"/>
      <c r="H373" s="338"/>
      <c r="I373" s="338"/>
      <c r="P373" s="343" t="s">
        <v>111</v>
      </c>
      <c r="Q373" s="481"/>
      <c r="R373" s="481"/>
      <c r="S373" s="481"/>
      <c r="T373" s="481"/>
      <c r="U373" s="481"/>
      <c r="V373" s="481"/>
      <c r="W373" s="552"/>
      <c r="X373" s="559"/>
      <c r="Y373" s="559"/>
      <c r="Z373" s="559"/>
      <c r="AA373" s="559"/>
      <c r="AB373" s="559"/>
    </row>
    <row r="374" spans="2:46" ht="19.5" customHeight="1" x14ac:dyDescent="0.2">
      <c r="B374" s="342"/>
      <c r="C374" s="342"/>
      <c r="D374" s="342"/>
      <c r="E374" s="342"/>
      <c r="F374" s="342"/>
      <c r="G374" s="342"/>
      <c r="H374" s="342"/>
      <c r="I374" s="342"/>
      <c r="O374" s="53"/>
      <c r="P374" s="478"/>
      <c r="Q374" s="479"/>
      <c r="R374" s="479"/>
      <c r="S374" s="479"/>
      <c r="T374" s="479"/>
      <c r="U374" s="479"/>
      <c r="V374" s="479"/>
      <c r="W374" s="480"/>
      <c r="X374" s="559"/>
      <c r="Y374" s="559"/>
      <c r="Z374" s="559"/>
      <c r="AA374" s="559"/>
      <c r="AB374" s="559"/>
    </row>
    <row r="375" spans="2:46" ht="19.5" customHeight="1" x14ac:dyDescent="0.2">
      <c r="B375" s="342"/>
      <c r="C375" s="342"/>
      <c r="D375" s="342"/>
      <c r="E375" s="342"/>
      <c r="F375" s="342"/>
      <c r="G375" s="342"/>
      <c r="H375" s="342"/>
      <c r="I375" s="342"/>
      <c r="P375" s="478"/>
      <c r="Q375" s="479"/>
      <c r="R375" s="479"/>
      <c r="S375" s="479"/>
      <c r="T375" s="479"/>
      <c r="U375" s="479"/>
      <c r="V375" s="479"/>
      <c r="W375" s="480"/>
      <c r="X375" s="559"/>
      <c r="Y375" s="559"/>
      <c r="Z375" s="559"/>
      <c r="AA375" s="559"/>
      <c r="AB375" s="559"/>
    </row>
    <row r="376" spans="2:46" ht="19.5" customHeight="1" x14ac:dyDescent="0.2">
      <c r="B376" s="339"/>
      <c r="C376" s="340"/>
      <c r="D376" s="340"/>
      <c r="E376" s="340"/>
      <c r="F376" s="340"/>
      <c r="G376" s="340"/>
      <c r="H376" s="340"/>
      <c r="I376" s="341"/>
      <c r="P376" s="478"/>
      <c r="Q376" s="479"/>
      <c r="R376" s="479"/>
      <c r="S376" s="479"/>
      <c r="T376" s="479"/>
      <c r="U376" s="479"/>
      <c r="V376" s="479"/>
      <c r="W376" s="480"/>
      <c r="X376" s="559"/>
      <c r="Y376" s="559"/>
      <c r="Z376" s="559"/>
      <c r="AA376" s="559"/>
      <c r="AB376" s="559"/>
    </row>
    <row r="377" spans="2:46" ht="19.5" customHeight="1" x14ac:dyDescent="0.2">
      <c r="B377" s="30"/>
      <c r="P377" s="38"/>
      <c r="Q377" s="38"/>
      <c r="R377" s="38"/>
      <c r="S377" s="38"/>
      <c r="T377" s="38"/>
      <c r="U377" s="38"/>
      <c r="X377" s="559"/>
      <c r="Y377" s="559"/>
      <c r="Z377" s="559"/>
      <c r="AA377" s="559"/>
      <c r="AB377" s="559"/>
    </row>
    <row r="378" spans="2:46" x14ac:dyDescent="0.2">
      <c r="P378" s="45"/>
      <c r="X378" s="559"/>
      <c r="Y378" s="559"/>
      <c r="Z378" s="559"/>
      <c r="AA378" s="559"/>
      <c r="AB378" s="559"/>
    </row>
    <row r="379" spans="2:46" ht="19.5" customHeight="1" x14ac:dyDescent="0.2">
      <c r="B379" s="30"/>
      <c r="H379" s="30"/>
      <c r="R379" s="35"/>
      <c r="U379" s="79"/>
      <c r="X379" s="559"/>
      <c r="Y379" s="559"/>
      <c r="Z379" s="559"/>
      <c r="AA379" s="559"/>
      <c r="AB379" s="559"/>
    </row>
    <row r="380" spans="2:46" ht="19.5" customHeight="1" x14ac:dyDescent="0.2">
      <c r="B380" s="30"/>
      <c r="H380" s="30"/>
      <c r="P380" s="406" t="s">
        <v>515</v>
      </c>
      <c r="Q380" s="407"/>
      <c r="R380" s="407"/>
      <c r="S380" s="407"/>
      <c r="T380" s="407"/>
      <c r="U380" s="407"/>
      <c r="V380" s="407"/>
      <c r="W380" s="498"/>
      <c r="X380" s="76"/>
      <c r="Y380" s="76"/>
      <c r="Z380" s="76"/>
      <c r="AA380" s="76"/>
      <c r="AB380" s="76"/>
    </row>
    <row r="381" spans="2:46" ht="21" customHeight="1" x14ac:dyDescent="0.2">
      <c r="M381" s="45"/>
      <c r="P381" s="499"/>
      <c r="Q381" s="500"/>
      <c r="R381" s="500"/>
      <c r="S381" s="500"/>
      <c r="T381" s="500"/>
      <c r="U381" s="500"/>
      <c r="V381" s="500"/>
      <c r="W381" s="501"/>
      <c r="X381" s="30"/>
      <c r="Y381" s="30"/>
      <c r="Z381" s="30"/>
      <c r="AA381" s="30"/>
      <c r="AB381" s="30"/>
      <c r="AC381" s="30"/>
      <c r="AD381" s="30"/>
      <c r="AE381" s="30"/>
      <c r="AF381" s="30"/>
      <c r="AG381" s="30"/>
      <c r="AH381" s="57"/>
      <c r="AI381" s="57"/>
      <c r="AJ381" s="57"/>
      <c r="AK381" s="57"/>
      <c r="AL381" s="57"/>
      <c r="AM381" s="57"/>
      <c r="AN381" s="57"/>
      <c r="AO381" s="57"/>
      <c r="AP381" s="57"/>
      <c r="AQ381" s="57"/>
      <c r="AR381" s="57"/>
      <c r="AS381" s="57"/>
      <c r="AT381" s="56"/>
    </row>
    <row r="382" spans="2:46" ht="51" customHeight="1" x14ac:dyDescent="0.2">
      <c r="B382" s="333" t="s">
        <v>651</v>
      </c>
      <c r="C382" s="334"/>
      <c r="D382" s="334"/>
      <c r="E382" s="334"/>
      <c r="F382" s="334"/>
      <c r="G382" s="334"/>
      <c r="H382" s="334"/>
      <c r="I382" s="335"/>
      <c r="P382" s="486" t="str">
        <f>"Leverantören intygar att avropssvaret är giltigt minst den tid som avropande organisation angett ovan. "&amp;CHAR(10)&amp;"("&amp;TEXT(D34,"ÅÅÅÅ-MM-DD")&amp;")"</f>
        <v>Leverantören intygar att avropssvaret är giltigt minst den tid som avropande organisation angett ovan. 
(1900-01-00)</v>
      </c>
      <c r="Q382" s="486"/>
      <c r="R382" s="486"/>
      <c r="S382" s="486"/>
      <c r="T382" s="486"/>
      <c r="U382" s="486"/>
      <c r="V382" s="486"/>
      <c r="W382" s="486"/>
      <c r="X382" s="30"/>
      <c r="Y382" s="30"/>
      <c r="Z382" s="30"/>
      <c r="AA382" s="30"/>
      <c r="AB382" s="30"/>
      <c r="AC382" s="30"/>
      <c r="AD382" s="30"/>
      <c r="AE382" s="30"/>
      <c r="AF382" s="30"/>
      <c r="AG382" s="30"/>
      <c r="AH382" s="57"/>
      <c r="AI382" s="57"/>
      <c r="AJ382" s="57"/>
      <c r="AK382" s="57"/>
      <c r="AL382" s="57"/>
      <c r="AM382" s="57"/>
      <c r="AN382" s="57"/>
      <c r="AO382" s="57"/>
      <c r="AP382" s="57"/>
      <c r="AQ382" s="57"/>
      <c r="AR382" s="57"/>
      <c r="AS382" s="57"/>
      <c r="AT382" s="56"/>
    </row>
    <row r="383" spans="2:46" ht="21" customHeight="1" x14ac:dyDescent="0.2">
      <c r="B383" s="80"/>
      <c r="P383" s="343" t="s">
        <v>37</v>
      </c>
      <c r="Q383" s="481"/>
      <c r="R383" s="481"/>
      <c r="S383" s="481"/>
      <c r="T383" s="481"/>
      <c r="U383" s="481"/>
      <c r="V383" s="481"/>
      <c r="W383" s="482"/>
      <c r="X383" s="30"/>
      <c r="Y383" s="30"/>
      <c r="Z383" s="30"/>
      <c r="AA383" s="30"/>
      <c r="AB383" s="30"/>
      <c r="AC383" s="30"/>
      <c r="AD383" s="30"/>
      <c r="AE383" s="30"/>
      <c r="AF383" s="30"/>
      <c r="AG383" s="30"/>
      <c r="AH383" s="57"/>
      <c r="AI383" s="57"/>
      <c r="AJ383" s="57"/>
      <c r="AK383" s="57"/>
      <c r="AL383" s="57"/>
      <c r="AM383" s="57"/>
      <c r="AN383" s="57"/>
      <c r="AO383" s="57"/>
      <c r="AP383" s="57"/>
      <c r="AQ383" s="57"/>
      <c r="AR383" s="57"/>
      <c r="AS383" s="57"/>
      <c r="AT383" s="56"/>
    </row>
    <row r="384" spans="2:46" ht="21.75" customHeight="1" x14ac:dyDescent="0.2">
      <c r="B384" s="33"/>
      <c r="C384" s="33"/>
      <c r="D384" s="33"/>
      <c r="E384" s="33"/>
      <c r="F384" s="33"/>
      <c r="G384" s="33"/>
      <c r="H384" s="33"/>
      <c r="I384" s="33"/>
      <c r="J384" s="33"/>
      <c r="K384" s="33"/>
      <c r="L384" s="33"/>
      <c r="M384" s="33"/>
      <c r="P384" s="478"/>
      <c r="Q384" s="479"/>
      <c r="R384" s="479"/>
      <c r="S384" s="479"/>
      <c r="T384" s="479"/>
      <c r="U384" s="479"/>
      <c r="V384" s="479"/>
      <c r="W384" s="480"/>
      <c r="X384" s="39"/>
      <c r="Y384" s="39"/>
      <c r="Z384" s="39"/>
      <c r="AA384" s="39"/>
      <c r="AB384" s="39"/>
      <c r="AC384" s="39"/>
      <c r="AD384" s="39"/>
      <c r="AE384" s="39"/>
      <c r="AF384" s="39"/>
      <c r="AG384" s="39"/>
      <c r="AH384" s="56" t="b">
        <f>IF(P384=0,TRUE,FALSE)</f>
        <v>1</v>
      </c>
      <c r="AI384" s="58"/>
      <c r="AJ384" s="59"/>
      <c r="AK384" s="56"/>
      <c r="AL384" s="56"/>
      <c r="AM384" s="56"/>
      <c r="AN384" s="56"/>
      <c r="AO384" s="56"/>
      <c r="AP384" s="56"/>
      <c r="AQ384" s="56"/>
      <c r="AR384" s="56"/>
      <c r="AS384" s="56"/>
      <c r="AT384" s="56"/>
    </row>
    <row r="385" spans="2:46" ht="7.5" customHeight="1" x14ac:dyDescent="0.2">
      <c r="B385" s="33"/>
      <c r="C385" s="33"/>
      <c r="D385" s="33"/>
      <c r="E385" s="33"/>
      <c r="F385" s="33"/>
      <c r="G385" s="33"/>
      <c r="H385" s="33"/>
      <c r="I385" s="33"/>
      <c r="J385" s="33"/>
      <c r="K385" s="33"/>
      <c r="L385" s="33"/>
      <c r="M385" s="33"/>
      <c r="P385" s="40"/>
      <c r="Q385" s="40"/>
      <c r="R385" s="40"/>
      <c r="S385" s="40"/>
      <c r="T385" s="40"/>
      <c r="X385" s="41"/>
      <c r="Y385" s="41"/>
      <c r="Z385" s="41"/>
      <c r="AA385" s="41"/>
      <c r="AB385" s="41"/>
      <c r="AC385" s="41"/>
      <c r="AD385" s="41"/>
      <c r="AE385" s="41"/>
      <c r="AF385" s="41"/>
      <c r="AG385" s="41"/>
      <c r="AH385" s="60"/>
      <c r="AI385" s="60"/>
      <c r="AJ385" s="59"/>
      <c r="AK385" s="56"/>
      <c r="AL385" s="56"/>
      <c r="AM385" s="56"/>
      <c r="AN385" s="56"/>
      <c r="AO385" s="56"/>
      <c r="AP385" s="56"/>
      <c r="AQ385" s="56"/>
      <c r="AR385" s="56"/>
      <c r="AS385" s="56"/>
      <c r="AT385" s="56"/>
    </row>
    <row r="386" spans="2:46" ht="18" customHeight="1" x14ac:dyDescent="0.2">
      <c r="B386" s="33"/>
      <c r="C386" s="33"/>
      <c r="D386" s="33"/>
      <c r="E386" s="33"/>
      <c r="F386" s="33"/>
      <c r="G386" s="33"/>
      <c r="H386" s="33"/>
      <c r="I386" s="33"/>
      <c r="J386" s="33"/>
      <c r="K386" s="33"/>
      <c r="L386" s="33"/>
      <c r="M386" s="33"/>
      <c r="P386" s="483" t="s">
        <v>38</v>
      </c>
      <c r="Q386" s="484"/>
      <c r="R386" s="484"/>
      <c r="S386" s="484"/>
      <c r="T386" s="484"/>
      <c r="U386" s="484"/>
      <c r="V386" s="484"/>
      <c r="W386" s="485"/>
      <c r="X386" s="40"/>
      <c r="Y386" s="40"/>
      <c r="Z386" s="40"/>
      <c r="AA386" s="40"/>
      <c r="AB386" s="40"/>
      <c r="AC386" s="40"/>
      <c r="AD386" s="40"/>
      <c r="AE386" s="40"/>
      <c r="AF386" s="40"/>
      <c r="AG386" s="40"/>
      <c r="AH386" s="59"/>
      <c r="AI386" s="59"/>
      <c r="AJ386" s="59"/>
      <c r="AK386" s="56"/>
      <c r="AL386" s="56"/>
      <c r="AM386" s="56"/>
      <c r="AN386" s="56"/>
      <c r="AO386" s="56"/>
      <c r="AP386" s="56"/>
      <c r="AQ386" s="56"/>
      <c r="AR386" s="56"/>
      <c r="AS386" s="56"/>
      <c r="AT386" s="56"/>
    </row>
    <row r="387" spans="2:46" ht="14.25" customHeight="1" x14ac:dyDescent="0.2">
      <c r="B387" s="46"/>
      <c r="C387" s="46"/>
      <c r="D387" s="46"/>
      <c r="P387" s="472"/>
      <c r="Q387" s="473"/>
      <c r="R387" s="473"/>
      <c r="S387" s="473"/>
      <c r="T387" s="473"/>
      <c r="U387" s="473"/>
      <c r="V387" s="473"/>
      <c r="W387" s="474"/>
      <c r="X387" s="39"/>
      <c r="Y387" s="39"/>
      <c r="Z387" s="39"/>
      <c r="AA387" s="39"/>
      <c r="AB387" s="39"/>
      <c r="AC387" s="39"/>
      <c r="AD387" s="39"/>
      <c r="AE387" s="39"/>
      <c r="AF387" s="39"/>
      <c r="AG387" s="39"/>
      <c r="AH387" s="58"/>
      <c r="AI387" s="58"/>
      <c r="AJ387" s="59"/>
      <c r="AK387" s="56"/>
      <c r="AL387" s="56"/>
      <c r="AM387" s="56"/>
      <c r="AN387" s="56"/>
      <c r="AO387" s="56"/>
      <c r="AP387" s="56"/>
      <c r="AQ387" s="56"/>
      <c r="AR387" s="56"/>
      <c r="AS387" s="56"/>
      <c r="AT387" s="56"/>
    </row>
    <row r="388" spans="2:46" ht="26.25" customHeight="1" x14ac:dyDescent="0.2">
      <c r="B388" s="46"/>
      <c r="C388" s="46"/>
      <c r="D388" s="46"/>
      <c r="F388" s="45"/>
      <c r="P388" s="475"/>
      <c r="Q388" s="476"/>
      <c r="R388" s="476"/>
      <c r="S388" s="476"/>
      <c r="T388" s="476"/>
      <c r="U388" s="476"/>
      <c r="V388" s="476"/>
      <c r="W388" s="477"/>
      <c r="X388" s="41"/>
      <c r="Y388" s="41"/>
      <c r="Z388" s="41"/>
      <c r="AA388" s="41"/>
      <c r="AB388" s="41"/>
      <c r="AC388" s="41"/>
      <c r="AD388" s="41"/>
      <c r="AE388" s="41"/>
      <c r="AF388" s="41"/>
      <c r="AG388" s="41"/>
      <c r="AH388" s="56" t="b">
        <f>IF(P387=0,TRUE,FALSE)</f>
        <v>1</v>
      </c>
      <c r="AI388" s="60"/>
      <c r="AJ388" s="59"/>
      <c r="AK388" s="56"/>
      <c r="AL388" s="56"/>
      <c r="AM388" s="56"/>
      <c r="AN388" s="56"/>
      <c r="AO388" s="56"/>
      <c r="AP388" s="56"/>
      <c r="AQ388" s="56"/>
      <c r="AR388" s="56"/>
      <c r="AS388" s="56"/>
      <c r="AT388" s="56"/>
    </row>
    <row r="389" spans="2:46" ht="42.75" customHeight="1" x14ac:dyDescent="0.2">
      <c r="F389" s="45"/>
      <c r="R389" s="41"/>
      <c r="X389" s="41"/>
      <c r="Y389" s="41"/>
      <c r="Z389" s="41"/>
      <c r="AA389" s="41"/>
      <c r="AB389" s="41"/>
      <c r="AC389" s="41"/>
      <c r="AD389" s="41"/>
      <c r="AE389" s="41"/>
      <c r="AF389" s="41"/>
      <c r="AG389" s="41"/>
      <c r="AH389" s="60"/>
      <c r="AI389" s="60"/>
      <c r="AJ389" s="59"/>
      <c r="AK389" s="56"/>
      <c r="AL389" s="56"/>
      <c r="AM389" s="56"/>
      <c r="AN389" s="56"/>
      <c r="AO389" s="56"/>
      <c r="AP389" s="56"/>
      <c r="AQ389" s="56"/>
      <c r="AR389" s="56"/>
      <c r="AS389" s="56"/>
      <c r="AT389" s="56"/>
    </row>
    <row r="390" spans="2:46" ht="42.75" customHeight="1" x14ac:dyDescent="0.2">
      <c r="T390" s="437" t="str">
        <f>IF(LarmStatus,"Minst ett av de obligatoriska kraven är inte ifyllda eller besvarde med Nej","")</f>
        <v>Minst ett av de obligatoriska kraven är inte ifyllda eller besvarde med Nej</v>
      </c>
      <c r="U390" s="437"/>
      <c r="V390" s="437"/>
      <c r="W390" s="437"/>
      <c r="X390" s="45"/>
      <c r="AH390" s="56"/>
      <c r="AI390" s="56"/>
      <c r="AJ390" s="56"/>
      <c r="AK390" s="56"/>
      <c r="AL390" s="56"/>
      <c r="AM390" s="56"/>
      <c r="AN390" s="56"/>
      <c r="AO390" s="56"/>
      <c r="AP390" s="56"/>
      <c r="AQ390" s="56"/>
      <c r="AR390" s="56"/>
      <c r="AS390" s="56"/>
      <c r="AT390" s="56"/>
    </row>
    <row r="391" spans="2:46" ht="7.5" customHeight="1" x14ac:dyDescent="0.2">
      <c r="AH391" s="56"/>
      <c r="AI391" s="56"/>
      <c r="AJ391" s="56"/>
      <c r="AK391" s="56"/>
      <c r="AL391" s="56"/>
      <c r="AM391" s="56"/>
      <c r="AN391" s="56"/>
      <c r="AO391" s="56"/>
      <c r="AP391" s="56"/>
      <c r="AQ391" s="56"/>
      <c r="AR391" s="56"/>
      <c r="AS391" s="56"/>
      <c r="AT391" s="56"/>
    </row>
    <row r="392" spans="2:46" ht="7.5" customHeight="1" x14ac:dyDescent="0.2">
      <c r="AH392" s="56"/>
      <c r="AI392" s="56"/>
      <c r="AJ392" s="56"/>
      <c r="AK392" s="56"/>
      <c r="AL392" s="56"/>
      <c r="AM392" s="56"/>
      <c r="AN392" s="56"/>
      <c r="AO392" s="56"/>
      <c r="AP392" s="56"/>
      <c r="AQ392" s="56"/>
      <c r="AR392" s="56"/>
      <c r="AS392" s="56"/>
      <c r="AT392" s="56"/>
    </row>
    <row r="393" spans="2:46" ht="20.25" customHeight="1" x14ac:dyDescent="0.2">
      <c r="AH393" s="56"/>
      <c r="AI393" s="56"/>
      <c r="AJ393" s="56"/>
      <c r="AK393" s="56"/>
      <c r="AL393" s="56"/>
      <c r="AM393" s="56"/>
      <c r="AN393" s="56"/>
      <c r="AO393" s="56"/>
      <c r="AP393" s="56"/>
      <c r="AQ393" s="56"/>
      <c r="AR393" s="56"/>
      <c r="AS393" s="56"/>
      <c r="AT393" s="56"/>
    </row>
    <row r="394" spans="2:46" ht="17.25" customHeight="1" x14ac:dyDescent="0.2">
      <c r="AH394" s="56"/>
      <c r="AI394" s="56"/>
      <c r="AJ394" s="56"/>
      <c r="AK394" s="56"/>
      <c r="AL394" s="56"/>
      <c r="AM394" s="56"/>
      <c r="AN394" s="56"/>
      <c r="AO394" s="56"/>
      <c r="AP394" s="56"/>
      <c r="AQ394" s="56"/>
      <c r="AR394" s="56"/>
      <c r="AS394" s="56"/>
      <c r="AT394" s="56"/>
    </row>
    <row r="395" spans="2:46" ht="17.25" customHeight="1" x14ac:dyDescent="0.2">
      <c r="AH395" s="56"/>
      <c r="AI395" s="56"/>
      <c r="AJ395" s="56"/>
      <c r="AK395" s="56"/>
      <c r="AL395" s="56"/>
      <c r="AM395" s="56"/>
      <c r="AN395" s="56"/>
      <c r="AO395" s="56"/>
      <c r="AP395" s="56"/>
      <c r="AQ395" s="56"/>
      <c r="AR395" s="56"/>
      <c r="AS395" s="56"/>
      <c r="AT395" s="56"/>
    </row>
    <row r="396" spans="2:46" ht="17.25" customHeight="1" x14ac:dyDescent="0.2">
      <c r="AH396" s="56"/>
      <c r="AI396" s="56"/>
      <c r="AJ396" s="56"/>
      <c r="AK396" s="56"/>
      <c r="AL396" s="56"/>
      <c r="AM396" s="56"/>
      <c r="AN396" s="56"/>
      <c r="AO396" s="56"/>
      <c r="AP396" s="56"/>
      <c r="AQ396" s="56"/>
      <c r="AR396" s="56"/>
      <c r="AS396" s="56"/>
      <c r="AT396" s="56"/>
    </row>
    <row r="397" spans="2:46" ht="17.25" customHeight="1" x14ac:dyDescent="0.2">
      <c r="AH397" s="56"/>
      <c r="AI397" s="56"/>
      <c r="AJ397" s="56"/>
      <c r="AK397" s="56"/>
      <c r="AL397" s="56"/>
      <c r="AM397" s="56"/>
      <c r="AN397" s="56"/>
      <c r="AO397" s="56"/>
      <c r="AP397" s="56"/>
      <c r="AQ397" s="56"/>
      <c r="AR397" s="56"/>
      <c r="AS397" s="56"/>
      <c r="AT397" s="56"/>
    </row>
    <row r="398" spans="2:46" ht="17.25" customHeight="1" x14ac:dyDescent="0.2">
      <c r="AH398" s="56"/>
      <c r="AI398" s="56"/>
      <c r="AJ398" s="56"/>
      <c r="AK398" s="56"/>
      <c r="AL398" s="56"/>
      <c r="AM398" s="56"/>
      <c r="AN398" s="56"/>
      <c r="AO398" s="56"/>
      <c r="AP398" s="56"/>
      <c r="AQ398" s="56"/>
      <c r="AR398" s="56"/>
      <c r="AS398" s="56"/>
      <c r="AT398" s="56"/>
    </row>
    <row r="399" spans="2:46" ht="17.25" customHeight="1" x14ac:dyDescent="0.2">
      <c r="AH399" s="56"/>
      <c r="AI399" s="56"/>
      <c r="AJ399" s="56"/>
      <c r="AK399" s="56"/>
      <c r="AL399" s="56"/>
      <c r="AM399" s="56"/>
      <c r="AN399" s="56"/>
      <c r="AO399" s="56"/>
      <c r="AP399" s="56"/>
      <c r="AQ399" s="56"/>
      <c r="AR399" s="56"/>
      <c r="AS399" s="56"/>
      <c r="AT399" s="56"/>
    </row>
    <row r="400" spans="2:46" ht="17.25" customHeight="1" x14ac:dyDescent="0.2">
      <c r="AH400" s="56"/>
      <c r="AI400" s="56"/>
      <c r="AJ400" s="56"/>
      <c r="AK400" s="56"/>
      <c r="AL400" s="56"/>
      <c r="AM400" s="56"/>
      <c r="AN400" s="56"/>
      <c r="AO400" s="56"/>
      <c r="AP400" s="56"/>
      <c r="AQ400" s="56"/>
      <c r="AR400" s="56"/>
      <c r="AS400" s="56"/>
      <c r="AT400" s="56"/>
    </row>
  </sheetData>
  <sheetProtection algorithmName="SHA-512" hashValue="1b/nWVla1sy834tV2AyQhzZ7soe3kpqc7o6H4OvL8WeDj7WxBk9KHCYH/OsJ4m9Q3FvGJ5aGrr3Zy2rIVbqYuA==" saltValue="Ri9sPLwyj4TZLX/wQrqC+Q==" spinCount="100000" sheet="1" objects="1" scenarios="1" selectLockedCells="1"/>
  <dataConsolidate/>
  <mergeCells count="1124">
    <mergeCell ref="X137:Y137"/>
    <mergeCell ref="X139:Y139"/>
    <mergeCell ref="M98:N98"/>
    <mergeCell ref="M99:N99"/>
    <mergeCell ref="M100:N100"/>
    <mergeCell ref="M101:N101"/>
    <mergeCell ref="M102:N102"/>
    <mergeCell ref="M103:N103"/>
    <mergeCell ref="M104:N104"/>
    <mergeCell ref="M105:N105"/>
    <mergeCell ref="M106:N106"/>
    <mergeCell ref="M107:N107"/>
    <mergeCell ref="M108:N108"/>
    <mergeCell ref="M109:N109"/>
    <mergeCell ref="M110:N110"/>
    <mergeCell ref="M111:N111"/>
    <mergeCell ref="P96:W96"/>
    <mergeCell ref="P97:W97"/>
    <mergeCell ref="M112:N112"/>
    <mergeCell ref="B145:J145"/>
    <mergeCell ref="P98:W98"/>
    <mergeCell ref="P99:W99"/>
    <mergeCell ref="P100:W100"/>
    <mergeCell ref="P101:W101"/>
    <mergeCell ref="P102:W102"/>
    <mergeCell ref="P103:W103"/>
    <mergeCell ref="P104:W104"/>
    <mergeCell ref="P105:W105"/>
    <mergeCell ref="P106:W106"/>
    <mergeCell ref="P107:W107"/>
    <mergeCell ref="P108:W108"/>
    <mergeCell ref="P109:W109"/>
    <mergeCell ref="P110:W110"/>
    <mergeCell ref="P111:W111"/>
    <mergeCell ref="P112:W112"/>
    <mergeCell ref="P77:W77"/>
    <mergeCell ref="P78:W78"/>
    <mergeCell ref="P81:W81"/>
    <mergeCell ref="P82:W82"/>
    <mergeCell ref="P83:W83"/>
    <mergeCell ref="P84:W84"/>
    <mergeCell ref="P85:W85"/>
    <mergeCell ref="P86:W86"/>
    <mergeCell ref="P87:W87"/>
    <mergeCell ref="P88:W88"/>
    <mergeCell ref="P89:W89"/>
    <mergeCell ref="P90:W90"/>
    <mergeCell ref="P91:W91"/>
    <mergeCell ref="P92:W92"/>
    <mergeCell ref="P93:W93"/>
    <mergeCell ref="P94:W94"/>
    <mergeCell ref="P95:W95"/>
    <mergeCell ref="E44:K44"/>
    <mergeCell ref="B95:D95"/>
    <mergeCell ref="B96:D96"/>
    <mergeCell ref="B97:D97"/>
    <mergeCell ref="B98:D98"/>
    <mergeCell ref="B99:D99"/>
    <mergeCell ref="B100:D100"/>
    <mergeCell ref="B101:D101"/>
    <mergeCell ref="B102:D102"/>
    <mergeCell ref="B103:D103"/>
    <mergeCell ref="B104:D104"/>
    <mergeCell ref="B105:D105"/>
    <mergeCell ref="B106:D106"/>
    <mergeCell ref="B107:D107"/>
    <mergeCell ref="B108:D108"/>
    <mergeCell ref="B109:D109"/>
    <mergeCell ref="B47:D47"/>
    <mergeCell ref="B48:D48"/>
    <mergeCell ref="B49:D49"/>
    <mergeCell ref="B50:D50"/>
    <mergeCell ref="B51:D51"/>
    <mergeCell ref="B52:D52"/>
    <mergeCell ref="B53:D53"/>
    <mergeCell ref="B54:D54"/>
    <mergeCell ref="B55:D55"/>
    <mergeCell ref="B56:D56"/>
    <mergeCell ref="B57:D57"/>
    <mergeCell ref="B58:D58"/>
    <mergeCell ref="B59:D59"/>
    <mergeCell ref="B60:D60"/>
    <mergeCell ref="B61:D61"/>
    <mergeCell ref="B110:D110"/>
    <mergeCell ref="B78:D78"/>
    <mergeCell ref="B79:D79"/>
    <mergeCell ref="B80:D80"/>
    <mergeCell ref="B81:D81"/>
    <mergeCell ref="B82:D82"/>
    <mergeCell ref="B83:D83"/>
    <mergeCell ref="B84:D84"/>
    <mergeCell ref="B85:D85"/>
    <mergeCell ref="B86:D86"/>
    <mergeCell ref="B87:D87"/>
    <mergeCell ref="B88:D88"/>
    <mergeCell ref="B89:D89"/>
    <mergeCell ref="B91:D91"/>
    <mergeCell ref="B92:D92"/>
    <mergeCell ref="B93:D93"/>
    <mergeCell ref="B94:D94"/>
    <mergeCell ref="B62:D62"/>
    <mergeCell ref="B63:D63"/>
    <mergeCell ref="E87:L87"/>
    <mergeCell ref="E81:L81"/>
    <mergeCell ref="E82:L82"/>
    <mergeCell ref="E83:L83"/>
    <mergeCell ref="B64:D64"/>
    <mergeCell ref="B65:D65"/>
    <mergeCell ref="B66:D66"/>
    <mergeCell ref="B67:D67"/>
    <mergeCell ref="B68:D68"/>
    <mergeCell ref="B69:D69"/>
    <mergeCell ref="B70:D70"/>
    <mergeCell ref="B71:D71"/>
    <mergeCell ref="B72:D72"/>
    <mergeCell ref="B112:D112"/>
    <mergeCell ref="B73:D73"/>
    <mergeCell ref="B74:D74"/>
    <mergeCell ref="B75:D75"/>
    <mergeCell ref="B76:D76"/>
    <mergeCell ref="B77:D77"/>
    <mergeCell ref="E95:L95"/>
    <mergeCell ref="E96:L96"/>
    <mergeCell ref="E97:L97"/>
    <mergeCell ref="E98:L98"/>
    <mergeCell ref="E99:L99"/>
    <mergeCell ref="E100:L100"/>
    <mergeCell ref="E101:L101"/>
    <mergeCell ref="E102:L102"/>
    <mergeCell ref="E103:L103"/>
    <mergeCell ref="E104:L104"/>
    <mergeCell ref="E105:L105"/>
    <mergeCell ref="E106:L106"/>
    <mergeCell ref="B90:D90"/>
    <mergeCell ref="E51:L51"/>
    <mergeCell ref="E52:L52"/>
    <mergeCell ref="E53:L53"/>
    <mergeCell ref="E54:L54"/>
    <mergeCell ref="E55:L55"/>
    <mergeCell ref="E56:L56"/>
    <mergeCell ref="E57:L57"/>
    <mergeCell ref="E58:L58"/>
    <mergeCell ref="E59:L59"/>
    <mergeCell ref="B39:K39"/>
    <mergeCell ref="B40:K40"/>
    <mergeCell ref="B42:K42"/>
    <mergeCell ref="B33:C33"/>
    <mergeCell ref="E111:L111"/>
    <mergeCell ref="E64:L64"/>
    <mergeCell ref="E65:L65"/>
    <mergeCell ref="E66:L66"/>
    <mergeCell ref="E67:L67"/>
    <mergeCell ref="E68:L68"/>
    <mergeCell ref="E69:L69"/>
    <mergeCell ref="E70:L70"/>
    <mergeCell ref="E71:L71"/>
    <mergeCell ref="E72:L72"/>
    <mergeCell ref="E73:L73"/>
    <mergeCell ref="E74:L74"/>
    <mergeCell ref="E75:L75"/>
    <mergeCell ref="E76:L76"/>
    <mergeCell ref="E77:L77"/>
    <mergeCell ref="E78:L78"/>
    <mergeCell ref="E79:L79"/>
    <mergeCell ref="E80:L80"/>
    <mergeCell ref="E94:L94"/>
    <mergeCell ref="M280:N280"/>
    <mergeCell ref="Q280:X280"/>
    <mergeCell ref="V292:W292"/>
    <mergeCell ref="M277:N277"/>
    <mergeCell ref="Q277:X277"/>
    <mergeCell ref="B278:C278"/>
    <mergeCell ref="D278:G278"/>
    <mergeCell ref="H278:K278"/>
    <mergeCell ref="M278:N278"/>
    <mergeCell ref="Q278:X278"/>
    <mergeCell ref="B279:C279"/>
    <mergeCell ref="D279:G279"/>
    <mergeCell ref="H279:K279"/>
    <mergeCell ref="M279:N279"/>
    <mergeCell ref="Q279:X279"/>
    <mergeCell ref="M274:N274"/>
    <mergeCell ref="Q274:X274"/>
    <mergeCell ref="B275:C275"/>
    <mergeCell ref="D275:G275"/>
    <mergeCell ref="H275:K275"/>
    <mergeCell ref="M275:N275"/>
    <mergeCell ref="Q275:X275"/>
    <mergeCell ref="B276:C276"/>
    <mergeCell ref="D276:G276"/>
    <mergeCell ref="H276:K276"/>
    <mergeCell ref="M276:N276"/>
    <mergeCell ref="Q276:X276"/>
    <mergeCell ref="B281:C281"/>
    <mergeCell ref="B274:C274"/>
    <mergeCell ref="D274:G274"/>
    <mergeCell ref="B277:C277"/>
    <mergeCell ref="D277:G277"/>
    <mergeCell ref="M271:N271"/>
    <mergeCell ref="Q271:X271"/>
    <mergeCell ref="B272:C272"/>
    <mergeCell ref="D272:G272"/>
    <mergeCell ref="H272:K272"/>
    <mergeCell ref="M272:N272"/>
    <mergeCell ref="Q272:X272"/>
    <mergeCell ref="B273:C273"/>
    <mergeCell ref="D273:G273"/>
    <mergeCell ref="H273:K273"/>
    <mergeCell ref="M273:N273"/>
    <mergeCell ref="Q273:X273"/>
    <mergeCell ref="M268:N268"/>
    <mergeCell ref="Q268:X268"/>
    <mergeCell ref="B269:C269"/>
    <mergeCell ref="D269:G269"/>
    <mergeCell ref="H269:K269"/>
    <mergeCell ref="M269:N269"/>
    <mergeCell ref="Q269:X269"/>
    <mergeCell ref="B270:C270"/>
    <mergeCell ref="D270:G270"/>
    <mergeCell ref="H270:K270"/>
    <mergeCell ref="M270:N270"/>
    <mergeCell ref="Q270:X270"/>
    <mergeCell ref="B268:C268"/>
    <mergeCell ref="D268:G268"/>
    <mergeCell ref="B271:C271"/>
    <mergeCell ref="D271:G271"/>
    <mergeCell ref="M265:N265"/>
    <mergeCell ref="Q265:X265"/>
    <mergeCell ref="B266:C266"/>
    <mergeCell ref="D266:G266"/>
    <mergeCell ref="H266:K266"/>
    <mergeCell ref="M266:N266"/>
    <mergeCell ref="Q266:X266"/>
    <mergeCell ref="B267:C267"/>
    <mergeCell ref="D267:G267"/>
    <mergeCell ref="H267:K267"/>
    <mergeCell ref="M267:N267"/>
    <mergeCell ref="Q267:X267"/>
    <mergeCell ref="M262:N262"/>
    <mergeCell ref="Q262:X262"/>
    <mergeCell ref="B263:C263"/>
    <mergeCell ref="D263:G263"/>
    <mergeCell ref="H263:K263"/>
    <mergeCell ref="M263:N263"/>
    <mergeCell ref="Q263:X263"/>
    <mergeCell ref="B264:C264"/>
    <mergeCell ref="D264:G264"/>
    <mergeCell ref="H264:K264"/>
    <mergeCell ref="M264:N264"/>
    <mergeCell ref="Q264:X264"/>
    <mergeCell ref="B262:C262"/>
    <mergeCell ref="D262:G262"/>
    <mergeCell ref="B265:C265"/>
    <mergeCell ref="D265:G265"/>
    <mergeCell ref="B261:C261"/>
    <mergeCell ref="D261:G261"/>
    <mergeCell ref="H261:K261"/>
    <mergeCell ref="M261:N261"/>
    <mergeCell ref="Q261:X261"/>
    <mergeCell ref="Q193:X193"/>
    <mergeCell ref="B194:C194"/>
    <mergeCell ref="D194:G194"/>
    <mergeCell ref="H194:N194"/>
    <mergeCell ref="Q194:X194"/>
    <mergeCell ref="B195:C195"/>
    <mergeCell ref="D195:G195"/>
    <mergeCell ref="H195:N195"/>
    <mergeCell ref="Q195:X195"/>
    <mergeCell ref="B227:C227"/>
    <mergeCell ref="B225:C225"/>
    <mergeCell ref="D228:G228"/>
    <mergeCell ref="D229:G229"/>
    <mergeCell ref="D230:G230"/>
    <mergeCell ref="D231:G231"/>
    <mergeCell ref="D232:G232"/>
    <mergeCell ref="B229:C229"/>
    <mergeCell ref="B235:C235"/>
    <mergeCell ref="B232:C232"/>
    <mergeCell ref="D235:G235"/>
    <mergeCell ref="D214:G214"/>
    <mergeCell ref="B198:C198"/>
    <mergeCell ref="B257:C257"/>
    <mergeCell ref="D257:G257"/>
    <mergeCell ref="H257:K257"/>
    <mergeCell ref="D224:G224"/>
    <mergeCell ref="H224:K224"/>
    <mergeCell ref="X79:Y79"/>
    <mergeCell ref="X76:Y76"/>
    <mergeCell ref="X77:Y77"/>
    <mergeCell ref="X86:Y86"/>
    <mergeCell ref="X142:Y142"/>
    <mergeCell ref="X93:Y93"/>
    <mergeCell ref="X94:Y94"/>
    <mergeCell ref="E92:L92"/>
    <mergeCell ref="E93:L93"/>
    <mergeCell ref="Q184:X184"/>
    <mergeCell ref="B185:C185"/>
    <mergeCell ref="D185:G185"/>
    <mergeCell ref="H185:N185"/>
    <mergeCell ref="Q185:X185"/>
    <mergeCell ref="B186:C186"/>
    <mergeCell ref="D186:G186"/>
    <mergeCell ref="H186:N186"/>
    <mergeCell ref="Q186:X186"/>
    <mergeCell ref="Q181:X181"/>
    <mergeCell ref="B182:C182"/>
    <mergeCell ref="D182:G182"/>
    <mergeCell ref="H182:N182"/>
    <mergeCell ref="Q182:X182"/>
    <mergeCell ref="B183:C183"/>
    <mergeCell ref="D183:G183"/>
    <mergeCell ref="H183:N183"/>
    <mergeCell ref="Q183:X183"/>
    <mergeCell ref="E107:L107"/>
    <mergeCell ref="E108:L108"/>
    <mergeCell ref="E109:L109"/>
    <mergeCell ref="E110:L110"/>
    <mergeCell ref="B168:C168"/>
    <mergeCell ref="X330:AB379"/>
    <mergeCell ref="B375:I375"/>
    <mergeCell ref="S303:T303"/>
    <mergeCell ref="P374:W374"/>
    <mergeCell ref="P375:W375"/>
    <mergeCell ref="U301:V301"/>
    <mergeCell ref="S302:T302"/>
    <mergeCell ref="B315:N315"/>
    <mergeCell ref="B326:I326"/>
    <mergeCell ref="P328:S328"/>
    <mergeCell ref="U318:V318"/>
    <mergeCell ref="B328:I328"/>
    <mergeCell ref="B325:F325"/>
    <mergeCell ref="X72:Y72"/>
    <mergeCell ref="X73:Y73"/>
    <mergeCell ref="Q178:X178"/>
    <mergeCell ref="B179:C179"/>
    <mergeCell ref="D179:G179"/>
    <mergeCell ref="H179:N179"/>
    <mergeCell ref="Q179:X179"/>
    <mergeCell ref="B180:C180"/>
    <mergeCell ref="D180:G180"/>
    <mergeCell ref="H180:N180"/>
    <mergeCell ref="Q180:X180"/>
    <mergeCell ref="X74:Y74"/>
    <mergeCell ref="X75:Y75"/>
    <mergeCell ref="E84:L84"/>
    <mergeCell ref="E85:L85"/>
    <mergeCell ref="E86:L86"/>
    <mergeCell ref="X87:Y87"/>
    <mergeCell ref="X84:Y84"/>
    <mergeCell ref="X85:Y85"/>
    <mergeCell ref="S318:T318"/>
    <mergeCell ref="S317:T317"/>
    <mergeCell ref="U317:V317"/>
    <mergeCell ref="R309:S310"/>
    <mergeCell ref="M292:N292"/>
    <mergeCell ref="M293:N293"/>
    <mergeCell ref="T292:U292"/>
    <mergeCell ref="U315:V315"/>
    <mergeCell ref="U321:V321"/>
    <mergeCell ref="B348:I348"/>
    <mergeCell ref="P348:S348"/>
    <mergeCell ref="P340:S340"/>
    <mergeCell ref="P373:W373"/>
    <mergeCell ref="P376:W376"/>
    <mergeCell ref="D284:G284"/>
    <mergeCell ref="D285:G285"/>
    <mergeCell ref="B335:I335"/>
    <mergeCell ref="D287:G287"/>
    <mergeCell ref="H286:K286"/>
    <mergeCell ref="H287:K287"/>
    <mergeCell ref="H288:K288"/>
    <mergeCell ref="H289:K289"/>
    <mergeCell ref="M288:N288"/>
    <mergeCell ref="P307:Q307"/>
    <mergeCell ref="R307:S307"/>
    <mergeCell ref="B308:N310"/>
    <mergeCell ref="M286:N286"/>
    <mergeCell ref="B286:C286"/>
    <mergeCell ref="S304:T304"/>
    <mergeCell ref="D288:G288"/>
    <mergeCell ref="M287:N287"/>
    <mergeCell ref="D286:G286"/>
    <mergeCell ref="B280:C280"/>
    <mergeCell ref="D280:G280"/>
    <mergeCell ref="B282:C282"/>
    <mergeCell ref="D233:G233"/>
    <mergeCell ref="D234:G234"/>
    <mergeCell ref="B233:C233"/>
    <mergeCell ref="H229:K229"/>
    <mergeCell ref="H230:K230"/>
    <mergeCell ref="H231:K231"/>
    <mergeCell ref="H232:K232"/>
    <mergeCell ref="H233:K233"/>
    <mergeCell ref="D282:G282"/>
    <mergeCell ref="B231:C231"/>
    <mergeCell ref="B230:C230"/>
    <mergeCell ref="B234:C234"/>
    <mergeCell ref="H262:K262"/>
    <mergeCell ref="H265:K265"/>
    <mergeCell ref="H268:K268"/>
    <mergeCell ref="H271:K271"/>
    <mergeCell ref="H274:K274"/>
    <mergeCell ref="H277:K277"/>
    <mergeCell ref="H280:K280"/>
    <mergeCell ref="D239:G239"/>
    <mergeCell ref="H239:K239"/>
    <mergeCell ref="B260:C260"/>
    <mergeCell ref="D260:G260"/>
    <mergeCell ref="H260:K260"/>
    <mergeCell ref="B242:C242"/>
    <mergeCell ref="D242:G242"/>
    <mergeCell ref="H242:K242"/>
    <mergeCell ref="B246:C246"/>
    <mergeCell ref="D246:G246"/>
    <mergeCell ref="Z310:AB310"/>
    <mergeCell ref="S296:X298"/>
    <mergeCell ref="M289:N289"/>
    <mergeCell ref="Q289:X289"/>
    <mergeCell ref="Q286:X286"/>
    <mergeCell ref="W299:X300"/>
    <mergeCell ref="H285:K285"/>
    <mergeCell ref="L300:M300"/>
    <mergeCell ref="R296:R298"/>
    <mergeCell ref="P296:Q298"/>
    <mergeCell ref="R292:S292"/>
    <mergeCell ref="M291:N291"/>
    <mergeCell ref="M285:N285"/>
    <mergeCell ref="Q285:X285"/>
    <mergeCell ref="W301:X303"/>
    <mergeCell ref="S301:T301"/>
    <mergeCell ref="Q299:Q300"/>
    <mergeCell ref="U299:V300"/>
    <mergeCell ref="R299:R300"/>
    <mergeCell ref="L301:M301"/>
    <mergeCell ref="Q287:X287"/>
    <mergeCell ref="B285:C285"/>
    <mergeCell ref="D281:G281"/>
    <mergeCell ref="M235:N235"/>
    <mergeCell ref="Q235:X235"/>
    <mergeCell ref="M281:N281"/>
    <mergeCell ref="Q288:X288"/>
    <mergeCell ref="H228:K228"/>
    <mergeCell ref="H234:K234"/>
    <mergeCell ref="H227:K227"/>
    <mergeCell ref="D227:G227"/>
    <mergeCell ref="M227:N227"/>
    <mergeCell ref="Q230:X230"/>
    <mergeCell ref="M229:N229"/>
    <mergeCell ref="M233:N233"/>
    <mergeCell ref="M231:N231"/>
    <mergeCell ref="Q233:X233"/>
    <mergeCell ref="Q227:X227"/>
    <mergeCell ref="M232:N232"/>
    <mergeCell ref="Q232:X232"/>
    <mergeCell ref="Q231:X231"/>
    <mergeCell ref="M230:N230"/>
    <mergeCell ref="Q234:X234"/>
    <mergeCell ref="M234:N234"/>
    <mergeCell ref="Q229:X229"/>
    <mergeCell ref="B284:C284"/>
    <mergeCell ref="M284:N284"/>
    <mergeCell ref="M282:N282"/>
    <mergeCell ref="Q282:X282"/>
    <mergeCell ref="Q281:X281"/>
    <mergeCell ref="H235:K235"/>
    <mergeCell ref="H281:K281"/>
    <mergeCell ref="H282:K282"/>
    <mergeCell ref="B216:C216"/>
    <mergeCell ref="B140:J140"/>
    <mergeCell ref="B149:J150"/>
    <mergeCell ref="B146:J146"/>
    <mergeCell ref="B152:F152"/>
    <mergeCell ref="B155:C155"/>
    <mergeCell ref="B164:C164"/>
    <mergeCell ref="B148:J148"/>
    <mergeCell ref="B214:C214"/>
    <mergeCell ref="D156:G156"/>
    <mergeCell ref="B157:C157"/>
    <mergeCell ref="B215:C215"/>
    <mergeCell ref="D215:G215"/>
    <mergeCell ref="D198:G198"/>
    <mergeCell ref="B184:C184"/>
    <mergeCell ref="D184:G184"/>
    <mergeCell ref="B187:C187"/>
    <mergeCell ref="D168:G168"/>
    <mergeCell ref="H168:N168"/>
    <mergeCell ref="B173:C173"/>
    <mergeCell ref="D190:G190"/>
    <mergeCell ref="B197:C197"/>
    <mergeCell ref="D197:G197"/>
    <mergeCell ref="H197:N197"/>
    <mergeCell ref="D187:G187"/>
    <mergeCell ref="D206:G206"/>
    <mergeCell ref="B207:C207"/>
    <mergeCell ref="D207:G207"/>
    <mergeCell ref="B213:C213"/>
    <mergeCell ref="D213:G213"/>
    <mergeCell ref="B208:C208"/>
    <mergeCell ref="H156:N156"/>
    <mergeCell ref="X51:Y51"/>
    <mergeCell ref="X52:Y52"/>
    <mergeCell ref="X47:Y47"/>
    <mergeCell ref="X48:Y48"/>
    <mergeCell ref="B43:K43"/>
    <mergeCell ref="B46:E46"/>
    <mergeCell ref="X49:Y49"/>
    <mergeCell ref="X50:Y50"/>
    <mergeCell ref="X53:Y53"/>
    <mergeCell ref="X54:Y54"/>
    <mergeCell ref="T390:W390"/>
    <mergeCell ref="P387:W388"/>
    <mergeCell ref="P384:W384"/>
    <mergeCell ref="P383:W383"/>
    <mergeCell ref="P386:W386"/>
    <mergeCell ref="P382:W382"/>
    <mergeCell ref="P334:S334"/>
    <mergeCell ref="S299:T300"/>
    <mergeCell ref="U304:V304"/>
    <mergeCell ref="S315:T315"/>
    <mergeCell ref="U322:V322"/>
    <mergeCell ref="R319:T320"/>
    <mergeCell ref="U316:V316"/>
    <mergeCell ref="U302:V302"/>
    <mergeCell ref="S321:T321"/>
    <mergeCell ref="U303:V303"/>
    <mergeCell ref="P380:W381"/>
    <mergeCell ref="X57:Y57"/>
    <mergeCell ref="X56:Y56"/>
    <mergeCell ref="M228:N228"/>
    <mergeCell ref="Q228:X228"/>
    <mergeCell ref="D154:G154"/>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P9:U9"/>
    <mergeCell ref="P12:S12"/>
    <mergeCell ref="H12:I12"/>
    <mergeCell ref="B11:D11"/>
    <mergeCell ref="J9:O9"/>
    <mergeCell ref="J10:O10"/>
    <mergeCell ref="B9:G9"/>
    <mergeCell ref="H9:I9"/>
    <mergeCell ref="V9:W9"/>
    <mergeCell ref="B10:D10"/>
    <mergeCell ref="E10:G10"/>
    <mergeCell ref="T12:U12"/>
    <mergeCell ref="V12:W12"/>
    <mergeCell ref="P13:S13"/>
    <mergeCell ref="B12:D12"/>
    <mergeCell ref="B13:D13"/>
    <mergeCell ref="T11:W11"/>
    <mergeCell ref="V13:W13"/>
    <mergeCell ref="P14:S14"/>
    <mergeCell ref="B17:D17"/>
    <mergeCell ref="B16:D16"/>
    <mergeCell ref="H10:I10"/>
    <mergeCell ref="B14:D14"/>
    <mergeCell ref="H13:I13"/>
    <mergeCell ref="E13:G13"/>
    <mergeCell ref="P10:S10"/>
    <mergeCell ref="T10:W10"/>
    <mergeCell ref="T14:W14"/>
    <mergeCell ref="E11:G11"/>
    <mergeCell ref="H11:I11"/>
    <mergeCell ref="E12:G12"/>
    <mergeCell ref="B15:D15"/>
    <mergeCell ref="E14:I14"/>
    <mergeCell ref="E15:I15"/>
    <mergeCell ref="D31:E31"/>
    <mergeCell ref="B37:C37"/>
    <mergeCell ref="D37:E37"/>
    <mergeCell ref="B20:I25"/>
    <mergeCell ref="D36:E36"/>
    <mergeCell ref="D33:E33"/>
    <mergeCell ref="B34:C34"/>
    <mergeCell ref="P28:W28"/>
    <mergeCell ref="E16:I16"/>
    <mergeCell ref="S16:W16"/>
    <mergeCell ref="D30:E30"/>
    <mergeCell ref="P15:S15"/>
    <mergeCell ref="T15:W15"/>
    <mergeCell ref="P27:W27"/>
    <mergeCell ref="P11:S11"/>
    <mergeCell ref="P20:W24"/>
    <mergeCell ref="D34:E34"/>
    <mergeCell ref="G31:I31"/>
    <mergeCell ref="B36:C36"/>
    <mergeCell ref="B31:C31"/>
    <mergeCell ref="G30:I30"/>
    <mergeCell ref="B30:C30"/>
    <mergeCell ref="B28:I28"/>
    <mergeCell ref="P16:R16"/>
    <mergeCell ref="G33:I33"/>
    <mergeCell ref="G34:I34"/>
    <mergeCell ref="G36:I36"/>
    <mergeCell ref="G37:I37"/>
    <mergeCell ref="E17:I17"/>
    <mergeCell ref="S17:W17"/>
    <mergeCell ref="P17:R17"/>
    <mergeCell ref="T13:U13"/>
    <mergeCell ref="P46:Q46"/>
    <mergeCell ref="B154:C154"/>
    <mergeCell ref="B142:J142"/>
    <mergeCell ref="H154:N154"/>
    <mergeCell ref="H193:N193"/>
    <mergeCell ref="D196:G196"/>
    <mergeCell ref="H196:N196"/>
    <mergeCell ref="B177:C177"/>
    <mergeCell ref="D177:G177"/>
    <mergeCell ref="D159:G159"/>
    <mergeCell ref="B160:C160"/>
    <mergeCell ref="D160:G160"/>
    <mergeCell ref="D176:G176"/>
    <mergeCell ref="D157:G157"/>
    <mergeCell ref="B158:C158"/>
    <mergeCell ref="D158:G158"/>
    <mergeCell ref="B161:C161"/>
    <mergeCell ref="D161:G161"/>
    <mergeCell ref="D162:G162"/>
    <mergeCell ref="B178:C178"/>
    <mergeCell ref="D178:G178"/>
    <mergeCell ref="B181:C181"/>
    <mergeCell ref="D181:G181"/>
    <mergeCell ref="K150:K153"/>
    <mergeCell ref="Q196:X196"/>
    <mergeCell ref="E47:L47"/>
    <mergeCell ref="E48:L48"/>
    <mergeCell ref="E49:L49"/>
    <mergeCell ref="E50:L50"/>
    <mergeCell ref="X61:Y61"/>
    <mergeCell ref="X59:Y59"/>
    <mergeCell ref="X60:Y60"/>
    <mergeCell ref="Q283:X283"/>
    <mergeCell ref="B237:C237"/>
    <mergeCell ref="D237:G237"/>
    <mergeCell ref="H237:K237"/>
    <mergeCell ref="M237:N237"/>
    <mergeCell ref="Q237:X237"/>
    <mergeCell ref="B238:C238"/>
    <mergeCell ref="D238:G238"/>
    <mergeCell ref="H238:K238"/>
    <mergeCell ref="M238:N238"/>
    <mergeCell ref="Q238:X238"/>
    <mergeCell ref="B239:C239"/>
    <mergeCell ref="Z48:AQ48"/>
    <mergeCell ref="D155:G155"/>
    <mergeCell ref="Q225:X225"/>
    <mergeCell ref="M224:N224"/>
    <mergeCell ref="Q224:X224"/>
    <mergeCell ref="L221:N222"/>
    <mergeCell ref="H219:N219"/>
    <mergeCell ref="X55:Y55"/>
    <mergeCell ref="X65:Y65"/>
    <mergeCell ref="H215:N215"/>
    <mergeCell ref="D164:G164"/>
    <mergeCell ref="M226:N226"/>
    <mergeCell ref="H157:N157"/>
    <mergeCell ref="H158:N158"/>
    <mergeCell ref="B156:C156"/>
    <mergeCell ref="B193:C193"/>
    <mergeCell ref="D193:G193"/>
    <mergeCell ref="D173:G173"/>
    <mergeCell ref="H173:N173"/>
    <mergeCell ref="B163:C163"/>
    <mergeCell ref="B382:I382"/>
    <mergeCell ref="B287:C287"/>
    <mergeCell ref="B292:C292"/>
    <mergeCell ref="B288:C288"/>
    <mergeCell ref="B340:I340"/>
    <mergeCell ref="B330:I330"/>
    <mergeCell ref="B331:I331"/>
    <mergeCell ref="B342:I342"/>
    <mergeCell ref="B345:I345"/>
    <mergeCell ref="B337:I337"/>
    <mergeCell ref="B336:I336"/>
    <mergeCell ref="B334:I334"/>
    <mergeCell ref="B360:I360"/>
    <mergeCell ref="B361:I370"/>
    <mergeCell ref="B302:D302"/>
    <mergeCell ref="D289:G289"/>
    <mergeCell ref="B344:I344"/>
    <mergeCell ref="B341:I341"/>
    <mergeCell ref="B376:I376"/>
    <mergeCell ref="B343:I343"/>
    <mergeCell ref="B374:I374"/>
    <mergeCell ref="B373:I373"/>
    <mergeCell ref="B354:I354"/>
    <mergeCell ref="B355:I357"/>
    <mergeCell ref="B359:F359"/>
    <mergeCell ref="B349:I349"/>
    <mergeCell ref="B350:I350"/>
    <mergeCell ref="B351:I351"/>
    <mergeCell ref="B329:I329"/>
    <mergeCell ref="B289:C289"/>
    <mergeCell ref="B316:N322"/>
    <mergeCell ref="B283:C283"/>
    <mergeCell ref="M283:N283"/>
    <mergeCell ref="H283:K283"/>
    <mergeCell ref="H284:K284"/>
    <mergeCell ref="D283:G283"/>
    <mergeCell ref="H159:N159"/>
    <mergeCell ref="H160:N160"/>
    <mergeCell ref="B226:C226"/>
    <mergeCell ref="B217:C217"/>
    <mergeCell ref="D225:G225"/>
    <mergeCell ref="Q176:X176"/>
    <mergeCell ref="L150:N152"/>
    <mergeCell ref="Q154:X154"/>
    <mergeCell ref="Q164:X164"/>
    <mergeCell ref="Q175:X175"/>
    <mergeCell ref="B162:C162"/>
    <mergeCell ref="H155:N155"/>
    <mergeCell ref="B153:E153"/>
    <mergeCell ref="Q159:X159"/>
    <mergeCell ref="Q160:X160"/>
    <mergeCell ref="Q161:X161"/>
    <mergeCell ref="Q162:X162"/>
    <mergeCell ref="Q163:X163"/>
    <mergeCell ref="H161:N161"/>
    <mergeCell ref="H164:N164"/>
    <mergeCell ref="B171:C171"/>
    <mergeCell ref="D171:G171"/>
    <mergeCell ref="H171:N171"/>
    <mergeCell ref="Q171:X171"/>
    <mergeCell ref="B172:C172"/>
    <mergeCell ref="D172:G172"/>
    <mergeCell ref="Q284:X284"/>
    <mergeCell ref="X62:Y62"/>
    <mergeCell ref="X64:Y64"/>
    <mergeCell ref="X63:Y63"/>
    <mergeCell ref="X67:Y67"/>
    <mergeCell ref="X116:Y116"/>
    <mergeCell ref="X66:Y66"/>
    <mergeCell ref="X58:Y58"/>
    <mergeCell ref="E60:L60"/>
    <mergeCell ref="E61:L61"/>
    <mergeCell ref="E62:L62"/>
    <mergeCell ref="E63:L63"/>
    <mergeCell ref="X88:Y88"/>
    <mergeCell ref="X89:Y89"/>
    <mergeCell ref="X90:Y90"/>
    <mergeCell ref="X91:Y91"/>
    <mergeCell ref="E88:L88"/>
    <mergeCell ref="E89:L89"/>
    <mergeCell ref="E90:L90"/>
    <mergeCell ref="E91:L91"/>
    <mergeCell ref="X92:Y92"/>
    <mergeCell ref="X70:Y70"/>
    <mergeCell ref="X71:Y71"/>
    <mergeCell ref="X68:Y68"/>
    <mergeCell ref="X69:Y69"/>
    <mergeCell ref="X82:Y82"/>
    <mergeCell ref="X83:Y83"/>
    <mergeCell ref="X80:Y80"/>
    <mergeCell ref="X81:Y81"/>
    <mergeCell ref="X78:Y78"/>
    <mergeCell ref="X95:Y95"/>
    <mergeCell ref="X96:Y96"/>
    <mergeCell ref="X112:Y112"/>
    <mergeCell ref="B159:C159"/>
    <mergeCell ref="H162:N162"/>
    <mergeCell ref="Q168:X168"/>
    <mergeCell ref="B169:C169"/>
    <mergeCell ref="D169:G169"/>
    <mergeCell ref="H169:N169"/>
    <mergeCell ref="Q169:X169"/>
    <mergeCell ref="B170:C170"/>
    <mergeCell ref="D170:G170"/>
    <mergeCell ref="H170:N170"/>
    <mergeCell ref="Q170:X170"/>
    <mergeCell ref="X97:Y97"/>
    <mergeCell ref="X98:Y98"/>
    <mergeCell ref="X99:Y99"/>
    <mergeCell ref="X100:Y100"/>
    <mergeCell ref="X101:Y101"/>
    <mergeCell ref="X102:Y102"/>
    <mergeCell ref="X103:Y103"/>
    <mergeCell ref="D163:G163"/>
    <mergeCell ref="H163:N163"/>
    <mergeCell ref="B165:C165"/>
    <mergeCell ref="D165:G165"/>
    <mergeCell ref="H165:N165"/>
    <mergeCell ref="X114:Y114"/>
    <mergeCell ref="B111:D111"/>
    <mergeCell ref="E112:L112"/>
    <mergeCell ref="B166:C166"/>
    <mergeCell ref="D166:G166"/>
    <mergeCell ref="H166:N166"/>
    <mergeCell ref="Q166:X166"/>
    <mergeCell ref="B167:C167"/>
    <mergeCell ref="D167:G167"/>
    <mergeCell ref="H167:N167"/>
    <mergeCell ref="Q167:X167"/>
    <mergeCell ref="B144:D144"/>
    <mergeCell ref="Q155:X155"/>
    <mergeCell ref="Q156:X156"/>
    <mergeCell ref="Q157:X157"/>
    <mergeCell ref="Q158:X158"/>
    <mergeCell ref="Q174:X174"/>
    <mergeCell ref="B236:C236"/>
    <mergeCell ref="D236:G236"/>
    <mergeCell ref="H236:K236"/>
    <mergeCell ref="M236:N236"/>
    <mergeCell ref="Q236:X236"/>
    <mergeCell ref="Q198:X198"/>
    <mergeCell ref="Q215:X215"/>
    <mergeCell ref="Q214:X214"/>
    <mergeCell ref="Q216:X216"/>
    <mergeCell ref="B224:C224"/>
    <mergeCell ref="B218:C218"/>
    <mergeCell ref="Q226:X226"/>
    <mergeCell ref="B219:C219"/>
    <mergeCell ref="D219:G219"/>
    <mergeCell ref="H177:N177"/>
    <mergeCell ref="H198:N198"/>
    <mergeCell ref="B175:C175"/>
    <mergeCell ref="D175:G175"/>
    <mergeCell ref="B174:C174"/>
    <mergeCell ref="H174:N174"/>
    <mergeCell ref="B206:C206"/>
    <mergeCell ref="D208:G208"/>
    <mergeCell ref="B209:C209"/>
    <mergeCell ref="D209:G209"/>
    <mergeCell ref="B210:C210"/>
    <mergeCell ref="D210:G210"/>
    <mergeCell ref="B211:C211"/>
    <mergeCell ref="D211:G211"/>
    <mergeCell ref="D174:G174"/>
    <mergeCell ref="B196:C196"/>
    <mergeCell ref="H175:N175"/>
    <mergeCell ref="B191:C191"/>
    <mergeCell ref="D191:G191"/>
    <mergeCell ref="H191:N191"/>
    <mergeCell ref="B192:C192"/>
    <mergeCell ref="D192:G192"/>
    <mergeCell ref="H192:N192"/>
    <mergeCell ref="B188:C188"/>
    <mergeCell ref="D188:G188"/>
    <mergeCell ref="H178:N178"/>
    <mergeCell ref="H181:N181"/>
    <mergeCell ref="H184:N184"/>
    <mergeCell ref="H187:N187"/>
    <mergeCell ref="B176:C176"/>
    <mergeCell ref="B205:C205"/>
    <mergeCell ref="H209:N209"/>
    <mergeCell ref="B199:C199"/>
    <mergeCell ref="D199:G199"/>
    <mergeCell ref="B204:C204"/>
    <mergeCell ref="D204:G204"/>
    <mergeCell ref="D205:G205"/>
    <mergeCell ref="H205:N205"/>
    <mergeCell ref="M257:N257"/>
    <mergeCell ref="Q257:X257"/>
    <mergeCell ref="B243:C243"/>
    <mergeCell ref="D243:G243"/>
    <mergeCell ref="H243:K243"/>
    <mergeCell ref="H214:N214"/>
    <mergeCell ref="H216:N216"/>
    <mergeCell ref="H217:N217"/>
    <mergeCell ref="B228:C228"/>
    <mergeCell ref="Q177:X177"/>
    <mergeCell ref="M225:N225"/>
    <mergeCell ref="Q217:X217"/>
    <mergeCell ref="Q218:X218"/>
    <mergeCell ref="Q219:X219"/>
    <mergeCell ref="B223:E223"/>
    <mergeCell ref="H226:K226"/>
    <mergeCell ref="D226:G226"/>
    <mergeCell ref="D217:G217"/>
    <mergeCell ref="D218:G218"/>
    <mergeCell ref="H218:N218"/>
    <mergeCell ref="D216:G216"/>
    <mergeCell ref="H188:N188"/>
    <mergeCell ref="Q188:X188"/>
    <mergeCell ref="B189:C189"/>
    <mergeCell ref="D189:G189"/>
    <mergeCell ref="H189:N189"/>
    <mergeCell ref="Q189:X189"/>
    <mergeCell ref="H190:N190"/>
    <mergeCell ref="B190:C190"/>
    <mergeCell ref="Q213:X213"/>
    <mergeCell ref="H208:N208"/>
    <mergeCell ref="Q208:X208"/>
    <mergeCell ref="Q209:X209"/>
    <mergeCell ref="H210:N210"/>
    <mergeCell ref="Q210:X210"/>
    <mergeCell ref="H211:N211"/>
    <mergeCell ref="M260:N260"/>
    <mergeCell ref="Q260:X260"/>
    <mergeCell ref="B258:C258"/>
    <mergeCell ref="D258:G258"/>
    <mergeCell ref="H258:K258"/>
    <mergeCell ref="M258:N258"/>
    <mergeCell ref="Q258:X258"/>
    <mergeCell ref="B259:C259"/>
    <mergeCell ref="D259:G259"/>
    <mergeCell ref="H259:K259"/>
    <mergeCell ref="M259:N259"/>
    <mergeCell ref="Q259:X259"/>
    <mergeCell ref="M239:N239"/>
    <mergeCell ref="Q239:X239"/>
    <mergeCell ref="B240:C240"/>
    <mergeCell ref="D240:G240"/>
    <mergeCell ref="H240:K240"/>
    <mergeCell ref="M240:N240"/>
    <mergeCell ref="Q240:X240"/>
    <mergeCell ref="B241:C241"/>
    <mergeCell ref="D241:G241"/>
    <mergeCell ref="H241:K241"/>
    <mergeCell ref="M241:N241"/>
    <mergeCell ref="Q241:X241"/>
    <mergeCell ref="H246:K246"/>
    <mergeCell ref="M246:N246"/>
    <mergeCell ref="B212:C212"/>
    <mergeCell ref="D212:G212"/>
    <mergeCell ref="Q251:X251"/>
    <mergeCell ref="X104:Y104"/>
    <mergeCell ref="X105:Y105"/>
    <mergeCell ref="X106:Y106"/>
    <mergeCell ref="X107:Y107"/>
    <mergeCell ref="X108:Y108"/>
    <mergeCell ref="X109:Y109"/>
    <mergeCell ref="X110:Y110"/>
    <mergeCell ref="X111:Y111"/>
    <mergeCell ref="M242:N242"/>
    <mergeCell ref="Q242:X242"/>
    <mergeCell ref="Q205:X205"/>
    <mergeCell ref="H206:N206"/>
    <mergeCell ref="Q206:X206"/>
    <mergeCell ref="H207:N207"/>
    <mergeCell ref="Q207:X207"/>
    <mergeCell ref="H213:N213"/>
    <mergeCell ref="H204:N204"/>
    <mergeCell ref="Q204:X204"/>
    <mergeCell ref="Q173:X173"/>
    <mergeCell ref="Q190:X190"/>
    <mergeCell ref="Q191:X191"/>
    <mergeCell ref="Q192:X192"/>
    <mergeCell ref="Q187:X187"/>
    <mergeCell ref="Q172:X172"/>
    <mergeCell ref="Q165:X165"/>
    <mergeCell ref="H176:N176"/>
    <mergeCell ref="H172:N172"/>
    <mergeCell ref="H225:K225"/>
    <mergeCell ref="H221:J221"/>
    <mergeCell ref="Q197:X197"/>
    <mergeCell ref="Q211:X211"/>
    <mergeCell ref="H253:K253"/>
    <mergeCell ref="M253:N253"/>
    <mergeCell ref="Q253:X253"/>
    <mergeCell ref="B254:C254"/>
    <mergeCell ref="D254:G254"/>
    <mergeCell ref="H254:K254"/>
    <mergeCell ref="M254:N254"/>
    <mergeCell ref="Q254:X254"/>
    <mergeCell ref="B255:C255"/>
    <mergeCell ref="D255:G255"/>
    <mergeCell ref="H255:K255"/>
    <mergeCell ref="M255:N255"/>
    <mergeCell ref="Q255:X255"/>
    <mergeCell ref="B248:C248"/>
    <mergeCell ref="D248:G248"/>
    <mergeCell ref="H248:K248"/>
    <mergeCell ref="M248:N248"/>
    <mergeCell ref="Q248:X248"/>
    <mergeCell ref="B249:C249"/>
    <mergeCell ref="D249:G249"/>
    <mergeCell ref="H249:K249"/>
    <mergeCell ref="M249:N249"/>
    <mergeCell ref="Q249:X249"/>
    <mergeCell ref="B250:C250"/>
    <mergeCell ref="D250:G250"/>
    <mergeCell ref="H250:K250"/>
    <mergeCell ref="M250:N250"/>
    <mergeCell ref="Q250:X250"/>
    <mergeCell ref="B251:C251"/>
    <mergeCell ref="D251:G251"/>
    <mergeCell ref="H251:K251"/>
    <mergeCell ref="M251:N251"/>
    <mergeCell ref="M243:N243"/>
    <mergeCell ref="Q243:X243"/>
    <mergeCell ref="B244:C244"/>
    <mergeCell ref="D244:G244"/>
    <mergeCell ref="H244:K244"/>
    <mergeCell ref="M244:N244"/>
    <mergeCell ref="Q244:X244"/>
    <mergeCell ref="B245:C245"/>
    <mergeCell ref="D245:G245"/>
    <mergeCell ref="H245:K245"/>
    <mergeCell ref="M245:N245"/>
    <mergeCell ref="Q245:X245"/>
    <mergeCell ref="Q247:X247"/>
    <mergeCell ref="Q246:X246"/>
    <mergeCell ref="H212:N212"/>
    <mergeCell ref="Q212:X212"/>
    <mergeCell ref="B256:C256"/>
    <mergeCell ref="D256:G256"/>
    <mergeCell ref="H256:K256"/>
    <mergeCell ref="M256:N256"/>
    <mergeCell ref="Q256:X256"/>
    <mergeCell ref="B252:C252"/>
    <mergeCell ref="B247:C247"/>
    <mergeCell ref="D247:G247"/>
    <mergeCell ref="H247:K247"/>
    <mergeCell ref="M247:N247"/>
    <mergeCell ref="D252:G252"/>
    <mergeCell ref="H252:K252"/>
    <mergeCell ref="M252:N252"/>
    <mergeCell ref="Q252:X252"/>
    <mergeCell ref="B253:C253"/>
    <mergeCell ref="D253:G253"/>
    <mergeCell ref="Q199:X199"/>
    <mergeCell ref="B200:C200"/>
    <mergeCell ref="D200:G200"/>
    <mergeCell ref="H200:N200"/>
    <mergeCell ref="Q200:X200"/>
    <mergeCell ref="B201:C201"/>
    <mergeCell ref="D201:G201"/>
    <mergeCell ref="H201:N201"/>
    <mergeCell ref="Q201:X201"/>
    <mergeCell ref="B202:C202"/>
    <mergeCell ref="D202:G202"/>
    <mergeCell ref="H202:N202"/>
    <mergeCell ref="Q202:X202"/>
    <mergeCell ref="B203:C203"/>
    <mergeCell ref="D203:G203"/>
    <mergeCell ref="H203:N203"/>
    <mergeCell ref="Q203:X203"/>
    <mergeCell ref="H199:N199"/>
    <mergeCell ref="P47:W47"/>
    <mergeCell ref="P48:W48"/>
    <mergeCell ref="P49:W49"/>
    <mergeCell ref="P50:W50"/>
    <mergeCell ref="P51:W51"/>
    <mergeCell ref="P52:W52"/>
    <mergeCell ref="P53:W53"/>
    <mergeCell ref="P54:W54"/>
    <mergeCell ref="P55:W55"/>
    <mergeCell ref="P56:W56"/>
    <mergeCell ref="P57:W57"/>
    <mergeCell ref="P58:W58"/>
    <mergeCell ref="P59:W59"/>
    <mergeCell ref="P60:W60"/>
    <mergeCell ref="P61:W61"/>
    <mergeCell ref="P79:W79"/>
    <mergeCell ref="P80:W80"/>
    <mergeCell ref="P62:W62"/>
    <mergeCell ref="P63:W63"/>
    <mergeCell ref="P64:W64"/>
    <mergeCell ref="P65:W65"/>
    <mergeCell ref="P66:W66"/>
    <mergeCell ref="P67:W67"/>
    <mergeCell ref="P68:W68"/>
    <mergeCell ref="P69:W69"/>
    <mergeCell ref="P70:W70"/>
    <mergeCell ref="P71:W71"/>
    <mergeCell ref="P72:W72"/>
    <mergeCell ref="P73:W73"/>
    <mergeCell ref="P74:W74"/>
    <mergeCell ref="P75:W75"/>
    <mergeCell ref="P76:W76"/>
    <mergeCell ref="M47:N47"/>
    <mergeCell ref="M48:N48"/>
    <mergeCell ref="M49:N49"/>
    <mergeCell ref="M50:N50"/>
    <mergeCell ref="M51:N51"/>
    <mergeCell ref="M52:N52"/>
    <mergeCell ref="M53:N53"/>
    <mergeCell ref="M54:N54"/>
    <mergeCell ref="M55:N55"/>
    <mergeCell ref="M56:N56"/>
    <mergeCell ref="M57:N57"/>
    <mergeCell ref="M58:N58"/>
    <mergeCell ref="M59:N59"/>
    <mergeCell ref="M60:N60"/>
    <mergeCell ref="M61:N61"/>
    <mergeCell ref="M62:N62"/>
    <mergeCell ref="M63:N63"/>
    <mergeCell ref="M64:N64"/>
    <mergeCell ref="M65:N65"/>
    <mergeCell ref="M66:N66"/>
    <mergeCell ref="M67:N67"/>
    <mergeCell ref="M68:N68"/>
    <mergeCell ref="M69:N69"/>
    <mergeCell ref="M70:N70"/>
    <mergeCell ref="M71:N71"/>
    <mergeCell ref="M72:N72"/>
    <mergeCell ref="M73:N73"/>
    <mergeCell ref="M74:N74"/>
    <mergeCell ref="M75:N75"/>
    <mergeCell ref="M76:N76"/>
    <mergeCell ref="M77:N77"/>
    <mergeCell ref="M78:N78"/>
    <mergeCell ref="M79:N79"/>
    <mergeCell ref="M80:N80"/>
    <mergeCell ref="M81:N81"/>
    <mergeCell ref="M82:N82"/>
    <mergeCell ref="M83:N83"/>
    <mergeCell ref="M84:N84"/>
    <mergeCell ref="M85:N85"/>
    <mergeCell ref="M86:N86"/>
    <mergeCell ref="M87:N87"/>
    <mergeCell ref="M88:N88"/>
    <mergeCell ref="M89:N89"/>
    <mergeCell ref="M90:N90"/>
    <mergeCell ref="M91:N91"/>
    <mergeCell ref="M92:N92"/>
    <mergeCell ref="M93:N93"/>
    <mergeCell ref="M94:N94"/>
    <mergeCell ref="M95:N95"/>
    <mergeCell ref="M96:N96"/>
    <mergeCell ref="M97:N97"/>
  </mergeCells>
  <phoneticPr fontId="0" type="noConversion"/>
  <conditionalFormatting sqref="B225:C256">
    <cfRule type="expression" dxfId="80" priority="16">
      <formula>$B225=""</formula>
    </cfRule>
  </conditionalFormatting>
  <conditionalFormatting sqref="B257:K289">
    <cfRule type="expression" dxfId="79" priority="57">
      <formula>$B257=""</formula>
    </cfRule>
  </conditionalFormatting>
  <conditionalFormatting sqref="B155:N219">
    <cfRule type="expression" dxfId="78" priority="6">
      <formula>$B155=""</formula>
    </cfRule>
  </conditionalFormatting>
  <conditionalFormatting sqref="D155:G219">
    <cfRule type="expression" dxfId="77" priority="4">
      <formula>IF(LEFT($B155,4)="Cirk",TRUE,FALSE)</formula>
    </cfRule>
    <cfRule type="expression" dxfId="76" priority="5">
      <formula>IF(RIGHT(LEFT($B155,7),1)="T",TRUE,FALSE)</formula>
    </cfRule>
  </conditionalFormatting>
  <conditionalFormatting sqref="D225:G289">
    <cfRule type="expression" dxfId="75" priority="13">
      <formula>IF(LEFT($B225,4)="Cirk",TRUE,FALSE)</formula>
    </cfRule>
    <cfRule type="expression" dxfId="74" priority="14">
      <formula>IF(RIGHT(LEFT($B225,7),1)="T",TRUE,FALSE)</formula>
    </cfRule>
  </conditionalFormatting>
  <conditionalFormatting sqref="D226:K256">
    <cfRule type="expression" dxfId="73" priority="15">
      <formula>$B226=""</formula>
    </cfRule>
  </conditionalFormatting>
  <conditionalFormatting sqref="E48:E112">
    <cfRule type="expression" dxfId="72" priority="3">
      <formula>$C48="Vara"</formula>
    </cfRule>
  </conditionalFormatting>
  <conditionalFormatting sqref="H227:J228">
    <cfRule type="expression" dxfId="71" priority="182">
      <formula>$B227=""</formula>
    </cfRule>
  </conditionalFormatting>
  <conditionalFormatting sqref="H242:J243">
    <cfRule type="expression" dxfId="70" priority="30">
      <formula>$B242=""</formula>
    </cfRule>
  </conditionalFormatting>
  <conditionalFormatting sqref="H262:J263">
    <cfRule type="expression" dxfId="69" priority="77">
      <formula>$B262=""</formula>
    </cfRule>
  </conditionalFormatting>
  <conditionalFormatting sqref="J302">
    <cfRule type="cellIs" dxfId="68" priority="557" stopIfTrue="1" operator="lessThan">
      <formula>1</formula>
    </cfRule>
    <cfRule type="cellIs" dxfId="67" priority="488" stopIfTrue="1" operator="greaterThan">
      <formula>1</formula>
    </cfRule>
  </conditionalFormatting>
  <conditionalFormatting sqref="L224:L235 L257:L260 L281:L289">
    <cfRule type="expression" dxfId="66" priority="229" stopIfTrue="1">
      <formula>OR(UtvarderingsVal="UtFalskt",UtvarderingsVal="Ut2")</formula>
    </cfRule>
  </conditionalFormatting>
  <conditionalFormatting sqref="L224:L256">
    <cfRule type="expression" dxfId="65" priority="19">
      <formula>UtvarderingsVal="Alt3"</formula>
    </cfRule>
  </conditionalFormatting>
  <conditionalFormatting sqref="L236:L250">
    <cfRule type="expression" dxfId="64" priority="33">
      <formula>$L$224=""</formula>
    </cfRule>
    <cfRule type="expression" dxfId="63" priority="35" stopIfTrue="1">
      <formula>OR(UtvarderingsVal="UtFalskt",UtvarderingsVal="Ut2")</formula>
    </cfRule>
  </conditionalFormatting>
  <conditionalFormatting sqref="L251:L256">
    <cfRule type="expression" dxfId="62" priority="23" stopIfTrue="1">
      <formula>OR(UtvarderingsVal="UtFalskt",UtvarderingsVal="Ut2")</formula>
    </cfRule>
    <cfRule type="expression" dxfId="61" priority="21">
      <formula>$L$224=""</formula>
    </cfRule>
  </conditionalFormatting>
  <conditionalFormatting sqref="L257:L260 L224:L235 L281:L289">
    <cfRule type="expression" dxfId="60" priority="227">
      <formula>$L$224=""</formula>
    </cfRule>
  </conditionalFormatting>
  <conditionalFormatting sqref="L257:L260">
    <cfRule type="expression" dxfId="59" priority="173">
      <formula>UtvarderingsVal="Alt3"</formula>
    </cfRule>
  </conditionalFormatting>
  <conditionalFormatting sqref="L261:L270">
    <cfRule type="expression" dxfId="58" priority="82" stopIfTrue="1">
      <formula>OR(UtvarderingsVal="UtFalskt",UtvarderingsVal="Ut2")</formula>
    </cfRule>
    <cfRule type="expression" dxfId="57" priority="80">
      <formula>$L$224=""</formula>
    </cfRule>
  </conditionalFormatting>
  <conditionalFormatting sqref="L261:L289">
    <cfRule type="expression" dxfId="56" priority="64">
      <formula>UtvarderingsVal="Alt3"</formula>
    </cfRule>
  </conditionalFormatting>
  <conditionalFormatting sqref="L271:L280">
    <cfRule type="expression" dxfId="55" priority="68" stopIfTrue="1">
      <formula>OR(UtvarderingsVal="UtFalskt",UtvarderingsVal="Ut2")</formula>
    </cfRule>
    <cfRule type="expression" dxfId="54" priority="66">
      <formula>$L$224=""</formula>
    </cfRule>
  </conditionalFormatting>
  <conditionalFormatting sqref="L291:L292 P292:Q292">
    <cfRule type="expression" dxfId="52" priority="432">
      <formula>$C$146="Ut2"</formula>
    </cfRule>
  </conditionalFormatting>
  <conditionalFormatting sqref="L292">
    <cfRule type="expression" dxfId="51" priority="171">
      <formula>UtvarderingsVal="Alt3"</formula>
    </cfRule>
  </conditionalFormatting>
  <conditionalFormatting sqref="L224:N235 L281:N289">
    <cfRule type="expression" dxfId="50" priority="167">
      <formula>UtvarderingsVal="Alt4"</formula>
    </cfRule>
  </conditionalFormatting>
  <conditionalFormatting sqref="L225:N235 L281:N289">
    <cfRule type="expression" dxfId="49" priority="226">
      <formula>$K225="Ska-Krav"</formula>
    </cfRule>
  </conditionalFormatting>
  <conditionalFormatting sqref="L236:N250">
    <cfRule type="expression" dxfId="48" priority="27">
      <formula>UtvarderingsVal="Alt4"</formula>
    </cfRule>
    <cfRule type="expression" dxfId="47" priority="32">
      <formula>$K236="Ska-Krav"</formula>
    </cfRule>
  </conditionalFormatting>
  <conditionalFormatting sqref="L251:N256">
    <cfRule type="expression" dxfId="46" priority="17">
      <formula>UtvarderingsVal="Alt4"</formula>
    </cfRule>
    <cfRule type="expression" dxfId="45" priority="20">
      <formula>$K251="Ska-Krav"</formula>
    </cfRule>
  </conditionalFormatting>
  <conditionalFormatting sqref="L257:N270">
    <cfRule type="expression" dxfId="44" priority="74">
      <formula>UtvarderingsVal="Alt4"</formula>
    </cfRule>
    <cfRule type="expression" dxfId="43" priority="79">
      <formula>$K257="Ska-Krav"</formula>
    </cfRule>
  </conditionalFormatting>
  <conditionalFormatting sqref="L271:N280">
    <cfRule type="expression" dxfId="42" priority="62">
      <formula>UtvarderingsVal="Alt4"</formula>
    </cfRule>
    <cfRule type="expression" dxfId="41" priority="65">
      <formula>$K271="Ska-Krav"</formula>
    </cfRule>
  </conditionalFormatting>
  <conditionalFormatting sqref="M224:N235 M257:N260 M281:N289">
    <cfRule type="expression" dxfId="40" priority="172">
      <formula>UtvarderingsVal="Alt2"</formula>
    </cfRule>
    <cfRule type="expression" dxfId="39" priority="230">
      <formula>OR(UtvarderingsVal="UtFalskt",UtvarderingsVal="Ut1")</formula>
    </cfRule>
    <cfRule type="expression" dxfId="38" priority="228">
      <formula>$M$224=""</formula>
    </cfRule>
  </conditionalFormatting>
  <conditionalFormatting sqref="M236:N250">
    <cfRule type="expression" dxfId="37" priority="34">
      <formula>$M$224=""</formula>
    </cfRule>
    <cfRule type="expression" dxfId="36" priority="28">
      <formula>UtvarderingsVal="Alt2"</formula>
    </cfRule>
    <cfRule type="expression" dxfId="35" priority="36">
      <formula>OR(UtvarderingsVal="UtFalskt",UtvarderingsVal="Ut1")</formula>
    </cfRule>
  </conditionalFormatting>
  <conditionalFormatting sqref="M242:N256">
    <cfRule type="expression" dxfId="34" priority="26">
      <formula>$B242=""</formula>
    </cfRule>
  </conditionalFormatting>
  <conditionalFormatting sqref="M251:N256">
    <cfRule type="expression" dxfId="33" priority="24">
      <formula>OR(UtvarderingsVal="UtFalskt",UtvarderingsVal="Ut1")</formula>
    </cfRule>
    <cfRule type="expression" dxfId="32" priority="18">
      <formula>UtvarderingsVal="Alt2"</formula>
    </cfRule>
    <cfRule type="expression" dxfId="31" priority="22">
      <formula>$M$224=""</formula>
    </cfRule>
  </conditionalFormatting>
  <conditionalFormatting sqref="M257:N260 M225:N241 B225:K225">
    <cfRule type="expression" dxfId="30" priority="154">
      <formula>$B225=""</formula>
    </cfRule>
  </conditionalFormatting>
  <conditionalFormatting sqref="M261:N270">
    <cfRule type="expression" dxfId="29" priority="81">
      <formula>$M$224=""</formula>
    </cfRule>
    <cfRule type="expression" dxfId="28" priority="75">
      <formula>UtvarderingsVal="Alt2"</formula>
    </cfRule>
    <cfRule type="expression" dxfId="27" priority="83">
      <formula>OR(UtvarderingsVal="UtFalskt",UtvarderingsVal="Ut1")</formula>
    </cfRule>
  </conditionalFormatting>
  <conditionalFormatting sqref="M261:N289">
    <cfRule type="expression" dxfId="26" priority="73">
      <formula>$B261=""</formula>
    </cfRule>
  </conditionalFormatting>
  <conditionalFormatting sqref="M271:N280">
    <cfRule type="expression" dxfId="25" priority="69">
      <formula>OR(UtvarderingsVal="UtFalskt",UtvarderingsVal="Ut1")</formula>
    </cfRule>
    <cfRule type="expression" dxfId="24" priority="67">
      <formula>$M$224=""</formula>
    </cfRule>
    <cfRule type="expression" dxfId="23" priority="63">
      <formula>UtvarderingsVal="Alt2"</formula>
    </cfRule>
  </conditionalFormatting>
  <conditionalFormatting sqref="M291:N292 T292:V292">
    <cfRule type="expression" dxfId="21" priority="433">
      <formula>$C$146="Ut1"</formula>
    </cfRule>
  </conditionalFormatting>
  <conditionalFormatting sqref="M292:N292">
    <cfRule type="expression" dxfId="19" priority="169">
      <formula>UtvarderingsVal="Alt2"</formula>
    </cfRule>
  </conditionalFormatting>
  <conditionalFormatting sqref="P384:W384 P387:W388">
    <cfRule type="expression" dxfId="18" priority="580" stopIfTrue="1">
      <formula>#REF!="Ja"</formula>
    </cfRule>
  </conditionalFormatting>
  <conditionalFormatting sqref="P155:X219">
    <cfRule type="expression" dxfId="17" priority="8">
      <formula>$H155=""</formula>
    </cfRule>
  </conditionalFormatting>
  <conditionalFormatting sqref="P225:X289">
    <cfRule type="expression" dxfId="16" priority="37" stopIfTrue="1">
      <formula>IF(AND(K225="Ska-krav",P225="Nej"),TRUE,FALSE)</formula>
    </cfRule>
    <cfRule type="expression" dxfId="15" priority="38" stopIfTrue="1">
      <formula>OR($H225="",$D225="")</formula>
    </cfRule>
  </conditionalFormatting>
  <conditionalFormatting sqref="P48:Y112">
    <cfRule type="expression" dxfId="14" priority="2004">
      <formula>$B48&lt;&gt;""</formula>
    </cfRule>
  </conditionalFormatting>
  <conditionalFormatting sqref="Q292">
    <cfRule type="expression" dxfId="13" priority="170">
      <formula>UtvarderingsVal="Alt3"</formula>
    </cfRule>
  </conditionalFormatting>
  <conditionalFormatting sqref="Q155:X219">
    <cfRule type="expression" dxfId="12" priority="7">
      <formula>$P155="Nej"</formula>
    </cfRule>
  </conditionalFormatting>
  <conditionalFormatting sqref="Q225:X289">
    <cfRule type="expression" dxfId="11" priority="39">
      <formula>RIGHT($E225,15)="(kostnadsfritt)"</formula>
    </cfRule>
  </conditionalFormatting>
  <conditionalFormatting sqref="S17:W17">
    <cfRule type="expression" dxfId="10" priority="578" stopIfTrue="1">
      <formula>$P$17="Nej"</formula>
    </cfRule>
  </conditionalFormatting>
  <conditionalFormatting sqref="T328 T334 T340">
    <cfRule type="expression" dxfId="9" priority="487" stopIfTrue="1">
      <formula>AG328</formula>
    </cfRule>
  </conditionalFormatting>
  <conditionalFormatting sqref="T328">
    <cfRule type="cellIs" dxfId="8" priority="486" stopIfTrue="1" operator="equal">
      <formula>"Nej"</formula>
    </cfRule>
  </conditionalFormatting>
  <conditionalFormatting sqref="T334">
    <cfRule type="cellIs" dxfId="7" priority="484" stopIfTrue="1" operator="equal">
      <formula>"Nej"</formula>
    </cfRule>
  </conditionalFormatting>
  <conditionalFormatting sqref="T340">
    <cfRule type="cellIs" dxfId="6" priority="481" stopIfTrue="1" operator="equal">
      <formula>"Nej"</formula>
    </cfRule>
  </conditionalFormatting>
  <conditionalFormatting sqref="T348">
    <cfRule type="expression" dxfId="5" priority="176" stopIfTrue="1">
      <formula>AG348</formula>
    </cfRule>
    <cfRule type="cellIs" dxfId="4" priority="175" stopIfTrue="1" operator="equal">
      <formula>"Nej"</formula>
    </cfRule>
  </conditionalFormatting>
  <conditionalFormatting sqref="V292">
    <cfRule type="expression" dxfId="2" priority="168">
      <formula>UtvarderingsVal="Alt2"</formula>
    </cfRule>
  </conditionalFormatting>
  <conditionalFormatting sqref="Z306 P308 P309:Q310 V310">
    <cfRule type="expression" dxfId="1" priority="576" stopIfTrue="1">
      <formula>#REF!=TRUE</formula>
    </cfRule>
  </conditionalFormatting>
  <dataValidations xWindow="179" yWindow="422" count="15">
    <dataValidation type="list" allowBlank="1" showInputMessage="1" showErrorMessage="1" sqref="T328 P17:P18 Q379 T334 T340 T348 P225:P290 P155:P219" xr:uid="{895A3790-71EE-4E12-A41C-4C5B3AB78758}">
      <formula1>"Ja,Nej"</formula1>
    </dataValidation>
    <dataValidation allowBlank="1" showErrorMessage="1" sqref="B41:I41" xr:uid="{34E6854F-F095-4BEF-AFA1-6C30110A5289}"/>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D98F2A3-031D-44B8-93E6-D484E213986D}">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2E254399-A1F5-476E-B76C-0A70B0EADF2B}">
      <formula1>40817</formula1>
      <formula2>42308</formula2>
    </dataValidation>
    <dataValidation type="list" allowBlank="1" showInputMessage="1" showErrorMessage="1" sqref="K290" xr:uid="{464DAAE7-21C1-426F-BC71-DD0D249E8F0A}">
      <formula1>"Välj typ av krav,Bör-krav,Ska-krav"</formula1>
    </dataValidation>
    <dataValidation type="list" allowBlank="1" showInputMessage="1" showErrorMessage="1" sqref="B290:C290" xr:uid="{4202A7B0-CBE5-40BF-B143-7BD2F9154E51}">
      <formula1>ResVarTja</formula1>
    </dataValidation>
    <dataValidation type="list" allowBlank="1" showInputMessage="1" showErrorMessage="1" sqref="B40 B43:K43" xr:uid="{BE8A53A5-B643-4AD2-B60B-7072D487AD11}">
      <formula1>TblDelområde</formula1>
    </dataValidation>
    <dataValidation type="list" allowBlank="1" showInputMessage="1" showErrorMessage="1" sqref="B140:J140" xr:uid="{A96847A7-52FC-4FA5-AC1A-420F7334FF32}">
      <formula1>TblGrundTilldeln</formula1>
    </dataValidation>
    <dataValidation type="list" allowBlank="1" showInputMessage="1" showErrorMessage="1" sqref="B146:J146" xr:uid="{6A4DE3BB-22D7-4409-9D8D-3B22447E1F6D}">
      <formula1>TblUtVrd</formula1>
    </dataValidation>
    <dataValidation type="list" allowBlank="1" showInputMessage="1" showErrorMessage="1" sqref="M48:M112" xr:uid="{C7045578-6E69-484D-95E9-CAEE98AF59DE}">
      <formula1>ValBilaga</formula1>
    </dataValidation>
    <dataValidation type="list" showInputMessage="1" showErrorMessage="1" sqref="B155:C219" xr:uid="{FE6D5867-CB3A-4515-A9F9-AAB58BC5DE02}">
      <formula1>ListaVaraTjänst</formula1>
    </dataValidation>
    <dataValidation type="list" allowBlank="1" showInputMessage="1" showErrorMessage="1" sqref="P9:U9" xr:uid="{885E4489-2708-43F9-94BA-C33D1FD050A3}">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E31 G37 B37:E37 G34 B34:D34" xr:uid="{60441EE0-DD02-447C-8008-C7367C1FC80A}">
      <formula1>40909</formula1>
      <formula2>73051</formula2>
    </dataValidation>
    <dataValidation type="list" showInputMessage="1" showErrorMessage="1" sqref="B225:C289" xr:uid="{4AA491EF-07DD-4B99-8D19-9DD5770F08F0}">
      <formula1>ListaTilldelningsVara</formula1>
    </dataValidation>
    <dataValidation type="list" allowBlank="1" showInputMessage="1" showErrorMessage="1" sqref="D155:G219" xr:uid="{08DFC2FA-D9AD-40F5-8973-40C16FCE8E44}">
      <formula1>TblBörKravFKU</formula1>
    </dataValidation>
  </dataValidations>
  <pageMargins left="0.31496062992125984" right="0.31496062992125984" top="0.39370078740157483" bottom="0.39370078740157483" header="0.51181102362204722" footer="0.19685039370078741"/>
  <pageSetup paperSize="8" scale="70" fitToHeight="0" pageOrder="overThenDown" orientation="landscape" r:id="rId1"/>
  <headerFooter alignWithMargins="0">
    <oddFooter>&amp;R&amp;P (&amp;N)</oddFooter>
  </headerFooter>
  <colBreaks count="1" manualBreakCount="1">
    <brk id="15" max="1048575" man="1"/>
  </colBreaks>
  <drawing r:id="rId2"/>
  <legacyDrawing r:id="rId3"/>
  <controls>
    <mc:AlternateContent xmlns:mc="http://schemas.openxmlformats.org/markup-compatibility/2006">
      <mc:Choice Requires="x14">
        <control shapeId="1153" r:id="rId4" name="AddRows2Button">
          <controlPr defaultSize="0" autoLine="0" r:id="rId5">
            <anchor moveWithCells="1" sizeWithCells="1">
              <from>
                <xdr:col>11</xdr:col>
                <xdr:colOff>609600</xdr:colOff>
                <xdr:row>150</xdr:row>
                <xdr:rowOff>38100</xdr:rowOff>
              </from>
              <to>
                <xdr:col>13</xdr:col>
                <xdr:colOff>819150</xdr:colOff>
                <xdr:row>152</xdr:row>
                <xdr:rowOff>38100</xdr:rowOff>
              </to>
            </anchor>
          </controlPr>
        </control>
      </mc:Choice>
      <mc:Fallback>
        <control shapeId="1153" r:id="rId4" name="AddRows2Button"/>
      </mc:Fallback>
    </mc:AlternateContent>
    <mc:AlternateContent xmlns:mc="http://schemas.openxmlformats.org/markup-compatibility/2006">
      <mc:Choice Requires="x14">
        <control shapeId="1148" r:id="rId6" name="AddRows3Button">
          <controlPr defaultSize="0" autoLine="0" r:id="rId7">
            <anchor moveWithCells="1" sizeWithCells="1">
              <from>
                <xdr:col>11</xdr:col>
                <xdr:colOff>619125</xdr:colOff>
                <xdr:row>220</xdr:row>
                <xdr:rowOff>0</xdr:rowOff>
              </from>
              <to>
                <xdr:col>14</xdr:col>
                <xdr:colOff>0</xdr:colOff>
                <xdr:row>221</xdr:row>
                <xdr:rowOff>114300</xdr:rowOff>
              </to>
            </anchor>
          </controlPr>
        </control>
      </mc:Choice>
      <mc:Fallback>
        <control shapeId="1148" r:id="rId6" name="AddRows3Button"/>
      </mc:Fallback>
    </mc:AlternateContent>
  </controls>
  <extLst>
    <ext xmlns:x14="http://schemas.microsoft.com/office/spreadsheetml/2009/9/main" uri="{78C0D931-6437-407d-A8EE-F0AAD7539E65}">
      <x14:conditionalFormattings>
        <x14:conditionalFormatting xmlns:xm="http://schemas.microsoft.com/office/excel/2006/main">
          <x14:cfRule type="expression" priority="2001" id="{00000000-000E-0000-0100-000007000000}">
            <xm:f>ISNUMBER(SEARCH("Ut2",Admin!$D$49))=TRUE</xm:f>
            <x14:dxf>
              <font>
                <color theme="0"/>
              </font>
              <fill>
                <patternFill>
                  <bgColor theme="0"/>
                </patternFill>
              </fill>
            </x14:dxf>
          </x14:cfRule>
          <xm:sqref>L291</xm:sqref>
        </x14:conditionalFormatting>
        <x14:conditionalFormatting xmlns:xm="http://schemas.microsoft.com/office/excel/2006/main">
          <x14:cfRule type="expression" priority="1999" id="{00000000-000E-0000-0100-000009000000}">
            <xm:f>ISNUMBER(SEARCH("1",Admin!$D$49))=TRUE</xm:f>
            <x14:dxf>
              <font>
                <color theme="0"/>
              </font>
            </x14:dxf>
          </x14:cfRule>
          <xm:sqref>M291:N291</xm:sqref>
        </x14:conditionalFormatting>
        <x14:conditionalFormatting xmlns:xm="http://schemas.microsoft.com/office/excel/2006/main">
          <x14:cfRule type="expression" priority="1998" id="{00000000-000E-0000-0100-00000A000000}">
            <xm:f>ISNUMBER(SEARCH("1",Admin!$D$49))=TRUE</xm:f>
            <x14:dxf>
              <font>
                <color theme="0"/>
              </font>
              <fill>
                <patternFill>
                  <bgColor theme="0"/>
                </patternFill>
              </fill>
              <border>
                <right/>
                <top/>
                <bottom/>
              </border>
            </x14:dxf>
          </x14:cfRule>
          <xm:sqref>M292:N292</xm:sqref>
        </x14:conditionalFormatting>
        <x14:conditionalFormatting xmlns:xm="http://schemas.microsoft.com/office/excel/2006/main">
          <x14:cfRule type="expression" priority="2002" id="{00000000-000E-0000-0100-000006000000}">
            <xm:f>ISNUMBER(SEARCH("1",Admin!$D$49))=TRUE</xm:f>
            <x14:dxf>
              <font>
                <strike val="0"/>
                <color theme="0"/>
              </font>
              <fill>
                <patternFill>
                  <bgColor theme="0"/>
                </patternFill>
              </fill>
              <border>
                <left/>
                <right/>
                <top/>
                <bottom/>
              </border>
            </x14:dxf>
          </x14:cfRule>
          <xm:sqref>T292:V292</xm:sqref>
        </x14:conditionalFormatting>
      </x14:conditionalFormattings>
    </ext>
    <ext xmlns:x14="http://schemas.microsoft.com/office/spreadsheetml/2009/9/main" uri="{CCE6A557-97BC-4b89-ADB6-D9C93CAAB3DF}">
      <x14:dataValidations xmlns:xm="http://schemas.microsoft.com/office/excel/2006/main" xWindow="179" yWindow="422" count="4">
        <x14:dataValidation type="list" allowBlank="1" showInputMessage="1" showErrorMessage="1" xr:uid="{791789C8-09B9-47E4-B504-DF2BF159FC15}">
          <x14:formula1>
            <xm:f>Admin!$F$37:$F$44</xm:f>
          </x14:formula1>
          <xm:sqref>D290:E290</xm:sqref>
        </x14:dataValidation>
        <x14:dataValidation type="list" allowBlank="1" showInputMessage="1" showErrorMessage="1" xr:uid="{8ED13EF4-FD65-4E00-A47B-3FC2CDA19FF4}">
          <x14:formula1>
            <xm:f>Admin!$H211:$O211</xm:f>
          </x14:formula1>
          <xm:sqref>D225:G247 D263:G289</xm:sqref>
        </x14:dataValidation>
        <x14:dataValidation type="list" allowBlank="1" showInputMessage="1" showErrorMessage="1" xr:uid="{D7FCEDC2-6414-42A1-8D05-240ABB0F24C7}">
          <x14:formula1>
            <xm:f>Admin!$H249:$O249</xm:f>
          </x14:formula1>
          <xm:sqref>D248:G256</xm:sqref>
        </x14:dataValidation>
        <x14:dataValidation type="list" allowBlank="1" showInputMessage="1" showErrorMessage="1" xr:uid="{81B4605D-13F6-4D9D-9C41-2E6D0E3231C8}">
          <x14:formula1>
            <xm:f>Admin!$H228:$O228</xm:f>
          </x14:formula1>
          <xm:sqref>D257:G262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M43"/>
  <sheetViews>
    <sheetView showGridLines="0" showRuler="0" zoomScaleNormal="100" zoomScalePageLayoutView="90" workbookViewId="0">
      <selection activeCell="B27" sqref="B27"/>
    </sheetView>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26" t="str">
        <f>"Avrop nr: "&amp;'1 Specifikation'!B15</f>
        <v xml:space="preserve">Avrop nr: </v>
      </c>
      <c r="F1" s="27"/>
    </row>
    <row r="2" spans="2:13" ht="17.25" customHeight="1" x14ac:dyDescent="0.2"/>
    <row r="3" spans="2:13" ht="17.25" customHeight="1" x14ac:dyDescent="0.25">
      <c r="B3" s="47"/>
    </row>
    <row r="5" spans="2:13" ht="25.5" customHeight="1" x14ac:dyDescent="0.25">
      <c r="B5" s="28" t="s">
        <v>46</v>
      </c>
      <c r="C5" s="28"/>
      <c r="D5" s="28"/>
      <c r="J5" s="22"/>
      <c r="K5" s="22"/>
      <c r="L5" s="22"/>
      <c r="M5" s="22"/>
    </row>
    <row r="6" spans="2:13" ht="48.75" customHeight="1" x14ac:dyDescent="0.25">
      <c r="B6" s="583" t="str">
        <f>"Detta kontrakt reglerar avrop från ramavtalsområde "&amp; Ramavtalsområde &amp;", "&amp; Ramavtalsnummer</f>
        <v>Detta kontrakt reglerar avrop från ramavtalsområde Cirkulära möbelavtal - Delområde Avyttring, 23.3-9542-2024</v>
      </c>
      <c r="C6" s="584"/>
      <c r="D6" s="584"/>
      <c r="F6" s="27"/>
      <c r="J6" s="22"/>
      <c r="K6" s="22"/>
      <c r="L6" s="22"/>
      <c r="M6" s="22"/>
    </row>
    <row r="7" spans="2:13" ht="25.5" customHeight="1" x14ac:dyDescent="0.25">
      <c r="B7" s="20" t="s">
        <v>45</v>
      </c>
      <c r="C7" s="20"/>
      <c r="D7" s="20"/>
      <c r="J7" s="22"/>
      <c r="K7" s="22"/>
      <c r="L7" s="22"/>
      <c r="M7" s="22"/>
    </row>
    <row r="8" spans="2:13" ht="45.75" customHeight="1" x14ac:dyDescent="0.25">
      <c r="B8" s="311" t="s">
        <v>44</v>
      </c>
      <c r="C8" s="311"/>
      <c r="D8" s="311"/>
      <c r="G8" s="26"/>
      <c r="J8" s="22"/>
      <c r="K8" s="22"/>
      <c r="L8" s="22"/>
      <c r="M8" s="22"/>
    </row>
    <row r="9" spans="2:13" ht="18" x14ac:dyDescent="0.25">
      <c r="B9" s="39" t="s">
        <v>623</v>
      </c>
      <c r="C9" s="10"/>
      <c r="D9" s="10"/>
      <c r="G9" s="26"/>
      <c r="J9" s="22"/>
      <c r="K9" s="22"/>
      <c r="L9" s="22"/>
      <c r="M9" s="22"/>
    </row>
    <row r="10" spans="2:13" ht="18" customHeight="1" x14ac:dyDescent="0.25">
      <c r="B10" s="29" t="s">
        <v>624</v>
      </c>
      <c r="C10" s="33"/>
      <c r="D10" s="33"/>
      <c r="J10" s="22"/>
      <c r="K10" s="22"/>
      <c r="L10" s="22"/>
      <c r="M10" s="22"/>
    </row>
    <row r="11" spans="2:13" ht="18" x14ac:dyDescent="0.25">
      <c r="B11" s="39" t="s">
        <v>625</v>
      </c>
      <c r="C11" s="10"/>
      <c r="D11" s="10"/>
      <c r="J11" s="22"/>
      <c r="K11" s="22"/>
      <c r="L11" s="22"/>
      <c r="M11" s="22"/>
    </row>
    <row r="12" spans="2:13" ht="18" x14ac:dyDescent="0.25">
      <c r="B12" s="29" t="s">
        <v>626</v>
      </c>
      <c r="C12" s="33"/>
      <c r="D12" s="33"/>
      <c r="G12" s="25"/>
      <c r="J12" s="22"/>
      <c r="K12" s="22"/>
      <c r="L12" s="22"/>
      <c r="M12" s="22"/>
    </row>
    <row r="13" spans="2:13" ht="18" x14ac:dyDescent="0.25">
      <c r="B13" s="39" t="s">
        <v>627</v>
      </c>
      <c r="C13" s="10"/>
      <c r="D13" s="10"/>
      <c r="G13" s="25"/>
      <c r="J13" s="22"/>
      <c r="K13" s="22"/>
      <c r="L13" s="22"/>
      <c r="M13" s="22"/>
    </row>
    <row r="14" spans="2:13" ht="18" x14ac:dyDescent="0.25">
      <c r="B14" s="39" t="s">
        <v>628</v>
      </c>
      <c r="C14" s="10"/>
      <c r="D14" s="10"/>
      <c r="G14" s="25"/>
      <c r="J14" s="22"/>
      <c r="K14" s="22"/>
      <c r="L14" s="22"/>
      <c r="M14" s="22"/>
    </row>
    <row r="15" spans="2:13" ht="18" x14ac:dyDescent="0.25">
      <c r="B15" s="39" t="s">
        <v>629</v>
      </c>
      <c r="C15" s="10"/>
      <c r="D15" s="10"/>
      <c r="G15" s="25"/>
      <c r="J15" s="22"/>
      <c r="K15" s="22"/>
      <c r="L15" s="22"/>
      <c r="M15" s="22"/>
    </row>
    <row r="16" spans="2:13" ht="18" x14ac:dyDescent="0.25">
      <c r="B16" s="39" t="s">
        <v>630</v>
      </c>
      <c r="C16" s="10"/>
      <c r="D16" s="10"/>
      <c r="G16" s="25"/>
      <c r="J16" s="22"/>
      <c r="K16" s="22"/>
      <c r="L16" s="22"/>
      <c r="M16" s="22"/>
    </row>
    <row r="17" spans="1:13" ht="18" x14ac:dyDescent="0.25">
      <c r="B17" s="39" t="s">
        <v>631</v>
      </c>
      <c r="C17" s="10"/>
      <c r="D17" s="10"/>
      <c r="G17" s="25"/>
      <c r="J17" s="22"/>
      <c r="K17" s="22"/>
      <c r="L17" s="22"/>
      <c r="M17" s="22"/>
    </row>
    <row r="18" spans="1:13" ht="18" x14ac:dyDescent="0.25">
      <c r="B18" s="39" t="s">
        <v>632</v>
      </c>
      <c r="C18" s="10"/>
      <c r="D18" s="10"/>
      <c r="G18" s="25"/>
      <c r="J18" s="22"/>
      <c r="K18" s="22"/>
      <c r="L18" s="22"/>
      <c r="M18" s="22"/>
    </row>
    <row r="19" spans="1:13" ht="18" x14ac:dyDescent="0.25">
      <c r="B19" s="39" t="s">
        <v>633</v>
      </c>
      <c r="C19" s="10"/>
      <c r="D19" s="10"/>
      <c r="G19" s="25"/>
      <c r="J19" s="22"/>
      <c r="K19" s="22"/>
      <c r="L19" s="22"/>
      <c r="M19" s="22"/>
    </row>
    <row r="20" spans="1:13" ht="18" customHeight="1" x14ac:dyDescent="0.25">
      <c r="B20" s="33"/>
      <c r="C20" s="33"/>
      <c r="D20" s="33"/>
      <c r="J20" s="22"/>
      <c r="K20" s="22"/>
      <c r="L20" s="22"/>
      <c r="M20" s="22"/>
    </row>
    <row r="21" spans="1:13" ht="41.25" customHeight="1" x14ac:dyDescent="0.25">
      <c r="B21" s="311" t="s">
        <v>43</v>
      </c>
      <c r="C21" s="311"/>
      <c r="D21" s="311"/>
      <c r="J21" s="22"/>
      <c r="K21" s="22"/>
      <c r="L21" s="22"/>
      <c r="M21" s="22"/>
    </row>
    <row r="22" spans="1:13" ht="10.5" customHeight="1" x14ac:dyDescent="0.3">
      <c r="B22" s="24"/>
      <c r="C22" s="23"/>
      <c r="D22" s="23"/>
      <c r="J22" s="22"/>
      <c r="K22" s="22"/>
      <c r="L22" s="22"/>
      <c r="M22" s="22"/>
    </row>
    <row r="23" spans="1:13" s="21" customFormat="1" ht="24" customHeight="1" x14ac:dyDescent="0.2">
      <c r="B23" s="20" t="s">
        <v>36</v>
      </c>
      <c r="C23" s="20"/>
      <c r="D23" s="20"/>
    </row>
    <row r="24" spans="1:13" ht="67.5" customHeight="1" x14ac:dyDescent="0.2">
      <c r="B24" s="311" t="s">
        <v>141</v>
      </c>
      <c r="C24" s="311"/>
      <c r="D24" s="311"/>
    </row>
    <row r="25" spans="1:13" ht="26.25" customHeight="1" x14ac:dyDescent="0.2">
      <c r="B25" s="10"/>
      <c r="C25" s="10"/>
      <c r="D25" s="10"/>
    </row>
    <row r="26" spans="1:13" s="9" customFormat="1" ht="18" customHeight="1" x14ac:dyDescent="0.2">
      <c r="A26" s="1"/>
      <c r="B26" s="8" t="s">
        <v>42</v>
      </c>
      <c r="C26"/>
      <c r="D26" s="8" t="s">
        <v>41</v>
      </c>
      <c r="E26" s="20"/>
    </row>
    <row r="27" spans="1:13" s="9" customFormat="1" ht="23.25" customHeight="1" x14ac:dyDescent="0.2">
      <c r="A27" s="1"/>
      <c r="B27" s="103">
        <f>'1 Specifikation'!B9</f>
        <v>0</v>
      </c>
      <c r="C27"/>
      <c r="D27" s="104">
        <f>'1 Specifikation'!P9</f>
        <v>0</v>
      </c>
    </row>
    <row r="28" spans="1:13" s="9" customFormat="1" ht="12.75" customHeight="1" x14ac:dyDescent="0.2">
      <c r="A28" s="1"/>
      <c r="B28" s="19" t="s">
        <v>40</v>
      </c>
      <c r="C28"/>
      <c r="D28" s="19" t="s">
        <v>40</v>
      </c>
    </row>
    <row r="29" spans="1:13" s="9" customFormat="1" ht="18" customHeight="1" x14ac:dyDescent="0.2">
      <c r="A29" s="1"/>
      <c r="B29" s="277">
        <f>'1 Specifikation'!H9</f>
        <v>0</v>
      </c>
      <c r="C29"/>
      <c r="D29" s="278" t="str">
        <f>'1 Specifikation'!V9</f>
        <v/>
      </c>
    </row>
    <row r="30" spans="1:13" s="9" customFormat="1" ht="44.25" customHeight="1" x14ac:dyDescent="0.2">
      <c r="A30" s="1"/>
      <c r="B30" s="18"/>
      <c r="C30"/>
      <c r="D30"/>
    </row>
    <row r="31" spans="1:13" s="9" customFormat="1" x14ac:dyDescent="0.2">
      <c r="B31" s="15" t="s">
        <v>37</v>
      </c>
      <c r="D31" s="15" t="s">
        <v>37</v>
      </c>
    </row>
    <row r="32" spans="1:13" s="9" customFormat="1" ht="28.5" customHeight="1" x14ac:dyDescent="0.2">
      <c r="B32" s="17"/>
      <c r="D32" s="16"/>
    </row>
    <row r="33" spans="1:4" ht="16.5" customHeight="1" x14ac:dyDescent="0.2">
      <c r="A33" s="9"/>
      <c r="B33" s="9"/>
      <c r="C33" s="9"/>
      <c r="D33" s="9"/>
    </row>
    <row r="34" spans="1:4" ht="25.5" x14ac:dyDescent="0.2">
      <c r="A34" s="9"/>
      <c r="B34" s="44" t="s">
        <v>52</v>
      </c>
      <c r="C34" s="9"/>
      <c r="D34" s="44" t="s">
        <v>53</v>
      </c>
    </row>
    <row r="35" spans="1:4" x14ac:dyDescent="0.2">
      <c r="A35" s="9"/>
      <c r="B35" s="14"/>
      <c r="C35" s="9"/>
      <c r="D35" s="13"/>
    </row>
    <row r="36" spans="1:4" x14ac:dyDescent="0.2">
      <c r="A36" s="9"/>
      <c r="B36" s="12"/>
      <c r="C36" s="9"/>
      <c r="D36" s="11"/>
    </row>
    <row r="37" spans="1:4" x14ac:dyDescent="0.2">
      <c r="A37" s="10"/>
      <c r="B37" s="10"/>
      <c r="C37" s="10"/>
      <c r="D37" s="9"/>
    </row>
    <row r="38" spans="1:4" ht="15.75" customHeight="1" x14ac:dyDescent="0.2">
      <c r="B38" s="8" t="s">
        <v>39</v>
      </c>
      <c r="C38" s="8"/>
      <c r="D38" s="8"/>
    </row>
    <row r="39" spans="1:4" x14ac:dyDescent="0.2">
      <c r="B39" s="580"/>
      <c r="C39" s="581"/>
      <c r="D39" s="582"/>
    </row>
    <row r="40" spans="1:4" x14ac:dyDescent="0.2">
      <c r="B40" s="580"/>
      <c r="C40" s="581"/>
      <c r="D40" s="582"/>
    </row>
    <row r="41" spans="1:4" x14ac:dyDescent="0.2">
      <c r="B41" s="580"/>
      <c r="C41" s="581"/>
      <c r="D41" s="582"/>
    </row>
    <row r="42" spans="1:4" x14ac:dyDescent="0.2">
      <c r="B42" s="580"/>
      <c r="C42" s="581"/>
      <c r="D42" s="582"/>
    </row>
    <row r="43" spans="1:4" x14ac:dyDescent="0.2">
      <c r="B43" s="580"/>
      <c r="C43" s="581"/>
      <c r="D43" s="582"/>
    </row>
  </sheetData>
  <sheetProtection algorithmName="SHA-512" hashValue="0LIETcbp6jFw8s5sfxJ0pxpCsnvrPv9dovVxRxxxybLNPZF7/1nqvxhDVIyuldFRHvnj3EALyp8seXU2gtYP4g==" saltValue="rIAaiUYtKaeZOfPdWThLeQ==" spinCount="100000" sheet="1" objects="1" scenarios="1" selectLockedCells="1"/>
  <mergeCells count="9">
    <mergeCell ref="B43:D43"/>
    <mergeCell ref="B24:D24"/>
    <mergeCell ref="B39:D39"/>
    <mergeCell ref="B6:D6"/>
    <mergeCell ref="B40:D40"/>
    <mergeCell ref="B41:D41"/>
    <mergeCell ref="B42:D42"/>
    <mergeCell ref="B8:D8"/>
    <mergeCell ref="B21:D21"/>
  </mergeCells>
  <pageMargins left="0.74803149606299213" right="0.74803149606299213" top="0.39370078740157483" bottom="0.98425196850393704" header="0.51181102362204722" footer="0.51181102362204722"/>
  <pageSetup paperSize="8" fitToHeight="0" orientation="landscape" r:id="rId1"/>
  <headerFooter alignWithMargins="0">
    <oddFooter>&amp;R&amp;P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282"/>
  <sheetViews>
    <sheetView showGridLines="0" zoomScaleNormal="100" workbookViewId="0">
      <selection activeCell="B14" sqref="B14"/>
    </sheetView>
  </sheetViews>
  <sheetFormatPr defaultColWidth="9.140625" defaultRowHeight="12.75" outlineLevelRow="1" x14ac:dyDescent="0.2"/>
  <cols>
    <col min="1" max="2" width="6.7109375" style="1" customWidth="1"/>
    <col min="3" max="3" width="23.7109375" style="1" bestFit="1" customWidth="1"/>
    <col min="4" max="8" width="24.42578125" style="1" bestFit="1" customWidth="1"/>
    <col min="9" max="11" width="24.5703125" style="1" customWidth="1"/>
    <col min="12" max="12" width="32.7109375" style="1" customWidth="1"/>
    <col min="13" max="19" width="24.5703125" style="1" customWidth="1"/>
    <col min="20" max="33" width="16.7109375" style="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2:41" x14ac:dyDescent="0.2">
      <c r="P1" s="49" t="s">
        <v>128</v>
      </c>
    </row>
    <row r="2" spans="2:41" x14ac:dyDescent="0.2">
      <c r="D2" s="111" t="str">
        <f>C6</f>
        <v>Arbetsplats och förvaring mer än 500 000 SEK vid varje avrop</v>
      </c>
      <c r="E2" s="111" t="str">
        <f>C7</f>
        <v>Möten och paus mer än 500 000 SEK vid varje avrop</v>
      </c>
      <c r="F2" s="111" t="str">
        <f>C8</f>
        <v>Textil och inredning för fönstermiljö mer än 300 000 SEK vid varje avrop</v>
      </c>
      <c r="G2" s="111" t="str">
        <f>C9</f>
        <v>Arkiv och magasin mer än 300 000 SEK vid varje avrop</v>
      </c>
      <c r="H2" s="111" t="str">
        <f>C10</f>
        <v>Förvaring i plåt mer än 300 000 SEK vid varje avrop</v>
      </c>
      <c r="I2" s="111" t="str">
        <f>C11</f>
        <v>Utemöbler mer än 100 000 SEK vid varje avrop</v>
      </c>
      <c r="J2" s="111" t="str">
        <f>C12</f>
        <v>Arbetsplatsarmaturer mer än 100 000 SEK vid varje avrop</v>
      </c>
      <c r="K2" s="111" t="str">
        <f>C13</f>
        <v>Inredningsarmaturer mer än 100 000 SEK vid varje avrop</v>
      </c>
      <c r="L2" s="111" t="str">
        <f>C14</f>
        <v>Skrivtavlor och AV-inredning mer än 100 000 SEK vid varje avrop</v>
      </c>
      <c r="M2" s="111" t="str">
        <f>C15</f>
        <v>Lager och verkstadsmiljö mer än 100 000 SEK vid varje avrop</v>
      </c>
      <c r="N2" s="111" t="str">
        <f>C16</f>
        <v>Textila mattor mer än 300 000 SEK vid varje avrop</v>
      </c>
      <c r="O2" s="111" t="str">
        <f>C17</f>
        <v>Arbetsstolar mer än 500 000 SEK vid varje avrop</v>
      </c>
      <c r="P2" s="112">
        <f>IF(USRDelområde="Välj delområde","",USRDelområde)</f>
        <v>0</v>
      </c>
      <c r="R2" s="272" t="s">
        <v>652</v>
      </c>
    </row>
    <row r="3" spans="2:41" x14ac:dyDescent="0.2">
      <c r="C3" s="49" t="s">
        <v>121</v>
      </c>
      <c r="D3" s="261" t="s">
        <v>547</v>
      </c>
      <c r="E3" s="138" t="s">
        <v>547</v>
      </c>
      <c r="F3" s="111" t="s">
        <v>547</v>
      </c>
      <c r="G3" s="111" t="s">
        <v>547</v>
      </c>
      <c r="H3" s="111" t="s">
        <v>547</v>
      </c>
      <c r="I3" s="134" t="s">
        <v>547</v>
      </c>
      <c r="J3" s="134" t="s">
        <v>547</v>
      </c>
      <c r="K3" s="134" t="s">
        <v>547</v>
      </c>
      <c r="L3" s="134" t="s">
        <v>547</v>
      </c>
      <c r="M3" s="134" t="s">
        <v>547</v>
      </c>
      <c r="N3" s="134" t="s">
        <v>547</v>
      </c>
      <c r="O3" s="134" t="s">
        <v>547</v>
      </c>
      <c r="P3" s="136" t="s">
        <v>563</v>
      </c>
      <c r="R3" s="271" t="s">
        <v>653</v>
      </c>
    </row>
    <row r="4" spans="2:41" ht="13.5" thickBot="1" x14ac:dyDescent="0.25"/>
    <row r="5" spans="2:41" outlineLevel="1" x14ac:dyDescent="0.2">
      <c r="C5" s="199" t="s">
        <v>164</v>
      </c>
      <c r="D5" s="244" t="s">
        <v>528</v>
      </c>
      <c r="E5" s="244" t="s">
        <v>528</v>
      </c>
      <c r="F5" s="244" t="s">
        <v>529</v>
      </c>
      <c r="G5" s="244" t="s">
        <v>528</v>
      </c>
      <c r="H5" s="244" t="s">
        <v>530</v>
      </c>
      <c r="I5" s="244" t="s">
        <v>535</v>
      </c>
      <c r="J5" s="244" t="s">
        <v>528</v>
      </c>
      <c r="K5" s="244" t="s">
        <v>531</v>
      </c>
      <c r="L5" s="244" t="s">
        <v>528</v>
      </c>
      <c r="M5" s="244" t="s">
        <v>531</v>
      </c>
      <c r="N5" s="244" t="s">
        <v>531</v>
      </c>
      <c r="O5" s="244" t="s">
        <v>528</v>
      </c>
      <c r="P5" s="136" t="str">
        <f t="shared" ref="P5" si="0">IFERROR(IF(INDEX(D5:O5,MATCH(P$2,D$2:O$2,0))=0,"",INDEX(D5:O5,MATCH(P$2,D$2:O$2,0))),"")</f>
        <v/>
      </c>
      <c r="R5" s="272" t="s">
        <v>282</v>
      </c>
      <c r="AF5"/>
      <c r="AG5"/>
      <c r="AH5"/>
      <c r="AI5"/>
      <c r="AJ5"/>
      <c r="AK5"/>
      <c r="AL5"/>
      <c r="AM5"/>
      <c r="AN5"/>
      <c r="AO5"/>
    </row>
    <row r="6" spans="2:41" x14ac:dyDescent="0.2">
      <c r="B6" s="1" t="s">
        <v>583</v>
      </c>
      <c r="C6" s="200" t="s">
        <v>591</v>
      </c>
      <c r="D6" s="244" t="s">
        <v>527</v>
      </c>
      <c r="E6" s="244" t="s">
        <v>527</v>
      </c>
      <c r="F6" s="244" t="s">
        <v>527</v>
      </c>
      <c r="G6" s="244" t="s">
        <v>527</v>
      </c>
      <c r="H6" s="244" t="s">
        <v>527</v>
      </c>
      <c r="I6" s="244" t="s">
        <v>531</v>
      </c>
      <c r="J6" s="244" t="s">
        <v>527</v>
      </c>
      <c r="K6" s="244" t="s">
        <v>527</v>
      </c>
      <c r="L6" s="244" t="s">
        <v>527</v>
      </c>
      <c r="M6" s="244" t="s">
        <v>527</v>
      </c>
      <c r="N6" s="244" t="s">
        <v>527</v>
      </c>
      <c r="O6" s="244" t="s">
        <v>527</v>
      </c>
      <c r="P6" s="136" t="str">
        <f t="shared" ref="P6:P18" si="1">IFERROR(IF(INDEX(D6:O6,MATCH(P$2,D$2:O$2,0))=0,"",INDEX(D6:O6,MATCH(P$2,D$2:O$2,0))),"")</f>
        <v/>
      </c>
      <c r="R6" s="271" t="s">
        <v>711</v>
      </c>
    </row>
    <row r="7" spans="2:41" x14ac:dyDescent="0.2">
      <c r="B7" s="1" t="s">
        <v>572</v>
      </c>
      <c r="C7" s="200" t="s">
        <v>592</v>
      </c>
      <c r="D7" s="244" t="s">
        <v>529</v>
      </c>
      <c r="E7" s="244" t="s">
        <v>529</v>
      </c>
      <c r="F7" s="244" t="s">
        <v>530</v>
      </c>
      <c r="G7" s="244" t="s">
        <v>530</v>
      </c>
      <c r="H7" s="244" t="s">
        <v>531</v>
      </c>
      <c r="I7" s="48" t="s">
        <v>542</v>
      </c>
      <c r="J7" s="244" t="s">
        <v>531</v>
      </c>
      <c r="K7" s="244" t="s">
        <v>535</v>
      </c>
      <c r="L7" s="244" t="s">
        <v>531</v>
      </c>
      <c r="M7" s="244" t="s">
        <v>532</v>
      </c>
      <c r="N7" s="133" t="s">
        <v>538</v>
      </c>
      <c r="O7" s="244" t="s">
        <v>531</v>
      </c>
      <c r="P7" s="136" t="str">
        <f t="shared" si="1"/>
        <v/>
      </c>
    </row>
    <row r="8" spans="2:41" x14ac:dyDescent="0.2">
      <c r="B8" s="1" t="s">
        <v>582</v>
      </c>
      <c r="C8" s="200" t="s">
        <v>593</v>
      </c>
      <c r="D8" s="244" t="s">
        <v>530</v>
      </c>
      <c r="E8" s="244" t="s">
        <v>530</v>
      </c>
      <c r="F8" s="244" t="s">
        <v>531</v>
      </c>
      <c r="G8" s="244" t="s">
        <v>531</v>
      </c>
      <c r="H8" s="244" t="s">
        <v>532</v>
      </c>
      <c r="I8" s="48" t="s">
        <v>543</v>
      </c>
      <c r="J8" s="244" t="s">
        <v>532</v>
      </c>
      <c r="K8" s="244" t="s">
        <v>560</v>
      </c>
      <c r="L8" s="244" t="s">
        <v>532</v>
      </c>
      <c r="M8" s="244" t="s">
        <v>535</v>
      </c>
      <c r="N8" s="133" t="s">
        <v>539</v>
      </c>
      <c r="O8" s="244" t="s">
        <v>535</v>
      </c>
      <c r="P8" s="136" t="str">
        <f t="shared" si="1"/>
        <v/>
      </c>
    </row>
    <row r="9" spans="2:41" ht="12.75" customHeight="1" x14ac:dyDescent="0.2">
      <c r="B9" s="1" t="s">
        <v>576</v>
      </c>
      <c r="C9" s="200" t="s">
        <v>594</v>
      </c>
      <c r="D9" s="244" t="s">
        <v>531</v>
      </c>
      <c r="E9" s="244" t="s">
        <v>531</v>
      </c>
      <c r="F9" s="48" t="s">
        <v>534</v>
      </c>
      <c r="G9" s="244" t="s">
        <v>532</v>
      </c>
      <c r="H9" s="244" t="s">
        <v>535</v>
      </c>
      <c r="I9" s="244" t="s">
        <v>560</v>
      </c>
      <c r="J9" s="244" t="s">
        <v>535</v>
      </c>
      <c r="K9" s="244"/>
      <c r="L9" s="244" t="s">
        <v>535</v>
      </c>
      <c r="M9" s="48" t="s">
        <v>542</v>
      </c>
      <c r="N9" s="244" t="s">
        <v>535</v>
      </c>
      <c r="O9" s="48" t="s">
        <v>543</v>
      </c>
      <c r="P9" s="136" t="str">
        <f t="shared" si="1"/>
        <v/>
      </c>
    </row>
    <row r="10" spans="2:41" ht="12.75" customHeight="1" x14ac:dyDescent="0.2">
      <c r="B10" s="1" t="s">
        <v>574</v>
      </c>
      <c r="C10" s="200" t="s">
        <v>595</v>
      </c>
      <c r="D10" s="244" t="s">
        <v>532</v>
      </c>
      <c r="E10" s="244" t="s">
        <v>532</v>
      </c>
      <c r="F10" s="244" t="s">
        <v>535</v>
      </c>
      <c r="G10" s="244" t="s">
        <v>535</v>
      </c>
      <c r="H10" s="48" t="s">
        <v>543</v>
      </c>
      <c r="I10" s="244"/>
      <c r="J10" s="48" t="s">
        <v>543</v>
      </c>
      <c r="K10" s="244"/>
      <c r="L10" s="48" t="s">
        <v>542</v>
      </c>
      <c r="M10" s="48" t="s">
        <v>543</v>
      </c>
      <c r="N10" s="48" t="s">
        <v>543</v>
      </c>
      <c r="O10" s="244" t="s">
        <v>560</v>
      </c>
      <c r="P10" s="136" t="str">
        <f t="shared" si="1"/>
        <v/>
      </c>
    </row>
    <row r="11" spans="2:41" ht="12.75" customHeight="1" x14ac:dyDescent="0.2">
      <c r="B11" s="1" t="s">
        <v>575</v>
      </c>
      <c r="C11" s="200" t="s">
        <v>596</v>
      </c>
      <c r="D11" s="244" t="s">
        <v>533</v>
      </c>
      <c r="E11" s="244" t="s">
        <v>535</v>
      </c>
      <c r="F11" s="48" t="s">
        <v>536</v>
      </c>
      <c r="G11" s="48" t="s">
        <v>540</v>
      </c>
      <c r="H11" s="244" t="s">
        <v>560</v>
      </c>
      <c r="I11" s="244"/>
      <c r="J11" s="244" t="s">
        <v>560</v>
      </c>
      <c r="K11" s="133"/>
      <c r="L11" s="48" t="s">
        <v>543</v>
      </c>
      <c r="M11" s="244" t="s">
        <v>560</v>
      </c>
      <c r="N11" s="244" t="s">
        <v>560</v>
      </c>
      <c r="O11" s="133" t="s">
        <v>561</v>
      </c>
      <c r="P11" s="136" t="str">
        <f t="shared" si="1"/>
        <v/>
      </c>
    </row>
    <row r="12" spans="2:41" x14ac:dyDescent="0.2">
      <c r="B12" s="1" t="s">
        <v>578</v>
      </c>
      <c r="C12" s="200" t="s">
        <v>597</v>
      </c>
      <c r="D12" s="244" t="s">
        <v>535</v>
      </c>
      <c r="E12" s="48" t="s">
        <v>542</v>
      </c>
      <c r="F12" s="48" t="s">
        <v>537</v>
      </c>
      <c r="G12" s="48" t="s">
        <v>541</v>
      </c>
      <c r="H12" s="244"/>
      <c r="I12" s="133"/>
      <c r="J12" s="133" t="s">
        <v>562</v>
      </c>
      <c r="K12" s="133"/>
      <c r="L12" s="244" t="s">
        <v>560</v>
      </c>
      <c r="M12" s="244"/>
      <c r="N12" s="244"/>
      <c r="O12" s="244"/>
      <c r="P12" s="136" t="str">
        <f t="shared" si="1"/>
        <v/>
      </c>
    </row>
    <row r="13" spans="2:41" x14ac:dyDescent="0.2">
      <c r="B13" s="1" t="s">
        <v>579</v>
      </c>
      <c r="C13" s="200" t="s">
        <v>598</v>
      </c>
      <c r="D13" s="48" t="s">
        <v>542</v>
      </c>
      <c r="E13" s="48" t="s">
        <v>543</v>
      </c>
      <c r="F13" s="48" t="s">
        <v>543</v>
      </c>
      <c r="G13" s="48" t="s">
        <v>542</v>
      </c>
      <c r="H13" s="244"/>
      <c r="I13" s="133"/>
      <c r="J13" s="244"/>
      <c r="K13" s="133"/>
      <c r="L13" s="244"/>
      <c r="M13" s="244"/>
      <c r="N13" s="244"/>
      <c r="O13" s="244"/>
      <c r="P13" s="136" t="str">
        <f t="shared" si="1"/>
        <v/>
      </c>
    </row>
    <row r="14" spans="2:41" x14ac:dyDescent="0.2">
      <c r="B14" s="2" t="s">
        <v>573</v>
      </c>
      <c r="C14" s="200" t="s">
        <v>599</v>
      </c>
      <c r="D14" s="48" t="s">
        <v>543</v>
      </c>
      <c r="E14" s="244" t="s">
        <v>560</v>
      </c>
      <c r="F14" s="244" t="s">
        <v>560</v>
      </c>
      <c r="G14" s="48" t="s">
        <v>543</v>
      </c>
      <c r="H14" s="48"/>
      <c r="I14" s="133"/>
      <c r="J14" s="244"/>
      <c r="K14" s="133"/>
      <c r="L14" s="244"/>
      <c r="M14" s="133"/>
      <c r="N14" s="133"/>
      <c r="O14" s="133"/>
      <c r="P14" s="136" t="str">
        <f t="shared" si="1"/>
        <v/>
      </c>
    </row>
    <row r="15" spans="2:41" x14ac:dyDescent="0.2">
      <c r="B15" s="1" t="s">
        <v>580</v>
      </c>
      <c r="C15" s="200" t="s">
        <v>600</v>
      </c>
      <c r="D15" s="244" t="s">
        <v>560</v>
      </c>
      <c r="E15" s="244"/>
      <c r="F15" s="244"/>
      <c r="G15" s="48" t="s">
        <v>544</v>
      </c>
      <c r="H15" s="48"/>
      <c r="I15" s="133"/>
      <c r="J15" s="133"/>
      <c r="K15" s="133"/>
      <c r="L15" s="133"/>
      <c r="M15" s="133"/>
      <c r="N15" s="133"/>
      <c r="O15" s="133"/>
      <c r="P15" s="136" t="str">
        <f t="shared" si="1"/>
        <v/>
      </c>
    </row>
    <row r="16" spans="2:41" x14ac:dyDescent="0.2">
      <c r="B16" s="1" t="s">
        <v>581</v>
      </c>
      <c r="C16" s="200" t="s">
        <v>601</v>
      </c>
      <c r="D16" s="244"/>
      <c r="E16" s="244"/>
      <c r="F16" s="244"/>
      <c r="G16" s="244" t="s">
        <v>560</v>
      </c>
      <c r="H16" s="48"/>
      <c r="I16" s="133"/>
      <c r="J16" s="133"/>
      <c r="K16" s="133"/>
      <c r="L16" s="133"/>
      <c r="M16" s="133"/>
      <c r="N16" s="133"/>
      <c r="O16" s="133"/>
      <c r="P16" s="136" t="str">
        <f t="shared" si="1"/>
        <v/>
      </c>
    </row>
    <row r="17" spans="2:16" x14ac:dyDescent="0.2">
      <c r="B17" s="1" t="s">
        <v>577</v>
      </c>
      <c r="C17" s="200" t="s">
        <v>602</v>
      </c>
      <c r="D17" s="244"/>
      <c r="E17" s="48"/>
      <c r="F17" s="48"/>
      <c r="G17" s="244"/>
      <c r="H17" s="48"/>
      <c r="I17" s="133"/>
      <c r="J17" s="133"/>
      <c r="K17" s="133"/>
      <c r="L17" s="133"/>
      <c r="M17" s="133"/>
      <c r="N17" s="133"/>
      <c r="O17" s="133"/>
      <c r="P17" s="136" t="str">
        <f t="shared" si="1"/>
        <v/>
      </c>
    </row>
    <row r="18" spans="2:16" x14ac:dyDescent="0.2">
      <c r="D18" s="244"/>
      <c r="E18" s="48"/>
      <c r="F18" s="48"/>
      <c r="G18" s="244"/>
      <c r="H18" s="48"/>
      <c r="I18" s="133"/>
      <c r="J18" s="133"/>
      <c r="K18" s="133"/>
      <c r="L18" s="133"/>
      <c r="M18" s="133"/>
      <c r="N18" s="133"/>
      <c r="O18" s="133"/>
      <c r="P18" s="136" t="str">
        <f t="shared" si="1"/>
        <v/>
      </c>
    </row>
    <row r="19" spans="2:16" ht="13.5" thickBot="1" x14ac:dyDescent="0.25">
      <c r="D19" s="105" t="s">
        <v>546</v>
      </c>
      <c r="P19" s="49" t="s">
        <v>127</v>
      </c>
    </row>
    <row r="20" spans="2:16" x14ac:dyDescent="0.2">
      <c r="D20" s="113" t="s">
        <v>545</v>
      </c>
      <c r="E20" s="137" t="str">
        <f>D20</f>
        <v>Välj Tjänst</v>
      </c>
      <c r="F20" s="137" t="str">
        <f>E20</f>
        <v>Välj Tjänst</v>
      </c>
      <c r="G20" s="137" t="str">
        <f>F20</f>
        <v>Välj Tjänst</v>
      </c>
      <c r="H20" s="137" t="str">
        <f>G20</f>
        <v>Välj Tjänst</v>
      </c>
      <c r="I20" s="137" t="str">
        <f>H20</f>
        <v>Välj Tjänst</v>
      </c>
      <c r="J20" s="137" t="str">
        <f t="shared" ref="J20:N20" si="2">I20</f>
        <v>Välj Tjänst</v>
      </c>
      <c r="K20" s="137" t="str">
        <f t="shared" si="2"/>
        <v>Välj Tjänst</v>
      </c>
      <c r="L20" s="137" t="str">
        <f t="shared" si="2"/>
        <v>Välj Tjänst</v>
      </c>
      <c r="M20" s="137" t="str">
        <f t="shared" si="2"/>
        <v>Välj Tjänst</v>
      </c>
      <c r="N20" s="137" t="str">
        <f t="shared" si="2"/>
        <v>Välj Tjänst</v>
      </c>
      <c r="O20" s="137" t="str">
        <f t="shared" ref="O20" si="3">N20</f>
        <v>Välj Tjänst</v>
      </c>
      <c r="P20" s="135" t="e">
        <f>INDEX(D20:I20,MATCH(P$2,D$2:I$2,0))</f>
        <v>#N/A</v>
      </c>
    </row>
    <row r="21" spans="2:16" x14ac:dyDescent="0.2">
      <c r="D21" s="201" t="s">
        <v>165</v>
      </c>
      <c r="E21" s="201" t="s">
        <v>166</v>
      </c>
      <c r="F21" s="48" t="s">
        <v>167</v>
      </c>
      <c r="G21" s="48" t="s">
        <v>168</v>
      </c>
      <c r="H21" s="48" t="s">
        <v>169</v>
      </c>
      <c r="I21" s="133" t="s">
        <v>170</v>
      </c>
      <c r="J21" s="133" t="s">
        <v>170</v>
      </c>
      <c r="K21" s="133" t="s">
        <v>170</v>
      </c>
      <c r="L21" s="133" t="s">
        <v>170</v>
      </c>
      <c r="M21" s="133" t="s">
        <v>170</v>
      </c>
      <c r="N21" s="133" t="s">
        <v>170</v>
      </c>
      <c r="O21" s="133" t="s">
        <v>170</v>
      </c>
      <c r="P21" s="136" t="str">
        <f t="shared" ref="P21:P33" si="4">IFERROR(IF(INDEX(D21:I21,MATCH(P$2,D$2:I$2,0))=0,"",INDEX(D21:I21,MATCH(P$2,D$2:I$2,0))),"")</f>
        <v/>
      </c>
    </row>
    <row r="22" spans="2:16" x14ac:dyDescent="0.2">
      <c r="D22" s="201" t="s">
        <v>171</v>
      </c>
      <c r="E22" s="201" t="s">
        <v>172</v>
      </c>
      <c r="F22" s="48" t="s">
        <v>173</v>
      </c>
      <c r="G22" s="48" t="s">
        <v>174</v>
      </c>
      <c r="H22" s="48" t="s">
        <v>175</v>
      </c>
      <c r="I22" s="133" t="s">
        <v>176</v>
      </c>
      <c r="J22" s="133" t="s">
        <v>176</v>
      </c>
      <c r="K22" s="133" t="s">
        <v>176</v>
      </c>
      <c r="L22" s="133" t="s">
        <v>176</v>
      </c>
      <c r="M22" s="133" t="s">
        <v>176</v>
      </c>
      <c r="N22" s="133" t="s">
        <v>176</v>
      </c>
      <c r="O22" s="133" t="s">
        <v>176</v>
      </c>
      <c r="P22" s="136" t="str">
        <f t="shared" si="4"/>
        <v/>
      </c>
    </row>
    <row r="23" spans="2:16" x14ac:dyDescent="0.2">
      <c r="D23" s="201" t="s">
        <v>177</v>
      </c>
      <c r="E23" s="201" t="s">
        <v>178</v>
      </c>
      <c r="F23" s="48" t="s">
        <v>179</v>
      </c>
      <c r="G23" s="48" t="s">
        <v>180</v>
      </c>
      <c r="H23" s="48" t="s">
        <v>181</v>
      </c>
      <c r="I23" s="133" t="s">
        <v>182</v>
      </c>
      <c r="J23" s="133" t="s">
        <v>182</v>
      </c>
      <c r="K23" s="133" t="s">
        <v>182</v>
      </c>
      <c r="L23" s="133" t="s">
        <v>182</v>
      </c>
      <c r="M23" s="133" t="s">
        <v>182</v>
      </c>
      <c r="N23" s="133" t="s">
        <v>182</v>
      </c>
      <c r="O23" s="133" t="s">
        <v>182</v>
      </c>
      <c r="P23" s="136" t="str">
        <f t="shared" si="4"/>
        <v/>
      </c>
    </row>
    <row r="24" spans="2:16" x14ac:dyDescent="0.2">
      <c r="D24" s="201" t="s">
        <v>183</v>
      </c>
      <c r="E24" s="201" t="s">
        <v>184</v>
      </c>
      <c r="F24" s="48" t="s">
        <v>185</v>
      </c>
      <c r="G24" s="48" t="s">
        <v>186</v>
      </c>
      <c r="H24" s="48" t="s">
        <v>187</v>
      </c>
      <c r="I24" s="133" t="s">
        <v>188</v>
      </c>
      <c r="J24" s="133" t="s">
        <v>188</v>
      </c>
      <c r="K24" s="133" t="s">
        <v>188</v>
      </c>
      <c r="L24" s="133" t="s">
        <v>188</v>
      </c>
      <c r="M24" s="133" t="s">
        <v>188</v>
      </c>
      <c r="N24" s="133" t="s">
        <v>188</v>
      </c>
      <c r="O24" s="133" t="s">
        <v>188</v>
      </c>
      <c r="P24" s="136" t="str">
        <f t="shared" si="4"/>
        <v/>
      </c>
    </row>
    <row r="25" spans="2:16" x14ac:dyDescent="0.2">
      <c r="D25" s="201" t="s">
        <v>189</v>
      </c>
      <c r="E25" s="201" t="s">
        <v>190</v>
      </c>
      <c r="F25" s="48" t="s">
        <v>191</v>
      </c>
      <c r="G25" s="48" t="s">
        <v>192</v>
      </c>
      <c r="H25" s="48" t="s">
        <v>193</v>
      </c>
      <c r="I25" s="133" t="s">
        <v>194</v>
      </c>
      <c r="J25" s="133" t="s">
        <v>194</v>
      </c>
      <c r="K25" s="133" t="s">
        <v>194</v>
      </c>
      <c r="L25" s="133" t="s">
        <v>194</v>
      </c>
      <c r="M25" s="133" t="s">
        <v>194</v>
      </c>
      <c r="N25" s="133" t="s">
        <v>194</v>
      </c>
      <c r="O25" s="133" t="s">
        <v>194</v>
      </c>
      <c r="P25" s="136" t="str">
        <f t="shared" si="4"/>
        <v/>
      </c>
    </row>
    <row r="26" spans="2:16" x14ac:dyDescent="0.2">
      <c r="D26" s="201" t="s">
        <v>195</v>
      </c>
      <c r="E26" s="201" t="s">
        <v>196</v>
      </c>
      <c r="F26" s="48" t="s">
        <v>197</v>
      </c>
      <c r="G26" s="48" t="s">
        <v>198</v>
      </c>
      <c r="H26" s="48" t="s">
        <v>199</v>
      </c>
      <c r="I26" s="133" t="s">
        <v>200</v>
      </c>
      <c r="J26" s="133" t="s">
        <v>200</v>
      </c>
      <c r="K26" s="133" t="s">
        <v>200</v>
      </c>
      <c r="L26" s="133" t="s">
        <v>200</v>
      </c>
      <c r="M26" s="133" t="s">
        <v>200</v>
      </c>
      <c r="N26" s="133" t="s">
        <v>200</v>
      </c>
      <c r="O26" s="133" t="s">
        <v>200</v>
      </c>
      <c r="P26" s="136" t="str">
        <f t="shared" si="4"/>
        <v/>
      </c>
    </row>
    <row r="27" spans="2:16" x14ac:dyDescent="0.2">
      <c r="D27" s="201" t="s">
        <v>201</v>
      </c>
      <c r="E27" s="201" t="s">
        <v>202</v>
      </c>
      <c r="F27" s="48" t="s">
        <v>203</v>
      </c>
      <c r="G27" s="48" t="s">
        <v>204</v>
      </c>
      <c r="H27" s="48" t="s">
        <v>205</v>
      </c>
      <c r="I27" s="133" t="s">
        <v>206</v>
      </c>
      <c r="J27" s="133" t="s">
        <v>206</v>
      </c>
      <c r="K27" s="133" t="s">
        <v>206</v>
      </c>
      <c r="L27" s="133" t="s">
        <v>206</v>
      </c>
      <c r="M27" s="133" t="s">
        <v>206</v>
      </c>
      <c r="N27" s="133" t="s">
        <v>206</v>
      </c>
      <c r="O27" s="133" t="s">
        <v>206</v>
      </c>
      <c r="P27" s="136" t="str">
        <f t="shared" si="4"/>
        <v/>
      </c>
    </row>
    <row r="28" spans="2:16" x14ac:dyDescent="0.2">
      <c r="D28" s="201" t="s">
        <v>207</v>
      </c>
      <c r="E28" s="201" t="s">
        <v>208</v>
      </c>
      <c r="F28" s="48" t="s">
        <v>209</v>
      </c>
      <c r="G28" s="48" t="s">
        <v>210</v>
      </c>
      <c r="H28" s="48" t="s">
        <v>211</v>
      </c>
      <c r="I28" s="133" t="s">
        <v>212</v>
      </c>
      <c r="J28" s="133" t="s">
        <v>212</v>
      </c>
      <c r="K28" s="133" t="s">
        <v>212</v>
      </c>
      <c r="L28" s="133" t="s">
        <v>212</v>
      </c>
      <c r="M28" s="133" t="s">
        <v>212</v>
      </c>
      <c r="N28" s="133" t="s">
        <v>212</v>
      </c>
      <c r="O28" s="133" t="s">
        <v>212</v>
      </c>
      <c r="P28" s="136" t="str">
        <f t="shared" si="4"/>
        <v/>
      </c>
    </row>
    <row r="29" spans="2:16" x14ac:dyDescent="0.2">
      <c r="D29" s="201" t="s">
        <v>213</v>
      </c>
      <c r="E29" s="201" t="s">
        <v>214</v>
      </c>
      <c r="F29" s="48" t="s">
        <v>215</v>
      </c>
      <c r="G29" s="48" t="s">
        <v>216</v>
      </c>
      <c r="H29" s="48" t="s">
        <v>217</v>
      </c>
      <c r="I29" s="133" t="s">
        <v>218</v>
      </c>
      <c r="J29" s="133" t="s">
        <v>218</v>
      </c>
      <c r="K29" s="133" t="s">
        <v>218</v>
      </c>
      <c r="L29" s="133" t="s">
        <v>218</v>
      </c>
      <c r="M29" s="133" t="s">
        <v>218</v>
      </c>
      <c r="N29" s="133" t="s">
        <v>218</v>
      </c>
      <c r="O29" s="133" t="s">
        <v>218</v>
      </c>
      <c r="P29" s="136" t="str">
        <f t="shared" si="4"/>
        <v/>
      </c>
    </row>
    <row r="30" spans="2:16" x14ac:dyDescent="0.2">
      <c r="D30" s="201" t="s">
        <v>219</v>
      </c>
      <c r="E30" s="201" t="s">
        <v>220</v>
      </c>
      <c r="F30" s="48" t="s">
        <v>221</v>
      </c>
      <c r="G30" s="48" t="s">
        <v>222</v>
      </c>
      <c r="H30" s="48" t="s">
        <v>223</v>
      </c>
      <c r="I30" s="133" t="s">
        <v>224</v>
      </c>
      <c r="J30" s="133" t="s">
        <v>224</v>
      </c>
      <c r="K30" s="133" t="s">
        <v>224</v>
      </c>
      <c r="L30" s="133" t="s">
        <v>224</v>
      </c>
      <c r="M30" s="133" t="s">
        <v>224</v>
      </c>
      <c r="N30" s="133" t="s">
        <v>224</v>
      </c>
      <c r="O30" s="133" t="s">
        <v>224</v>
      </c>
      <c r="P30" s="136" t="str">
        <f t="shared" si="4"/>
        <v/>
      </c>
    </row>
    <row r="31" spans="2:16" x14ac:dyDescent="0.2">
      <c r="D31" s="201" t="s">
        <v>225</v>
      </c>
      <c r="E31" s="201" t="s">
        <v>226</v>
      </c>
      <c r="F31" s="48" t="s">
        <v>227</v>
      </c>
      <c r="G31" s="48" t="s">
        <v>228</v>
      </c>
      <c r="H31" s="48" t="s">
        <v>229</v>
      </c>
      <c r="I31" s="133" t="s">
        <v>230</v>
      </c>
      <c r="J31" s="133" t="s">
        <v>230</v>
      </c>
      <c r="K31" s="133" t="s">
        <v>230</v>
      </c>
      <c r="L31" s="133" t="s">
        <v>230</v>
      </c>
      <c r="M31" s="133" t="s">
        <v>230</v>
      </c>
      <c r="N31" s="133" t="s">
        <v>230</v>
      </c>
      <c r="O31" s="133" t="s">
        <v>230</v>
      </c>
      <c r="P31" s="136" t="str">
        <f t="shared" si="4"/>
        <v/>
      </c>
    </row>
    <row r="32" spans="2:16" x14ac:dyDescent="0.2">
      <c r="D32" s="201" t="s">
        <v>231</v>
      </c>
      <c r="E32" s="201" t="s">
        <v>232</v>
      </c>
      <c r="F32" s="48" t="s">
        <v>233</v>
      </c>
      <c r="G32" s="48" t="s">
        <v>234</v>
      </c>
      <c r="H32" s="48" t="s">
        <v>235</v>
      </c>
      <c r="I32" s="133" t="s">
        <v>236</v>
      </c>
      <c r="J32" s="133" t="s">
        <v>236</v>
      </c>
      <c r="K32" s="133" t="s">
        <v>236</v>
      </c>
      <c r="L32" s="133" t="s">
        <v>236</v>
      </c>
      <c r="M32" s="133" t="s">
        <v>236</v>
      </c>
      <c r="N32" s="133" t="s">
        <v>236</v>
      </c>
      <c r="O32" s="133" t="s">
        <v>236</v>
      </c>
      <c r="P32" s="136" t="str">
        <f t="shared" si="4"/>
        <v/>
      </c>
    </row>
    <row r="33" spans="3:25" x14ac:dyDescent="0.2">
      <c r="D33" s="201" t="s">
        <v>237</v>
      </c>
      <c r="E33" s="201" t="s">
        <v>238</v>
      </c>
      <c r="F33" s="48" t="s">
        <v>239</v>
      </c>
      <c r="G33" s="48" t="s">
        <v>240</v>
      </c>
      <c r="H33" s="48" t="s">
        <v>241</v>
      </c>
      <c r="I33" s="133" t="s">
        <v>242</v>
      </c>
      <c r="J33" s="133" t="s">
        <v>242</v>
      </c>
      <c r="K33" s="133" t="s">
        <v>242</v>
      </c>
      <c r="L33" s="133" t="s">
        <v>242</v>
      </c>
      <c r="M33" s="133" t="s">
        <v>242</v>
      </c>
      <c r="N33" s="133" t="s">
        <v>242</v>
      </c>
      <c r="O33" s="133" t="s">
        <v>242</v>
      </c>
      <c r="P33" s="136" t="str">
        <f t="shared" si="4"/>
        <v/>
      </c>
    </row>
    <row r="34" spans="3:25" x14ac:dyDescent="0.2">
      <c r="R34" s="5"/>
    </row>
    <row r="35" spans="3:25" ht="13.5" thickBot="1" x14ac:dyDescent="0.25">
      <c r="H35" s="49"/>
      <c r="I35" s="49"/>
      <c r="J35" s="49" t="s">
        <v>83</v>
      </c>
      <c r="K35" s="106"/>
      <c r="L35" s="49" t="s">
        <v>556</v>
      </c>
      <c r="N35" s="49" t="s">
        <v>557</v>
      </c>
      <c r="P35" s="49" t="s">
        <v>564</v>
      </c>
      <c r="W35" s="49"/>
      <c r="Y35" s="49"/>
    </row>
    <row r="36" spans="3:25" ht="13.5" thickBot="1" x14ac:dyDescent="0.25">
      <c r="C36" s="49"/>
      <c r="D36" s="120" t="s">
        <v>124</v>
      </c>
      <c r="F36" s="129" t="s">
        <v>113</v>
      </c>
      <c r="H36" s="129" t="s">
        <v>123</v>
      </c>
      <c r="J36" s="130" t="s">
        <v>61</v>
      </c>
      <c r="L36" s="247" t="s">
        <v>549</v>
      </c>
      <c r="N36" s="130" t="s">
        <v>549</v>
      </c>
      <c r="P36" s="130" t="s">
        <v>565</v>
      </c>
    </row>
    <row r="37" spans="3:25" x14ac:dyDescent="0.2">
      <c r="C37" s="105"/>
      <c r="D37" s="121"/>
      <c r="E37" s="105"/>
      <c r="F37" s="128" t="s">
        <v>97</v>
      </c>
      <c r="H37" s="216" t="s">
        <v>243</v>
      </c>
      <c r="J37" s="131" t="s">
        <v>62</v>
      </c>
      <c r="K37" s="105"/>
      <c r="L37" s="248" t="s">
        <v>559</v>
      </c>
      <c r="N37" s="131" t="s">
        <v>559</v>
      </c>
      <c r="P37" s="131" t="s">
        <v>566</v>
      </c>
    </row>
    <row r="38" spans="3:25" x14ac:dyDescent="0.2">
      <c r="C38" s="105"/>
      <c r="D38" s="122"/>
      <c r="E38" s="105"/>
      <c r="F38" s="124" t="s">
        <v>114</v>
      </c>
      <c r="H38" s="126" t="s">
        <v>99</v>
      </c>
      <c r="J38" s="131" t="s">
        <v>63</v>
      </c>
      <c r="K38" s="105"/>
      <c r="L38" s="248" t="s">
        <v>550</v>
      </c>
      <c r="N38" s="131" t="s">
        <v>550</v>
      </c>
      <c r="P38" s="131" t="s">
        <v>548</v>
      </c>
    </row>
    <row r="39" spans="3:25" ht="51.75" thickBot="1" x14ac:dyDescent="0.25">
      <c r="C39" s="105"/>
      <c r="D39" s="123" t="s">
        <v>263</v>
      </c>
      <c r="E39" s="105"/>
      <c r="F39" s="124" t="s">
        <v>115</v>
      </c>
      <c r="H39" s="126" t="s">
        <v>101</v>
      </c>
      <c r="J39" s="131" t="s">
        <v>64</v>
      </c>
      <c r="K39" s="105"/>
      <c r="L39" s="248" t="s">
        <v>551</v>
      </c>
      <c r="N39" s="131" t="s">
        <v>551</v>
      </c>
    </row>
    <row r="40" spans="3:25" x14ac:dyDescent="0.2">
      <c r="C40" s="105"/>
      <c r="E40" s="105"/>
      <c r="F40" s="124" t="s">
        <v>116</v>
      </c>
      <c r="H40" s="126" t="s">
        <v>244</v>
      </c>
      <c r="J40" s="131" t="s">
        <v>65</v>
      </c>
      <c r="K40" s="105"/>
      <c r="L40" s="248" t="s">
        <v>552</v>
      </c>
      <c r="N40" s="131" t="s">
        <v>552</v>
      </c>
    </row>
    <row r="41" spans="3:25" ht="13.5" thickBot="1" x14ac:dyDescent="0.25">
      <c r="C41" s="105"/>
      <c r="D41" s="49" t="s">
        <v>125</v>
      </c>
      <c r="E41" s="105"/>
      <c r="F41" s="124" t="s">
        <v>117</v>
      </c>
      <c r="H41" s="127" t="s">
        <v>100</v>
      </c>
      <c r="J41" s="131" t="s">
        <v>66</v>
      </c>
      <c r="K41" s="105"/>
      <c r="L41" s="248" t="s">
        <v>553</v>
      </c>
      <c r="N41" s="131" t="s">
        <v>553</v>
      </c>
    </row>
    <row r="42" spans="3:25" x14ac:dyDescent="0.2">
      <c r="C42" s="105"/>
      <c r="D42" s="223" t="s">
        <v>122</v>
      </c>
      <c r="E42" s="105"/>
      <c r="F42" s="124" t="s">
        <v>118</v>
      </c>
      <c r="J42" s="131" t="s">
        <v>67</v>
      </c>
      <c r="K42" s="105"/>
      <c r="L42" s="248" t="s">
        <v>554</v>
      </c>
      <c r="N42" s="131" t="s">
        <v>554</v>
      </c>
    </row>
    <row r="43" spans="3:25" x14ac:dyDescent="0.2">
      <c r="D43" s="224" t="s">
        <v>257</v>
      </c>
      <c r="F43" s="124" t="s">
        <v>119</v>
      </c>
      <c r="J43" s="131" t="s">
        <v>68</v>
      </c>
      <c r="K43" s="105"/>
      <c r="L43" s="248" t="s">
        <v>94</v>
      </c>
      <c r="N43" s="131" t="s">
        <v>94</v>
      </c>
    </row>
    <row r="44" spans="3:25" ht="51.75" thickBot="1" x14ac:dyDescent="0.25">
      <c r="D44" s="225" t="s">
        <v>258</v>
      </c>
      <c r="F44" s="125" t="s">
        <v>120</v>
      </c>
      <c r="J44" s="131" t="s">
        <v>69</v>
      </c>
      <c r="K44" s="105"/>
      <c r="L44" s="132" t="s">
        <v>92</v>
      </c>
      <c r="N44" s="131" t="s">
        <v>92</v>
      </c>
    </row>
    <row r="45" spans="3:25" ht="39" thickBot="1" x14ac:dyDescent="0.25">
      <c r="D45" s="225" t="s">
        <v>259</v>
      </c>
      <c r="J45" s="131" t="s">
        <v>70</v>
      </c>
      <c r="K45" s="105"/>
      <c r="L45" s="105"/>
      <c r="M45" s="105"/>
      <c r="N45" s="132" t="s">
        <v>555</v>
      </c>
      <c r="O45" s="49"/>
    </row>
    <row r="46" spans="3:25" ht="26.25" thickBot="1" x14ac:dyDescent="0.25">
      <c r="D46" s="226" t="s">
        <v>260</v>
      </c>
      <c r="F46" s="21" t="s">
        <v>517</v>
      </c>
      <c r="J46" s="131" t="s">
        <v>82</v>
      </c>
      <c r="K46" s="105"/>
      <c r="L46" s="105"/>
      <c r="M46" s="105"/>
      <c r="O46" s="29"/>
    </row>
    <row r="47" spans="3:25" x14ac:dyDescent="0.2">
      <c r="F47" s="121"/>
      <c r="J47" s="131" t="s">
        <v>71</v>
      </c>
      <c r="K47" s="105"/>
      <c r="O47" s="29"/>
    </row>
    <row r="48" spans="3:25" ht="13.5" thickBot="1" x14ac:dyDescent="0.25">
      <c r="F48" s="132" t="s">
        <v>516</v>
      </c>
      <c r="J48" s="131" t="s">
        <v>72</v>
      </c>
      <c r="K48" s="105"/>
      <c r="L48" s="105"/>
      <c r="M48" s="105"/>
      <c r="O48" s="29"/>
    </row>
    <row r="49" spans="3:34" ht="13.5" thickBot="1" x14ac:dyDescent="0.25">
      <c r="D49" s="189"/>
      <c r="F49" s="132" t="s">
        <v>603</v>
      </c>
      <c r="J49" s="131" t="s">
        <v>73</v>
      </c>
      <c r="K49" s="105"/>
      <c r="L49" s="105"/>
      <c r="M49" s="105"/>
      <c r="N49" s="29"/>
      <c r="O49" s="29"/>
    </row>
    <row r="50" spans="3:34" x14ac:dyDescent="0.2">
      <c r="J50" s="131" t="s">
        <v>74</v>
      </c>
      <c r="K50" s="105"/>
      <c r="L50" s="105"/>
    </row>
    <row r="51" spans="3:34" x14ac:dyDescent="0.2">
      <c r="J51" s="131" t="s">
        <v>75</v>
      </c>
      <c r="K51" s="105"/>
      <c r="L51" s="105"/>
    </row>
    <row r="52" spans="3:34" x14ac:dyDescent="0.2">
      <c r="J52" s="131" t="s">
        <v>76</v>
      </c>
      <c r="K52" s="105"/>
      <c r="L52" s="105"/>
    </row>
    <row r="53" spans="3:34" x14ac:dyDescent="0.2">
      <c r="J53" s="131" t="s">
        <v>77</v>
      </c>
      <c r="K53" s="105"/>
      <c r="L53" s="105"/>
    </row>
    <row r="54" spans="3:34" x14ac:dyDescent="0.2">
      <c r="J54" s="131" t="s">
        <v>78</v>
      </c>
      <c r="K54" s="105"/>
      <c r="L54" s="105"/>
    </row>
    <row r="55" spans="3:34" ht="12.75" customHeight="1" x14ac:dyDescent="0.2">
      <c r="D55" s="114"/>
      <c r="E55" s="114"/>
      <c r="G55" s="114"/>
      <c r="H55" s="114"/>
      <c r="I55" s="114"/>
      <c r="J55" s="131" t="s">
        <v>79</v>
      </c>
      <c r="K55" s="105"/>
      <c r="L55" s="105"/>
    </row>
    <row r="56" spans="3:34" ht="12.75" customHeight="1" x14ac:dyDescent="0.2">
      <c r="D56" s="114"/>
      <c r="E56" s="114"/>
      <c r="G56" s="114"/>
      <c r="H56" s="114"/>
      <c r="I56" s="114"/>
      <c r="J56" s="131" t="s">
        <v>80</v>
      </c>
      <c r="K56" s="105"/>
      <c r="L56" s="105"/>
    </row>
    <row r="57" spans="3:34" ht="13.5" thickBot="1" x14ac:dyDescent="0.25">
      <c r="J57" s="132" t="s">
        <v>81</v>
      </c>
      <c r="K57" s="105"/>
      <c r="L57" s="105"/>
    </row>
    <row r="59" spans="3:34" x14ac:dyDescent="0.2">
      <c r="C59" s="49" t="s">
        <v>126</v>
      </c>
      <c r="AG59" s="49" t="s">
        <v>584</v>
      </c>
      <c r="AH59" s="49" t="s">
        <v>585</v>
      </c>
    </row>
    <row r="60" spans="3:34" x14ac:dyDescent="0.2">
      <c r="C60" s="111" t="s">
        <v>19</v>
      </c>
      <c r="D60" s="111" t="s">
        <v>20</v>
      </c>
      <c r="E60" s="111" t="s">
        <v>30</v>
      </c>
      <c r="F60" s="111" t="s">
        <v>4</v>
      </c>
      <c r="G60" s="111" t="s">
        <v>5</v>
      </c>
      <c r="H60" s="111" t="s">
        <v>7</v>
      </c>
      <c r="I60" s="111" t="s">
        <v>26</v>
      </c>
      <c r="J60" s="111" t="s">
        <v>27</v>
      </c>
      <c r="K60" s="111" t="s">
        <v>24</v>
      </c>
      <c r="L60" s="111" t="s">
        <v>21</v>
      </c>
      <c r="M60" s="111" t="s">
        <v>2</v>
      </c>
      <c r="N60" s="111" t="s">
        <v>22</v>
      </c>
      <c r="O60" s="111" t="s">
        <v>23</v>
      </c>
      <c r="P60" s="111" t="s">
        <v>8</v>
      </c>
      <c r="Q60" s="111" t="s">
        <v>25</v>
      </c>
      <c r="R60" s="111" t="s">
        <v>569</v>
      </c>
      <c r="S60" s="111" t="s">
        <v>634</v>
      </c>
      <c r="U60" s="250" t="s">
        <v>583</v>
      </c>
      <c r="V60" s="250" t="s">
        <v>572</v>
      </c>
      <c r="W60" s="250" t="s">
        <v>582</v>
      </c>
      <c r="X60" s="250" t="s">
        <v>576</v>
      </c>
      <c r="Y60" s="250" t="s">
        <v>574</v>
      </c>
      <c r="Z60" s="250" t="s">
        <v>575</v>
      </c>
      <c r="AA60" s="250" t="s">
        <v>578</v>
      </c>
      <c r="AB60" s="250" t="s">
        <v>579</v>
      </c>
      <c r="AC60" s="250" t="s">
        <v>573</v>
      </c>
      <c r="AD60" s="250" t="s">
        <v>580</v>
      </c>
      <c r="AE60" s="250" t="s">
        <v>581</v>
      </c>
      <c r="AF60" s="250" t="s">
        <v>577</v>
      </c>
      <c r="AG60" s="252" t="s">
        <v>582</v>
      </c>
      <c r="AH60" s="252" t="e">
        <f>INDEX($B$5:$B$17,MATCH(USRDelområde,Admin!$C$5:$C$17,0))</f>
        <v>#N/A</v>
      </c>
    </row>
    <row r="61" spans="3:34" x14ac:dyDescent="0.2">
      <c r="C61" s="254"/>
      <c r="D61" s="254"/>
      <c r="E61" s="254"/>
      <c r="F61" s="254"/>
      <c r="G61" s="254"/>
      <c r="H61" s="254"/>
      <c r="I61" s="254"/>
      <c r="J61" s="254"/>
      <c r="K61" s="254"/>
      <c r="L61" s="254"/>
      <c r="M61" s="254"/>
      <c r="N61" s="254"/>
      <c r="O61" s="254"/>
      <c r="P61" s="254"/>
      <c r="Q61" s="254"/>
      <c r="R61" s="254"/>
      <c r="S61" s="254"/>
      <c r="U61" s="255"/>
      <c r="V61" s="255"/>
      <c r="W61" s="255"/>
      <c r="X61" s="255"/>
      <c r="Y61" s="255"/>
      <c r="Z61" s="255"/>
      <c r="AA61" s="255"/>
      <c r="AB61" s="255"/>
      <c r="AC61" s="255"/>
      <c r="AD61" s="255"/>
      <c r="AE61" s="255"/>
      <c r="AF61" s="255"/>
      <c r="AG61" s="251"/>
      <c r="AH61" s="253"/>
    </row>
    <row r="62" spans="3:34" x14ac:dyDescent="0.2">
      <c r="C62" s="262" t="s">
        <v>637</v>
      </c>
      <c r="D62" s="262"/>
      <c r="E62" s="263">
        <v>5567905160</v>
      </c>
      <c r="F62" s="262" t="s">
        <v>638</v>
      </c>
      <c r="G62" s="276">
        <v>14563</v>
      </c>
      <c r="H62" s="262" t="s">
        <v>675</v>
      </c>
      <c r="I62" s="262"/>
      <c r="J62" s="262"/>
      <c r="K62" s="262"/>
      <c r="L62" s="262" t="s">
        <v>685</v>
      </c>
      <c r="M62" s="262" t="s">
        <v>702</v>
      </c>
      <c r="N62" s="267" t="s">
        <v>693</v>
      </c>
      <c r="O62" s="262"/>
      <c r="P62" s="262"/>
      <c r="Q62" s="262"/>
      <c r="R62" s="262" t="s">
        <v>639</v>
      </c>
      <c r="S62" s="262">
        <v>0</v>
      </c>
      <c r="U62" s="249" t="s">
        <v>637</v>
      </c>
      <c r="V62" s="249" t="s">
        <v>637</v>
      </c>
      <c r="W62" s="249" t="s">
        <v>637</v>
      </c>
      <c r="X62" s="249" t="str">
        <f t="shared" ref="X62:AF71" si="5">IFERROR(IF(FIND(X$60,$R62)&gt;=1,$C62,""),"")</f>
        <v/>
      </c>
      <c r="Y62" s="249" t="str">
        <f t="shared" si="5"/>
        <v/>
      </c>
      <c r="Z62" s="249" t="str">
        <f t="shared" si="5"/>
        <v/>
      </c>
      <c r="AA62" s="249" t="str">
        <f t="shared" si="5"/>
        <v/>
      </c>
      <c r="AB62" s="249" t="str">
        <f t="shared" si="5"/>
        <v/>
      </c>
      <c r="AC62" s="249" t="str">
        <f t="shared" si="5"/>
        <v/>
      </c>
      <c r="AD62" s="249" t="str">
        <f t="shared" si="5"/>
        <v/>
      </c>
      <c r="AE62" s="249" t="str">
        <f t="shared" si="5"/>
        <v/>
      </c>
      <c r="AF62" s="249" t="str">
        <f t="shared" si="5"/>
        <v/>
      </c>
      <c r="AG62" s="251" t="str">
        <f t="shared" ref="AG62:AG105" si="6">INDEX($U62:$AF62,,MATCH($AG$60,$U$60:$AF$60,0))</f>
        <v>Eterne AB</v>
      </c>
      <c r="AH62" s="251" t="str">
        <f t="array" ref="AH62">IFERROR(INDEX($AG$62:$AG$105,SMALL(IF($AG$62:$AG$105&lt;&gt;"",ROW($AG$62:$AG$105)-ROW(AG$62)+1),ROWS(AH62:AH$62))),"")</f>
        <v>Eterne AB</v>
      </c>
    </row>
    <row r="63" spans="3:34" x14ac:dyDescent="0.2">
      <c r="C63" s="262" t="s">
        <v>662</v>
      </c>
      <c r="D63" s="262"/>
      <c r="E63" s="263">
        <v>5590757182</v>
      </c>
      <c r="F63" s="262" t="s">
        <v>667</v>
      </c>
      <c r="G63" s="276">
        <v>18697</v>
      </c>
      <c r="H63" s="262" t="s">
        <v>676</v>
      </c>
      <c r="I63" s="262"/>
      <c r="J63" s="262"/>
      <c r="K63" s="262"/>
      <c r="L63" s="262" t="s">
        <v>686</v>
      </c>
      <c r="M63" s="262" t="s">
        <v>703</v>
      </c>
      <c r="N63" s="267" t="s">
        <v>694</v>
      </c>
      <c r="O63" s="262"/>
      <c r="P63" s="262"/>
      <c r="Q63" s="264"/>
      <c r="R63" s="262" t="s">
        <v>640</v>
      </c>
      <c r="S63" s="262">
        <v>500</v>
      </c>
      <c r="U63" s="249" t="s">
        <v>662</v>
      </c>
      <c r="V63" s="249" t="s">
        <v>662</v>
      </c>
      <c r="W63" s="249" t="s">
        <v>662</v>
      </c>
      <c r="X63" s="249" t="str">
        <f t="shared" si="5"/>
        <v/>
      </c>
      <c r="Y63" s="249" t="str">
        <f t="shared" si="5"/>
        <v/>
      </c>
      <c r="Z63" s="249" t="str">
        <f t="shared" si="5"/>
        <v/>
      </c>
      <c r="AA63" s="249" t="str">
        <f t="shared" si="5"/>
        <v/>
      </c>
      <c r="AB63" s="249" t="str">
        <f t="shared" si="5"/>
        <v/>
      </c>
      <c r="AC63" s="249" t="str">
        <f t="shared" si="5"/>
        <v/>
      </c>
      <c r="AD63" s="249" t="str">
        <f t="shared" si="5"/>
        <v/>
      </c>
      <c r="AE63" s="249" t="str">
        <f t="shared" si="5"/>
        <v/>
      </c>
      <c r="AF63" s="249" t="str">
        <f t="shared" si="5"/>
        <v/>
      </c>
      <c r="AG63" s="251" t="str">
        <f t="shared" si="6"/>
        <v>RAFZ Cirkulära Interiörer AB</v>
      </c>
      <c r="AH63" s="251" t="str">
        <f t="array" ref="AH63">IFERROR(INDEX($AG$62:$AG$105,SMALL(IF($AG$62:$AG$105&lt;&gt;"",ROW($AG$62:$AG$105)-ROW(AG$62)+1),ROWS(AH$62:AH63))),"")</f>
        <v>RAFZ Cirkulära Interiörer AB</v>
      </c>
    </row>
    <row r="64" spans="3:34" x14ac:dyDescent="0.2">
      <c r="C64" s="262" t="s">
        <v>610</v>
      </c>
      <c r="D64" s="262"/>
      <c r="E64" s="263">
        <v>5565957809</v>
      </c>
      <c r="F64" s="262" t="s">
        <v>668</v>
      </c>
      <c r="G64" s="276">
        <v>42131</v>
      </c>
      <c r="H64" s="262" t="s">
        <v>677</v>
      </c>
      <c r="I64" s="262"/>
      <c r="J64" s="262"/>
      <c r="K64" s="262"/>
      <c r="L64" s="262" t="s">
        <v>687</v>
      </c>
      <c r="M64" s="262" t="s">
        <v>704</v>
      </c>
      <c r="N64" s="267" t="s">
        <v>695</v>
      </c>
      <c r="O64" s="262"/>
      <c r="P64" s="262"/>
      <c r="Q64" s="262"/>
      <c r="R64" s="262" t="s">
        <v>640</v>
      </c>
      <c r="S64" s="262">
        <v>0</v>
      </c>
      <c r="U64" s="249" t="s">
        <v>610</v>
      </c>
      <c r="V64" s="249" t="s">
        <v>610</v>
      </c>
      <c r="W64" s="249" t="s">
        <v>610</v>
      </c>
      <c r="X64" s="249" t="str">
        <f t="shared" si="5"/>
        <v/>
      </c>
      <c r="Y64" s="249" t="str">
        <f t="shared" si="5"/>
        <v/>
      </c>
      <c r="Z64" s="249" t="str">
        <f t="shared" si="5"/>
        <v/>
      </c>
      <c r="AA64" s="249" t="str">
        <f t="shared" si="5"/>
        <v/>
      </c>
      <c r="AB64" s="249" t="str">
        <f t="shared" si="5"/>
        <v/>
      </c>
      <c r="AC64" s="249" t="str">
        <f t="shared" si="5"/>
        <v/>
      </c>
      <c r="AD64" s="249" t="str">
        <f t="shared" si="5"/>
        <v/>
      </c>
      <c r="AE64" s="249" t="str">
        <f t="shared" si="5"/>
        <v/>
      </c>
      <c r="AF64" s="249" t="str">
        <f t="shared" si="5"/>
        <v/>
      </c>
      <c r="AG64" s="251" t="str">
        <f t="shared" si="6"/>
        <v>Sono Sverige AB</v>
      </c>
      <c r="AH64" s="251" t="str">
        <f t="array" ref="AH64">IFERROR(INDEX($AG$62:$AG$105,SMALL(IF($AG$62:$AG$105&lt;&gt;"",ROW($AG$62:$AG$105)-ROW(AG$62)+1),ROWS(AH$62:AH64))),"")</f>
        <v>Sono Sverige AB</v>
      </c>
    </row>
    <row r="65" spans="3:34" x14ac:dyDescent="0.2">
      <c r="C65" s="262" t="s">
        <v>663</v>
      </c>
      <c r="D65" s="262"/>
      <c r="E65" s="263">
        <v>5562597863</v>
      </c>
      <c r="F65" s="262" t="s">
        <v>669</v>
      </c>
      <c r="G65" s="276">
        <v>82412</v>
      </c>
      <c r="H65" s="262" t="s">
        <v>678</v>
      </c>
      <c r="I65" s="262"/>
      <c r="J65" s="262"/>
      <c r="K65" s="262"/>
      <c r="L65" s="262" t="s">
        <v>688</v>
      </c>
      <c r="M65" s="266" t="s">
        <v>705</v>
      </c>
      <c r="N65" s="267" t="s">
        <v>696</v>
      </c>
      <c r="O65" s="262"/>
      <c r="P65" s="262"/>
      <c r="Q65" s="264"/>
      <c r="R65" s="262" t="s">
        <v>641</v>
      </c>
      <c r="S65" s="262">
        <v>3995</v>
      </c>
      <c r="U65" s="249" t="s">
        <v>663</v>
      </c>
      <c r="V65" s="249" t="s">
        <v>663</v>
      </c>
      <c r="W65" s="249" t="s">
        <v>663</v>
      </c>
      <c r="X65" s="249" t="str">
        <f t="shared" si="5"/>
        <v/>
      </c>
      <c r="Y65" s="249" t="str">
        <f t="shared" si="5"/>
        <v/>
      </c>
      <c r="Z65" s="249" t="str">
        <f t="shared" si="5"/>
        <v/>
      </c>
      <c r="AA65" s="249" t="str">
        <f t="shared" si="5"/>
        <v/>
      </c>
      <c r="AB65" s="249" t="str">
        <f t="shared" si="5"/>
        <v/>
      </c>
      <c r="AC65" s="249" t="str">
        <f t="shared" si="5"/>
        <v/>
      </c>
      <c r="AD65" s="249" t="str">
        <f t="shared" si="5"/>
        <v/>
      </c>
      <c r="AE65" s="249" t="str">
        <f t="shared" si="5"/>
        <v/>
      </c>
      <c r="AF65" s="249" t="str">
        <f t="shared" si="5"/>
        <v/>
      </c>
      <c r="AG65" s="251" t="str">
        <f t="shared" si="6"/>
        <v>Kontorscenter i Hudiksvall AB</v>
      </c>
      <c r="AH65" s="251" t="str">
        <f t="array" ref="AH65">IFERROR(INDEX($AG$62:$AG$105,SMALL(IF($AG$62:$AG$105&lt;&gt;"",ROW($AG$62:$AG$105)-ROW(AG$62)+1),ROWS(AH$62:AH65))),"")</f>
        <v>Kontorscenter i Hudiksvall AB</v>
      </c>
    </row>
    <row r="66" spans="3:34" x14ac:dyDescent="0.2">
      <c r="C66" s="262" t="s">
        <v>664</v>
      </c>
      <c r="D66" s="262"/>
      <c r="E66" s="263">
        <v>5563892180</v>
      </c>
      <c r="F66" s="262" t="s">
        <v>670</v>
      </c>
      <c r="G66" s="276">
        <v>14739</v>
      </c>
      <c r="H66" s="262" t="s">
        <v>679</v>
      </c>
      <c r="I66" s="262"/>
      <c r="J66" s="262"/>
      <c r="K66" s="262"/>
      <c r="L66" s="262" t="s">
        <v>689</v>
      </c>
      <c r="M66" s="262" t="s">
        <v>706</v>
      </c>
      <c r="N66" s="267" t="s">
        <v>697</v>
      </c>
      <c r="O66" s="262"/>
      <c r="P66" s="262"/>
      <c r="Q66" s="262"/>
      <c r="R66" s="262" t="s">
        <v>641</v>
      </c>
      <c r="S66" s="262">
        <v>0</v>
      </c>
      <c r="U66" s="249" t="s">
        <v>664</v>
      </c>
      <c r="V66" s="249" t="s">
        <v>664</v>
      </c>
      <c r="W66" s="249" t="s">
        <v>664</v>
      </c>
      <c r="X66" s="249" t="str">
        <f t="shared" si="5"/>
        <v/>
      </c>
      <c r="Y66" s="249" t="str">
        <f t="shared" si="5"/>
        <v/>
      </c>
      <c r="Z66" s="249" t="str">
        <f t="shared" si="5"/>
        <v/>
      </c>
      <c r="AA66" s="249" t="str">
        <f t="shared" si="5"/>
        <v/>
      </c>
      <c r="AB66" s="249" t="str">
        <f t="shared" si="5"/>
        <v/>
      </c>
      <c r="AC66" s="249" t="str">
        <f t="shared" si="5"/>
        <v/>
      </c>
      <c r="AD66" s="249" t="str">
        <f t="shared" si="5"/>
        <v/>
      </c>
      <c r="AE66" s="249" t="str">
        <f t="shared" si="5"/>
        <v/>
      </c>
      <c r="AF66" s="249" t="str">
        <f t="shared" si="5"/>
        <v/>
      </c>
      <c r="AG66" s="251" t="str">
        <f t="shared" si="6"/>
        <v>Movator AB</v>
      </c>
      <c r="AH66" s="251" t="str">
        <f t="array" ref="AH66">IFERROR(INDEX($AG$62:$AG$105,SMALL(IF($AG$62:$AG$105&lt;&gt;"",ROW($AG$62:$AG$105)-ROW(AG$62)+1),ROWS(AH$62:AH66))),"")</f>
        <v>Movator AB</v>
      </c>
    </row>
    <row r="67" spans="3:34" x14ac:dyDescent="0.2">
      <c r="C67" s="262" t="s">
        <v>665</v>
      </c>
      <c r="D67" s="262"/>
      <c r="E67" s="263">
        <v>5593178584</v>
      </c>
      <c r="F67" s="262" t="s">
        <v>671</v>
      </c>
      <c r="G67" s="276">
        <v>11435</v>
      </c>
      <c r="H67" s="262" t="s">
        <v>680</v>
      </c>
      <c r="I67" s="262"/>
      <c r="J67" s="262"/>
      <c r="K67" s="262"/>
      <c r="L67" s="262" t="s">
        <v>690</v>
      </c>
      <c r="M67" s="262" t="s">
        <v>707</v>
      </c>
      <c r="N67" s="267" t="s">
        <v>698</v>
      </c>
      <c r="O67" s="262"/>
      <c r="P67" s="262"/>
      <c r="Q67" s="262"/>
      <c r="R67" s="262" t="s">
        <v>641</v>
      </c>
      <c r="S67" s="262">
        <v>0</v>
      </c>
      <c r="U67" s="249" t="s">
        <v>665</v>
      </c>
      <c r="V67" s="249" t="s">
        <v>665</v>
      </c>
      <c r="W67" s="249" t="s">
        <v>665</v>
      </c>
      <c r="X67" s="249" t="str">
        <f t="shared" si="5"/>
        <v/>
      </c>
      <c r="Y67" s="249" t="str">
        <f t="shared" si="5"/>
        <v/>
      </c>
      <c r="Z67" s="249" t="str">
        <f t="shared" si="5"/>
        <v/>
      </c>
      <c r="AA67" s="249" t="str">
        <f t="shared" si="5"/>
        <v/>
      </c>
      <c r="AB67" s="249" t="str">
        <f t="shared" si="5"/>
        <v/>
      </c>
      <c r="AC67" s="249" t="str">
        <f t="shared" si="5"/>
        <v/>
      </c>
      <c r="AD67" s="249" t="str">
        <f t="shared" si="5"/>
        <v/>
      </c>
      <c r="AE67" s="249" t="str">
        <f t="shared" si="5"/>
        <v/>
      </c>
      <c r="AF67" s="249" t="str">
        <f t="shared" si="5"/>
        <v/>
      </c>
      <c r="AG67" s="251" t="str">
        <f t="shared" si="6"/>
        <v>AB Yllw</v>
      </c>
      <c r="AH67" s="251" t="str">
        <f t="array" ref="AH67">IFERROR(INDEX($AG$62:$AG$105,SMALL(IF($AG$62:$AG$105&lt;&gt;"",ROW($AG$62:$AG$105)-ROW(AG$62)+1),ROWS(AH$62:AH67))),"")</f>
        <v>AB Yllw</v>
      </c>
    </row>
    <row r="68" spans="3:34" x14ac:dyDescent="0.2">
      <c r="C68" s="262" t="s">
        <v>650</v>
      </c>
      <c r="D68" s="262"/>
      <c r="E68" s="263">
        <v>5563479343</v>
      </c>
      <c r="F68" s="262" t="s">
        <v>672</v>
      </c>
      <c r="G68" s="276">
        <v>40022</v>
      </c>
      <c r="H68" s="262" t="s">
        <v>681</v>
      </c>
      <c r="I68" s="262"/>
      <c r="J68" s="262"/>
      <c r="K68" s="262"/>
      <c r="L68" s="262" t="s">
        <v>691</v>
      </c>
      <c r="M68" s="262" t="s">
        <v>708</v>
      </c>
      <c r="N68" s="267" t="s">
        <v>699</v>
      </c>
      <c r="O68" s="262"/>
      <c r="P68" s="262"/>
      <c r="Q68" s="262"/>
      <c r="R68" s="265" t="s">
        <v>639</v>
      </c>
      <c r="S68" s="265">
        <v>0</v>
      </c>
      <c r="U68" s="249" t="s">
        <v>650</v>
      </c>
      <c r="V68" s="249" t="s">
        <v>650</v>
      </c>
      <c r="W68" s="249" t="s">
        <v>650</v>
      </c>
      <c r="X68" s="249" t="str">
        <f t="shared" si="5"/>
        <v/>
      </c>
      <c r="Y68" s="249" t="str">
        <f t="shared" si="5"/>
        <v/>
      </c>
      <c r="Z68" s="249" t="str">
        <f t="shared" si="5"/>
        <v/>
      </c>
      <c r="AA68" s="249" t="str">
        <f t="shared" si="5"/>
        <v/>
      </c>
      <c r="AB68" s="249" t="str">
        <f t="shared" si="5"/>
        <v/>
      </c>
      <c r="AC68" s="249" t="str">
        <f t="shared" si="5"/>
        <v/>
      </c>
      <c r="AD68" s="249" t="str">
        <f t="shared" si="5"/>
        <v/>
      </c>
      <c r="AE68" s="249" t="str">
        <f t="shared" si="5"/>
        <v/>
      </c>
      <c r="AF68" s="249" t="str">
        <f t="shared" si="5"/>
        <v/>
      </c>
      <c r="AG68" s="251" t="str">
        <f t="shared" si="6"/>
        <v>Rekomo AB</v>
      </c>
      <c r="AH68" s="251" t="str">
        <f t="array" ref="AH68">IFERROR(INDEX($AG$62:$AG$105,SMALL(IF($AG$62:$AG$105&lt;&gt;"",ROW($AG$62:$AG$105)-ROW(AG$62)+1),ROWS(AH$62:AH68))),"")</f>
        <v>Rekomo AB</v>
      </c>
    </row>
    <row r="69" spans="3:34" x14ac:dyDescent="0.2">
      <c r="C69" s="262" t="s">
        <v>571</v>
      </c>
      <c r="D69" s="262"/>
      <c r="E69" s="263">
        <v>5562991447</v>
      </c>
      <c r="F69" s="264" t="s">
        <v>673</v>
      </c>
      <c r="G69" s="276">
        <v>11136</v>
      </c>
      <c r="H69" s="262" t="s">
        <v>680</v>
      </c>
      <c r="I69" s="262"/>
      <c r="J69" s="262"/>
      <c r="K69" s="262"/>
      <c r="L69" s="265" t="s">
        <v>646</v>
      </c>
      <c r="M69" s="262" t="s">
        <v>709</v>
      </c>
      <c r="N69" s="270" t="s">
        <v>700</v>
      </c>
      <c r="O69" s="262"/>
      <c r="P69" s="262"/>
      <c r="Q69" s="262"/>
      <c r="R69" s="265" t="s">
        <v>641</v>
      </c>
      <c r="S69" s="265">
        <v>2500</v>
      </c>
      <c r="U69" s="249" t="s">
        <v>571</v>
      </c>
      <c r="V69" s="249" t="s">
        <v>571</v>
      </c>
      <c r="W69" s="249" t="s">
        <v>571</v>
      </c>
      <c r="X69" s="249" t="str">
        <f t="shared" si="5"/>
        <v/>
      </c>
      <c r="Y69" s="249" t="str">
        <f t="shared" si="5"/>
        <v/>
      </c>
      <c r="Z69" s="249" t="str">
        <f t="shared" si="5"/>
        <v/>
      </c>
      <c r="AA69" s="249" t="str">
        <f t="shared" si="5"/>
        <v/>
      </c>
      <c r="AB69" s="249" t="str">
        <f t="shared" si="5"/>
        <v/>
      </c>
      <c r="AC69" s="249" t="str">
        <f t="shared" si="5"/>
        <v/>
      </c>
      <c r="AD69" s="249" t="str">
        <f t="shared" si="5"/>
        <v/>
      </c>
      <c r="AE69" s="249" t="str">
        <f t="shared" si="5"/>
        <v/>
      </c>
      <c r="AF69" s="249" t="str">
        <f t="shared" si="5"/>
        <v/>
      </c>
      <c r="AG69" s="251" t="str">
        <f t="shared" si="6"/>
        <v>Senab AB</v>
      </c>
      <c r="AH69" s="251" t="str">
        <f t="array" ref="AH69">IFERROR(INDEX($AG$62:$AG$105,SMALL(IF($AG$62:$AG$105&lt;&gt;"",ROW($AG$62:$AG$105)-ROW(AG$62)+1),ROWS(AH$62:AH69))),"")</f>
        <v>Senab AB</v>
      </c>
    </row>
    <row r="70" spans="3:34" x14ac:dyDescent="0.2">
      <c r="C70" s="262" t="s">
        <v>642</v>
      </c>
      <c r="D70" s="262"/>
      <c r="E70" s="263">
        <v>5566533278</v>
      </c>
      <c r="F70" s="262" t="s">
        <v>643</v>
      </c>
      <c r="G70" s="276">
        <v>13176</v>
      </c>
      <c r="H70" s="262" t="s">
        <v>682</v>
      </c>
      <c r="I70" s="262"/>
      <c r="J70" s="262"/>
      <c r="K70" s="262"/>
      <c r="L70" s="265" t="s">
        <v>649</v>
      </c>
      <c r="M70" s="262" t="s">
        <v>644</v>
      </c>
      <c r="N70" s="267" t="s">
        <v>645</v>
      </c>
      <c r="O70" s="262"/>
      <c r="P70" s="262"/>
      <c r="Q70" s="262"/>
      <c r="R70" s="265" t="s">
        <v>641</v>
      </c>
      <c r="S70" s="265">
        <v>0</v>
      </c>
      <c r="U70" s="249" t="s">
        <v>642</v>
      </c>
      <c r="V70" s="249" t="s">
        <v>642</v>
      </c>
      <c r="W70" s="249" t="s">
        <v>642</v>
      </c>
      <c r="X70" s="249" t="str">
        <f t="shared" si="5"/>
        <v/>
      </c>
      <c r="Y70" s="249" t="str">
        <f t="shared" si="5"/>
        <v/>
      </c>
      <c r="Z70" s="249" t="str">
        <f t="shared" si="5"/>
        <v/>
      </c>
      <c r="AA70" s="249" t="str">
        <f t="shared" si="5"/>
        <v/>
      </c>
      <c r="AB70" s="249" t="str">
        <f t="shared" si="5"/>
        <v/>
      </c>
      <c r="AC70" s="249" t="str">
        <f t="shared" si="5"/>
        <v/>
      </c>
      <c r="AD70" s="249" t="str">
        <f t="shared" si="5"/>
        <v/>
      </c>
      <c r="AE70" s="249" t="str">
        <f t="shared" si="5"/>
        <v/>
      </c>
      <c r="AF70" s="249" t="str">
        <f t="shared" si="5"/>
        <v/>
      </c>
      <c r="AG70" s="251" t="str">
        <f t="shared" si="6"/>
        <v>Recycling Partner RP AB</v>
      </c>
      <c r="AH70" s="251" t="str">
        <f t="array" ref="AH70">IFERROR(INDEX($AG$62:$AG$105,SMALL(IF($AG$62:$AG$105&lt;&gt;"",ROW($AG$62:$AG$105)-ROW(AG$62)+1),ROWS(AH$62:AH70))),"")</f>
        <v>Recycling Partner RP AB</v>
      </c>
    </row>
    <row r="71" spans="3:34" x14ac:dyDescent="0.2">
      <c r="C71" s="262" t="s">
        <v>570</v>
      </c>
      <c r="D71" s="262"/>
      <c r="E71" s="263" t="s">
        <v>666</v>
      </c>
      <c r="F71" s="262" t="s">
        <v>674</v>
      </c>
      <c r="G71" s="276" t="s">
        <v>683</v>
      </c>
      <c r="H71" s="262" t="s">
        <v>684</v>
      </c>
      <c r="I71" s="262"/>
      <c r="J71" s="262"/>
      <c r="K71" s="262"/>
      <c r="L71" s="265" t="s">
        <v>692</v>
      </c>
      <c r="M71" s="262" t="s">
        <v>710</v>
      </c>
      <c r="N71" s="267" t="s">
        <v>701</v>
      </c>
      <c r="O71" s="262"/>
      <c r="P71" s="262"/>
      <c r="Q71" s="262"/>
      <c r="R71" s="262" t="s">
        <v>572</v>
      </c>
      <c r="S71" s="262">
        <v>2200</v>
      </c>
      <c r="U71" s="249" t="s">
        <v>570</v>
      </c>
      <c r="V71" s="249" t="s">
        <v>570</v>
      </c>
      <c r="W71" s="249" t="s">
        <v>570</v>
      </c>
      <c r="X71" s="249" t="str">
        <f t="shared" si="5"/>
        <v/>
      </c>
      <c r="Y71" s="249" t="str">
        <f t="shared" si="5"/>
        <v/>
      </c>
      <c r="Z71" s="249" t="str">
        <f t="shared" si="5"/>
        <v/>
      </c>
      <c r="AA71" s="249" t="str">
        <f t="shared" si="5"/>
        <v/>
      </c>
      <c r="AB71" s="249" t="str">
        <f t="shared" si="5"/>
        <v/>
      </c>
      <c r="AC71" s="249" t="str">
        <f t="shared" si="5"/>
        <v/>
      </c>
      <c r="AD71" s="249" t="str">
        <f t="shared" si="5"/>
        <v/>
      </c>
      <c r="AE71" s="249" t="str">
        <f t="shared" si="5"/>
        <v/>
      </c>
      <c r="AF71" s="249" t="str">
        <f t="shared" si="5"/>
        <v/>
      </c>
      <c r="AG71" s="251" t="str">
        <f t="shared" si="6"/>
        <v>Martela Oyj</v>
      </c>
      <c r="AH71" s="251" t="str">
        <f t="array" ref="AH71">IFERROR(INDEX($AG$62:$AG$105,SMALL(IF($AG$62:$AG$105&lt;&gt;"",ROW($AG$62:$AG$105)-ROW(AG$62)+1),ROWS(AH$62:AH71))),"")</f>
        <v>Martela Oyj</v>
      </c>
    </row>
    <row r="72" spans="3:34" x14ac:dyDescent="0.2">
      <c r="C72" s="262"/>
      <c r="D72" s="262"/>
      <c r="E72" s="263"/>
      <c r="F72" s="262"/>
      <c r="G72" s="262"/>
      <c r="H72" s="262"/>
      <c r="I72" s="262"/>
      <c r="J72" s="262"/>
      <c r="K72" s="262"/>
      <c r="L72" s="265"/>
      <c r="M72" s="266"/>
      <c r="N72" s="267"/>
      <c r="O72" s="262"/>
      <c r="P72" s="262"/>
      <c r="Q72" s="262"/>
      <c r="R72" s="262"/>
      <c r="S72" s="262"/>
      <c r="U72" s="249" t="str">
        <f t="shared" ref="U72:AF81" si="7">IFERROR(IF(FIND(U$60,$R72)&gt;=1,$C72,""),"")</f>
        <v/>
      </c>
      <c r="V72" s="249" t="str">
        <f t="shared" si="7"/>
        <v/>
      </c>
      <c r="W72" s="249" t="str">
        <f t="shared" si="7"/>
        <v/>
      </c>
      <c r="X72" s="249" t="str">
        <f t="shared" si="7"/>
        <v/>
      </c>
      <c r="Y72" s="249" t="str">
        <f t="shared" si="7"/>
        <v/>
      </c>
      <c r="Z72" s="249" t="str">
        <f t="shared" si="7"/>
        <v/>
      </c>
      <c r="AA72" s="249" t="str">
        <f t="shared" si="7"/>
        <v/>
      </c>
      <c r="AB72" s="249" t="str">
        <f t="shared" si="7"/>
        <v/>
      </c>
      <c r="AC72" s="249" t="str">
        <f t="shared" si="7"/>
        <v/>
      </c>
      <c r="AD72" s="249" t="str">
        <f t="shared" si="7"/>
        <v/>
      </c>
      <c r="AE72" s="249" t="str">
        <f t="shared" si="7"/>
        <v/>
      </c>
      <c r="AF72" s="249" t="str">
        <f t="shared" si="7"/>
        <v/>
      </c>
      <c r="AG72" s="251" t="str">
        <f t="shared" si="6"/>
        <v/>
      </c>
      <c r="AH72" s="251" t="str">
        <f t="array" ref="AH72">IFERROR(INDEX($AG$62:$AG$105,SMALL(IF($AG$62:$AG$105&lt;&gt;"",ROW($AG$62:$AG$105)-ROW(AG$62)+1),ROWS(AH$62:AH72))),"")</f>
        <v/>
      </c>
    </row>
    <row r="73" spans="3:34" x14ac:dyDescent="0.2">
      <c r="C73" s="262"/>
      <c r="D73" s="262"/>
      <c r="E73" s="263"/>
      <c r="F73" s="262"/>
      <c r="G73" s="262"/>
      <c r="H73" s="262"/>
      <c r="I73" s="262"/>
      <c r="J73" s="262"/>
      <c r="K73" s="262"/>
      <c r="L73" s="265"/>
      <c r="M73" s="262"/>
      <c r="N73" s="267"/>
      <c r="O73" s="262"/>
      <c r="P73" s="262"/>
      <c r="Q73" s="264"/>
      <c r="R73" s="262"/>
      <c r="S73" s="262"/>
      <c r="U73" s="249" t="str">
        <f t="shared" si="7"/>
        <v/>
      </c>
      <c r="V73" s="249" t="str">
        <f t="shared" si="7"/>
        <v/>
      </c>
      <c r="W73" s="249" t="str">
        <f t="shared" si="7"/>
        <v/>
      </c>
      <c r="X73" s="249" t="str">
        <f t="shared" si="7"/>
        <v/>
      </c>
      <c r="Y73" s="249" t="str">
        <f t="shared" si="7"/>
        <v/>
      </c>
      <c r="Z73" s="249" t="str">
        <f t="shared" si="7"/>
        <v/>
      </c>
      <c r="AA73" s="249" t="str">
        <f t="shared" si="7"/>
        <v/>
      </c>
      <c r="AB73" s="249" t="str">
        <f t="shared" si="7"/>
        <v/>
      </c>
      <c r="AC73" s="249" t="str">
        <f t="shared" si="7"/>
        <v/>
      </c>
      <c r="AD73" s="249" t="str">
        <f t="shared" si="7"/>
        <v/>
      </c>
      <c r="AE73" s="249" t="str">
        <f t="shared" si="7"/>
        <v/>
      </c>
      <c r="AF73" s="249" t="str">
        <f t="shared" si="7"/>
        <v/>
      </c>
      <c r="AG73" s="251" t="str">
        <f t="shared" si="6"/>
        <v/>
      </c>
      <c r="AH73" s="251" t="str">
        <f t="array" ref="AH73">IFERROR(INDEX($AG$62:$AG$105,SMALL(IF($AG$62:$AG$105&lt;&gt;"",ROW($AG$62:$AG$105)-ROW(AG$62)+1),ROWS(AH$62:AH73))),"")</f>
        <v/>
      </c>
    </row>
    <row r="74" spans="3:34" x14ac:dyDescent="0.2">
      <c r="C74" s="262"/>
      <c r="D74" s="262"/>
      <c r="E74" s="263"/>
      <c r="F74" s="262"/>
      <c r="G74" s="262"/>
      <c r="H74" s="262"/>
      <c r="I74" s="262"/>
      <c r="J74" s="262"/>
      <c r="K74" s="262"/>
      <c r="L74" s="265"/>
      <c r="M74" s="262"/>
      <c r="N74" s="267"/>
      <c r="O74" s="262"/>
      <c r="P74" s="262"/>
      <c r="Q74" s="262"/>
      <c r="R74" s="262"/>
      <c r="S74" s="262"/>
      <c r="U74" s="249" t="str">
        <f t="shared" si="7"/>
        <v/>
      </c>
      <c r="V74" s="249" t="str">
        <f t="shared" si="7"/>
        <v/>
      </c>
      <c r="W74" s="249" t="str">
        <f t="shared" si="7"/>
        <v/>
      </c>
      <c r="X74" s="249" t="str">
        <f t="shared" si="7"/>
        <v/>
      </c>
      <c r="Y74" s="249" t="str">
        <f t="shared" si="7"/>
        <v/>
      </c>
      <c r="Z74" s="249" t="str">
        <f t="shared" si="7"/>
        <v/>
      </c>
      <c r="AA74" s="249" t="str">
        <f t="shared" si="7"/>
        <v/>
      </c>
      <c r="AB74" s="249" t="str">
        <f t="shared" si="7"/>
        <v/>
      </c>
      <c r="AC74" s="249" t="str">
        <f t="shared" si="7"/>
        <v/>
      </c>
      <c r="AD74" s="249" t="str">
        <f t="shared" si="7"/>
        <v/>
      </c>
      <c r="AE74" s="249" t="str">
        <f t="shared" si="7"/>
        <v/>
      </c>
      <c r="AF74" s="249" t="str">
        <f t="shared" si="7"/>
        <v/>
      </c>
      <c r="AG74" s="251" t="str">
        <f t="shared" si="6"/>
        <v/>
      </c>
      <c r="AH74" s="251" t="str">
        <f t="array" ref="AH74">IFERROR(INDEX($AG$62:$AG$105,SMALL(IF($AG$62:$AG$105&lt;&gt;"",ROW($AG$62:$AG$105)-ROW(AG$62)+1),ROWS(AH$62:AH74))),"")</f>
        <v/>
      </c>
    </row>
    <row r="75" spans="3:34" x14ac:dyDescent="0.2">
      <c r="C75" s="262"/>
      <c r="D75" s="262"/>
      <c r="E75" s="263"/>
      <c r="F75" s="262"/>
      <c r="G75" s="262"/>
      <c r="H75" s="262"/>
      <c r="I75" s="262"/>
      <c r="J75" s="262"/>
      <c r="K75" s="262"/>
      <c r="L75" s="265"/>
      <c r="M75" s="262"/>
      <c r="N75" s="267"/>
      <c r="O75" s="262"/>
      <c r="P75" s="262"/>
      <c r="Q75" s="262"/>
      <c r="R75" s="262"/>
      <c r="S75" s="262"/>
      <c r="U75" s="249" t="str">
        <f t="shared" si="7"/>
        <v/>
      </c>
      <c r="V75" s="249" t="str">
        <f t="shared" si="7"/>
        <v/>
      </c>
      <c r="W75" s="249" t="str">
        <f t="shared" si="7"/>
        <v/>
      </c>
      <c r="X75" s="249" t="str">
        <f t="shared" si="7"/>
        <v/>
      </c>
      <c r="Y75" s="249" t="str">
        <f t="shared" si="7"/>
        <v/>
      </c>
      <c r="Z75" s="249" t="str">
        <f t="shared" si="7"/>
        <v/>
      </c>
      <c r="AA75" s="249" t="str">
        <f t="shared" si="7"/>
        <v/>
      </c>
      <c r="AB75" s="249" t="str">
        <f t="shared" si="7"/>
        <v/>
      </c>
      <c r="AC75" s="249" t="str">
        <f t="shared" si="7"/>
        <v/>
      </c>
      <c r="AD75" s="249" t="str">
        <f t="shared" si="7"/>
        <v/>
      </c>
      <c r="AE75" s="249" t="str">
        <f t="shared" si="7"/>
        <v/>
      </c>
      <c r="AF75" s="249" t="str">
        <f t="shared" si="7"/>
        <v/>
      </c>
      <c r="AG75" s="251" t="str">
        <f t="shared" si="6"/>
        <v/>
      </c>
      <c r="AH75" s="251" t="str">
        <f t="array" ref="AH75">IFERROR(INDEX($AG$62:$AG$105,SMALL(IF($AG$62:$AG$105&lt;&gt;"",ROW($AG$62:$AG$105)-ROW(AG$62)+1),ROWS(AH$62:AH75))),"")</f>
        <v/>
      </c>
    </row>
    <row r="76" spans="3:34" x14ac:dyDescent="0.2">
      <c r="C76" s="262"/>
      <c r="D76" s="262"/>
      <c r="E76" s="263"/>
      <c r="F76" s="262"/>
      <c r="G76" s="262"/>
      <c r="H76" s="262"/>
      <c r="I76" s="262"/>
      <c r="J76" s="262"/>
      <c r="K76" s="262"/>
      <c r="L76" s="265"/>
      <c r="M76" s="262"/>
      <c r="N76" s="267"/>
      <c r="O76" s="262"/>
      <c r="P76" s="262"/>
      <c r="Q76" s="262"/>
      <c r="R76" s="262"/>
      <c r="S76" s="262"/>
      <c r="U76" s="249" t="str">
        <f t="shared" si="7"/>
        <v/>
      </c>
      <c r="V76" s="249" t="str">
        <f t="shared" si="7"/>
        <v/>
      </c>
      <c r="W76" s="249" t="str">
        <f t="shared" si="7"/>
        <v/>
      </c>
      <c r="X76" s="249" t="str">
        <f t="shared" si="7"/>
        <v/>
      </c>
      <c r="Y76" s="249" t="str">
        <f t="shared" si="7"/>
        <v/>
      </c>
      <c r="Z76" s="249" t="str">
        <f t="shared" si="7"/>
        <v/>
      </c>
      <c r="AA76" s="249" t="str">
        <f t="shared" si="7"/>
        <v/>
      </c>
      <c r="AB76" s="249" t="str">
        <f t="shared" si="7"/>
        <v/>
      </c>
      <c r="AC76" s="249" t="str">
        <f t="shared" si="7"/>
        <v/>
      </c>
      <c r="AD76" s="249" t="str">
        <f t="shared" si="7"/>
        <v/>
      </c>
      <c r="AE76" s="249" t="str">
        <f t="shared" si="7"/>
        <v/>
      </c>
      <c r="AF76" s="249" t="str">
        <f t="shared" si="7"/>
        <v/>
      </c>
      <c r="AG76" s="251" t="str">
        <f t="shared" si="6"/>
        <v/>
      </c>
      <c r="AH76" s="251" t="str">
        <f t="array" ref="AH76">IFERROR(INDEX($AG$62:$AG$105,SMALL(IF($AG$62:$AG$105&lt;&gt;"",ROW($AG$62:$AG$105)-ROW(AG$62)+1),ROWS(AH$62:AH76))),"")</f>
        <v/>
      </c>
    </row>
    <row r="77" spans="3:34" x14ac:dyDescent="0.2">
      <c r="C77" s="262"/>
      <c r="D77" s="262"/>
      <c r="E77" s="263"/>
      <c r="F77" s="262"/>
      <c r="G77" s="262"/>
      <c r="H77" s="262"/>
      <c r="I77" s="262"/>
      <c r="J77" s="262"/>
      <c r="K77" s="262"/>
      <c r="L77" s="262"/>
      <c r="M77" s="262"/>
      <c r="N77" s="267"/>
      <c r="O77" s="262"/>
      <c r="P77" s="262"/>
      <c r="Q77" s="262"/>
      <c r="R77" s="262"/>
      <c r="S77" s="262"/>
      <c r="U77" s="249" t="str">
        <f t="shared" si="7"/>
        <v/>
      </c>
      <c r="V77" s="249" t="str">
        <f t="shared" si="7"/>
        <v/>
      </c>
      <c r="W77" s="249" t="str">
        <f t="shared" si="7"/>
        <v/>
      </c>
      <c r="X77" s="249" t="str">
        <f t="shared" si="7"/>
        <v/>
      </c>
      <c r="Y77" s="249" t="str">
        <f t="shared" si="7"/>
        <v/>
      </c>
      <c r="Z77" s="249" t="str">
        <f t="shared" si="7"/>
        <v/>
      </c>
      <c r="AA77" s="249" t="str">
        <f t="shared" si="7"/>
        <v/>
      </c>
      <c r="AB77" s="249" t="str">
        <f t="shared" si="7"/>
        <v/>
      </c>
      <c r="AC77" s="249" t="str">
        <f t="shared" si="7"/>
        <v/>
      </c>
      <c r="AD77" s="249" t="str">
        <f t="shared" si="7"/>
        <v/>
      </c>
      <c r="AE77" s="249" t="str">
        <f t="shared" si="7"/>
        <v/>
      </c>
      <c r="AF77" s="249" t="str">
        <f t="shared" si="7"/>
        <v/>
      </c>
      <c r="AG77" s="251" t="str">
        <f t="shared" si="6"/>
        <v/>
      </c>
      <c r="AH77" s="251" t="str">
        <f t="array" ref="AH77">IFERROR(INDEX($AG$62:$AG$105,SMALL(IF($AG$62:$AG$105&lt;&gt;"",ROW($AG$62:$AG$105)-ROW(AG$62)+1),ROWS(AH$62:AH77))),"")</f>
        <v/>
      </c>
    </row>
    <row r="78" spans="3:34" x14ac:dyDescent="0.2">
      <c r="C78" s="262"/>
      <c r="D78" s="262"/>
      <c r="E78" s="263"/>
      <c r="F78" s="262"/>
      <c r="G78" s="262"/>
      <c r="H78" s="262"/>
      <c r="I78" s="262"/>
      <c r="J78" s="262"/>
      <c r="K78" s="262"/>
      <c r="L78" s="262"/>
      <c r="M78" s="262"/>
      <c r="N78" s="267"/>
      <c r="O78" s="262"/>
      <c r="P78" s="262"/>
      <c r="Q78" s="262"/>
      <c r="R78" s="262"/>
      <c r="S78" s="262"/>
      <c r="U78" s="249" t="str">
        <f t="shared" si="7"/>
        <v/>
      </c>
      <c r="V78" s="249" t="str">
        <f t="shared" si="7"/>
        <v/>
      </c>
      <c r="W78" s="249" t="str">
        <f t="shared" si="7"/>
        <v/>
      </c>
      <c r="X78" s="249" t="str">
        <f t="shared" si="7"/>
        <v/>
      </c>
      <c r="Y78" s="249" t="str">
        <f t="shared" si="7"/>
        <v/>
      </c>
      <c r="Z78" s="249" t="str">
        <f t="shared" si="7"/>
        <v/>
      </c>
      <c r="AA78" s="249" t="str">
        <f t="shared" si="7"/>
        <v/>
      </c>
      <c r="AB78" s="249" t="str">
        <f t="shared" si="7"/>
        <v/>
      </c>
      <c r="AC78" s="249" t="str">
        <f t="shared" si="7"/>
        <v/>
      </c>
      <c r="AD78" s="249" t="str">
        <f t="shared" si="7"/>
        <v/>
      </c>
      <c r="AE78" s="249" t="str">
        <f t="shared" si="7"/>
        <v/>
      </c>
      <c r="AF78" s="249" t="str">
        <f t="shared" si="7"/>
        <v/>
      </c>
      <c r="AG78" s="251" t="str">
        <f t="shared" si="6"/>
        <v/>
      </c>
      <c r="AH78" s="251" t="str">
        <f t="array" ref="AH78">IFERROR(INDEX($AG$62:$AG$105,SMALL(IF($AG$62:$AG$105&lt;&gt;"",ROW($AG$62:$AG$105)-ROW(AG$62)+1),ROWS(AH$62:AH78))),"")</f>
        <v/>
      </c>
    </row>
    <row r="79" spans="3:34" x14ac:dyDescent="0.2">
      <c r="C79" s="262"/>
      <c r="D79" s="262"/>
      <c r="E79" s="263"/>
      <c r="F79" s="262"/>
      <c r="G79" s="262"/>
      <c r="H79" s="262"/>
      <c r="I79" s="262"/>
      <c r="J79" s="262"/>
      <c r="K79" s="262"/>
      <c r="L79" s="262"/>
      <c r="M79" s="262"/>
      <c r="N79" s="267"/>
      <c r="O79" s="262"/>
      <c r="P79" s="262"/>
      <c r="Q79" s="262"/>
      <c r="R79" s="262"/>
      <c r="S79" s="262"/>
      <c r="U79" s="249" t="str">
        <f t="shared" si="7"/>
        <v/>
      </c>
      <c r="V79" s="249" t="str">
        <f t="shared" si="7"/>
        <v/>
      </c>
      <c r="W79" s="249" t="str">
        <f t="shared" si="7"/>
        <v/>
      </c>
      <c r="X79" s="249" t="str">
        <f t="shared" si="7"/>
        <v/>
      </c>
      <c r="Y79" s="249" t="str">
        <f t="shared" si="7"/>
        <v/>
      </c>
      <c r="Z79" s="249" t="str">
        <f t="shared" si="7"/>
        <v/>
      </c>
      <c r="AA79" s="249" t="str">
        <f t="shared" si="7"/>
        <v/>
      </c>
      <c r="AB79" s="249" t="str">
        <f t="shared" si="7"/>
        <v/>
      </c>
      <c r="AC79" s="249" t="str">
        <f t="shared" si="7"/>
        <v/>
      </c>
      <c r="AD79" s="249" t="str">
        <f t="shared" si="7"/>
        <v/>
      </c>
      <c r="AE79" s="249" t="str">
        <f t="shared" si="7"/>
        <v/>
      </c>
      <c r="AF79" s="249" t="str">
        <f t="shared" si="7"/>
        <v/>
      </c>
      <c r="AG79" s="251" t="str">
        <f t="shared" si="6"/>
        <v/>
      </c>
      <c r="AH79" s="251" t="str">
        <f t="array" ref="AH79">IFERROR(INDEX($AG$62:$AG$105,SMALL(IF($AG$62:$AG$105&lt;&gt;"",ROW($AG$62:$AG$105)-ROW(AG$62)+1),ROWS(AH$62:AH79))),"")</f>
        <v/>
      </c>
    </row>
    <row r="80" spans="3:34" x14ac:dyDescent="0.2">
      <c r="C80" s="262"/>
      <c r="D80" s="262"/>
      <c r="E80" s="263"/>
      <c r="F80" s="262"/>
      <c r="G80" s="262"/>
      <c r="H80" s="262"/>
      <c r="I80" s="262"/>
      <c r="J80" s="262"/>
      <c r="K80" s="262"/>
      <c r="L80" s="262"/>
      <c r="M80" s="262"/>
      <c r="N80" s="267"/>
      <c r="O80" s="262"/>
      <c r="P80" s="262"/>
      <c r="Q80" s="262"/>
      <c r="R80" s="262"/>
      <c r="S80" s="262"/>
      <c r="U80" s="249" t="str">
        <f t="shared" si="7"/>
        <v/>
      </c>
      <c r="V80" s="249" t="str">
        <f t="shared" si="7"/>
        <v/>
      </c>
      <c r="W80" s="249" t="str">
        <f t="shared" si="7"/>
        <v/>
      </c>
      <c r="X80" s="249" t="str">
        <f t="shared" si="7"/>
        <v/>
      </c>
      <c r="Y80" s="249" t="str">
        <f t="shared" si="7"/>
        <v/>
      </c>
      <c r="Z80" s="249" t="str">
        <f t="shared" si="7"/>
        <v/>
      </c>
      <c r="AA80" s="249" t="str">
        <f t="shared" si="7"/>
        <v/>
      </c>
      <c r="AB80" s="249" t="str">
        <f t="shared" si="7"/>
        <v/>
      </c>
      <c r="AC80" s="249" t="str">
        <f t="shared" si="7"/>
        <v/>
      </c>
      <c r="AD80" s="249" t="str">
        <f t="shared" si="7"/>
        <v/>
      </c>
      <c r="AE80" s="249" t="str">
        <f t="shared" si="7"/>
        <v/>
      </c>
      <c r="AF80" s="249" t="str">
        <f t="shared" si="7"/>
        <v/>
      </c>
      <c r="AG80" s="251" t="str">
        <f t="shared" si="6"/>
        <v/>
      </c>
      <c r="AH80" s="251" t="str">
        <f t="array" ref="AH80">IFERROR(INDEX($AG$62:$AG$105,SMALL(IF($AG$62:$AG$105&lt;&gt;"",ROW($AG$62:$AG$105)-ROW(AG$62)+1),ROWS(AH$62:AH80))),"")</f>
        <v/>
      </c>
    </row>
    <row r="81" spans="3:34" x14ac:dyDescent="0.2">
      <c r="C81" s="262"/>
      <c r="D81" s="262"/>
      <c r="E81" s="263"/>
      <c r="F81" s="262"/>
      <c r="G81" s="262"/>
      <c r="H81" s="262"/>
      <c r="I81" s="262"/>
      <c r="J81" s="262"/>
      <c r="K81" s="262"/>
      <c r="L81" s="262"/>
      <c r="M81" s="262"/>
      <c r="N81" s="267"/>
      <c r="O81" s="262"/>
      <c r="P81" s="262"/>
      <c r="Q81" s="262"/>
      <c r="R81" s="262"/>
      <c r="S81" s="262"/>
      <c r="U81" s="249" t="str">
        <f t="shared" si="7"/>
        <v/>
      </c>
      <c r="V81" s="249" t="str">
        <f t="shared" si="7"/>
        <v/>
      </c>
      <c r="W81" s="249" t="str">
        <f t="shared" si="7"/>
        <v/>
      </c>
      <c r="X81" s="249" t="str">
        <f t="shared" si="7"/>
        <v/>
      </c>
      <c r="Y81" s="249" t="str">
        <f t="shared" si="7"/>
        <v/>
      </c>
      <c r="Z81" s="249" t="str">
        <f t="shared" si="7"/>
        <v/>
      </c>
      <c r="AA81" s="249" t="str">
        <f t="shared" si="7"/>
        <v/>
      </c>
      <c r="AB81" s="249" t="str">
        <f t="shared" si="7"/>
        <v/>
      </c>
      <c r="AC81" s="249" t="str">
        <f t="shared" si="7"/>
        <v/>
      </c>
      <c r="AD81" s="249" t="str">
        <f t="shared" si="7"/>
        <v/>
      </c>
      <c r="AE81" s="249" t="str">
        <f t="shared" si="7"/>
        <v/>
      </c>
      <c r="AF81" s="249" t="str">
        <f t="shared" si="7"/>
        <v/>
      </c>
      <c r="AG81" s="251" t="str">
        <f t="shared" si="6"/>
        <v/>
      </c>
      <c r="AH81" s="251" t="str">
        <f t="array" ref="AH81">IFERROR(INDEX($AG$62:$AG$105,SMALL(IF($AG$62:$AG$105&lt;&gt;"",ROW($AG$62:$AG$105)-ROW(AG$62)+1),ROWS(AH$62:AH81))),"")</f>
        <v/>
      </c>
    </row>
    <row r="82" spans="3:34" x14ac:dyDescent="0.2">
      <c r="C82" s="262"/>
      <c r="D82" s="262"/>
      <c r="E82" s="263"/>
      <c r="F82" s="262"/>
      <c r="G82" s="262"/>
      <c r="H82" s="262"/>
      <c r="I82" s="262"/>
      <c r="J82" s="262"/>
      <c r="K82" s="262"/>
      <c r="L82" s="262"/>
      <c r="M82" s="262"/>
      <c r="N82" s="267"/>
      <c r="O82" s="262"/>
      <c r="P82" s="262"/>
      <c r="Q82" s="262"/>
      <c r="R82" s="262"/>
      <c r="S82" s="262"/>
      <c r="U82" s="249" t="str">
        <f t="shared" ref="U82:AF91" si="8">IFERROR(IF(FIND(U$60,$R82)&gt;=1,$C82,""),"")</f>
        <v/>
      </c>
      <c r="V82" s="249" t="str">
        <f t="shared" si="8"/>
        <v/>
      </c>
      <c r="W82" s="249" t="str">
        <f t="shared" si="8"/>
        <v/>
      </c>
      <c r="X82" s="249" t="str">
        <f t="shared" si="8"/>
        <v/>
      </c>
      <c r="Y82" s="249" t="str">
        <f t="shared" si="8"/>
        <v/>
      </c>
      <c r="Z82" s="249" t="str">
        <f t="shared" si="8"/>
        <v/>
      </c>
      <c r="AA82" s="249" t="str">
        <f t="shared" si="8"/>
        <v/>
      </c>
      <c r="AB82" s="249" t="str">
        <f t="shared" si="8"/>
        <v/>
      </c>
      <c r="AC82" s="249" t="str">
        <f t="shared" si="8"/>
        <v/>
      </c>
      <c r="AD82" s="249" t="str">
        <f t="shared" si="8"/>
        <v/>
      </c>
      <c r="AE82" s="249" t="str">
        <f t="shared" si="8"/>
        <v/>
      </c>
      <c r="AF82" s="249" t="str">
        <f t="shared" si="8"/>
        <v/>
      </c>
      <c r="AG82" s="251" t="str">
        <f t="shared" si="6"/>
        <v/>
      </c>
      <c r="AH82" s="251" t="str">
        <f t="array" ref="AH82">IFERROR(INDEX($AG$62:$AG$105,SMALL(IF($AG$62:$AG$105&lt;&gt;"",ROW($AG$62:$AG$105)-ROW(AG$62)+1),ROWS(AH$62:AH82))),"")</f>
        <v/>
      </c>
    </row>
    <row r="83" spans="3:34" x14ac:dyDescent="0.2">
      <c r="C83" s="262"/>
      <c r="D83" s="262"/>
      <c r="E83" s="263"/>
      <c r="F83" s="262"/>
      <c r="G83" s="262"/>
      <c r="H83" s="262"/>
      <c r="I83" s="262"/>
      <c r="J83" s="262"/>
      <c r="K83" s="262"/>
      <c r="L83" s="262"/>
      <c r="M83" s="262"/>
      <c r="N83" s="267"/>
      <c r="O83" s="262"/>
      <c r="P83" s="262"/>
      <c r="Q83" s="262"/>
      <c r="R83" s="262"/>
      <c r="S83" s="262"/>
      <c r="U83" s="249" t="str">
        <f t="shared" si="8"/>
        <v/>
      </c>
      <c r="V83" s="249" t="str">
        <f t="shared" si="8"/>
        <v/>
      </c>
      <c r="W83" s="249" t="str">
        <f t="shared" si="8"/>
        <v/>
      </c>
      <c r="X83" s="249" t="str">
        <f t="shared" si="8"/>
        <v/>
      </c>
      <c r="Y83" s="249" t="str">
        <f t="shared" si="8"/>
        <v/>
      </c>
      <c r="Z83" s="249" t="str">
        <f t="shared" si="8"/>
        <v/>
      </c>
      <c r="AA83" s="249" t="str">
        <f t="shared" si="8"/>
        <v/>
      </c>
      <c r="AB83" s="249" t="str">
        <f t="shared" si="8"/>
        <v/>
      </c>
      <c r="AC83" s="249" t="str">
        <f t="shared" si="8"/>
        <v/>
      </c>
      <c r="AD83" s="249" t="str">
        <f t="shared" si="8"/>
        <v/>
      </c>
      <c r="AE83" s="249" t="str">
        <f t="shared" si="8"/>
        <v/>
      </c>
      <c r="AF83" s="249" t="str">
        <f t="shared" si="8"/>
        <v/>
      </c>
      <c r="AG83" s="251" t="str">
        <f t="shared" si="6"/>
        <v/>
      </c>
      <c r="AH83" s="251" t="str">
        <f t="array" ref="AH83">IFERROR(INDEX($AG$62:$AG$105,SMALL(IF($AG$62:$AG$105&lt;&gt;"",ROW($AG$62:$AG$105)-ROW(AG$62)+1),ROWS(AH$62:AH83))),"")</f>
        <v/>
      </c>
    </row>
    <row r="84" spans="3:34" x14ac:dyDescent="0.2">
      <c r="C84" s="262"/>
      <c r="D84" s="262"/>
      <c r="E84" s="263"/>
      <c r="F84" s="262"/>
      <c r="G84" s="262"/>
      <c r="H84" s="262"/>
      <c r="I84" s="262"/>
      <c r="J84" s="262"/>
      <c r="K84" s="262"/>
      <c r="L84" s="262"/>
      <c r="M84" s="262"/>
      <c r="N84" s="267"/>
      <c r="O84" s="262"/>
      <c r="P84" s="262"/>
      <c r="Q84" s="262"/>
      <c r="R84" s="262"/>
      <c r="S84" s="262"/>
      <c r="U84" s="249" t="str">
        <f t="shared" si="8"/>
        <v/>
      </c>
      <c r="V84" s="249" t="str">
        <f t="shared" si="8"/>
        <v/>
      </c>
      <c r="W84" s="249" t="str">
        <f t="shared" si="8"/>
        <v/>
      </c>
      <c r="X84" s="249" t="str">
        <f t="shared" si="8"/>
        <v/>
      </c>
      <c r="Y84" s="249" t="str">
        <f t="shared" si="8"/>
        <v/>
      </c>
      <c r="Z84" s="249" t="str">
        <f t="shared" si="8"/>
        <v/>
      </c>
      <c r="AA84" s="249" t="str">
        <f t="shared" si="8"/>
        <v/>
      </c>
      <c r="AB84" s="249" t="str">
        <f t="shared" si="8"/>
        <v/>
      </c>
      <c r="AC84" s="249" t="str">
        <f t="shared" si="8"/>
        <v/>
      </c>
      <c r="AD84" s="249" t="str">
        <f t="shared" si="8"/>
        <v/>
      </c>
      <c r="AE84" s="249" t="str">
        <f t="shared" si="8"/>
        <v/>
      </c>
      <c r="AF84" s="249" t="str">
        <f t="shared" si="8"/>
        <v/>
      </c>
      <c r="AG84" s="251" t="str">
        <f t="shared" si="6"/>
        <v/>
      </c>
      <c r="AH84" s="251" t="str">
        <f t="array" ref="AH84">IFERROR(INDEX($AG$62:$AG$105,SMALL(IF($AG$62:$AG$105&lt;&gt;"",ROW($AG$62:$AG$105)-ROW(AG$62)+1),ROWS(AH$62:AH84))),"")</f>
        <v/>
      </c>
    </row>
    <row r="85" spans="3:34" x14ac:dyDescent="0.2">
      <c r="C85" s="262"/>
      <c r="D85" s="262"/>
      <c r="E85" s="263"/>
      <c r="F85" s="262"/>
      <c r="G85" s="262"/>
      <c r="H85" s="262"/>
      <c r="I85" s="262"/>
      <c r="J85" s="262"/>
      <c r="K85" s="262"/>
      <c r="L85" s="262"/>
      <c r="M85" s="262"/>
      <c r="N85" s="267"/>
      <c r="O85" s="262"/>
      <c r="P85" s="262"/>
      <c r="Q85" s="262"/>
      <c r="R85" s="262"/>
      <c r="S85" s="262"/>
      <c r="U85" s="249" t="str">
        <f t="shared" si="8"/>
        <v/>
      </c>
      <c r="V85" s="249" t="str">
        <f t="shared" si="8"/>
        <v/>
      </c>
      <c r="W85" s="249" t="str">
        <f t="shared" si="8"/>
        <v/>
      </c>
      <c r="X85" s="249" t="str">
        <f t="shared" si="8"/>
        <v/>
      </c>
      <c r="Y85" s="249" t="str">
        <f t="shared" si="8"/>
        <v/>
      </c>
      <c r="Z85" s="249" t="str">
        <f t="shared" si="8"/>
        <v/>
      </c>
      <c r="AA85" s="249" t="str">
        <f t="shared" si="8"/>
        <v/>
      </c>
      <c r="AB85" s="249" t="str">
        <f t="shared" si="8"/>
        <v/>
      </c>
      <c r="AC85" s="249" t="str">
        <f t="shared" si="8"/>
        <v/>
      </c>
      <c r="AD85" s="249" t="str">
        <f t="shared" si="8"/>
        <v/>
      </c>
      <c r="AE85" s="249" t="str">
        <f t="shared" si="8"/>
        <v/>
      </c>
      <c r="AF85" s="249" t="str">
        <f t="shared" si="8"/>
        <v/>
      </c>
      <c r="AG85" s="251" t="str">
        <f t="shared" si="6"/>
        <v/>
      </c>
      <c r="AH85" s="251" t="str">
        <f t="array" ref="AH85">IFERROR(INDEX($AG$62:$AG$105,SMALL(IF($AG$62:$AG$105&lt;&gt;"",ROW($AG$62:$AG$105)-ROW(AG$62)+1),ROWS(AH$62:AH85))),"")</f>
        <v/>
      </c>
    </row>
    <row r="86" spans="3:34" x14ac:dyDescent="0.2">
      <c r="C86" s="262"/>
      <c r="D86" s="262"/>
      <c r="E86" s="263"/>
      <c r="F86" s="262"/>
      <c r="G86" s="262"/>
      <c r="H86" s="262"/>
      <c r="I86" s="262"/>
      <c r="J86" s="262"/>
      <c r="K86" s="262"/>
      <c r="L86" s="262"/>
      <c r="M86" s="262"/>
      <c r="N86" s="267"/>
      <c r="O86" s="262"/>
      <c r="P86" s="262"/>
      <c r="Q86" s="262"/>
      <c r="R86" s="262"/>
      <c r="S86" s="262"/>
      <c r="U86" s="249" t="str">
        <f t="shared" si="8"/>
        <v/>
      </c>
      <c r="V86" s="249" t="str">
        <f t="shared" si="8"/>
        <v/>
      </c>
      <c r="W86" s="249" t="str">
        <f t="shared" si="8"/>
        <v/>
      </c>
      <c r="X86" s="249" t="str">
        <f t="shared" si="8"/>
        <v/>
      </c>
      <c r="Y86" s="249" t="str">
        <f t="shared" si="8"/>
        <v/>
      </c>
      <c r="Z86" s="249" t="str">
        <f t="shared" si="8"/>
        <v/>
      </c>
      <c r="AA86" s="249" t="str">
        <f t="shared" si="8"/>
        <v/>
      </c>
      <c r="AB86" s="249" t="str">
        <f t="shared" si="8"/>
        <v/>
      </c>
      <c r="AC86" s="249" t="str">
        <f t="shared" si="8"/>
        <v/>
      </c>
      <c r="AD86" s="249" t="str">
        <f t="shared" si="8"/>
        <v/>
      </c>
      <c r="AE86" s="249" t="str">
        <f t="shared" si="8"/>
        <v/>
      </c>
      <c r="AF86" s="249" t="str">
        <f t="shared" si="8"/>
        <v/>
      </c>
      <c r="AG86" s="251" t="str">
        <f t="shared" si="6"/>
        <v/>
      </c>
      <c r="AH86" s="251" t="str">
        <f t="array" ref="AH86">IFERROR(INDEX($AG$62:$AG$105,SMALL(IF($AG$62:$AG$105&lt;&gt;"",ROW($AG$62:$AG$105)-ROW(AG$62)+1),ROWS(AH$62:AH86))),"")</f>
        <v/>
      </c>
    </row>
    <row r="87" spans="3:34" x14ac:dyDescent="0.2">
      <c r="C87" s="262"/>
      <c r="D87" s="262"/>
      <c r="E87" s="263"/>
      <c r="F87" s="262"/>
      <c r="G87" s="262"/>
      <c r="H87" s="262"/>
      <c r="I87" s="262"/>
      <c r="J87" s="262"/>
      <c r="K87" s="262"/>
      <c r="L87" s="262"/>
      <c r="M87" s="262"/>
      <c r="N87" s="267"/>
      <c r="O87" s="262"/>
      <c r="P87" s="262"/>
      <c r="Q87" s="262"/>
      <c r="R87" s="262"/>
      <c r="S87" s="262"/>
      <c r="U87" s="249" t="str">
        <f t="shared" si="8"/>
        <v/>
      </c>
      <c r="V87" s="249" t="str">
        <f t="shared" si="8"/>
        <v/>
      </c>
      <c r="W87" s="249" t="str">
        <f t="shared" si="8"/>
        <v/>
      </c>
      <c r="X87" s="249" t="str">
        <f t="shared" si="8"/>
        <v/>
      </c>
      <c r="Y87" s="249" t="str">
        <f t="shared" si="8"/>
        <v/>
      </c>
      <c r="Z87" s="249" t="str">
        <f t="shared" si="8"/>
        <v/>
      </c>
      <c r="AA87" s="249" t="str">
        <f t="shared" si="8"/>
        <v/>
      </c>
      <c r="AB87" s="249" t="str">
        <f t="shared" si="8"/>
        <v/>
      </c>
      <c r="AC87" s="249" t="str">
        <f t="shared" si="8"/>
        <v/>
      </c>
      <c r="AD87" s="249" t="str">
        <f t="shared" si="8"/>
        <v/>
      </c>
      <c r="AE87" s="249" t="str">
        <f t="shared" si="8"/>
        <v/>
      </c>
      <c r="AF87" s="249" t="str">
        <f t="shared" si="8"/>
        <v/>
      </c>
      <c r="AG87" s="251" t="str">
        <f t="shared" si="6"/>
        <v/>
      </c>
      <c r="AH87" s="251" t="str">
        <f t="array" ref="AH87">IFERROR(INDEX($AG$62:$AG$105,SMALL(IF($AG$62:$AG$105&lt;&gt;"",ROW($AG$62:$AG$105)-ROW(AG$62)+1),ROWS(AH$62:AH87))),"")</f>
        <v/>
      </c>
    </row>
    <row r="88" spans="3:34" x14ac:dyDescent="0.2">
      <c r="C88" s="262"/>
      <c r="D88" s="262"/>
      <c r="E88" s="263"/>
      <c r="F88" s="262"/>
      <c r="G88" s="266"/>
      <c r="H88" s="262"/>
      <c r="I88" s="262"/>
      <c r="J88" s="262"/>
      <c r="K88" s="262"/>
      <c r="L88" s="262"/>
      <c r="M88" s="262"/>
      <c r="N88" s="267"/>
      <c r="O88" s="262"/>
      <c r="P88" s="262"/>
      <c r="Q88" s="264"/>
      <c r="R88" s="262"/>
      <c r="S88" s="262"/>
      <c r="U88" s="249" t="str">
        <f t="shared" si="8"/>
        <v/>
      </c>
      <c r="V88" s="249" t="str">
        <f t="shared" si="8"/>
        <v/>
      </c>
      <c r="W88" s="249" t="str">
        <f t="shared" si="8"/>
        <v/>
      </c>
      <c r="X88" s="249" t="str">
        <f t="shared" si="8"/>
        <v/>
      </c>
      <c r="Y88" s="249" t="str">
        <f t="shared" si="8"/>
        <v/>
      </c>
      <c r="Z88" s="249" t="str">
        <f t="shared" si="8"/>
        <v/>
      </c>
      <c r="AA88" s="249" t="str">
        <f t="shared" si="8"/>
        <v/>
      </c>
      <c r="AB88" s="249" t="str">
        <f t="shared" si="8"/>
        <v/>
      </c>
      <c r="AC88" s="249" t="str">
        <f t="shared" si="8"/>
        <v/>
      </c>
      <c r="AD88" s="249" t="str">
        <f t="shared" si="8"/>
        <v/>
      </c>
      <c r="AE88" s="249" t="str">
        <f t="shared" si="8"/>
        <v/>
      </c>
      <c r="AF88" s="249" t="str">
        <f t="shared" si="8"/>
        <v/>
      </c>
      <c r="AG88" s="251" t="str">
        <f t="shared" si="6"/>
        <v/>
      </c>
      <c r="AH88" s="251" t="str">
        <f t="array" ref="AH88">IFERROR(INDEX($AG$62:$AG$105,SMALL(IF($AG$62:$AG$105&lt;&gt;"",ROW($AG$62:$AG$105)-ROW(AG$62)+1),ROWS(AH$62:AH88))),"")</f>
        <v/>
      </c>
    </row>
    <row r="89" spans="3:34" x14ac:dyDescent="0.2">
      <c r="C89" s="262"/>
      <c r="D89" s="262"/>
      <c r="E89" s="263"/>
      <c r="F89" s="262"/>
      <c r="G89" s="262"/>
      <c r="H89" s="262"/>
      <c r="I89" s="262"/>
      <c r="J89" s="262"/>
      <c r="K89" s="262"/>
      <c r="L89" s="262"/>
      <c r="M89" s="262"/>
      <c r="N89" s="267"/>
      <c r="O89" s="262"/>
      <c r="P89" s="262"/>
      <c r="Q89" s="262"/>
      <c r="R89" s="262"/>
      <c r="S89" s="262"/>
      <c r="U89" s="249" t="str">
        <f t="shared" si="8"/>
        <v/>
      </c>
      <c r="V89" s="249" t="str">
        <f t="shared" si="8"/>
        <v/>
      </c>
      <c r="W89" s="249" t="str">
        <f t="shared" si="8"/>
        <v/>
      </c>
      <c r="X89" s="249" t="str">
        <f t="shared" si="8"/>
        <v/>
      </c>
      <c r="Y89" s="249" t="str">
        <f t="shared" si="8"/>
        <v/>
      </c>
      <c r="Z89" s="249" t="str">
        <f t="shared" si="8"/>
        <v/>
      </c>
      <c r="AA89" s="249" t="str">
        <f t="shared" si="8"/>
        <v/>
      </c>
      <c r="AB89" s="249" t="str">
        <f t="shared" si="8"/>
        <v/>
      </c>
      <c r="AC89" s="249" t="str">
        <f t="shared" si="8"/>
        <v/>
      </c>
      <c r="AD89" s="249" t="str">
        <f t="shared" si="8"/>
        <v/>
      </c>
      <c r="AE89" s="249" t="str">
        <f t="shared" si="8"/>
        <v/>
      </c>
      <c r="AF89" s="249" t="str">
        <f t="shared" si="8"/>
        <v/>
      </c>
      <c r="AG89" s="251" t="str">
        <f t="shared" si="6"/>
        <v/>
      </c>
      <c r="AH89" s="251" t="str">
        <f t="array" ref="AH89">IFERROR(INDEX($AG$62:$AG$105,SMALL(IF($AG$62:$AG$105&lt;&gt;"",ROW($AG$62:$AG$105)-ROW(AG$62)+1),ROWS(AH$62:AH89))),"")</f>
        <v/>
      </c>
    </row>
    <row r="90" spans="3:34" x14ac:dyDescent="0.2">
      <c r="C90" s="262"/>
      <c r="D90" s="262"/>
      <c r="E90" s="263"/>
      <c r="F90" s="262"/>
      <c r="G90" s="262"/>
      <c r="H90" s="262"/>
      <c r="I90" s="262"/>
      <c r="J90" s="262"/>
      <c r="K90" s="262"/>
      <c r="L90" s="262"/>
      <c r="M90" s="262"/>
      <c r="N90" s="267"/>
      <c r="O90" s="262"/>
      <c r="P90" s="262"/>
      <c r="Q90" s="262"/>
      <c r="R90" s="262"/>
      <c r="S90" s="262"/>
      <c r="U90" s="249" t="str">
        <f t="shared" si="8"/>
        <v/>
      </c>
      <c r="V90" s="249" t="str">
        <f t="shared" si="8"/>
        <v/>
      </c>
      <c r="W90" s="249" t="str">
        <f t="shared" si="8"/>
        <v/>
      </c>
      <c r="X90" s="249" t="str">
        <f t="shared" si="8"/>
        <v/>
      </c>
      <c r="Y90" s="249" t="str">
        <f t="shared" si="8"/>
        <v/>
      </c>
      <c r="Z90" s="249" t="str">
        <f t="shared" si="8"/>
        <v/>
      </c>
      <c r="AA90" s="249" t="str">
        <f t="shared" si="8"/>
        <v/>
      </c>
      <c r="AB90" s="249" t="str">
        <f t="shared" si="8"/>
        <v/>
      </c>
      <c r="AC90" s="249" t="str">
        <f t="shared" si="8"/>
        <v/>
      </c>
      <c r="AD90" s="249" t="str">
        <f t="shared" si="8"/>
        <v/>
      </c>
      <c r="AE90" s="249" t="str">
        <f t="shared" si="8"/>
        <v/>
      </c>
      <c r="AF90" s="249" t="str">
        <f t="shared" si="8"/>
        <v/>
      </c>
      <c r="AG90" s="251" t="str">
        <f t="shared" si="6"/>
        <v/>
      </c>
      <c r="AH90" s="251" t="str">
        <f t="array" ref="AH90">IFERROR(INDEX($AG$62:$AG$105,SMALL(IF($AG$62:$AG$105&lt;&gt;"",ROW($AG$62:$AG$105)-ROW(AG$62)+1),ROWS(AH$62:AH90))),"")</f>
        <v/>
      </c>
    </row>
    <row r="91" spans="3:34" x14ac:dyDescent="0.2">
      <c r="C91" s="262"/>
      <c r="D91" s="262"/>
      <c r="E91" s="263"/>
      <c r="F91" s="262"/>
      <c r="G91" s="262"/>
      <c r="H91" s="262"/>
      <c r="I91" s="262"/>
      <c r="J91" s="262"/>
      <c r="K91" s="262"/>
      <c r="L91" s="262"/>
      <c r="M91" s="262"/>
      <c r="N91" s="267"/>
      <c r="O91" s="262"/>
      <c r="P91" s="262"/>
      <c r="Q91" s="262"/>
      <c r="R91" s="262"/>
      <c r="S91" s="262"/>
      <c r="U91" s="249" t="str">
        <f t="shared" si="8"/>
        <v/>
      </c>
      <c r="V91" s="249" t="str">
        <f t="shared" si="8"/>
        <v/>
      </c>
      <c r="W91" s="249" t="str">
        <f t="shared" si="8"/>
        <v/>
      </c>
      <c r="X91" s="249" t="str">
        <f t="shared" si="8"/>
        <v/>
      </c>
      <c r="Y91" s="249" t="str">
        <f t="shared" si="8"/>
        <v/>
      </c>
      <c r="Z91" s="249" t="str">
        <f t="shared" si="8"/>
        <v/>
      </c>
      <c r="AA91" s="249" t="str">
        <f t="shared" si="8"/>
        <v/>
      </c>
      <c r="AB91" s="249" t="str">
        <f t="shared" si="8"/>
        <v/>
      </c>
      <c r="AC91" s="249" t="str">
        <f t="shared" si="8"/>
        <v/>
      </c>
      <c r="AD91" s="249" t="str">
        <f t="shared" si="8"/>
        <v/>
      </c>
      <c r="AE91" s="249" t="str">
        <f t="shared" si="8"/>
        <v/>
      </c>
      <c r="AF91" s="249" t="str">
        <f t="shared" si="8"/>
        <v/>
      </c>
      <c r="AG91" s="251" t="str">
        <f t="shared" si="6"/>
        <v/>
      </c>
      <c r="AH91" s="251" t="str">
        <f t="array" ref="AH91">IFERROR(INDEX($AG$62:$AG$105,SMALL(IF($AG$62:$AG$105&lt;&gt;"",ROW($AG$62:$AG$105)-ROW(AG$62)+1),ROWS(AH$62:AH91))),"")</f>
        <v/>
      </c>
    </row>
    <row r="92" spans="3:34" x14ac:dyDescent="0.2">
      <c r="C92" s="262"/>
      <c r="D92" s="262"/>
      <c r="E92" s="263"/>
      <c r="F92" s="262"/>
      <c r="G92" s="262"/>
      <c r="H92" s="262"/>
      <c r="I92" s="262"/>
      <c r="J92" s="262"/>
      <c r="K92" s="262"/>
      <c r="L92" s="262"/>
      <c r="M92" s="262"/>
      <c r="N92" s="267"/>
      <c r="O92" s="262"/>
      <c r="P92" s="262"/>
      <c r="Q92" s="264"/>
      <c r="R92" s="262"/>
      <c r="S92" s="262"/>
      <c r="U92" s="249" t="str">
        <f t="shared" ref="U92:AF105" si="9">IFERROR(IF(FIND(U$60,$R92)&gt;=1,$C92,""),"")</f>
        <v/>
      </c>
      <c r="V92" s="249" t="str">
        <f t="shared" si="9"/>
        <v/>
      </c>
      <c r="W92" s="249" t="str">
        <f t="shared" si="9"/>
        <v/>
      </c>
      <c r="X92" s="249" t="str">
        <f t="shared" si="9"/>
        <v/>
      </c>
      <c r="Y92" s="249" t="str">
        <f t="shared" si="9"/>
        <v/>
      </c>
      <c r="Z92" s="249" t="str">
        <f t="shared" si="9"/>
        <v/>
      </c>
      <c r="AA92" s="249" t="str">
        <f t="shared" si="9"/>
        <v/>
      </c>
      <c r="AB92" s="249" t="str">
        <f t="shared" si="9"/>
        <v/>
      </c>
      <c r="AC92" s="249" t="str">
        <f t="shared" si="9"/>
        <v/>
      </c>
      <c r="AD92" s="249" t="str">
        <f t="shared" si="9"/>
        <v/>
      </c>
      <c r="AE92" s="249" t="str">
        <f t="shared" si="9"/>
        <v/>
      </c>
      <c r="AF92" s="249" t="str">
        <f t="shared" si="9"/>
        <v/>
      </c>
      <c r="AG92" s="251" t="str">
        <f t="shared" si="6"/>
        <v/>
      </c>
      <c r="AH92" s="251" t="str">
        <f t="array" ref="AH92">IFERROR(INDEX($AG$62:$AG$105,SMALL(IF($AG$62:$AG$105&lt;&gt;"",ROW($AG$62:$AG$105)-ROW(AG$62)+1),ROWS(AH$62:AH92))),"")</f>
        <v/>
      </c>
    </row>
    <row r="93" spans="3:34" x14ac:dyDescent="0.2">
      <c r="C93" s="262"/>
      <c r="D93" s="262"/>
      <c r="E93" s="263"/>
      <c r="F93" s="262"/>
      <c r="G93" s="262"/>
      <c r="H93" s="262"/>
      <c r="I93" s="262"/>
      <c r="J93" s="262"/>
      <c r="K93" s="262"/>
      <c r="L93" s="262"/>
      <c r="M93" s="262"/>
      <c r="N93" s="267"/>
      <c r="O93" s="262"/>
      <c r="P93" s="262"/>
      <c r="Q93" s="262"/>
      <c r="R93" s="262"/>
      <c r="S93" s="262"/>
      <c r="U93" s="249" t="str">
        <f t="shared" si="9"/>
        <v/>
      </c>
      <c r="V93" s="249" t="str">
        <f t="shared" si="9"/>
        <v/>
      </c>
      <c r="W93" s="249" t="str">
        <f t="shared" si="9"/>
        <v/>
      </c>
      <c r="X93" s="249" t="str">
        <f t="shared" si="9"/>
        <v/>
      </c>
      <c r="Y93" s="249" t="str">
        <f t="shared" si="9"/>
        <v/>
      </c>
      <c r="Z93" s="249" t="str">
        <f t="shared" si="9"/>
        <v/>
      </c>
      <c r="AA93" s="249" t="str">
        <f t="shared" si="9"/>
        <v/>
      </c>
      <c r="AB93" s="249" t="str">
        <f t="shared" si="9"/>
        <v/>
      </c>
      <c r="AC93" s="249" t="str">
        <f t="shared" si="9"/>
        <v/>
      </c>
      <c r="AD93" s="249" t="str">
        <f t="shared" si="9"/>
        <v/>
      </c>
      <c r="AE93" s="249" t="str">
        <f t="shared" si="9"/>
        <v/>
      </c>
      <c r="AF93" s="249" t="str">
        <f t="shared" si="9"/>
        <v/>
      </c>
      <c r="AG93" s="251" t="str">
        <f t="shared" si="6"/>
        <v/>
      </c>
      <c r="AH93" s="251" t="str">
        <f t="array" ref="AH93">IFERROR(INDEX($AG$62:$AG$105,SMALL(IF($AG$62:$AG$105&lt;&gt;"",ROW($AG$62:$AG$105)-ROW(AG$62)+1),ROWS(AH$62:AH93))),"")</f>
        <v/>
      </c>
    </row>
    <row r="94" spans="3:34" x14ac:dyDescent="0.2">
      <c r="C94" s="262"/>
      <c r="D94" s="262"/>
      <c r="E94" s="263"/>
      <c r="F94" s="262"/>
      <c r="G94" s="262"/>
      <c r="H94" s="262"/>
      <c r="I94" s="262"/>
      <c r="J94" s="262"/>
      <c r="K94" s="262"/>
      <c r="L94" s="262"/>
      <c r="M94" s="262"/>
      <c r="N94" s="267"/>
      <c r="O94" s="262"/>
      <c r="P94" s="262"/>
      <c r="Q94" s="262"/>
      <c r="R94" s="262"/>
      <c r="S94" s="262"/>
      <c r="U94" s="249" t="str">
        <f t="shared" si="9"/>
        <v/>
      </c>
      <c r="V94" s="249" t="str">
        <f t="shared" si="9"/>
        <v/>
      </c>
      <c r="W94" s="249" t="str">
        <f t="shared" si="9"/>
        <v/>
      </c>
      <c r="X94" s="249" t="str">
        <f t="shared" si="9"/>
        <v/>
      </c>
      <c r="Y94" s="249" t="str">
        <f t="shared" si="9"/>
        <v/>
      </c>
      <c r="Z94" s="249" t="str">
        <f t="shared" si="9"/>
        <v/>
      </c>
      <c r="AA94" s="249" t="str">
        <f t="shared" si="9"/>
        <v/>
      </c>
      <c r="AB94" s="249" t="str">
        <f t="shared" si="9"/>
        <v/>
      </c>
      <c r="AC94" s="249" t="str">
        <f t="shared" si="9"/>
        <v/>
      </c>
      <c r="AD94" s="249" t="str">
        <f t="shared" si="9"/>
        <v/>
      </c>
      <c r="AE94" s="249" t="str">
        <f t="shared" si="9"/>
        <v/>
      </c>
      <c r="AF94" s="249" t="str">
        <f t="shared" si="9"/>
        <v/>
      </c>
      <c r="AG94" s="251" t="str">
        <f t="shared" si="6"/>
        <v/>
      </c>
      <c r="AH94" s="251" t="str">
        <f t="array" ref="AH94">IFERROR(INDEX($AG$62:$AG$105,SMALL(IF($AG$62:$AG$105&lt;&gt;"",ROW($AG$62:$AG$105)-ROW(AG$62)+1),ROWS(AH$62:AH94))),"")</f>
        <v/>
      </c>
    </row>
    <row r="95" spans="3:34" x14ac:dyDescent="0.2">
      <c r="C95" s="262"/>
      <c r="D95" s="262"/>
      <c r="E95" s="263"/>
      <c r="F95" s="262"/>
      <c r="G95" s="262"/>
      <c r="H95" s="262"/>
      <c r="I95" s="262"/>
      <c r="J95" s="262"/>
      <c r="K95" s="262"/>
      <c r="L95" s="262"/>
      <c r="M95" s="262"/>
      <c r="N95" s="267"/>
      <c r="O95" s="262"/>
      <c r="P95" s="262"/>
      <c r="Q95" s="262"/>
      <c r="R95" s="262"/>
      <c r="S95" s="262"/>
      <c r="U95" s="249" t="str">
        <f t="shared" si="9"/>
        <v/>
      </c>
      <c r="V95" s="249" t="str">
        <f t="shared" si="9"/>
        <v/>
      </c>
      <c r="W95" s="249" t="str">
        <f t="shared" si="9"/>
        <v/>
      </c>
      <c r="X95" s="249" t="str">
        <f t="shared" si="9"/>
        <v/>
      </c>
      <c r="Y95" s="249" t="str">
        <f t="shared" si="9"/>
        <v/>
      </c>
      <c r="Z95" s="249" t="str">
        <f t="shared" si="9"/>
        <v/>
      </c>
      <c r="AA95" s="249" t="str">
        <f t="shared" si="9"/>
        <v/>
      </c>
      <c r="AB95" s="249" t="str">
        <f t="shared" si="9"/>
        <v/>
      </c>
      <c r="AC95" s="249" t="str">
        <f t="shared" si="9"/>
        <v/>
      </c>
      <c r="AD95" s="249" t="str">
        <f t="shared" si="9"/>
        <v/>
      </c>
      <c r="AE95" s="249" t="str">
        <f t="shared" si="9"/>
        <v/>
      </c>
      <c r="AF95" s="249" t="str">
        <f t="shared" si="9"/>
        <v/>
      </c>
      <c r="AG95" s="251" t="str">
        <f t="shared" si="6"/>
        <v/>
      </c>
      <c r="AH95" s="251" t="str">
        <f t="array" ref="AH95">IFERROR(INDEX($AG$62:$AG$105,SMALL(IF($AG$62:$AG$105&lt;&gt;"",ROW($AG$62:$AG$105)-ROW(AG$62)+1),ROWS(AH$62:AH95))),"")</f>
        <v/>
      </c>
    </row>
    <row r="96" spans="3:34" x14ac:dyDescent="0.2">
      <c r="C96" s="262"/>
      <c r="D96" s="262"/>
      <c r="E96" s="263"/>
      <c r="F96" s="262"/>
      <c r="G96" s="262"/>
      <c r="H96" s="262"/>
      <c r="I96" s="262"/>
      <c r="J96" s="262"/>
      <c r="K96" s="262"/>
      <c r="L96" s="262"/>
      <c r="M96" s="262"/>
      <c r="N96" s="267"/>
      <c r="O96" s="262"/>
      <c r="P96" s="262"/>
      <c r="Q96" s="262"/>
      <c r="R96" s="262"/>
      <c r="S96" s="262"/>
      <c r="U96" s="249" t="str">
        <f t="shared" si="9"/>
        <v/>
      </c>
      <c r="V96" s="249" t="str">
        <f t="shared" si="9"/>
        <v/>
      </c>
      <c r="W96" s="249" t="str">
        <f t="shared" si="9"/>
        <v/>
      </c>
      <c r="X96" s="249" t="str">
        <f t="shared" si="9"/>
        <v/>
      </c>
      <c r="Y96" s="249" t="str">
        <f t="shared" si="9"/>
        <v/>
      </c>
      <c r="Z96" s="249" t="str">
        <f t="shared" si="9"/>
        <v/>
      </c>
      <c r="AA96" s="249" t="str">
        <f t="shared" si="9"/>
        <v/>
      </c>
      <c r="AB96" s="249" t="str">
        <f t="shared" si="9"/>
        <v/>
      </c>
      <c r="AC96" s="249" t="str">
        <f t="shared" si="9"/>
        <v/>
      </c>
      <c r="AD96" s="249" t="str">
        <f t="shared" si="9"/>
        <v/>
      </c>
      <c r="AE96" s="249" t="str">
        <f t="shared" si="9"/>
        <v/>
      </c>
      <c r="AF96" s="249" t="str">
        <f t="shared" si="9"/>
        <v/>
      </c>
      <c r="AG96" s="251" t="str">
        <f t="shared" si="6"/>
        <v/>
      </c>
      <c r="AH96" s="251" t="str">
        <f t="array" ref="AH96">IFERROR(INDEX($AG$62:$AG$105,SMALL(IF($AG$62:$AG$105&lt;&gt;"",ROW($AG$62:$AG$105)-ROW(AG$62)+1),ROWS(AH$62:AH96))),"")</f>
        <v/>
      </c>
    </row>
    <row r="97" spans="3:34" x14ac:dyDescent="0.2">
      <c r="C97" s="262"/>
      <c r="D97" s="262"/>
      <c r="E97" s="263"/>
      <c r="F97" s="262"/>
      <c r="G97" s="262"/>
      <c r="H97" s="262"/>
      <c r="I97" s="262"/>
      <c r="J97" s="262"/>
      <c r="K97" s="262"/>
      <c r="L97" s="262"/>
      <c r="M97" s="262"/>
      <c r="N97" s="262"/>
      <c r="O97" s="262"/>
      <c r="P97" s="262"/>
      <c r="Q97" s="262"/>
      <c r="R97" s="262"/>
      <c r="S97" s="262"/>
      <c r="U97" s="249" t="str">
        <f t="shared" si="9"/>
        <v/>
      </c>
      <c r="V97" s="249" t="str">
        <f t="shared" si="9"/>
        <v/>
      </c>
      <c r="W97" s="249" t="str">
        <f t="shared" si="9"/>
        <v/>
      </c>
      <c r="X97" s="249" t="str">
        <f t="shared" si="9"/>
        <v/>
      </c>
      <c r="Y97" s="249" t="str">
        <f t="shared" si="9"/>
        <v/>
      </c>
      <c r="Z97" s="249" t="str">
        <f t="shared" si="9"/>
        <v/>
      </c>
      <c r="AA97" s="249" t="str">
        <f t="shared" si="9"/>
        <v/>
      </c>
      <c r="AB97" s="249" t="str">
        <f t="shared" si="9"/>
        <v/>
      </c>
      <c r="AC97" s="249" t="str">
        <f t="shared" si="9"/>
        <v/>
      </c>
      <c r="AD97" s="249" t="str">
        <f t="shared" si="9"/>
        <v/>
      </c>
      <c r="AE97" s="249" t="str">
        <f t="shared" si="9"/>
        <v/>
      </c>
      <c r="AF97" s="249" t="str">
        <f t="shared" si="9"/>
        <v/>
      </c>
      <c r="AG97" s="251" t="str">
        <f t="shared" si="6"/>
        <v/>
      </c>
      <c r="AH97" s="251" t="str">
        <f t="array" ref="AH97">IFERROR(INDEX($AG$62:$AG$105,SMALL(IF($AG$62:$AG$105&lt;&gt;"",ROW($AG$62:$AG$105)-ROW(AG$62)+1),ROWS(AH$62:AH97))),"")</f>
        <v/>
      </c>
    </row>
    <row r="98" spans="3:34" x14ac:dyDescent="0.2">
      <c r="C98" s="262"/>
      <c r="D98" s="262"/>
      <c r="E98" s="263"/>
      <c r="F98" s="262"/>
      <c r="G98" s="262"/>
      <c r="H98" s="262"/>
      <c r="I98" s="262"/>
      <c r="J98" s="262"/>
      <c r="K98" s="262"/>
      <c r="L98" s="262"/>
      <c r="M98" s="262"/>
      <c r="N98" s="262"/>
      <c r="O98" s="262"/>
      <c r="P98" s="262"/>
      <c r="Q98" s="262"/>
      <c r="R98" s="262"/>
      <c r="S98" s="262"/>
      <c r="U98" s="249" t="str">
        <f t="shared" si="9"/>
        <v/>
      </c>
      <c r="V98" s="249" t="str">
        <f t="shared" si="9"/>
        <v/>
      </c>
      <c r="W98" s="249" t="str">
        <f t="shared" si="9"/>
        <v/>
      </c>
      <c r="X98" s="249" t="str">
        <f t="shared" si="9"/>
        <v/>
      </c>
      <c r="Y98" s="249" t="str">
        <f t="shared" si="9"/>
        <v/>
      </c>
      <c r="Z98" s="249" t="str">
        <f t="shared" si="9"/>
        <v/>
      </c>
      <c r="AA98" s="249" t="str">
        <f t="shared" si="9"/>
        <v/>
      </c>
      <c r="AB98" s="249" t="str">
        <f t="shared" si="9"/>
        <v/>
      </c>
      <c r="AC98" s="249" t="str">
        <f t="shared" si="9"/>
        <v/>
      </c>
      <c r="AD98" s="249" t="str">
        <f t="shared" si="9"/>
        <v/>
      </c>
      <c r="AE98" s="249" t="str">
        <f t="shared" si="9"/>
        <v/>
      </c>
      <c r="AF98" s="249" t="str">
        <f t="shared" si="9"/>
        <v/>
      </c>
      <c r="AG98" s="251" t="str">
        <f t="shared" si="6"/>
        <v/>
      </c>
      <c r="AH98" s="251" t="str">
        <f t="array" ref="AH98">IFERROR(INDEX($AG$62:$AG$105,SMALL(IF($AG$62:$AG$105&lt;&gt;"",ROW($AG$62:$AG$105)-ROW(AG$62)+1),ROWS(AH$62:AH98))),"")</f>
        <v/>
      </c>
    </row>
    <row r="99" spans="3:34" x14ac:dyDescent="0.2">
      <c r="C99" s="262"/>
      <c r="D99" s="262"/>
      <c r="E99" s="263"/>
      <c r="F99" s="262"/>
      <c r="G99" s="262"/>
      <c r="H99" s="262"/>
      <c r="I99" s="262"/>
      <c r="J99" s="262"/>
      <c r="K99" s="262"/>
      <c r="L99" s="262"/>
      <c r="M99" s="262"/>
      <c r="N99" s="264"/>
      <c r="O99" s="262"/>
      <c r="P99" s="262"/>
      <c r="Q99" s="262"/>
      <c r="R99" s="262"/>
      <c r="S99" s="262"/>
      <c r="U99" s="249" t="str">
        <f t="shared" si="9"/>
        <v/>
      </c>
      <c r="V99" s="249" t="str">
        <f t="shared" si="9"/>
        <v/>
      </c>
      <c r="W99" s="249" t="str">
        <f t="shared" si="9"/>
        <v/>
      </c>
      <c r="X99" s="249" t="str">
        <f t="shared" si="9"/>
        <v/>
      </c>
      <c r="Y99" s="249" t="str">
        <f t="shared" si="9"/>
        <v/>
      </c>
      <c r="Z99" s="249" t="str">
        <f t="shared" si="9"/>
        <v/>
      </c>
      <c r="AA99" s="249" t="str">
        <f t="shared" si="9"/>
        <v/>
      </c>
      <c r="AB99" s="249" t="str">
        <f t="shared" si="9"/>
        <v/>
      </c>
      <c r="AC99" s="249" t="str">
        <f t="shared" si="9"/>
        <v/>
      </c>
      <c r="AD99" s="249" t="str">
        <f t="shared" si="9"/>
        <v/>
      </c>
      <c r="AE99" s="249" t="str">
        <f t="shared" si="9"/>
        <v/>
      </c>
      <c r="AF99" s="249" t="str">
        <f t="shared" si="9"/>
        <v/>
      </c>
      <c r="AG99" s="251" t="str">
        <f t="shared" si="6"/>
        <v/>
      </c>
      <c r="AH99" s="251" t="str">
        <f t="array" ref="AH99">IFERROR(INDEX($AG$62:$AG$105,SMALL(IF($AG$62:$AG$105&lt;&gt;"",ROW($AG$62:$AG$105)-ROW(AG$62)+1),ROWS(AH$62:AH99))),"")</f>
        <v/>
      </c>
    </row>
    <row r="100" spans="3:34" x14ac:dyDescent="0.2">
      <c r="C100" s="262"/>
      <c r="D100" s="262"/>
      <c r="E100" s="263"/>
      <c r="F100" s="262"/>
      <c r="G100" s="262"/>
      <c r="H100" s="262"/>
      <c r="I100" s="262"/>
      <c r="J100" s="262"/>
      <c r="K100" s="262"/>
      <c r="L100" s="262"/>
      <c r="M100" s="262"/>
      <c r="N100" s="262"/>
      <c r="O100" s="262"/>
      <c r="P100" s="262"/>
      <c r="Q100" s="262"/>
      <c r="R100" s="262"/>
      <c r="S100" s="262"/>
      <c r="U100" s="249" t="str">
        <f t="shared" si="9"/>
        <v/>
      </c>
      <c r="V100" s="249" t="str">
        <f t="shared" si="9"/>
        <v/>
      </c>
      <c r="W100" s="249" t="str">
        <f t="shared" si="9"/>
        <v/>
      </c>
      <c r="X100" s="249" t="str">
        <f t="shared" si="9"/>
        <v/>
      </c>
      <c r="Y100" s="249" t="str">
        <f t="shared" si="9"/>
        <v/>
      </c>
      <c r="Z100" s="249" t="str">
        <f t="shared" si="9"/>
        <v/>
      </c>
      <c r="AA100" s="249" t="str">
        <f t="shared" si="9"/>
        <v/>
      </c>
      <c r="AB100" s="249" t="str">
        <f t="shared" si="9"/>
        <v/>
      </c>
      <c r="AC100" s="249" t="str">
        <f t="shared" si="9"/>
        <v/>
      </c>
      <c r="AD100" s="249" t="str">
        <f t="shared" si="9"/>
        <v/>
      </c>
      <c r="AE100" s="249" t="str">
        <f t="shared" si="9"/>
        <v/>
      </c>
      <c r="AF100" s="249" t="str">
        <f t="shared" si="9"/>
        <v/>
      </c>
      <c r="AG100" s="251" t="str">
        <f t="shared" si="6"/>
        <v/>
      </c>
      <c r="AH100" s="251" t="str">
        <f t="array" ref="AH100">IFERROR(INDEX($AG$62:$AG$105,SMALL(IF($AG$62:$AG$105&lt;&gt;"",ROW($AG$62:$AG$105)-ROW(AG$62)+1),ROWS(AH$62:AH100))),"")</f>
        <v/>
      </c>
    </row>
    <row r="101" spans="3:34" x14ac:dyDescent="0.2">
      <c r="C101" s="262"/>
      <c r="D101" s="262"/>
      <c r="E101" s="263"/>
      <c r="F101" s="262"/>
      <c r="G101" s="262"/>
      <c r="H101" s="262"/>
      <c r="I101" s="262"/>
      <c r="J101" s="262"/>
      <c r="K101" s="262"/>
      <c r="L101" s="262"/>
      <c r="M101" s="262"/>
      <c r="N101" s="262"/>
      <c r="O101" s="262"/>
      <c r="P101" s="262"/>
      <c r="Q101" s="262"/>
      <c r="R101" s="262"/>
      <c r="S101" s="262"/>
      <c r="U101" s="249" t="str">
        <f t="shared" si="9"/>
        <v/>
      </c>
      <c r="V101" s="249" t="str">
        <f t="shared" si="9"/>
        <v/>
      </c>
      <c r="W101" s="249" t="str">
        <f t="shared" si="9"/>
        <v/>
      </c>
      <c r="X101" s="249" t="str">
        <f t="shared" si="9"/>
        <v/>
      </c>
      <c r="Y101" s="249" t="str">
        <f t="shared" si="9"/>
        <v/>
      </c>
      <c r="Z101" s="249" t="str">
        <f t="shared" si="9"/>
        <v/>
      </c>
      <c r="AA101" s="249" t="str">
        <f t="shared" si="9"/>
        <v/>
      </c>
      <c r="AB101" s="249" t="str">
        <f t="shared" si="9"/>
        <v/>
      </c>
      <c r="AC101" s="249" t="str">
        <f t="shared" si="9"/>
        <v/>
      </c>
      <c r="AD101" s="249" t="str">
        <f t="shared" si="9"/>
        <v/>
      </c>
      <c r="AE101" s="249" t="str">
        <f t="shared" si="9"/>
        <v/>
      </c>
      <c r="AF101" s="249" t="str">
        <f t="shared" si="9"/>
        <v/>
      </c>
      <c r="AG101" s="251" t="str">
        <f t="shared" si="6"/>
        <v/>
      </c>
      <c r="AH101" s="251" t="str">
        <f t="array" ref="AH101">IFERROR(INDEX($AG$62:$AG$105,SMALL(IF($AG$62:$AG$105&lt;&gt;"",ROW($AG$62:$AG$105)-ROW(AG$62)+1),ROWS(AH$62:AH101))),"")</f>
        <v/>
      </c>
    </row>
    <row r="102" spans="3:34" x14ac:dyDescent="0.2">
      <c r="C102" s="262"/>
      <c r="D102" s="262"/>
      <c r="E102" s="263"/>
      <c r="F102" s="262"/>
      <c r="G102" s="262"/>
      <c r="H102" s="262"/>
      <c r="I102" s="262"/>
      <c r="J102" s="262"/>
      <c r="K102" s="262"/>
      <c r="L102" s="262"/>
      <c r="M102" s="262"/>
      <c r="N102" s="262"/>
      <c r="O102" s="262"/>
      <c r="P102" s="262"/>
      <c r="Q102" s="262"/>
      <c r="R102" s="262"/>
      <c r="S102" s="262"/>
      <c r="U102" s="249" t="str">
        <f t="shared" si="9"/>
        <v/>
      </c>
      <c r="V102" s="249" t="str">
        <f t="shared" si="9"/>
        <v/>
      </c>
      <c r="W102" s="249" t="str">
        <f t="shared" si="9"/>
        <v/>
      </c>
      <c r="X102" s="249" t="str">
        <f t="shared" si="9"/>
        <v/>
      </c>
      <c r="Y102" s="249" t="str">
        <f t="shared" si="9"/>
        <v/>
      </c>
      <c r="Z102" s="249" t="str">
        <f t="shared" si="9"/>
        <v/>
      </c>
      <c r="AA102" s="249" t="str">
        <f t="shared" si="9"/>
        <v/>
      </c>
      <c r="AB102" s="249" t="str">
        <f t="shared" si="9"/>
        <v/>
      </c>
      <c r="AC102" s="249" t="str">
        <f t="shared" si="9"/>
        <v/>
      </c>
      <c r="AD102" s="249" t="str">
        <f t="shared" si="9"/>
        <v/>
      </c>
      <c r="AE102" s="249" t="str">
        <f t="shared" si="9"/>
        <v/>
      </c>
      <c r="AF102" s="249" t="str">
        <f t="shared" si="9"/>
        <v/>
      </c>
      <c r="AG102" s="251" t="str">
        <f t="shared" si="6"/>
        <v/>
      </c>
      <c r="AH102" s="251" t="str">
        <f t="array" ref="AH102">IFERROR(INDEX($AG$62:$AG$105,SMALL(IF($AG$62:$AG$105&lt;&gt;"",ROW($AG$62:$AG$105)-ROW(AG$62)+1),ROWS(AH$62:AH102))),"")</f>
        <v/>
      </c>
    </row>
    <row r="103" spans="3:34" x14ac:dyDescent="0.2">
      <c r="C103" s="262"/>
      <c r="D103" s="262"/>
      <c r="E103" s="263"/>
      <c r="F103" s="262"/>
      <c r="G103" s="262"/>
      <c r="H103" s="262"/>
      <c r="I103" s="262"/>
      <c r="J103" s="262"/>
      <c r="K103" s="262"/>
      <c r="L103" s="262"/>
      <c r="M103" s="262"/>
      <c r="N103" s="262"/>
      <c r="O103" s="262"/>
      <c r="P103" s="262"/>
      <c r="Q103" s="262"/>
      <c r="R103" s="262"/>
      <c r="S103" s="262"/>
      <c r="U103" s="249" t="str">
        <f t="shared" si="9"/>
        <v/>
      </c>
      <c r="V103" s="249" t="str">
        <f t="shared" si="9"/>
        <v/>
      </c>
      <c r="W103" s="249" t="str">
        <f t="shared" si="9"/>
        <v/>
      </c>
      <c r="X103" s="249" t="str">
        <f t="shared" si="9"/>
        <v/>
      </c>
      <c r="Y103" s="249" t="str">
        <f t="shared" si="9"/>
        <v/>
      </c>
      <c r="Z103" s="249" t="str">
        <f t="shared" si="9"/>
        <v/>
      </c>
      <c r="AA103" s="249" t="str">
        <f t="shared" si="9"/>
        <v/>
      </c>
      <c r="AB103" s="249" t="str">
        <f t="shared" si="9"/>
        <v/>
      </c>
      <c r="AC103" s="249" t="str">
        <f t="shared" si="9"/>
        <v/>
      </c>
      <c r="AD103" s="249" t="str">
        <f t="shared" si="9"/>
        <v/>
      </c>
      <c r="AE103" s="249" t="str">
        <f t="shared" si="9"/>
        <v/>
      </c>
      <c r="AF103" s="249" t="str">
        <f t="shared" si="9"/>
        <v/>
      </c>
      <c r="AG103" s="251" t="str">
        <f t="shared" si="6"/>
        <v/>
      </c>
      <c r="AH103" s="251" t="str">
        <f t="array" ref="AH103">IFERROR(INDEX($AG$62:$AG$105,SMALL(IF($AG$62:$AG$105&lt;&gt;"",ROW($AG$62:$AG$105)-ROW(AG$62)+1),ROWS(AH$62:AH103))),"")</f>
        <v/>
      </c>
    </row>
    <row r="104" spans="3:34" x14ac:dyDescent="0.2">
      <c r="C104" s="262"/>
      <c r="D104" s="262"/>
      <c r="E104" s="263"/>
      <c r="F104" s="262"/>
      <c r="G104" s="262"/>
      <c r="H104" s="262"/>
      <c r="I104" s="262"/>
      <c r="J104" s="262"/>
      <c r="K104" s="262"/>
      <c r="L104" s="262"/>
      <c r="M104" s="262"/>
      <c r="N104" s="262"/>
      <c r="O104" s="262"/>
      <c r="P104" s="262"/>
      <c r="Q104" s="262"/>
      <c r="R104" s="262"/>
      <c r="S104" s="262"/>
      <c r="U104" s="249" t="str">
        <f t="shared" si="9"/>
        <v/>
      </c>
      <c r="V104" s="249" t="str">
        <f t="shared" si="9"/>
        <v/>
      </c>
      <c r="W104" s="249" t="str">
        <f t="shared" si="9"/>
        <v/>
      </c>
      <c r="X104" s="249" t="str">
        <f t="shared" si="9"/>
        <v/>
      </c>
      <c r="Y104" s="249" t="str">
        <f t="shared" si="9"/>
        <v/>
      </c>
      <c r="Z104" s="249" t="str">
        <f t="shared" si="9"/>
        <v/>
      </c>
      <c r="AA104" s="249" t="str">
        <f t="shared" si="9"/>
        <v/>
      </c>
      <c r="AB104" s="249" t="str">
        <f t="shared" si="9"/>
        <v/>
      </c>
      <c r="AC104" s="249" t="str">
        <f t="shared" si="9"/>
        <v/>
      </c>
      <c r="AD104" s="249" t="str">
        <f t="shared" si="9"/>
        <v/>
      </c>
      <c r="AE104" s="249" t="str">
        <f t="shared" si="9"/>
        <v/>
      </c>
      <c r="AF104" s="249" t="str">
        <f t="shared" si="9"/>
        <v/>
      </c>
      <c r="AG104" s="251" t="str">
        <f t="shared" si="6"/>
        <v/>
      </c>
      <c r="AH104" s="251" t="str">
        <f t="array" ref="AH104">IFERROR(INDEX($AG$62:$AG$105,SMALL(IF($AG$62:$AG$105&lt;&gt;"",ROW($AG$62:$AG$105)-ROW(AG$62)+1),ROWS(AH$62:AH104))),"")</f>
        <v/>
      </c>
    </row>
    <row r="105" spans="3:34" x14ac:dyDescent="0.2">
      <c r="C105" s="262"/>
      <c r="D105" s="262"/>
      <c r="E105" s="263"/>
      <c r="F105" s="262"/>
      <c r="G105" s="262"/>
      <c r="H105" s="262"/>
      <c r="I105" s="262"/>
      <c r="J105" s="262"/>
      <c r="K105" s="262"/>
      <c r="L105" s="262"/>
      <c r="M105" s="262"/>
      <c r="N105" s="267"/>
      <c r="O105" s="262"/>
      <c r="P105" s="262"/>
      <c r="Q105" s="262"/>
      <c r="R105" s="262"/>
      <c r="S105" s="262"/>
      <c r="U105" s="249" t="str">
        <f t="shared" si="9"/>
        <v/>
      </c>
      <c r="V105" s="249" t="str">
        <f t="shared" si="9"/>
        <v/>
      </c>
      <c r="W105" s="249" t="str">
        <f t="shared" si="9"/>
        <v/>
      </c>
      <c r="X105" s="249" t="str">
        <f t="shared" si="9"/>
        <v/>
      </c>
      <c r="Y105" s="249" t="str">
        <f t="shared" si="9"/>
        <v/>
      </c>
      <c r="Z105" s="249" t="str">
        <f t="shared" si="9"/>
        <v/>
      </c>
      <c r="AA105" s="249" t="str">
        <f t="shared" si="9"/>
        <v/>
      </c>
      <c r="AB105" s="249" t="str">
        <f t="shared" si="9"/>
        <v/>
      </c>
      <c r="AC105" s="249" t="str">
        <f t="shared" si="9"/>
        <v/>
      </c>
      <c r="AD105" s="249" t="str">
        <f t="shared" si="9"/>
        <v/>
      </c>
      <c r="AE105" s="249" t="str">
        <f t="shared" si="9"/>
        <v/>
      </c>
      <c r="AF105" s="249" t="str">
        <f t="shared" si="9"/>
        <v/>
      </c>
      <c r="AG105" s="251" t="str">
        <f t="shared" si="6"/>
        <v/>
      </c>
      <c r="AH105" s="251" t="str">
        <f t="array" ref="AH105">IFERROR(INDEX($AG$62:$AG$105,SMALL(IF($AG$62:$AG$105&lt;&gt;"",ROW($AG$62:$AG$105)-ROW(AG$62)+1),ROWS(AH$62:AH105))),"")</f>
        <v/>
      </c>
    </row>
    <row r="107" spans="3:34" x14ac:dyDescent="0.2">
      <c r="E107" s="49" t="s">
        <v>148</v>
      </c>
      <c r="F107" s="1">
        <v>30</v>
      </c>
      <c r="G107" s="1">
        <f>F107+1</f>
        <v>31</v>
      </c>
      <c r="H107" s="1">
        <f t="shared" ref="H107:AC107" si="10">G107+1</f>
        <v>32</v>
      </c>
      <c r="I107" s="1">
        <f t="shared" si="10"/>
        <v>33</v>
      </c>
      <c r="J107" s="1">
        <f t="shared" si="10"/>
        <v>34</v>
      </c>
      <c r="K107" s="1">
        <f t="shared" si="10"/>
        <v>35</v>
      </c>
      <c r="L107" s="1">
        <f t="shared" si="10"/>
        <v>36</v>
      </c>
      <c r="M107" s="1">
        <f t="shared" si="10"/>
        <v>37</v>
      </c>
      <c r="N107" s="1">
        <f t="shared" si="10"/>
        <v>38</v>
      </c>
      <c r="O107" s="1">
        <f t="shared" si="10"/>
        <v>39</v>
      </c>
      <c r="P107" s="1">
        <f t="shared" si="10"/>
        <v>40</v>
      </c>
      <c r="Q107" s="1">
        <f t="shared" si="10"/>
        <v>41</v>
      </c>
      <c r="R107" s="1">
        <f t="shared" si="10"/>
        <v>42</v>
      </c>
      <c r="S107" s="1">
        <f t="shared" si="10"/>
        <v>43</v>
      </c>
      <c r="T107" s="1">
        <f t="shared" si="10"/>
        <v>44</v>
      </c>
      <c r="U107" s="1">
        <f t="shared" si="10"/>
        <v>45</v>
      </c>
      <c r="V107" s="1">
        <f t="shared" si="10"/>
        <v>46</v>
      </c>
      <c r="W107" s="1">
        <f t="shared" si="10"/>
        <v>47</v>
      </c>
      <c r="X107" s="1">
        <f t="shared" si="10"/>
        <v>48</v>
      </c>
      <c r="Y107" s="1">
        <f t="shared" si="10"/>
        <v>49</v>
      </c>
      <c r="Z107" s="1">
        <f t="shared" si="10"/>
        <v>50</v>
      </c>
      <c r="AA107" s="1">
        <f t="shared" si="10"/>
        <v>51</v>
      </c>
      <c r="AB107" s="1">
        <f t="shared" si="10"/>
        <v>52</v>
      </c>
      <c r="AC107" s="1">
        <f t="shared" si="10"/>
        <v>53</v>
      </c>
    </row>
    <row r="108" spans="3:34" x14ac:dyDescent="0.2">
      <c r="C108" s="49" t="s">
        <v>147</v>
      </c>
      <c r="E108" s="4" t="str">
        <f>P21</f>
        <v/>
      </c>
      <c r="F108" s="4" t="str">
        <f ca="1">INDIRECT("J"&amp;F107)</f>
        <v>Delområde 6/Vara/Tjanst 10</v>
      </c>
      <c r="G108" s="4" t="str">
        <f t="shared" ref="G108:S108" ca="1" si="11">INDIRECT("J"&amp;G107)</f>
        <v>Delområde 6/Vara/Tjanst 11</v>
      </c>
      <c r="H108" s="4" t="str">
        <f t="shared" ca="1" si="11"/>
        <v>Delområde 6/Vara/Tjanst 12</v>
      </c>
      <c r="I108" s="4" t="str">
        <f t="shared" ca="1" si="11"/>
        <v>Delområde 6/Vara/Tjanst 13</v>
      </c>
      <c r="J108" s="4">
        <f t="shared" ca="1" si="11"/>
        <v>0</v>
      </c>
      <c r="K108" s="4" t="str">
        <f t="shared" ca="1" si="11"/>
        <v>Region</v>
      </c>
      <c r="L108" s="4" t="str">
        <f t="shared" ca="1" si="11"/>
        <v>Multiregionalt</v>
      </c>
      <c r="M108" s="4" t="str">
        <f t="shared" ca="1" si="11"/>
        <v>Blekinge län</v>
      </c>
      <c r="N108" s="4" t="str">
        <f t="shared" ca="1" si="11"/>
        <v>Dalarnas län</v>
      </c>
      <c r="O108" s="4" t="str">
        <f t="shared" ca="1" si="11"/>
        <v>Gotlands län</v>
      </c>
      <c r="P108" s="4" t="str">
        <f t="shared" ca="1" si="11"/>
        <v>Gävleborgs län</v>
      </c>
      <c r="Q108" s="4" t="str">
        <f t="shared" ca="1" si="11"/>
        <v>Hallands län</v>
      </c>
      <c r="R108" s="4" t="str">
        <f t="shared" ca="1" si="11"/>
        <v>Jämtlands län</v>
      </c>
      <c r="S108" s="4" t="str">
        <f t="shared" ca="1" si="11"/>
        <v>Jönköpings län</v>
      </c>
      <c r="T108" s="4" t="str">
        <f t="shared" ref="T108:AC108" ca="1" si="12">INDIRECT("J"&amp;T107)</f>
        <v>Kalmars län</v>
      </c>
      <c r="U108" s="4" t="str">
        <f t="shared" ca="1" si="12"/>
        <v>Kronobergs län</v>
      </c>
      <c r="V108" s="4" t="str">
        <f t="shared" ca="1" si="12"/>
        <v>Norrbottens län</v>
      </c>
      <c r="W108" s="4" t="str">
        <f t="shared" ca="1" si="12"/>
        <v>Skånes län</v>
      </c>
      <c r="X108" s="4" t="str">
        <f t="shared" ca="1" si="12"/>
        <v>Stockholms län</v>
      </c>
      <c r="Y108" s="4" t="str">
        <f t="shared" ca="1" si="12"/>
        <v>Södermanlands län</v>
      </c>
      <c r="Z108" s="4" t="str">
        <f t="shared" ca="1" si="12"/>
        <v>Uppsala län</v>
      </c>
      <c r="AA108" s="4" t="str">
        <f t="shared" ca="1" si="12"/>
        <v>Värmlands län</v>
      </c>
      <c r="AB108" s="4" t="str">
        <f t="shared" ca="1" si="12"/>
        <v>Västerbottens län</v>
      </c>
      <c r="AC108" s="4" t="str">
        <f t="shared" ca="1" si="12"/>
        <v>Västernorrlands län</v>
      </c>
      <c r="AD108" s="217"/>
    </row>
    <row r="109" spans="3:34" x14ac:dyDescent="0.2">
      <c r="C109" s="4" t="s">
        <v>284</v>
      </c>
      <c r="E109" s="4" t="s">
        <v>285</v>
      </c>
      <c r="F109" s="4" t="s">
        <v>286</v>
      </c>
      <c r="G109" s="4" t="s">
        <v>287</v>
      </c>
      <c r="H109" s="4" t="s">
        <v>288</v>
      </c>
      <c r="I109" s="4" t="s">
        <v>289</v>
      </c>
      <c r="J109" s="4" t="s">
        <v>290</v>
      </c>
      <c r="K109" s="4" t="s">
        <v>291</v>
      </c>
      <c r="L109" s="4" t="s">
        <v>292</v>
      </c>
      <c r="M109" s="4" t="s">
        <v>293</v>
      </c>
      <c r="N109" s="4" t="s">
        <v>294</v>
      </c>
      <c r="O109" s="4" t="s">
        <v>295</v>
      </c>
      <c r="P109" s="4" t="s">
        <v>296</v>
      </c>
      <c r="Q109" s="4" t="s">
        <v>297</v>
      </c>
      <c r="R109" s="4" t="s">
        <v>298</v>
      </c>
      <c r="S109" s="4" t="s">
        <v>299</v>
      </c>
      <c r="T109" s="4" t="s">
        <v>300</v>
      </c>
      <c r="U109" s="4" t="s">
        <v>301</v>
      </c>
      <c r="V109" s="4" t="s">
        <v>302</v>
      </c>
      <c r="W109" s="4" t="s">
        <v>303</v>
      </c>
      <c r="X109" s="4" t="s">
        <v>304</v>
      </c>
      <c r="Y109" s="4" t="s">
        <v>305</v>
      </c>
      <c r="Z109" s="4" t="s">
        <v>306</v>
      </c>
      <c r="AA109" s="4" t="s">
        <v>307</v>
      </c>
      <c r="AB109" s="4" t="s">
        <v>308</v>
      </c>
      <c r="AC109" s="4" t="s">
        <v>309</v>
      </c>
    </row>
    <row r="110" spans="3:34" x14ac:dyDescent="0.2">
      <c r="C110" s="4" t="str">
        <f>IF('1 Specifikation'!B225="","",'1 Specifikation'!B225)</f>
        <v>Välj Vara</v>
      </c>
      <c r="E110" s="4" t="s">
        <v>310</v>
      </c>
      <c r="F110" s="4" t="s">
        <v>311</v>
      </c>
      <c r="G110" s="4" t="s">
        <v>312</v>
      </c>
      <c r="H110" s="4" t="s">
        <v>313</v>
      </c>
      <c r="I110" s="4" t="s">
        <v>314</v>
      </c>
      <c r="J110" s="4" t="s">
        <v>315</v>
      </c>
      <c r="K110" s="4" t="s">
        <v>316</v>
      </c>
      <c r="L110" s="4" t="s">
        <v>317</v>
      </c>
      <c r="M110" s="4" t="s">
        <v>318</v>
      </c>
      <c r="N110" s="4" t="s">
        <v>319</v>
      </c>
      <c r="O110" s="4" t="s">
        <v>320</v>
      </c>
      <c r="P110" s="4" t="s">
        <v>321</v>
      </c>
      <c r="Q110" s="4" t="s">
        <v>322</v>
      </c>
      <c r="R110" s="4" t="s">
        <v>323</v>
      </c>
      <c r="S110" s="4" t="s">
        <v>324</v>
      </c>
      <c r="T110" s="4" t="s">
        <v>325</v>
      </c>
      <c r="U110" s="4" t="s">
        <v>326</v>
      </c>
      <c r="V110" s="4" t="s">
        <v>327</v>
      </c>
      <c r="W110" s="4" t="s">
        <v>328</v>
      </c>
      <c r="X110" s="4" t="s">
        <v>329</v>
      </c>
      <c r="Y110" s="4" t="s">
        <v>330</v>
      </c>
      <c r="Z110" s="4" t="s">
        <v>331</v>
      </c>
      <c r="AA110" s="4" t="s">
        <v>332</v>
      </c>
      <c r="AB110" s="4" t="s">
        <v>333</v>
      </c>
      <c r="AC110" s="4" t="s">
        <v>334</v>
      </c>
    </row>
    <row r="111" spans="3:34" x14ac:dyDescent="0.2">
      <c r="C111" s="4" t="str">
        <f>IF('1 Specifikation'!B226="","",'1 Specifikation'!B226)</f>
        <v>Välj Vara</v>
      </c>
      <c r="E111" s="4" t="s">
        <v>335</v>
      </c>
      <c r="F111" s="4" t="s">
        <v>336</v>
      </c>
      <c r="G111" s="4" t="s">
        <v>337</v>
      </c>
      <c r="H111" s="4" t="s">
        <v>338</v>
      </c>
      <c r="I111" s="4" t="s">
        <v>339</v>
      </c>
      <c r="J111" s="4" t="s">
        <v>340</v>
      </c>
      <c r="K111" s="4" t="s">
        <v>341</v>
      </c>
      <c r="L111" s="4" t="s">
        <v>342</v>
      </c>
      <c r="M111" s="4" t="s">
        <v>343</v>
      </c>
      <c r="N111" s="4" t="s">
        <v>344</v>
      </c>
      <c r="O111" s="4" t="s">
        <v>345</v>
      </c>
      <c r="P111" s="4" t="s">
        <v>346</v>
      </c>
      <c r="Q111" s="4" t="s">
        <v>347</v>
      </c>
      <c r="R111" s="4" t="s">
        <v>348</v>
      </c>
      <c r="S111" s="4" t="s">
        <v>349</v>
      </c>
      <c r="T111" s="4" t="s">
        <v>350</v>
      </c>
      <c r="U111" s="4" t="s">
        <v>351</v>
      </c>
      <c r="V111" s="4" t="s">
        <v>352</v>
      </c>
      <c r="W111" s="4" t="s">
        <v>353</v>
      </c>
      <c r="X111" s="4" t="s">
        <v>354</v>
      </c>
      <c r="Y111" s="4" t="s">
        <v>355</v>
      </c>
      <c r="Z111" s="4" t="s">
        <v>356</v>
      </c>
      <c r="AA111" s="4" t="s">
        <v>357</v>
      </c>
      <c r="AB111" s="4" t="s">
        <v>358</v>
      </c>
      <c r="AC111" s="4" t="s">
        <v>359</v>
      </c>
    </row>
    <row r="112" spans="3:34" x14ac:dyDescent="0.2">
      <c r="C112" s="4" t="str">
        <f>IF('1 Specifikation'!B227="","",'1 Specifikation'!B227)</f>
        <v>Välj Vara</v>
      </c>
      <c r="E112" s="4" t="s">
        <v>360</v>
      </c>
      <c r="F112" s="4" t="s">
        <v>361</v>
      </c>
      <c r="G112" s="4" t="s">
        <v>362</v>
      </c>
      <c r="H112" s="4" t="s">
        <v>363</v>
      </c>
      <c r="I112" s="4" t="s">
        <v>364</v>
      </c>
      <c r="J112" s="4" t="s">
        <v>365</v>
      </c>
      <c r="K112" s="4" t="s">
        <v>366</v>
      </c>
      <c r="L112" s="4" t="s">
        <v>367</v>
      </c>
      <c r="M112" s="4" t="s">
        <v>368</v>
      </c>
      <c r="N112" s="4" t="s">
        <v>369</v>
      </c>
      <c r="O112" s="4" t="s">
        <v>370</v>
      </c>
      <c r="P112" s="4" t="s">
        <v>371</v>
      </c>
      <c r="Q112" s="4" t="s">
        <v>372</v>
      </c>
      <c r="R112" s="4" t="s">
        <v>373</v>
      </c>
      <c r="S112" s="4" t="s">
        <v>374</v>
      </c>
      <c r="T112" s="4" t="s">
        <v>375</v>
      </c>
      <c r="U112" s="4" t="s">
        <v>376</v>
      </c>
      <c r="V112" s="4" t="s">
        <v>377</v>
      </c>
      <c r="W112" s="4" t="s">
        <v>378</v>
      </c>
      <c r="X112" s="4" t="s">
        <v>379</v>
      </c>
      <c r="Y112" s="4" t="s">
        <v>380</v>
      </c>
      <c r="Z112" s="4" t="s">
        <v>381</v>
      </c>
      <c r="AA112" s="4" t="s">
        <v>382</v>
      </c>
      <c r="AB112" s="4" t="s">
        <v>383</v>
      </c>
      <c r="AC112" s="4" t="s">
        <v>384</v>
      </c>
    </row>
    <row r="113" spans="3:29" x14ac:dyDescent="0.2">
      <c r="C113" s="4" t="str">
        <f>IF('1 Specifikation'!B228="","",'1 Specifikation'!B228)</f>
        <v>Välj Vara</v>
      </c>
      <c r="E113" s="4" t="s">
        <v>385</v>
      </c>
      <c r="F113" s="4" t="s">
        <v>386</v>
      </c>
      <c r="G113" s="4" t="s">
        <v>387</v>
      </c>
      <c r="H113" s="4" t="s">
        <v>388</v>
      </c>
      <c r="I113" s="4" t="s">
        <v>389</v>
      </c>
      <c r="J113" s="4" t="s">
        <v>390</v>
      </c>
      <c r="K113" s="4" t="s">
        <v>391</v>
      </c>
      <c r="L113" s="4" t="s">
        <v>392</v>
      </c>
      <c r="M113" s="4" t="s">
        <v>393</v>
      </c>
      <c r="N113" s="4" t="s">
        <v>394</v>
      </c>
      <c r="O113" s="4" t="s">
        <v>395</v>
      </c>
      <c r="P113" s="4" t="s">
        <v>396</v>
      </c>
      <c r="Q113" s="4" t="s">
        <v>397</v>
      </c>
      <c r="R113" s="4" t="s">
        <v>398</v>
      </c>
      <c r="S113" s="4" t="s">
        <v>399</v>
      </c>
      <c r="T113" s="4" t="s">
        <v>400</v>
      </c>
      <c r="U113" s="4" t="s">
        <v>401</v>
      </c>
      <c r="V113" s="4" t="s">
        <v>402</v>
      </c>
      <c r="W113" s="4" t="s">
        <v>403</v>
      </c>
      <c r="X113" s="4" t="s">
        <v>404</v>
      </c>
      <c r="Y113" s="4" t="s">
        <v>405</v>
      </c>
      <c r="Z113" s="4" t="s">
        <v>406</v>
      </c>
      <c r="AA113" s="4" t="s">
        <v>407</v>
      </c>
      <c r="AB113" s="4" t="s">
        <v>408</v>
      </c>
      <c r="AC113" s="4" t="s">
        <v>409</v>
      </c>
    </row>
    <row r="114" spans="3:29" x14ac:dyDescent="0.2">
      <c r="C114" s="4" t="str">
        <f>IF('1 Specifikation'!B229="","",'1 Specifikation'!B229)</f>
        <v>Välj Vara</v>
      </c>
      <c r="E114" s="4" t="s">
        <v>410</v>
      </c>
      <c r="F114" s="4" t="s">
        <v>411</v>
      </c>
      <c r="G114" s="4" t="s">
        <v>412</v>
      </c>
      <c r="H114" s="4" t="s">
        <v>413</v>
      </c>
      <c r="I114" s="4" t="s">
        <v>414</v>
      </c>
      <c r="J114" s="4" t="s">
        <v>415</v>
      </c>
      <c r="K114" s="4" t="s">
        <v>416</v>
      </c>
      <c r="L114" s="4" t="s">
        <v>417</v>
      </c>
      <c r="M114" s="4" t="s">
        <v>418</v>
      </c>
      <c r="N114" s="4" t="s">
        <v>419</v>
      </c>
      <c r="O114" s="4" t="s">
        <v>420</v>
      </c>
      <c r="P114" s="4" t="s">
        <v>421</v>
      </c>
      <c r="Q114" s="4" t="s">
        <v>422</v>
      </c>
      <c r="R114" s="4" t="s">
        <v>423</v>
      </c>
      <c r="S114" s="4" t="s">
        <v>424</v>
      </c>
      <c r="T114" s="4" t="s">
        <v>425</v>
      </c>
      <c r="U114" s="4" t="s">
        <v>426</v>
      </c>
      <c r="V114" s="4" t="s">
        <v>427</v>
      </c>
      <c r="W114" s="4" t="s">
        <v>428</v>
      </c>
      <c r="X114" s="4" t="s">
        <v>429</v>
      </c>
      <c r="Y114" s="4" t="s">
        <v>430</v>
      </c>
      <c r="Z114" s="4" t="s">
        <v>431</v>
      </c>
      <c r="AA114" s="4" t="s">
        <v>432</v>
      </c>
      <c r="AB114" s="4" t="s">
        <v>433</v>
      </c>
      <c r="AC114" s="4" t="s">
        <v>434</v>
      </c>
    </row>
    <row r="115" spans="3:29" x14ac:dyDescent="0.2">
      <c r="C115" s="4" t="str">
        <f>IF('1 Specifikation'!B230="","",'1 Specifikation'!B230)</f>
        <v>Välj Vara</v>
      </c>
      <c r="E115" s="4" t="s">
        <v>435</v>
      </c>
      <c r="F115" s="4" t="s">
        <v>436</v>
      </c>
      <c r="G115" s="4" t="s">
        <v>437</v>
      </c>
      <c r="H115" s="4" t="s">
        <v>438</v>
      </c>
      <c r="I115" s="4" t="s">
        <v>439</v>
      </c>
      <c r="J115" s="4" t="s">
        <v>440</v>
      </c>
      <c r="K115" s="4" t="s">
        <v>441</v>
      </c>
      <c r="L115" s="4" t="s">
        <v>442</v>
      </c>
      <c r="M115" s="4" t="s">
        <v>443</v>
      </c>
      <c r="N115" s="4" t="s">
        <v>444</v>
      </c>
      <c r="O115" s="4" t="s">
        <v>445</v>
      </c>
      <c r="P115" s="4" t="s">
        <v>446</v>
      </c>
      <c r="Q115" s="4" t="s">
        <v>447</v>
      </c>
      <c r="R115" s="4" t="s">
        <v>448</v>
      </c>
      <c r="S115" s="4" t="s">
        <v>449</v>
      </c>
      <c r="T115" s="4" t="s">
        <v>450</v>
      </c>
      <c r="U115" s="4" t="s">
        <v>451</v>
      </c>
      <c r="V115" s="4" t="s">
        <v>452</v>
      </c>
      <c r="W115" s="4" t="s">
        <v>453</v>
      </c>
      <c r="X115" s="4" t="s">
        <v>454</v>
      </c>
      <c r="Y115" s="4" t="s">
        <v>455</v>
      </c>
      <c r="Z115" s="4" t="s">
        <v>456</v>
      </c>
      <c r="AA115" s="4" t="s">
        <v>457</v>
      </c>
      <c r="AB115" s="4" t="s">
        <v>458</v>
      </c>
      <c r="AC115" s="4" t="s">
        <v>459</v>
      </c>
    </row>
    <row r="116" spans="3:29" x14ac:dyDescent="0.2">
      <c r="C116" s="4" t="str">
        <f>IF('1 Specifikation'!B231="","",'1 Specifikation'!B231)</f>
        <v>Välj Vara</v>
      </c>
      <c r="E116" s="4" t="s">
        <v>460</v>
      </c>
      <c r="F116" s="4" t="s">
        <v>461</v>
      </c>
      <c r="G116" s="4" t="s">
        <v>462</v>
      </c>
      <c r="H116" s="4" t="s">
        <v>463</v>
      </c>
      <c r="I116" s="4" t="s">
        <v>464</v>
      </c>
      <c r="J116" s="4" t="s">
        <v>465</v>
      </c>
      <c r="K116" s="4" t="s">
        <v>466</v>
      </c>
      <c r="L116" s="4" t="s">
        <v>467</v>
      </c>
      <c r="M116" s="4" t="s">
        <v>468</v>
      </c>
      <c r="N116" s="4" t="s">
        <v>469</v>
      </c>
      <c r="O116" s="4" t="s">
        <v>470</v>
      </c>
      <c r="P116" s="4" t="s">
        <v>471</v>
      </c>
      <c r="Q116" s="4" t="s">
        <v>472</v>
      </c>
      <c r="R116" s="4" t="s">
        <v>473</v>
      </c>
      <c r="S116" s="4" t="s">
        <v>474</v>
      </c>
      <c r="T116" s="4" t="s">
        <v>475</v>
      </c>
      <c r="U116" s="4" t="s">
        <v>476</v>
      </c>
      <c r="V116" s="4" t="s">
        <v>477</v>
      </c>
      <c r="W116" s="4" t="s">
        <v>478</v>
      </c>
      <c r="X116" s="4" t="s">
        <v>479</v>
      </c>
      <c r="Y116" s="4" t="s">
        <v>480</v>
      </c>
      <c r="Z116" s="4" t="s">
        <v>481</v>
      </c>
      <c r="AA116" s="4" t="s">
        <v>482</v>
      </c>
      <c r="AB116" s="4" t="s">
        <v>483</v>
      </c>
      <c r="AC116" s="4" t="s">
        <v>484</v>
      </c>
    </row>
    <row r="117" spans="3:29" x14ac:dyDescent="0.2">
      <c r="C117" s="4" t="str">
        <f>IF('1 Specifikation'!B232="","",'1 Specifikation'!B232)</f>
        <v>Välj Vara</v>
      </c>
      <c r="E117" s="4" t="s">
        <v>485</v>
      </c>
      <c r="F117" s="4" t="s">
        <v>486</v>
      </c>
      <c r="G117" s="4" t="s">
        <v>487</v>
      </c>
      <c r="H117" s="4" t="s">
        <v>488</v>
      </c>
      <c r="I117" s="4" t="s">
        <v>489</v>
      </c>
      <c r="J117" s="4" t="s">
        <v>490</v>
      </c>
      <c r="K117" s="4" t="s">
        <v>491</v>
      </c>
      <c r="L117" s="4" t="s">
        <v>492</v>
      </c>
      <c r="M117" s="4" t="s">
        <v>493</v>
      </c>
      <c r="N117" s="4" t="s">
        <v>494</v>
      </c>
      <c r="O117" s="4" t="s">
        <v>495</v>
      </c>
      <c r="P117" s="4" t="s">
        <v>496</v>
      </c>
      <c r="Q117" s="4" t="s">
        <v>497</v>
      </c>
      <c r="R117" s="4" t="s">
        <v>498</v>
      </c>
      <c r="S117" s="4" t="s">
        <v>499</v>
      </c>
      <c r="T117" s="4" t="s">
        <v>500</v>
      </c>
      <c r="U117" s="4" t="s">
        <v>501</v>
      </c>
      <c r="V117" s="4" t="s">
        <v>502</v>
      </c>
      <c r="W117" s="4" t="s">
        <v>503</v>
      </c>
      <c r="X117" s="4" t="s">
        <v>504</v>
      </c>
      <c r="Y117" s="4" t="s">
        <v>505</v>
      </c>
      <c r="Z117" s="4" t="s">
        <v>506</v>
      </c>
      <c r="AA117" s="4" t="s">
        <v>507</v>
      </c>
      <c r="AB117" s="4" t="s">
        <v>508</v>
      </c>
      <c r="AC117" s="4" t="s">
        <v>509</v>
      </c>
    </row>
    <row r="118" spans="3:29" ht="13.5" thickBot="1" x14ac:dyDescent="0.25">
      <c r="C118" s="4" t="str">
        <f>IF('1 Specifikation'!B233="","",'1 Specifikation'!B233)</f>
        <v>Välj Vara</v>
      </c>
      <c r="Z118" s="218"/>
      <c r="AA118" s="218"/>
    </row>
    <row r="119" spans="3:29" x14ac:dyDescent="0.2">
      <c r="C119" s="4" t="str">
        <f>IF('1 Specifikation'!B234="","",'1 Specifikation'!B234)</f>
        <v>Välj Vara</v>
      </c>
      <c r="E119" s="135" t="str">
        <f t="shared" ref="E119:X119" ca="1" si="13">IFERROR(RIGHT(INDIRECT("C"&amp;E120),LEN(INDIRECT("C"&amp;E120))-6),"")</f>
        <v/>
      </c>
      <c r="F119" s="135" t="str">
        <f t="shared" ca="1" si="13"/>
        <v/>
      </c>
      <c r="G119" s="135" t="str">
        <f t="shared" ca="1" si="13"/>
        <v/>
      </c>
      <c r="H119" s="135" t="str">
        <f t="shared" ca="1" si="13"/>
        <v/>
      </c>
      <c r="I119" s="135" t="str">
        <f t="shared" ca="1" si="13"/>
        <v/>
      </c>
      <c r="J119" s="135" t="str">
        <f t="shared" ca="1" si="13"/>
        <v/>
      </c>
      <c r="K119" s="135" t="str">
        <f t="shared" ca="1" si="13"/>
        <v>cTjnstr</v>
      </c>
      <c r="L119" s="135" t="str">
        <f t="shared" ca="1" si="13"/>
        <v>ara/Tjanst</v>
      </c>
      <c r="M119" s="135" t="str">
        <f t="shared" ca="1" si="13"/>
        <v>ara</v>
      </c>
      <c r="N119" s="135" t="str">
        <f t="shared" ca="1" si="13"/>
        <v>ara</v>
      </c>
      <c r="O119" s="135" t="str">
        <f t="shared" ca="1" si="13"/>
        <v>ara</v>
      </c>
      <c r="P119" s="135" t="str">
        <f t="shared" ca="1" si="13"/>
        <v>ara</v>
      </c>
      <c r="Q119" s="135" t="str">
        <f t="shared" ca="1" si="13"/>
        <v>ara</v>
      </c>
      <c r="R119" s="135" t="str">
        <f t="shared" ca="1" si="13"/>
        <v>ara</v>
      </c>
      <c r="S119" s="135" t="str">
        <f t="shared" ca="1" si="13"/>
        <v>ara</v>
      </c>
      <c r="T119" s="135" t="str">
        <f t="shared" ca="1" si="13"/>
        <v>ara</v>
      </c>
      <c r="U119" s="135" t="str">
        <f t="shared" ca="1" si="13"/>
        <v>ara</v>
      </c>
      <c r="V119" s="135" t="str">
        <f t="shared" ca="1" si="13"/>
        <v>ara</v>
      </c>
      <c r="W119" s="135" t="str">
        <f t="shared" ca="1" si="13"/>
        <v>ara</v>
      </c>
      <c r="X119" s="135" t="str">
        <f t="shared" ca="1" si="13"/>
        <v>ara</v>
      </c>
      <c r="Y119" s="219"/>
    </row>
    <row r="120" spans="3:29" x14ac:dyDescent="0.2">
      <c r="C120" s="4" t="str">
        <f>IF('1 Specifikation'!B235="","",'1 Specifikation'!B235)</f>
        <v>Välj Vara</v>
      </c>
      <c r="E120" s="4">
        <v>102</v>
      </c>
      <c r="F120" s="4">
        <f>E120+1</f>
        <v>103</v>
      </c>
      <c r="G120" s="4">
        <f t="shared" ref="G120:Y120" si="14">F120+1</f>
        <v>104</v>
      </c>
      <c r="H120" s="4">
        <f t="shared" si="14"/>
        <v>105</v>
      </c>
      <c r="I120" s="4">
        <f t="shared" si="14"/>
        <v>106</v>
      </c>
      <c r="J120" s="4">
        <f t="shared" si="14"/>
        <v>107</v>
      </c>
      <c r="K120" s="4">
        <f t="shared" si="14"/>
        <v>108</v>
      </c>
      <c r="L120" s="4">
        <f t="shared" si="14"/>
        <v>109</v>
      </c>
      <c r="M120" s="4">
        <f t="shared" si="14"/>
        <v>110</v>
      </c>
      <c r="N120" s="4">
        <f t="shared" si="14"/>
        <v>111</v>
      </c>
      <c r="O120" s="4">
        <f t="shared" si="14"/>
        <v>112</v>
      </c>
      <c r="P120" s="4">
        <f t="shared" si="14"/>
        <v>113</v>
      </c>
      <c r="Q120" s="4">
        <f t="shared" si="14"/>
        <v>114</v>
      </c>
      <c r="R120" s="4">
        <f t="shared" si="14"/>
        <v>115</v>
      </c>
      <c r="S120" s="4">
        <f t="shared" si="14"/>
        <v>116</v>
      </c>
      <c r="T120" s="4">
        <f t="shared" si="14"/>
        <v>117</v>
      </c>
      <c r="U120" s="4">
        <f t="shared" si="14"/>
        <v>118</v>
      </c>
      <c r="V120" s="4">
        <f t="shared" si="14"/>
        <v>119</v>
      </c>
      <c r="W120" s="4">
        <f t="shared" si="14"/>
        <v>120</v>
      </c>
      <c r="X120" s="4">
        <f t="shared" si="14"/>
        <v>121</v>
      </c>
      <c r="Y120" s="4">
        <f t="shared" si="14"/>
        <v>122</v>
      </c>
    </row>
    <row r="121" spans="3:29" ht="13.5" thickBot="1" x14ac:dyDescent="0.25">
      <c r="C121" s="4" t="str">
        <f>IF('1 Specifikation'!B281="","",'1 Specifikation'!B281)</f>
        <v>Välj Vara</v>
      </c>
      <c r="E121" s="1" t="s">
        <v>149</v>
      </c>
      <c r="F121" s="1" t="s">
        <v>150</v>
      </c>
      <c r="G121" s="1" t="s">
        <v>151</v>
      </c>
      <c r="H121" s="1" t="s">
        <v>152</v>
      </c>
      <c r="I121" s="1" t="s">
        <v>153</v>
      </c>
      <c r="J121" s="1" t="s">
        <v>154</v>
      </c>
      <c r="K121" s="1" t="s">
        <v>155</v>
      </c>
      <c r="L121" s="1" t="s">
        <v>156</v>
      </c>
      <c r="M121" s="1" t="s">
        <v>157</v>
      </c>
      <c r="N121" s="1" t="s">
        <v>245</v>
      </c>
      <c r="O121" s="1" t="s">
        <v>246</v>
      </c>
      <c r="P121" s="1" t="s">
        <v>247</v>
      </c>
      <c r="Q121" s="1" t="s">
        <v>248</v>
      </c>
      <c r="R121" s="1" t="s">
        <v>249</v>
      </c>
      <c r="S121" s="1" t="s">
        <v>250</v>
      </c>
      <c r="T121" s="1" t="s">
        <v>251</v>
      </c>
      <c r="U121" s="1" t="s">
        <v>252</v>
      </c>
      <c r="V121" s="1" t="s">
        <v>253</v>
      </c>
      <c r="W121" s="1" t="s">
        <v>254</v>
      </c>
      <c r="X121" s="1" t="s">
        <v>255</v>
      </c>
    </row>
    <row r="122" spans="3:29" x14ac:dyDescent="0.2">
      <c r="C122" s="4" t="str">
        <f>IF('1 Specifikation'!B282="","",'1 Specifikation'!B282)</f>
        <v>Välj Vara</v>
      </c>
      <c r="E122" s="206" t="str">
        <f ca="1">IFERROR(INDEX($E109:$AC109,MATCH(E$119,$E$108:$AC$108,0)),"")</f>
        <v>Delområde 1/Vara/Tjanst 1/Krav1</v>
      </c>
      <c r="F122" s="206" t="str">
        <f t="shared" ref="F122:X130" ca="1" si="15">IFERROR(INDEX($E109:$AC109,MATCH(F$119,$E$108:$AC$108,0)),"")</f>
        <v>Delområde 1/Vara/Tjanst 1/Krav1</v>
      </c>
      <c r="G122" s="206" t="str">
        <f t="shared" ca="1" si="15"/>
        <v>Delområde 1/Vara/Tjanst 1/Krav1</v>
      </c>
      <c r="H122" s="206" t="str">
        <f t="shared" ca="1" si="15"/>
        <v>Delområde 1/Vara/Tjanst 1/Krav1</v>
      </c>
      <c r="I122" s="206" t="str">
        <f t="shared" ca="1" si="15"/>
        <v>Delområde 1/Vara/Tjanst 1/Krav1</v>
      </c>
      <c r="J122" s="206" t="str">
        <f t="shared" ca="1" si="15"/>
        <v>Delområde 1/Vara/Tjanst 1/Krav1</v>
      </c>
      <c r="K122" s="206" t="str">
        <f t="shared" ca="1" si="15"/>
        <v/>
      </c>
      <c r="L122" s="206" t="str">
        <f t="shared" ca="1" si="15"/>
        <v/>
      </c>
      <c r="M122" s="206" t="str">
        <f t="shared" ca="1" si="15"/>
        <v/>
      </c>
      <c r="N122" s="206" t="str">
        <f t="shared" ca="1" si="15"/>
        <v/>
      </c>
      <c r="O122" s="206" t="str">
        <f t="shared" ca="1" si="15"/>
        <v/>
      </c>
      <c r="P122" s="206" t="str">
        <f t="shared" ca="1" si="15"/>
        <v/>
      </c>
      <c r="Q122" s="206" t="str">
        <f t="shared" ca="1" si="15"/>
        <v/>
      </c>
      <c r="R122" s="206" t="str">
        <f t="shared" ca="1" si="15"/>
        <v/>
      </c>
      <c r="S122" s="206" t="str">
        <f t="shared" ca="1" si="15"/>
        <v/>
      </c>
      <c r="T122" s="206" t="str">
        <f t="shared" ca="1" si="15"/>
        <v/>
      </c>
      <c r="U122" s="206" t="str">
        <f t="shared" ca="1" si="15"/>
        <v/>
      </c>
      <c r="V122" s="206" t="str">
        <f t="shared" ca="1" si="15"/>
        <v/>
      </c>
      <c r="W122" s="206" t="str">
        <f t="shared" ca="1" si="15"/>
        <v/>
      </c>
      <c r="X122" s="206" t="str">
        <f t="shared" ca="1" si="15"/>
        <v/>
      </c>
      <c r="Y122" s="135" t="str">
        <f t="shared" ref="Y122" ca="1" si="16">IFERROR(RIGHT(INDIRECT("C"&amp;Y120),LEN(INDIRECT("C"&amp;Y120))-6),"")</f>
        <v>ara</v>
      </c>
    </row>
    <row r="123" spans="3:29" x14ac:dyDescent="0.2">
      <c r="C123" s="4" t="str">
        <f>IF('1 Specifikation'!B283="","",'1 Specifikation'!B283)</f>
        <v>Välj Vara</v>
      </c>
      <c r="E123" s="206" t="str">
        <f t="shared" ref="E123:T130" ca="1" si="17">IFERROR(INDEX($E110:$AC110,MATCH(E$119,$E$108:$AC$108,0)),"")</f>
        <v>Delområde 1/Vara/Tjanst 1/Krav2</v>
      </c>
      <c r="F123" s="206" t="str">
        <f t="shared" ca="1" si="17"/>
        <v>Delområde 1/Vara/Tjanst 1/Krav2</v>
      </c>
      <c r="G123" s="206" t="str">
        <f t="shared" ca="1" si="17"/>
        <v>Delområde 1/Vara/Tjanst 1/Krav2</v>
      </c>
      <c r="H123" s="206" t="str">
        <f t="shared" ca="1" si="17"/>
        <v>Delområde 1/Vara/Tjanst 1/Krav2</v>
      </c>
      <c r="I123" s="206" t="str">
        <f t="shared" ca="1" si="17"/>
        <v>Delområde 1/Vara/Tjanst 1/Krav2</v>
      </c>
      <c r="J123" s="206" t="str">
        <f t="shared" ca="1" si="17"/>
        <v>Delområde 1/Vara/Tjanst 1/Krav2</v>
      </c>
      <c r="K123" s="206" t="str">
        <f t="shared" ca="1" si="17"/>
        <v/>
      </c>
      <c r="L123" s="206" t="str">
        <f t="shared" ca="1" si="17"/>
        <v/>
      </c>
      <c r="M123" s="206" t="str">
        <f t="shared" ca="1" si="17"/>
        <v/>
      </c>
      <c r="N123" s="206" t="str">
        <f t="shared" ca="1" si="17"/>
        <v/>
      </c>
      <c r="O123" s="206" t="str">
        <f t="shared" ca="1" si="17"/>
        <v/>
      </c>
      <c r="P123" s="206" t="str">
        <f t="shared" ca="1" si="17"/>
        <v/>
      </c>
      <c r="Q123" s="206" t="str">
        <f t="shared" ca="1" si="17"/>
        <v/>
      </c>
      <c r="R123" s="206" t="str">
        <f t="shared" ca="1" si="17"/>
        <v/>
      </c>
      <c r="S123" s="206" t="str">
        <f t="shared" ca="1" si="17"/>
        <v/>
      </c>
      <c r="T123" s="206" t="str">
        <f t="shared" ca="1" si="17"/>
        <v/>
      </c>
      <c r="U123" s="206" t="str">
        <f t="shared" ca="1" si="15"/>
        <v/>
      </c>
      <c r="V123" s="206" t="str">
        <f t="shared" ca="1" si="15"/>
        <v/>
      </c>
      <c r="W123" s="206" t="str">
        <f t="shared" ca="1" si="15"/>
        <v/>
      </c>
      <c r="X123" s="206" t="str">
        <f t="shared" ca="1" si="15"/>
        <v/>
      </c>
    </row>
    <row r="124" spans="3:29" x14ac:dyDescent="0.2">
      <c r="C124" s="4" t="str">
        <f>IF('1 Specifikation'!B284="","",'1 Specifikation'!B284)</f>
        <v>Välj Vara</v>
      </c>
      <c r="E124" s="206" t="str">
        <f t="shared" ca="1" si="17"/>
        <v>Delområde 1/Vara/Tjanst 1/Krav3</v>
      </c>
      <c r="F124" s="206" t="str">
        <f t="shared" ca="1" si="15"/>
        <v>Delområde 1/Vara/Tjanst 1/Krav3</v>
      </c>
      <c r="G124" s="206" t="str">
        <f t="shared" ca="1" si="15"/>
        <v>Delområde 1/Vara/Tjanst 1/Krav3</v>
      </c>
      <c r="H124" s="206" t="str">
        <f t="shared" ca="1" si="15"/>
        <v>Delområde 1/Vara/Tjanst 1/Krav3</v>
      </c>
      <c r="I124" s="206" t="str">
        <f t="shared" ca="1" si="15"/>
        <v>Delområde 1/Vara/Tjanst 1/Krav3</v>
      </c>
      <c r="J124" s="206" t="str">
        <f t="shared" ca="1" si="15"/>
        <v>Delområde 1/Vara/Tjanst 1/Krav3</v>
      </c>
      <c r="K124" s="206" t="str">
        <f t="shared" ca="1" si="15"/>
        <v/>
      </c>
      <c r="L124" s="206" t="str">
        <f t="shared" ca="1" si="15"/>
        <v/>
      </c>
      <c r="M124" s="206" t="str">
        <f t="shared" ca="1" si="15"/>
        <v/>
      </c>
      <c r="N124" s="206" t="str">
        <f t="shared" ca="1" si="15"/>
        <v/>
      </c>
      <c r="O124" s="206" t="str">
        <f t="shared" ca="1" si="15"/>
        <v/>
      </c>
      <c r="P124" s="206" t="str">
        <f t="shared" ca="1" si="15"/>
        <v/>
      </c>
      <c r="Q124" s="206" t="str">
        <f t="shared" ca="1" si="15"/>
        <v/>
      </c>
      <c r="R124" s="206" t="str">
        <f t="shared" ca="1" si="15"/>
        <v/>
      </c>
      <c r="S124" s="206" t="str">
        <f t="shared" ca="1" si="15"/>
        <v/>
      </c>
      <c r="T124" s="206" t="str">
        <f t="shared" ca="1" si="15"/>
        <v/>
      </c>
      <c r="U124" s="206" t="str">
        <f t="shared" ca="1" si="15"/>
        <v/>
      </c>
      <c r="V124" s="206" t="str">
        <f t="shared" ca="1" si="15"/>
        <v/>
      </c>
      <c r="W124" s="206" t="str">
        <f t="shared" ca="1" si="15"/>
        <v/>
      </c>
      <c r="X124" s="206" t="str">
        <f t="shared" ca="1" si="15"/>
        <v/>
      </c>
    </row>
    <row r="125" spans="3:29" x14ac:dyDescent="0.2">
      <c r="C125" s="4" t="str">
        <f>IF('1 Specifikation'!B285="","",'1 Specifikation'!B285)</f>
        <v>Välj Vara</v>
      </c>
      <c r="E125" s="206" t="str">
        <f t="shared" ca="1" si="17"/>
        <v>Delområde 1/Vara/Tjanst 1/Krav4</v>
      </c>
      <c r="F125" s="206" t="str">
        <f t="shared" ca="1" si="15"/>
        <v>Delområde 1/Vara/Tjanst 1/Krav4</v>
      </c>
      <c r="G125" s="206" t="str">
        <f t="shared" ca="1" si="15"/>
        <v>Delområde 1/Vara/Tjanst 1/Krav4</v>
      </c>
      <c r="H125" s="206" t="str">
        <f t="shared" ca="1" si="15"/>
        <v>Delområde 1/Vara/Tjanst 1/Krav4</v>
      </c>
      <c r="I125" s="206" t="str">
        <f t="shared" ca="1" si="15"/>
        <v>Delområde 1/Vara/Tjanst 1/Krav4</v>
      </c>
      <c r="J125" s="206" t="str">
        <f t="shared" ca="1" si="15"/>
        <v>Delområde 1/Vara/Tjanst 1/Krav4</v>
      </c>
      <c r="K125" s="206" t="s">
        <v>13</v>
      </c>
      <c r="L125" s="206" t="str">
        <f t="shared" ca="1" si="15"/>
        <v/>
      </c>
      <c r="M125" s="206" t="str">
        <f t="shared" ca="1" si="15"/>
        <v/>
      </c>
      <c r="N125" s="206" t="str">
        <f t="shared" ca="1" si="15"/>
        <v/>
      </c>
      <c r="O125" s="206" t="str">
        <f t="shared" ca="1" si="15"/>
        <v/>
      </c>
      <c r="P125" s="206" t="str">
        <f t="shared" ca="1" si="15"/>
        <v/>
      </c>
      <c r="Q125" s="206" t="str">
        <f t="shared" ca="1" si="15"/>
        <v/>
      </c>
      <c r="R125" s="206" t="str">
        <f t="shared" ca="1" si="15"/>
        <v/>
      </c>
      <c r="S125" s="206" t="str">
        <f t="shared" ca="1" si="15"/>
        <v/>
      </c>
      <c r="T125" s="206" t="str">
        <f t="shared" ca="1" si="15"/>
        <v/>
      </c>
      <c r="U125" s="206" t="str">
        <f t="shared" ca="1" si="15"/>
        <v/>
      </c>
      <c r="V125" s="206" t="str">
        <f t="shared" ca="1" si="15"/>
        <v/>
      </c>
      <c r="W125" s="206" t="str">
        <f t="shared" ca="1" si="15"/>
        <v/>
      </c>
      <c r="X125" s="206" t="str">
        <f t="shared" ca="1" si="15"/>
        <v/>
      </c>
    </row>
    <row r="126" spans="3:29" x14ac:dyDescent="0.2">
      <c r="C126" s="4" t="str">
        <f>IF('1 Specifikation'!B286="","",'1 Specifikation'!B286)</f>
        <v>Välj Vara</v>
      </c>
      <c r="E126" s="206" t="str">
        <f t="shared" ca="1" si="17"/>
        <v>Delområde 1/Vara/Tjanst 1/Krav5</v>
      </c>
      <c r="F126" s="206" t="str">
        <f t="shared" ca="1" si="15"/>
        <v>Delområde 1/Vara/Tjanst 1/Krav5</v>
      </c>
      <c r="G126" s="206" t="str">
        <f t="shared" ca="1" si="15"/>
        <v>Delområde 1/Vara/Tjanst 1/Krav5</v>
      </c>
      <c r="H126" s="206" t="str">
        <f t="shared" ca="1" si="15"/>
        <v>Delområde 1/Vara/Tjanst 1/Krav5</v>
      </c>
      <c r="I126" s="206" t="str">
        <f t="shared" ca="1" si="15"/>
        <v>Delområde 1/Vara/Tjanst 1/Krav5</v>
      </c>
      <c r="J126" s="206" t="str">
        <f t="shared" ca="1" si="15"/>
        <v>Delområde 1/Vara/Tjanst 1/Krav5</v>
      </c>
      <c r="K126" s="206" t="str">
        <f t="shared" ca="1" si="15"/>
        <v/>
      </c>
      <c r="L126" s="206" t="str">
        <f t="shared" ca="1" si="15"/>
        <v/>
      </c>
      <c r="M126" s="206" t="str">
        <f t="shared" ca="1" si="15"/>
        <v/>
      </c>
      <c r="N126" s="206" t="str">
        <f t="shared" ca="1" si="15"/>
        <v/>
      </c>
      <c r="O126" s="206" t="str">
        <f t="shared" ca="1" si="15"/>
        <v/>
      </c>
      <c r="P126" s="206" t="str">
        <f t="shared" ca="1" si="15"/>
        <v/>
      </c>
      <c r="Q126" s="206" t="str">
        <f t="shared" ca="1" si="15"/>
        <v/>
      </c>
      <c r="R126" s="206" t="str">
        <f t="shared" ca="1" si="15"/>
        <v/>
      </c>
      <c r="S126" s="206" t="str">
        <f t="shared" ca="1" si="15"/>
        <v/>
      </c>
      <c r="T126" s="206" t="str">
        <f t="shared" ca="1" si="15"/>
        <v/>
      </c>
      <c r="U126" s="206" t="str">
        <f t="shared" ca="1" si="15"/>
        <v/>
      </c>
      <c r="V126" s="206" t="str">
        <f t="shared" ca="1" si="15"/>
        <v/>
      </c>
      <c r="W126" s="206" t="str">
        <f t="shared" ca="1" si="15"/>
        <v/>
      </c>
      <c r="X126" s="206" t="str">
        <f t="shared" ca="1" si="15"/>
        <v/>
      </c>
    </row>
    <row r="127" spans="3:29" x14ac:dyDescent="0.2">
      <c r="C127" s="4" t="str">
        <f>IF('1 Specifikation'!B287="","",'1 Specifikation'!B287)</f>
        <v>Välj Vara</v>
      </c>
      <c r="E127" s="206" t="str">
        <f t="shared" ca="1" si="17"/>
        <v>Delområde 1/Vara/Tjanst 1/Krav6</v>
      </c>
      <c r="F127" s="206" t="str">
        <f t="shared" ca="1" si="15"/>
        <v>Delområde 1/Vara/Tjanst 1/Krav6</v>
      </c>
      <c r="G127" s="206" t="str">
        <f t="shared" ca="1" si="15"/>
        <v>Delområde 1/Vara/Tjanst 1/Krav6</v>
      </c>
      <c r="H127" s="206" t="str">
        <f t="shared" ca="1" si="15"/>
        <v>Delområde 1/Vara/Tjanst 1/Krav6</v>
      </c>
      <c r="I127" s="206" t="str">
        <f t="shared" ca="1" si="15"/>
        <v>Delområde 1/Vara/Tjanst 1/Krav6</v>
      </c>
      <c r="J127" s="206" t="str">
        <f t="shared" ca="1" si="15"/>
        <v>Delområde 1/Vara/Tjanst 1/Krav6</v>
      </c>
      <c r="K127" s="206" t="str">
        <f t="shared" ca="1" si="15"/>
        <v/>
      </c>
      <c r="L127" s="206" t="str">
        <f t="shared" ca="1" si="15"/>
        <v/>
      </c>
      <c r="M127" s="206" t="str">
        <f t="shared" ca="1" si="15"/>
        <v/>
      </c>
      <c r="N127" s="206" t="str">
        <f t="shared" ca="1" si="15"/>
        <v/>
      </c>
      <c r="O127" s="206" t="str">
        <f t="shared" ca="1" si="15"/>
        <v/>
      </c>
      <c r="P127" s="206" t="str">
        <f t="shared" ca="1" si="15"/>
        <v/>
      </c>
      <c r="Q127" s="206" t="str">
        <f t="shared" ca="1" si="15"/>
        <v/>
      </c>
      <c r="R127" s="206" t="str">
        <f t="shared" ca="1" si="15"/>
        <v/>
      </c>
      <c r="S127" s="206" t="str">
        <f t="shared" ca="1" si="15"/>
        <v/>
      </c>
      <c r="T127" s="206" t="str">
        <f t="shared" ca="1" si="15"/>
        <v/>
      </c>
      <c r="U127" s="206" t="str">
        <f t="shared" ca="1" si="15"/>
        <v/>
      </c>
      <c r="V127" s="206" t="str">
        <f t="shared" ca="1" si="15"/>
        <v/>
      </c>
      <c r="W127" s="206" t="str">
        <f t="shared" ca="1" si="15"/>
        <v/>
      </c>
      <c r="X127" s="206" t="str">
        <f t="shared" ca="1" si="15"/>
        <v/>
      </c>
    </row>
    <row r="128" spans="3:29" x14ac:dyDescent="0.2">
      <c r="C128" s="4" t="str">
        <f>IF('1 Specifikation'!B288="","",'1 Specifikation'!B288)</f>
        <v>Välj Vara</v>
      </c>
      <c r="E128" s="206" t="str">
        <f t="shared" ca="1" si="17"/>
        <v>Delområde 1/Vara/Tjanst 1/Krav7</v>
      </c>
      <c r="F128" s="206" t="str">
        <f t="shared" ca="1" si="15"/>
        <v>Delområde 1/Vara/Tjanst 1/Krav7</v>
      </c>
      <c r="G128" s="206" t="str">
        <f t="shared" ca="1" si="15"/>
        <v>Delområde 1/Vara/Tjanst 1/Krav7</v>
      </c>
      <c r="H128" s="206" t="str">
        <f t="shared" ca="1" si="15"/>
        <v>Delområde 1/Vara/Tjanst 1/Krav7</v>
      </c>
      <c r="I128" s="206" t="str">
        <f t="shared" ca="1" si="15"/>
        <v>Delområde 1/Vara/Tjanst 1/Krav7</v>
      </c>
      <c r="J128" s="206" t="str">
        <f t="shared" ca="1" si="15"/>
        <v>Delområde 1/Vara/Tjanst 1/Krav7</v>
      </c>
      <c r="K128" s="206" t="str">
        <f t="shared" ca="1" si="15"/>
        <v/>
      </c>
      <c r="L128" s="206" t="str">
        <f t="shared" ca="1" si="15"/>
        <v/>
      </c>
      <c r="M128" s="206" t="str">
        <f t="shared" ca="1" si="15"/>
        <v/>
      </c>
      <c r="N128" s="206" t="str">
        <f t="shared" ca="1" si="15"/>
        <v/>
      </c>
      <c r="O128" s="206" t="str">
        <f t="shared" ca="1" si="15"/>
        <v/>
      </c>
      <c r="P128" s="206" t="str">
        <f t="shared" ca="1" si="15"/>
        <v/>
      </c>
      <c r="Q128" s="206" t="str">
        <f t="shared" ca="1" si="15"/>
        <v/>
      </c>
      <c r="R128" s="206" t="str">
        <f t="shared" ca="1" si="15"/>
        <v/>
      </c>
      <c r="S128" s="206" t="str">
        <f t="shared" ca="1" si="15"/>
        <v/>
      </c>
      <c r="T128" s="206" t="str">
        <f t="shared" ca="1" si="15"/>
        <v/>
      </c>
      <c r="U128" s="206" t="str">
        <f t="shared" ca="1" si="15"/>
        <v/>
      </c>
      <c r="V128" s="206" t="str">
        <f t="shared" ca="1" si="15"/>
        <v/>
      </c>
      <c r="W128" s="206" t="str">
        <f t="shared" ca="1" si="15"/>
        <v/>
      </c>
      <c r="X128" s="206" t="str">
        <f t="shared" ca="1" si="15"/>
        <v/>
      </c>
    </row>
    <row r="129" spans="3:24" x14ac:dyDescent="0.2">
      <c r="C129" s="4" t="str">
        <f>IF('1 Specifikation'!B289="","",'1 Specifikation'!B289)</f>
        <v>Välj Vara</v>
      </c>
      <c r="E129" s="206" t="str">
        <f t="shared" ca="1" si="17"/>
        <v>Delområde 1/Vara/Tjanst 1/Krav8</v>
      </c>
      <c r="F129" s="206" t="str">
        <f t="shared" ca="1" si="15"/>
        <v>Delområde 1/Vara/Tjanst 1/Krav8</v>
      </c>
      <c r="G129" s="206" t="str">
        <f t="shared" ca="1" si="15"/>
        <v>Delområde 1/Vara/Tjanst 1/Krav8</v>
      </c>
      <c r="H129" s="206" t="str">
        <f t="shared" ca="1" si="15"/>
        <v>Delområde 1/Vara/Tjanst 1/Krav8</v>
      </c>
      <c r="I129" s="206" t="str">
        <f t="shared" ca="1" si="15"/>
        <v>Delområde 1/Vara/Tjanst 1/Krav8</v>
      </c>
      <c r="J129" s="206" t="str">
        <f t="shared" ca="1" si="15"/>
        <v>Delområde 1/Vara/Tjanst 1/Krav8</v>
      </c>
      <c r="K129" s="206" t="str">
        <f t="shared" ca="1" si="15"/>
        <v/>
      </c>
      <c r="L129" s="206" t="str">
        <f t="shared" ca="1" si="15"/>
        <v/>
      </c>
      <c r="M129" s="206" t="str">
        <f t="shared" ca="1" si="15"/>
        <v/>
      </c>
      <c r="N129" s="206" t="str">
        <f t="shared" ca="1" si="15"/>
        <v/>
      </c>
      <c r="O129" s="206" t="str">
        <f t="shared" ca="1" si="15"/>
        <v/>
      </c>
      <c r="P129" s="206" t="str">
        <f t="shared" ca="1" si="15"/>
        <v/>
      </c>
      <c r="Q129" s="206" t="str">
        <f t="shared" ca="1" si="15"/>
        <v/>
      </c>
      <c r="R129" s="206" t="str">
        <f t="shared" ca="1" si="15"/>
        <v/>
      </c>
      <c r="S129" s="206" t="str">
        <f t="shared" ca="1" si="15"/>
        <v/>
      </c>
      <c r="T129" s="206" t="str">
        <f t="shared" ca="1" si="15"/>
        <v/>
      </c>
      <c r="U129" s="206" t="str">
        <f t="shared" ca="1" si="15"/>
        <v/>
      </c>
      <c r="V129" s="206" t="str">
        <f t="shared" ca="1" si="15"/>
        <v/>
      </c>
      <c r="W129" s="206" t="str">
        <f t="shared" ca="1" si="15"/>
        <v/>
      </c>
      <c r="X129" s="206" t="str">
        <f t="shared" ca="1" si="15"/>
        <v/>
      </c>
    </row>
    <row r="130" spans="3:24" x14ac:dyDescent="0.2">
      <c r="C130" s="4" t="str">
        <f>IF('1 Specifikation'!C113="","",'1 Specifikation'!B113&amp;" - "&amp;'1 Specifikation'!C113)</f>
        <v/>
      </c>
      <c r="E130" s="206" t="str">
        <f t="shared" ca="1" si="17"/>
        <v>Delområde 1/Vara/Tjanst 1/Krav9</v>
      </c>
      <c r="F130" s="206" t="str">
        <f t="shared" ca="1" si="15"/>
        <v>Delområde 1/Vara/Tjanst 1/Krav9</v>
      </c>
      <c r="G130" s="206" t="str">
        <f t="shared" ca="1" si="15"/>
        <v>Delområde 1/Vara/Tjanst 1/Krav9</v>
      </c>
      <c r="H130" s="206" t="str">
        <f t="shared" ca="1" si="15"/>
        <v>Delområde 1/Vara/Tjanst 1/Krav9</v>
      </c>
      <c r="I130" s="206" t="str">
        <f t="shared" ca="1" si="15"/>
        <v>Delområde 1/Vara/Tjanst 1/Krav9</v>
      </c>
      <c r="J130" s="206" t="str">
        <f t="shared" ca="1" si="15"/>
        <v>Delområde 1/Vara/Tjanst 1/Krav9</v>
      </c>
      <c r="K130" s="206" t="str">
        <f t="shared" ca="1" si="15"/>
        <v/>
      </c>
      <c r="L130" s="206" t="str">
        <f t="shared" ca="1" si="15"/>
        <v/>
      </c>
      <c r="M130" s="206" t="str">
        <f t="shared" ca="1" si="15"/>
        <v/>
      </c>
      <c r="N130" s="206" t="str">
        <f t="shared" ca="1" si="15"/>
        <v/>
      </c>
      <c r="O130" s="206" t="str">
        <f t="shared" ca="1" si="15"/>
        <v/>
      </c>
      <c r="P130" s="206" t="str">
        <f t="shared" ca="1" si="15"/>
        <v/>
      </c>
      <c r="Q130" s="206" t="str">
        <f t="shared" ca="1" si="15"/>
        <v/>
      </c>
      <c r="R130" s="206" t="str">
        <f t="shared" ca="1" si="15"/>
        <v/>
      </c>
      <c r="S130" s="206" t="str">
        <f t="shared" ca="1" si="15"/>
        <v/>
      </c>
      <c r="T130" s="206" t="str">
        <f t="shared" ca="1" si="15"/>
        <v/>
      </c>
      <c r="U130" s="206" t="str">
        <f t="shared" ca="1" si="15"/>
        <v/>
      </c>
      <c r="V130" s="206" t="str">
        <f t="shared" ca="1" si="15"/>
        <v/>
      </c>
      <c r="W130" s="206" t="str">
        <f t="shared" ca="1" si="15"/>
        <v/>
      </c>
      <c r="X130" s="206" t="str">
        <f t="shared" ca="1" si="15"/>
        <v/>
      </c>
    </row>
    <row r="131" spans="3:24" x14ac:dyDescent="0.2">
      <c r="E131" s="220"/>
    </row>
    <row r="134" spans="3:24" x14ac:dyDescent="0.2">
      <c r="C134" s="49" t="s">
        <v>567</v>
      </c>
      <c r="D134" s="49" t="s">
        <v>568</v>
      </c>
      <c r="F134" s="49" t="s">
        <v>588</v>
      </c>
      <c r="G134" s="257" t="s">
        <v>587</v>
      </c>
      <c r="H134" s="257">
        <v>1</v>
      </c>
      <c r="I134" s="257">
        <v>2</v>
      </c>
      <c r="J134" s="257">
        <v>3</v>
      </c>
      <c r="K134" s="257">
        <v>4</v>
      </c>
      <c r="L134" s="257">
        <v>5</v>
      </c>
      <c r="M134" s="257">
        <v>6</v>
      </c>
      <c r="N134" s="257">
        <v>7</v>
      </c>
      <c r="O134" s="257">
        <v>8</v>
      </c>
      <c r="P134" s="257">
        <v>9</v>
      </c>
      <c r="Q134" s="257">
        <v>10</v>
      </c>
      <c r="R134" s="257">
        <v>11</v>
      </c>
      <c r="S134" s="257">
        <v>12</v>
      </c>
    </row>
    <row r="135" spans="3:24" x14ac:dyDescent="0.2">
      <c r="C135" s="4" t="s">
        <v>589</v>
      </c>
      <c r="D135" s="4" t="str">
        <f t="array" ref="D135">IFERROR(INDEX($C$135:$C$207,SMALL(IF($C$135:$C$207&lt;&gt;"",ROW($C$135:$C$207)-ROW(C$135)+1),ROWS(D135:D$135))),"")</f>
        <v>Välj Vara eller Tjänst</v>
      </c>
      <c r="F135" s="256"/>
      <c r="G135" s="256"/>
      <c r="H135" s="256"/>
      <c r="I135" s="256"/>
      <c r="J135" s="256"/>
      <c r="K135" s="256"/>
      <c r="L135" s="256"/>
      <c r="M135" s="256"/>
      <c r="N135" s="256"/>
      <c r="O135" s="256"/>
      <c r="P135" s="256"/>
      <c r="Q135" s="256"/>
      <c r="R135" s="256"/>
      <c r="S135" s="256"/>
    </row>
    <row r="136" spans="3:24" x14ac:dyDescent="0.2">
      <c r="C136" s="4" t="str">
        <f>IF(LEFT('1 Specifikation'!C48,4)="Vara",'1 Specifikation'!B48&amp;" - "&amp;'1 Specifikation'!C48&amp;" - "&amp;'1 Specifikation'!G48,IF('1 Specifikation'!C48="Tjänst",'1 Specifikation'!B48&amp;" - "&amp;'1 Specifikation'!C48&amp;" - "&amp;'1 Specifikation'!E48,""))</f>
        <v/>
      </c>
      <c r="D136" s="4" t="str">
        <f t="array" ref="D136">IFERROR(INDEX($C$135:$C$207,SMALL(IF($C$135:$C$207&lt;&gt;"",ROW($C$135:$C$207)-ROW(C$135)+1),ROWS(D$135:D136))),"")</f>
        <v/>
      </c>
      <c r="F136" s="256" t="str">
        <f>'1 Specifikation'!B155</f>
        <v>Välj Vara eller Tjänst</v>
      </c>
      <c r="G136" s="256">
        <f>IFERROR(FIND("Tjänst",F136),0)</f>
        <v>17</v>
      </c>
      <c r="H136" s="256" t="str">
        <f>IF($G136=0,$L$36,"")</f>
        <v/>
      </c>
      <c r="I136" s="256" t="str">
        <f>IF($G136=0,$L$37,"")</f>
        <v/>
      </c>
      <c r="J136" s="256" t="str">
        <f>IF($G136=0,$L$38,"")</f>
        <v/>
      </c>
      <c r="K136" s="256" t="str">
        <f>IF($G136=0,$L$39,"")</f>
        <v/>
      </c>
      <c r="L136" s="256" t="str">
        <f>IF($G136=0,$L$40,"")</f>
        <v/>
      </c>
      <c r="M136" s="256" t="str">
        <f>IF($G136=0,$L$41,"")</f>
        <v/>
      </c>
      <c r="N136" s="256" t="str">
        <f>IF($G136=0,$L$42,"")</f>
        <v/>
      </c>
      <c r="O136" s="256" t="str">
        <f>IF($G136=0,$L$43,"")</f>
        <v/>
      </c>
      <c r="P136" s="256" t="str">
        <f>IF($G136=0,#REF!,"")</f>
        <v/>
      </c>
      <c r="Q136" s="256" t="str">
        <f>IF($G136=0,$L$45,"")</f>
        <v/>
      </c>
      <c r="R136" s="256" t="str">
        <f>IF($G136=0,$L$46,"")</f>
        <v/>
      </c>
      <c r="S136" s="256" t="str">
        <f t="shared" ref="S136:S167" si="18">IF($G136=0,$L$44,"")</f>
        <v/>
      </c>
    </row>
    <row r="137" spans="3:24" x14ac:dyDescent="0.2">
      <c r="C137" s="4" t="str">
        <f>IF(LEFT('1 Specifikation'!C49,4)="Vara",'1 Specifikation'!B49&amp;" - "&amp;'1 Specifikation'!C49&amp;" - "&amp;'1 Specifikation'!G49,IF('1 Specifikation'!C49="Tjänst",'1 Specifikation'!B49&amp;" - "&amp;'1 Specifikation'!C49&amp;" - "&amp;'1 Specifikation'!E49,""))</f>
        <v/>
      </c>
      <c r="D137" s="4" t="str">
        <f t="array" ref="D137">IFERROR(INDEX($C$135:$C$207,SMALL(IF($C$135:$C$207&lt;&gt;"",ROW($C$135:$C$207)-ROW(C$135)+1),ROWS(D$135:D137))),"")</f>
        <v/>
      </c>
      <c r="F137" s="256" t="str">
        <f>'1 Specifikation'!B156</f>
        <v>Välj Vara eller Tjänst</v>
      </c>
      <c r="G137" s="256">
        <f t="shared" ref="G137:G200" si="19">IFERROR(FIND("Tjänst",F137),0)</f>
        <v>17</v>
      </c>
      <c r="H137" s="256" t="str">
        <f t="shared" ref="H137:H199" si="20">IF($G137=0,$L$36,"")</f>
        <v/>
      </c>
      <c r="I137" s="256" t="str">
        <f t="shared" ref="I137:I199" si="21">IF($G137=0,$L$37,"")</f>
        <v/>
      </c>
      <c r="J137" s="256" t="str">
        <f t="shared" ref="J137:J199" si="22">IF($G137=0,$L$38,"")</f>
        <v/>
      </c>
      <c r="K137" s="256" t="str">
        <f t="shared" ref="K137:K199" si="23">IF($G137=0,$L$39,"")</f>
        <v/>
      </c>
      <c r="L137" s="256" t="str">
        <f t="shared" ref="L137:L199" si="24">IF($G137=0,$L$40,"")</f>
        <v/>
      </c>
      <c r="M137" s="256" t="str">
        <f t="shared" ref="M137:M199" si="25">IF($G137=0,$L$41,"")</f>
        <v/>
      </c>
      <c r="N137" s="256" t="str">
        <f t="shared" ref="N137:N199" si="26">IF($G137=0,$L$42,"")</f>
        <v/>
      </c>
      <c r="O137" s="256" t="str">
        <f t="shared" ref="O137:O199" si="27">IF($G137=0,$L$43,"")</f>
        <v/>
      </c>
      <c r="P137" s="256" t="str">
        <f>IF($G137=0,#REF!,"")</f>
        <v/>
      </c>
      <c r="Q137" s="256" t="str">
        <f t="shared" ref="Q137:Q199" si="28">IF($G137=0,$L$45,"")</f>
        <v/>
      </c>
      <c r="R137" s="256" t="str">
        <f t="shared" ref="R137:R199" si="29">IF($G137=0,$L$46,"")</f>
        <v/>
      </c>
      <c r="S137" s="256" t="str">
        <f t="shared" si="18"/>
        <v/>
      </c>
    </row>
    <row r="138" spans="3:24" x14ac:dyDescent="0.2">
      <c r="C138" s="4" t="str">
        <f>IF(LEFT('1 Specifikation'!C50,4)="Vara",'1 Specifikation'!B50&amp;" - "&amp;'1 Specifikation'!C50&amp;" - "&amp;'1 Specifikation'!G50,IF('1 Specifikation'!C50="Tjänst",'1 Specifikation'!B50&amp;" - "&amp;'1 Specifikation'!C50&amp;" - "&amp;'1 Specifikation'!E50,""))</f>
        <v/>
      </c>
      <c r="D138" s="4" t="str">
        <f t="array" ref="D138">IFERROR(INDEX($C$135:$C$207,SMALL(IF($C$135:$C$207&lt;&gt;"",ROW($C$135:$C$207)-ROW(C$135)+1),ROWS(D$135:D138))),"")</f>
        <v/>
      </c>
      <c r="F138" s="256" t="str">
        <f>'1 Specifikation'!B157</f>
        <v>Välj Vara eller Tjänst</v>
      </c>
      <c r="G138" s="256">
        <f t="shared" si="19"/>
        <v>17</v>
      </c>
      <c r="H138" s="256" t="str">
        <f t="shared" si="20"/>
        <v/>
      </c>
      <c r="I138" s="256" t="str">
        <f t="shared" si="21"/>
        <v/>
      </c>
      <c r="J138" s="256" t="str">
        <f t="shared" si="22"/>
        <v/>
      </c>
      <c r="K138" s="256" t="str">
        <f t="shared" si="23"/>
        <v/>
      </c>
      <c r="L138" s="256" t="str">
        <f t="shared" si="24"/>
        <v/>
      </c>
      <c r="M138" s="256" t="str">
        <f t="shared" si="25"/>
        <v/>
      </c>
      <c r="N138" s="256" t="str">
        <f t="shared" si="26"/>
        <v/>
      </c>
      <c r="O138" s="256" t="str">
        <f t="shared" si="27"/>
        <v/>
      </c>
      <c r="P138" s="256" t="str">
        <f>IF($G138=0,#REF!,"")</f>
        <v/>
      </c>
      <c r="Q138" s="256" t="str">
        <f t="shared" si="28"/>
        <v/>
      </c>
      <c r="R138" s="256" t="str">
        <f t="shared" si="29"/>
        <v/>
      </c>
      <c r="S138" s="256" t="str">
        <f t="shared" si="18"/>
        <v/>
      </c>
    </row>
    <row r="139" spans="3:24" x14ac:dyDescent="0.2">
      <c r="C139" s="4" t="str">
        <f>IF(LEFT('1 Specifikation'!C51,4)="Vara",'1 Specifikation'!B51&amp;" - "&amp;'1 Specifikation'!C51&amp;" - "&amp;'1 Specifikation'!G51,IF('1 Specifikation'!C51="Tjänst",'1 Specifikation'!B51&amp;" - "&amp;'1 Specifikation'!C51&amp;" - "&amp;'1 Specifikation'!E51,""))</f>
        <v/>
      </c>
      <c r="D139" s="4" t="str">
        <f t="array" ref="D139">IFERROR(INDEX($C$135:$C$207,SMALL(IF($C$135:$C$207&lt;&gt;"",ROW($C$135:$C$207)-ROW(C$135)+1),ROWS(D$135:D139))),"")</f>
        <v/>
      </c>
      <c r="F139" s="256" t="str">
        <f>'1 Specifikation'!B158</f>
        <v>Välj Vara eller Tjänst</v>
      </c>
      <c r="G139" s="256">
        <f t="shared" si="19"/>
        <v>17</v>
      </c>
      <c r="H139" s="256" t="str">
        <f t="shared" si="20"/>
        <v/>
      </c>
      <c r="I139" s="256" t="str">
        <f t="shared" si="21"/>
        <v/>
      </c>
      <c r="J139" s="256" t="str">
        <f t="shared" si="22"/>
        <v/>
      </c>
      <c r="K139" s="256" t="str">
        <f t="shared" si="23"/>
        <v/>
      </c>
      <c r="L139" s="256" t="str">
        <f t="shared" si="24"/>
        <v/>
      </c>
      <c r="M139" s="256" t="str">
        <f t="shared" si="25"/>
        <v/>
      </c>
      <c r="N139" s="256" t="str">
        <f t="shared" si="26"/>
        <v/>
      </c>
      <c r="O139" s="256" t="str">
        <f t="shared" si="27"/>
        <v/>
      </c>
      <c r="P139" s="256" t="str">
        <f>IF($G139=0,#REF!,"")</f>
        <v/>
      </c>
      <c r="Q139" s="256" t="str">
        <f t="shared" si="28"/>
        <v/>
      </c>
      <c r="R139" s="256" t="str">
        <f t="shared" si="29"/>
        <v/>
      </c>
      <c r="S139" s="256" t="str">
        <f t="shared" si="18"/>
        <v/>
      </c>
    </row>
    <row r="140" spans="3:24" x14ac:dyDescent="0.2">
      <c r="C140" s="4" t="str">
        <f>IF(LEFT('1 Specifikation'!C52,4)="Vara",'1 Specifikation'!B52&amp;" - "&amp;'1 Specifikation'!C52&amp;" - "&amp;'1 Specifikation'!G52,IF('1 Specifikation'!C52="Tjänst",'1 Specifikation'!B52&amp;" - "&amp;'1 Specifikation'!C52&amp;" - "&amp;'1 Specifikation'!E52,""))</f>
        <v/>
      </c>
      <c r="D140" s="4" t="str">
        <f t="array" ref="D140">IFERROR(INDEX($C$135:$C$207,SMALL(IF($C$135:$C$207&lt;&gt;"",ROW($C$135:$C$207)-ROW(C$135)+1),ROWS(D$135:D140))),"")</f>
        <v/>
      </c>
      <c r="F140" s="256" t="str">
        <f>'1 Specifikation'!B159</f>
        <v>Välj Vara eller Tjänst</v>
      </c>
      <c r="G140" s="256">
        <f t="shared" si="19"/>
        <v>17</v>
      </c>
      <c r="H140" s="256" t="str">
        <f t="shared" si="20"/>
        <v/>
      </c>
      <c r="I140" s="256" t="str">
        <f t="shared" si="21"/>
        <v/>
      </c>
      <c r="J140" s="256" t="str">
        <f t="shared" si="22"/>
        <v/>
      </c>
      <c r="K140" s="256" t="str">
        <f t="shared" si="23"/>
        <v/>
      </c>
      <c r="L140" s="256" t="str">
        <f t="shared" si="24"/>
        <v/>
      </c>
      <c r="M140" s="256" t="str">
        <f t="shared" si="25"/>
        <v/>
      </c>
      <c r="N140" s="256" t="str">
        <f t="shared" si="26"/>
        <v/>
      </c>
      <c r="O140" s="256" t="str">
        <f t="shared" si="27"/>
        <v/>
      </c>
      <c r="P140" s="256" t="str">
        <f>IF($G140=0,#REF!,"")</f>
        <v/>
      </c>
      <c r="Q140" s="256" t="str">
        <f t="shared" si="28"/>
        <v/>
      </c>
      <c r="R140" s="256" t="str">
        <f t="shared" si="29"/>
        <v/>
      </c>
      <c r="S140" s="256" t="str">
        <f t="shared" si="18"/>
        <v/>
      </c>
    </row>
    <row r="141" spans="3:24" x14ac:dyDescent="0.2">
      <c r="C141" s="4" t="str">
        <f>IF(LEFT('1 Specifikation'!C53,4)="Vara",'1 Specifikation'!B53&amp;" - "&amp;'1 Specifikation'!C53&amp;" - "&amp;'1 Specifikation'!G53,IF('1 Specifikation'!C53="Tjänst",'1 Specifikation'!B53&amp;" - "&amp;'1 Specifikation'!C53&amp;" - "&amp;'1 Specifikation'!E53,""))</f>
        <v/>
      </c>
      <c r="D141" s="4" t="str">
        <f t="array" ref="D141">IFERROR(INDEX($C$135:$C$207,SMALL(IF($C$135:$C$207&lt;&gt;"",ROW($C$135:$C$207)-ROW(C$135)+1),ROWS(D$135:D141))),"")</f>
        <v/>
      </c>
      <c r="F141" s="256" t="str">
        <f>'1 Specifikation'!B160</f>
        <v>Välj Vara eller Tjänst</v>
      </c>
      <c r="G141" s="256">
        <f t="shared" si="19"/>
        <v>17</v>
      </c>
      <c r="H141" s="256" t="str">
        <f t="shared" si="20"/>
        <v/>
      </c>
      <c r="I141" s="256" t="str">
        <f t="shared" si="21"/>
        <v/>
      </c>
      <c r="J141" s="256" t="str">
        <f t="shared" si="22"/>
        <v/>
      </c>
      <c r="K141" s="256" t="str">
        <f t="shared" si="23"/>
        <v/>
      </c>
      <c r="L141" s="256" t="str">
        <f t="shared" si="24"/>
        <v/>
      </c>
      <c r="M141" s="256" t="str">
        <f t="shared" si="25"/>
        <v/>
      </c>
      <c r="N141" s="256" t="str">
        <f t="shared" si="26"/>
        <v/>
      </c>
      <c r="O141" s="256" t="str">
        <f t="shared" si="27"/>
        <v/>
      </c>
      <c r="P141" s="256" t="str">
        <f>IF($G141=0,#REF!,"")</f>
        <v/>
      </c>
      <c r="Q141" s="256" t="str">
        <f t="shared" si="28"/>
        <v/>
      </c>
      <c r="R141" s="256" t="str">
        <f t="shared" si="29"/>
        <v/>
      </c>
      <c r="S141" s="256" t="str">
        <f t="shared" si="18"/>
        <v/>
      </c>
    </row>
    <row r="142" spans="3:24" x14ac:dyDescent="0.2">
      <c r="C142" s="4" t="str">
        <f>IF(LEFT('1 Specifikation'!C54,4)="Vara",'1 Specifikation'!B54&amp;" - "&amp;'1 Specifikation'!C54&amp;" - "&amp;'1 Specifikation'!G54,IF('1 Specifikation'!C54="Tjänst",'1 Specifikation'!B54&amp;" - "&amp;'1 Specifikation'!C54&amp;" - "&amp;'1 Specifikation'!E54,""))</f>
        <v/>
      </c>
      <c r="D142" s="4" t="str">
        <f t="array" ref="D142">IFERROR(INDEX($C$135:$C$207,SMALL(IF($C$135:$C$207&lt;&gt;"",ROW($C$135:$C$207)-ROW(C$135)+1),ROWS(D$135:D142))),"")</f>
        <v/>
      </c>
      <c r="F142" s="256" t="str">
        <f>'1 Specifikation'!B161</f>
        <v>Välj Vara eller Tjänst</v>
      </c>
      <c r="G142" s="256">
        <f t="shared" si="19"/>
        <v>17</v>
      </c>
      <c r="H142" s="256" t="str">
        <f t="shared" si="20"/>
        <v/>
      </c>
      <c r="I142" s="256" t="str">
        <f t="shared" si="21"/>
        <v/>
      </c>
      <c r="J142" s="256" t="str">
        <f t="shared" si="22"/>
        <v/>
      </c>
      <c r="K142" s="256" t="str">
        <f t="shared" si="23"/>
        <v/>
      </c>
      <c r="L142" s="256" t="str">
        <f t="shared" si="24"/>
        <v/>
      </c>
      <c r="M142" s="256" t="str">
        <f t="shared" si="25"/>
        <v/>
      </c>
      <c r="N142" s="256" t="str">
        <f t="shared" si="26"/>
        <v/>
      </c>
      <c r="O142" s="256" t="str">
        <f t="shared" si="27"/>
        <v/>
      </c>
      <c r="P142" s="256" t="str">
        <f>IF($G142=0,#REF!,"")</f>
        <v/>
      </c>
      <c r="Q142" s="256" t="str">
        <f t="shared" si="28"/>
        <v/>
      </c>
      <c r="R142" s="256" t="str">
        <f t="shared" si="29"/>
        <v/>
      </c>
      <c r="S142" s="256" t="str">
        <f t="shared" si="18"/>
        <v/>
      </c>
    </row>
    <row r="143" spans="3:24" x14ac:dyDescent="0.2">
      <c r="C143" s="4" t="str">
        <f>IF(LEFT('1 Specifikation'!C55,4)="Vara",'1 Specifikation'!B55&amp;" - "&amp;'1 Specifikation'!C55&amp;" - "&amp;'1 Specifikation'!G55,IF('1 Specifikation'!C55="Tjänst",'1 Specifikation'!B55&amp;" - "&amp;'1 Specifikation'!C55&amp;" - "&amp;'1 Specifikation'!E55,""))</f>
        <v/>
      </c>
      <c r="D143" s="4" t="str">
        <f t="array" ref="D143">IFERROR(INDEX($C$135:$C$207,SMALL(IF($C$135:$C$207&lt;&gt;"",ROW($C$135:$C$207)-ROW(C$135)+1),ROWS(D$135:D143))),"")</f>
        <v/>
      </c>
      <c r="F143" s="256" t="str">
        <f>'1 Specifikation'!B162</f>
        <v>Välj Vara eller Tjänst</v>
      </c>
      <c r="G143" s="256">
        <f t="shared" si="19"/>
        <v>17</v>
      </c>
      <c r="H143" s="256" t="str">
        <f t="shared" si="20"/>
        <v/>
      </c>
      <c r="I143" s="256" t="str">
        <f t="shared" si="21"/>
        <v/>
      </c>
      <c r="J143" s="256" t="str">
        <f t="shared" si="22"/>
        <v/>
      </c>
      <c r="K143" s="256" t="str">
        <f t="shared" si="23"/>
        <v/>
      </c>
      <c r="L143" s="256" t="str">
        <f t="shared" si="24"/>
        <v/>
      </c>
      <c r="M143" s="256" t="str">
        <f t="shared" si="25"/>
        <v/>
      </c>
      <c r="N143" s="256" t="str">
        <f t="shared" si="26"/>
        <v/>
      </c>
      <c r="O143" s="256" t="str">
        <f t="shared" si="27"/>
        <v/>
      </c>
      <c r="P143" s="256" t="str">
        <f>IF($G143=0,#REF!,"")</f>
        <v/>
      </c>
      <c r="Q143" s="256" t="str">
        <f t="shared" si="28"/>
        <v/>
      </c>
      <c r="R143" s="256" t="str">
        <f t="shared" si="29"/>
        <v/>
      </c>
      <c r="S143" s="256" t="str">
        <f t="shared" si="18"/>
        <v/>
      </c>
    </row>
    <row r="144" spans="3:24" x14ac:dyDescent="0.2">
      <c r="C144" s="4" t="str">
        <f>IF(LEFT('1 Specifikation'!C56,4)="Vara",'1 Specifikation'!B56&amp;" - "&amp;'1 Specifikation'!C56&amp;" - "&amp;'1 Specifikation'!G56,IF('1 Specifikation'!C56="Tjänst",'1 Specifikation'!B56&amp;" - "&amp;'1 Specifikation'!C56&amp;" - "&amp;'1 Specifikation'!E56,""))</f>
        <v/>
      </c>
      <c r="D144" s="4" t="str">
        <f t="array" ref="D144">IFERROR(INDEX($C$135:$C$207,SMALL(IF($C$135:$C$207&lt;&gt;"",ROW($C$135:$C$207)-ROW(C$135)+1),ROWS(D$135:D144))),"")</f>
        <v/>
      </c>
      <c r="F144" s="256" t="str">
        <f>'1 Specifikation'!B163</f>
        <v>Välj Vara eller Tjänst</v>
      </c>
      <c r="G144" s="256">
        <f t="shared" si="19"/>
        <v>17</v>
      </c>
      <c r="H144" s="256" t="str">
        <f t="shared" si="20"/>
        <v/>
      </c>
      <c r="I144" s="256" t="str">
        <f t="shared" si="21"/>
        <v/>
      </c>
      <c r="J144" s="256" t="str">
        <f t="shared" si="22"/>
        <v/>
      </c>
      <c r="K144" s="256" t="str">
        <f t="shared" si="23"/>
        <v/>
      </c>
      <c r="L144" s="256" t="str">
        <f t="shared" si="24"/>
        <v/>
      </c>
      <c r="M144" s="256" t="str">
        <f t="shared" si="25"/>
        <v/>
      </c>
      <c r="N144" s="256" t="str">
        <f t="shared" si="26"/>
        <v/>
      </c>
      <c r="O144" s="256" t="str">
        <f t="shared" si="27"/>
        <v/>
      </c>
      <c r="P144" s="256" t="str">
        <f>IF($G144=0,#REF!,"")</f>
        <v/>
      </c>
      <c r="Q144" s="256" t="str">
        <f t="shared" si="28"/>
        <v/>
      </c>
      <c r="R144" s="256" t="str">
        <f t="shared" si="29"/>
        <v/>
      </c>
      <c r="S144" s="256" t="str">
        <f t="shared" si="18"/>
        <v/>
      </c>
    </row>
    <row r="145" spans="3:19" x14ac:dyDescent="0.2">
      <c r="C145" s="4" t="str">
        <f>IF(LEFT('1 Specifikation'!C57,4)="Vara",'1 Specifikation'!B57&amp;" - "&amp;'1 Specifikation'!C57&amp;" - "&amp;'1 Specifikation'!G57,IF('1 Specifikation'!C57="Tjänst",'1 Specifikation'!B57&amp;" - "&amp;'1 Specifikation'!C57&amp;" - "&amp;'1 Specifikation'!E57,""))</f>
        <v/>
      </c>
      <c r="D145" s="4" t="str">
        <f t="array" ref="D145">IFERROR(INDEX($C$135:$C$207,SMALL(IF($C$135:$C$207&lt;&gt;"",ROW($C$135:$C$207)-ROW(C$135)+1),ROWS(D$135:D145))),"")</f>
        <v/>
      </c>
      <c r="F145" s="256" t="str">
        <f>'1 Specifikation'!B164</f>
        <v>Välj Vara eller Tjänst</v>
      </c>
      <c r="G145" s="256">
        <f t="shared" si="19"/>
        <v>17</v>
      </c>
      <c r="H145" s="256" t="str">
        <f t="shared" si="20"/>
        <v/>
      </c>
      <c r="I145" s="256" t="str">
        <f t="shared" si="21"/>
        <v/>
      </c>
      <c r="J145" s="256" t="str">
        <f t="shared" si="22"/>
        <v/>
      </c>
      <c r="K145" s="256" t="str">
        <f t="shared" si="23"/>
        <v/>
      </c>
      <c r="L145" s="256" t="str">
        <f t="shared" si="24"/>
        <v/>
      </c>
      <c r="M145" s="256" t="str">
        <f t="shared" si="25"/>
        <v/>
      </c>
      <c r="N145" s="256" t="str">
        <f t="shared" si="26"/>
        <v/>
      </c>
      <c r="O145" s="256" t="str">
        <f t="shared" si="27"/>
        <v/>
      </c>
      <c r="P145" s="256" t="str">
        <f>IF($G145=0,#REF!,"")</f>
        <v/>
      </c>
      <c r="Q145" s="256" t="str">
        <f t="shared" si="28"/>
        <v/>
      </c>
      <c r="R145" s="256" t="str">
        <f t="shared" si="29"/>
        <v/>
      </c>
      <c r="S145" s="256" t="str">
        <f t="shared" si="18"/>
        <v/>
      </c>
    </row>
    <row r="146" spans="3:19" x14ac:dyDescent="0.2">
      <c r="C146" s="4" t="str">
        <f>IF(LEFT('1 Specifikation'!C58,4)="Vara",'1 Specifikation'!B58&amp;" - "&amp;'1 Specifikation'!C58&amp;" - "&amp;'1 Specifikation'!G58,IF('1 Specifikation'!C58="Tjänst",'1 Specifikation'!B58&amp;" - "&amp;'1 Specifikation'!C58&amp;" - "&amp;'1 Specifikation'!E58,""))</f>
        <v/>
      </c>
      <c r="D146" s="4" t="str">
        <f t="array" ref="D146">IFERROR(INDEX($C$135:$C$207,SMALL(IF($C$135:$C$207&lt;&gt;"",ROW($C$135:$C$207)-ROW(C$135)+1),ROWS(D$135:D146))),"")</f>
        <v/>
      </c>
      <c r="F146" s="256" t="str">
        <f>'1 Specifikation'!B165</f>
        <v>Välj Vara eller Tjänst</v>
      </c>
      <c r="G146" s="256">
        <f t="shared" si="19"/>
        <v>17</v>
      </c>
      <c r="H146" s="256" t="str">
        <f t="shared" si="20"/>
        <v/>
      </c>
      <c r="I146" s="256" t="str">
        <f t="shared" si="21"/>
        <v/>
      </c>
      <c r="J146" s="256" t="str">
        <f t="shared" si="22"/>
        <v/>
      </c>
      <c r="K146" s="256" t="str">
        <f t="shared" si="23"/>
        <v/>
      </c>
      <c r="L146" s="256" t="str">
        <f t="shared" si="24"/>
        <v/>
      </c>
      <c r="M146" s="256" t="str">
        <f t="shared" si="25"/>
        <v/>
      </c>
      <c r="N146" s="256" t="str">
        <f t="shared" si="26"/>
        <v/>
      </c>
      <c r="O146" s="256" t="str">
        <f t="shared" si="27"/>
        <v/>
      </c>
      <c r="P146" s="256" t="str">
        <f>IF($G146=0,#REF!,"")</f>
        <v/>
      </c>
      <c r="Q146" s="256" t="str">
        <f t="shared" si="28"/>
        <v/>
      </c>
      <c r="R146" s="256" t="str">
        <f t="shared" si="29"/>
        <v/>
      </c>
      <c r="S146" s="256" t="str">
        <f t="shared" si="18"/>
        <v/>
      </c>
    </row>
    <row r="147" spans="3:19" x14ac:dyDescent="0.2">
      <c r="C147" s="4" t="str">
        <f>IF(LEFT('1 Specifikation'!C59,4)="Vara",'1 Specifikation'!B59&amp;" - "&amp;'1 Specifikation'!C59&amp;" - "&amp;'1 Specifikation'!G59,IF('1 Specifikation'!C59="Tjänst",'1 Specifikation'!B59&amp;" - "&amp;'1 Specifikation'!C59&amp;" - "&amp;'1 Specifikation'!E59,""))</f>
        <v/>
      </c>
      <c r="D147" s="4" t="str">
        <f t="array" ref="D147">IFERROR(INDEX($C$135:$C$207,SMALL(IF($C$135:$C$207&lt;&gt;"",ROW($C$135:$C$207)-ROW(C$135)+1),ROWS(D$135:D147))),"")</f>
        <v/>
      </c>
      <c r="F147" s="256" t="str">
        <f>'1 Specifikation'!B166</f>
        <v>Välj Vara eller Tjänst</v>
      </c>
      <c r="G147" s="256">
        <f t="shared" si="19"/>
        <v>17</v>
      </c>
      <c r="H147" s="256" t="str">
        <f t="shared" si="20"/>
        <v/>
      </c>
      <c r="I147" s="256" t="str">
        <f t="shared" si="21"/>
        <v/>
      </c>
      <c r="J147" s="256" t="str">
        <f t="shared" si="22"/>
        <v/>
      </c>
      <c r="K147" s="256" t="str">
        <f t="shared" si="23"/>
        <v/>
      </c>
      <c r="L147" s="256" t="str">
        <f t="shared" si="24"/>
        <v/>
      </c>
      <c r="M147" s="256" t="str">
        <f t="shared" si="25"/>
        <v/>
      </c>
      <c r="N147" s="256" t="str">
        <f t="shared" si="26"/>
        <v/>
      </c>
      <c r="O147" s="256" t="str">
        <f t="shared" si="27"/>
        <v/>
      </c>
      <c r="P147" s="256" t="str">
        <f>IF($G147=0,#REF!,"")</f>
        <v/>
      </c>
      <c r="Q147" s="256" t="str">
        <f t="shared" si="28"/>
        <v/>
      </c>
      <c r="R147" s="256" t="str">
        <f t="shared" si="29"/>
        <v/>
      </c>
      <c r="S147" s="256" t="str">
        <f t="shared" si="18"/>
        <v/>
      </c>
    </row>
    <row r="148" spans="3:19" x14ac:dyDescent="0.2">
      <c r="C148" s="4" t="str">
        <f>IF(LEFT('1 Specifikation'!C60,4)="Vara",'1 Specifikation'!B60&amp;" - "&amp;'1 Specifikation'!C60&amp;" - "&amp;'1 Specifikation'!G60,IF('1 Specifikation'!C60="Tjänst",'1 Specifikation'!B60&amp;" - "&amp;'1 Specifikation'!C60&amp;" - "&amp;'1 Specifikation'!E60,""))</f>
        <v/>
      </c>
      <c r="D148" s="4" t="str">
        <f t="array" ref="D148">IFERROR(INDEX($C$135:$C$207,SMALL(IF($C$135:$C$207&lt;&gt;"",ROW($C$135:$C$207)-ROW(C$135)+1),ROWS(D$135:D148))),"")</f>
        <v/>
      </c>
      <c r="F148" s="256" t="str">
        <f>'1 Specifikation'!B167</f>
        <v>Välj Vara eller Tjänst</v>
      </c>
      <c r="G148" s="256">
        <f t="shared" si="19"/>
        <v>17</v>
      </c>
      <c r="H148" s="256" t="str">
        <f t="shared" si="20"/>
        <v/>
      </c>
      <c r="I148" s="256" t="str">
        <f t="shared" si="21"/>
        <v/>
      </c>
      <c r="J148" s="256" t="str">
        <f t="shared" si="22"/>
        <v/>
      </c>
      <c r="K148" s="256" t="str">
        <f t="shared" si="23"/>
        <v/>
      </c>
      <c r="L148" s="256" t="str">
        <f t="shared" si="24"/>
        <v/>
      </c>
      <c r="M148" s="256" t="str">
        <f t="shared" si="25"/>
        <v/>
      </c>
      <c r="N148" s="256" t="str">
        <f t="shared" si="26"/>
        <v/>
      </c>
      <c r="O148" s="256" t="str">
        <f t="shared" si="27"/>
        <v/>
      </c>
      <c r="P148" s="256" t="str">
        <f>IF($G148=0,#REF!,"")</f>
        <v/>
      </c>
      <c r="Q148" s="256" t="str">
        <f t="shared" si="28"/>
        <v/>
      </c>
      <c r="R148" s="256" t="str">
        <f t="shared" si="29"/>
        <v/>
      </c>
      <c r="S148" s="256" t="str">
        <f t="shared" si="18"/>
        <v/>
      </c>
    </row>
    <row r="149" spans="3:19" x14ac:dyDescent="0.2">
      <c r="C149" s="4" t="str">
        <f>IF(LEFT('1 Specifikation'!C61,4)="Vara",'1 Specifikation'!B61&amp;" - "&amp;'1 Specifikation'!C61&amp;" - "&amp;'1 Specifikation'!G61,IF('1 Specifikation'!C61="Tjänst",'1 Specifikation'!B61&amp;" - "&amp;'1 Specifikation'!C61&amp;" - "&amp;'1 Specifikation'!E61,""))</f>
        <v/>
      </c>
      <c r="D149" s="4" t="str">
        <f t="array" ref="D149">IFERROR(INDEX($C$135:$C$207,SMALL(IF($C$135:$C$207&lt;&gt;"",ROW($C$135:$C$207)-ROW(C$135)+1),ROWS(D$135:D149))),"")</f>
        <v/>
      </c>
      <c r="F149" s="256" t="str">
        <f>'1 Specifikation'!B168</f>
        <v>Välj Vara eller Tjänst</v>
      </c>
      <c r="G149" s="256">
        <f t="shared" si="19"/>
        <v>17</v>
      </c>
      <c r="H149" s="256" t="str">
        <f t="shared" si="20"/>
        <v/>
      </c>
      <c r="I149" s="256" t="str">
        <f t="shared" si="21"/>
        <v/>
      </c>
      <c r="J149" s="256" t="str">
        <f t="shared" si="22"/>
        <v/>
      </c>
      <c r="K149" s="256" t="str">
        <f t="shared" si="23"/>
        <v/>
      </c>
      <c r="L149" s="256" t="str">
        <f t="shared" si="24"/>
        <v/>
      </c>
      <c r="M149" s="256" t="str">
        <f t="shared" si="25"/>
        <v/>
      </c>
      <c r="N149" s="256" t="str">
        <f t="shared" si="26"/>
        <v/>
      </c>
      <c r="O149" s="256" t="str">
        <f t="shared" si="27"/>
        <v/>
      </c>
      <c r="P149" s="256" t="str">
        <f>IF($G149=0,#REF!,"")</f>
        <v/>
      </c>
      <c r="Q149" s="256" t="str">
        <f t="shared" si="28"/>
        <v/>
      </c>
      <c r="R149" s="256" t="str">
        <f t="shared" si="29"/>
        <v/>
      </c>
      <c r="S149" s="256" t="str">
        <f t="shared" si="18"/>
        <v/>
      </c>
    </row>
    <row r="150" spans="3:19" x14ac:dyDescent="0.2">
      <c r="C150" s="4" t="str">
        <f>IF(LEFT('1 Specifikation'!C62,4)="Vara",'1 Specifikation'!B62&amp;" - "&amp;'1 Specifikation'!C62&amp;" - "&amp;'1 Specifikation'!G62,IF('1 Specifikation'!C62="Tjänst",'1 Specifikation'!B62&amp;" - "&amp;'1 Specifikation'!C62&amp;" - "&amp;'1 Specifikation'!E62,""))</f>
        <v/>
      </c>
      <c r="D150" s="4" t="str">
        <f t="array" ref="D150">IFERROR(INDEX($C$135:$C$207,SMALL(IF($C$135:$C$207&lt;&gt;"",ROW($C$135:$C$207)-ROW(C$135)+1),ROWS(D$135:D150))),"")</f>
        <v/>
      </c>
      <c r="F150" s="256" t="str">
        <f>'1 Specifikation'!B169</f>
        <v>Välj Vara eller Tjänst</v>
      </c>
      <c r="G150" s="256">
        <f t="shared" si="19"/>
        <v>17</v>
      </c>
      <c r="H150" s="256" t="str">
        <f t="shared" si="20"/>
        <v/>
      </c>
      <c r="I150" s="256" t="str">
        <f t="shared" si="21"/>
        <v/>
      </c>
      <c r="J150" s="256" t="str">
        <f t="shared" si="22"/>
        <v/>
      </c>
      <c r="K150" s="256" t="str">
        <f t="shared" si="23"/>
        <v/>
      </c>
      <c r="L150" s="256" t="str">
        <f t="shared" si="24"/>
        <v/>
      </c>
      <c r="M150" s="256" t="str">
        <f t="shared" si="25"/>
        <v/>
      </c>
      <c r="N150" s="256" t="str">
        <f t="shared" si="26"/>
        <v/>
      </c>
      <c r="O150" s="256" t="str">
        <f t="shared" si="27"/>
        <v/>
      </c>
      <c r="P150" s="256" t="str">
        <f>IF($G150=0,#REF!,"")</f>
        <v/>
      </c>
      <c r="Q150" s="256" t="str">
        <f t="shared" si="28"/>
        <v/>
      </c>
      <c r="R150" s="256" t="str">
        <f t="shared" si="29"/>
        <v/>
      </c>
      <c r="S150" s="256" t="str">
        <f t="shared" si="18"/>
        <v/>
      </c>
    </row>
    <row r="151" spans="3:19" x14ac:dyDescent="0.2">
      <c r="C151" s="4" t="str">
        <f>IF(LEFT('1 Specifikation'!C63,4)="Vara",'1 Specifikation'!B63&amp;" - "&amp;'1 Specifikation'!C63&amp;" - "&amp;'1 Specifikation'!G63,IF('1 Specifikation'!C63="Tjänst",'1 Specifikation'!B63&amp;" - "&amp;'1 Specifikation'!C63&amp;" - "&amp;'1 Specifikation'!E63,""))</f>
        <v/>
      </c>
      <c r="D151" s="4" t="str">
        <f t="array" ref="D151">IFERROR(INDEX($C$135:$C$207,SMALL(IF($C$135:$C$207&lt;&gt;"",ROW($C$135:$C$207)-ROW(C$135)+1),ROWS(D$135:D151))),"")</f>
        <v/>
      </c>
      <c r="F151" s="256" t="str">
        <f>'1 Specifikation'!B170</f>
        <v>Välj Vara eller Tjänst</v>
      </c>
      <c r="G151" s="256">
        <f t="shared" si="19"/>
        <v>17</v>
      </c>
      <c r="H151" s="256" t="str">
        <f t="shared" si="20"/>
        <v/>
      </c>
      <c r="I151" s="256" t="str">
        <f t="shared" si="21"/>
        <v/>
      </c>
      <c r="J151" s="256" t="str">
        <f t="shared" si="22"/>
        <v/>
      </c>
      <c r="K151" s="256" t="str">
        <f t="shared" si="23"/>
        <v/>
      </c>
      <c r="L151" s="256" t="str">
        <f t="shared" si="24"/>
        <v/>
      </c>
      <c r="M151" s="256" t="str">
        <f t="shared" si="25"/>
        <v/>
      </c>
      <c r="N151" s="256" t="str">
        <f t="shared" si="26"/>
        <v/>
      </c>
      <c r="O151" s="256" t="str">
        <f t="shared" si="27"/>
        <v/>
      </c>
      <c r="P151" s="256" t="str">
        <f>IF($G151=0,#REF!,"")</f>
        <v/>
      </c>
      <c r="Q151" s="256" t="str">
        <f t="shared" si="28"/>
        <v/>
      </c>
      <c r="R151" s="256" t="str">
        <f t="shared" si="29"/>
        <v/>
      </c>
      <c r="S151" s="256" t="str">
        <f t="shared" si="18"/>
        <v/>
      </c>
    </row>
    <row r="152" spans="3:19" x14ac:dyDescent="0.2">
      <c r="C152" s="4" t="str">
        <f>IF(LEFT('1 Specifikation'!C64,4)="Vara",'1 Specifikation'!B64&amp;" - "&amp;'1 Specifikation'!C64&amp;" - "&amp;'1 Specifikation'!G64,IF('1 Specifikation'!C64="Tjänst",'1 Specifikation'!B64&amp;" - "&amp;'1 Specifikation'!C64&amp;" - "&amp;'1 Specifikation'!E64,""))</f>
        <v/>
      </c>
      <c r="D152" s="4" t="str">
        <f t="array" ref="D152">IFERROR(INDEX($C$135:$C$207,SMALL(IF($C$135:$C$207&lt;&gt;"",ROW($C$135:$C$207)-ROW(C$135)+1),ROWS(D$135:D152))),"")</f>
        <v/>
      </c>
      <c r="F152" s="256" t="str">
        <f>'1 Specifikation'!B171</f>
        <v>Välj Vara eller Tjänst</v>
      </c>
      <c r="G152" s="256">
        <f t="shared" si="19"/>
        <v>17</v>
      </c>
      <c r="H152" s="256" t="str">
        <f t="shared" si="20"/>
        <v/>
      </c>
      <c r="I152" s="256" t="str">
        <f t="shared" si="21"/>
        <v/>
      </c>
      <c r="J152" s="256" t="str">
        <f t="shared" si="22"/>
        <v/>
      </c>
      <c r="K152" s="256" t="str">
        <f t="shared" si="23"/>
        <v/>
      </c>
      <c r="L152" s="256" t="str">
        <f t="shared" si="24"/>
        <v/>
      </c>
      <c r="M152" s="256" t="str">
        <f t="shared" si="25"/>
        <v/>
      </c>
      <c r="N152" s="256" t="str">
        <f t="shared" si="26"/>
        <v/>
      </c>
      <c r="O152" s="256" t="str">
        <f t="shared" si="27"/>
        <v/>
      </c>
      <c r="P152" s="256" t="str">
        <f>IF($G152=0,#REF!,"")</f>
        <v/>
      </c>
      <c r="Q152" s="256" t="str">
        <f t="shared" si="28"/>
        <v/>
      </c>
      <c r="R152" s="256" t="str">
        <f t="shared" si="29"/>
        <v/>
      </c>
      <c r="S152" s="256" t="str">
        <f t="shared" si="18"/>
        <v/>
      </c>
    </row>
    <row r="153" spans="3:19" x14ac:dyDescent="0.2">
      <c r="C153" s="4" t="str">
        <f>IF(LEFT('1 Specifikation'!C65,4)="Vara",'1 Specifikation'!B65&amp;" - "&amp;'1 Specifikation'!C65&amp;" - "&amp;'1 Specifikation'!G65,IF('1 Specifikation'!C65="Tjänst",'1 Specifikation'!B65&amp;" - "&amp;'1 Specifikation'!C65&amp;" - "&amp;'1 Specifikation'!E65,""))</f>
        <v/>
      </c>
      <c r="D153" s="4" t="str">
        <f t="array" ref="D153">IFERROR(INDEX($C$135:$C$207,SMALL(IF($C$135:$C$207&lt;&gt;"",ROW($C$135:$C$207)-ROW(C$135)+1),ROWS(D$135:D153))),"")</f>
        <v/>
      </c>
      <c r="F153" s="256" t="str">
        <f>'1 Specifikation'!B172</f>
        <v>Välj Vara eller Tjänst</v>
      </c>
      <c r="G153" s="256">
        <f t="shared" si="19"/>
        <v>17</v>
      </c>
      <c r="H153" s="256" t="str">
        <f t="shared" si="20"/>
        <v/>
      </c>
      <c r="I153" s="256" t="str">
        <f t="shared" si="21"/>
        <v/>
      </c>
      <c r="J153" s="256" t="str">
        <f t="shared" si="22"/>
        <v/>
      </c>
      <c r="K153" s="256" t="str">
        <f t="shared" si="23"/>
        <v/>
      </c>
      <c r="L153" s="256" t="str">
        <f t="shared" si="24"/>
        <v/>
      </c>
      <c r="M153" s="256" t="str">
        <f t="shared" si="25"/>
        <v/>
      </c>
      <c r="N153" s="256" t="str">
        <f t="shared" si="26"/>
        <v/>
      </c>
      <c r="O153" s="256" t="str">
        <f t="shared" si="27"/>
        <v/>
      </c>
      <c r="P153" s="256" t="str">
        <f>IF($G153=0,#REF!,"")</f>
        <v/>
      </c>
      <c r="Q153" s="256" t="str">
        <f t="shared" si="28"/>
        <v/>
      </c>
      <c r="R153" s="256" t="str">
        <f t="shared" si="29"/>
        <v/>
      </c>
      <c r="S153" s="256" t="str">
        <f t="shared" si="18"/>
        <v/>
      </c>
    </row>
    <row r="154" spans="3:19" x14ac:dyDescent="0.2">
      <c r="C154" s="4" t="str">
        <f>IF(LEFT('1 Specifikation'!C66,4)="Vara",'1 Specifikation'!B66&amp;" - "&amp;'1 Specifikation'!C66&amp;" - "&amp;'1 Specifikation'!G66,IF('1 Specifikation'!C66="Tjänst",'1 Specifikation'!B66&amp;" - "&amp;'1 Specifikation'!C66&amp;" - "&amp;'1 Specifikation'!E66,""))</f>
        <v/>
      </c>
      <c r="D154" s="4" t="str">
        <f t="array" ref="D154">IFERROR(INDEX($C$135:$C$207,SMALL(IF($C$135:$C$207&lt;&gt;"",ROW($C$135:$C$207)-ROW(C$135)+1),ROWS(D$135:D154))),"")</f>
        <v/>
      </c>
      <c r="F154" s="256" t="str">
        <f>'1 Specifikation'!B173</f>
        <v>Välj Vara eller Tjänst</v>
      </c>
      <c r="G154" s="256">
        <f t="shared" si="19"/>
        <v>17</v>
      </c>
      <c r="H154" s="256" t="str">
        <f t="shared" si="20"/>
        <v/>
      </c>
      <c r="I154" s="256" t="str">
        <f t="shared" si="21"/>
        <v/>
      </c>
      <c r="J154" s="256" t="str">
        <f t="shared" si="22"/>
        <v/>
      </c>
      <c r="K154" s="256" t="str">
        <f t="shared" si="23"/>
        <v/>
      </c>
      <c r="L154" s="256" t="str">
        <f t="shared" si="24"/>
        <v/>
      </c>
      <c r="M154" s="256" t="str">
        <f t="shared" si="25"/>
        <v/>
      </c>
      <c r="N154" s="256" t="str">
        <f t="shared" si="26"/>
        <v/>
      </c>
      <c r="O154" s="256" t="str">
        <f t="shared" si="27"/>
        <v/>
      </c>
      <c r="P154" s="256" t="str">
        <f>IF($G154=0,#REF!,"")</f>
        <v/>
      </c>
      <c r="Q154" s="256" t="str">
        <f t="shared" si="28"/>
        <v/>
      </c>
      <c r="R154" s="256" t="str">
        <f t="shared" si="29"/>
        <v/>
      </c>
      <c r="S154" s="256" t="str">
        <f t="shared" si="18"/>
        <v/>
      </c>
    </row>
    <row r="155" spans="3:19" x14ac:dyDescent="0.2">
      <c r="C155" s="4" t="str">
        <f>IF(LEFT('1 Specifikation'!C67,4)="Vara",'1 Specifikation'!B67&amp;" - "&amp;'1 Specifikation'!C67&amp;" - "&amp;'1 Specifikation'!G67,IF('1 Specifikation'!C67="Tjänst",'1 Specifikation'!B67&amp;" - "&amp;'1 Specifikation'!C67&amp;" - "&amp;'1 Specifikation'!E67,""))</f>
        <v/>
      </c>
      <c r="D155" s="4" t="str">
        <f t="array" ref="D155">IFERROR(INDEX($C$135:$C$207,SMALL(IF($C$135:$C$207&lt;&gt;"",ROW($C$135:$C$207)-ROW(C$135)+1),ROWS(D$135:D155))),"")</f>
        <v/>
      </c>
      <c r="F155" s="256" t="str">
        <f>'1 Specifikation'!B174</f>
        <v>Välj Vara eller Tjänst</v>
      </c>
      <c r="G155" s="256">
        <f t="shared" si="19"/>
        <v>17</v>
      </c>
      <c r="H155" s="256" t="str">
        <f>IF($G155=0,$L$36,"")</f>
        <v/>
      </c>
      <c r="I155" s="256" t="str">
        <f>IF($G155=0,$L$37,"")</f>
        <v/>
      </c>
      <c r="J155" s="256" t="str">
        <f>IF($G155=0,$L$38,"")</f>
        <v/>
      </c>
      <c r="K155" s="256" t="str">
        <f>IF($G155=0,$L$39,"")</f>
        <v/>
      </c>
      <c r="L155" s="256" t="str">
        <f>IF($G155=0,$L$40,"")</f>
        <v/>
      </c>
      <c r="M155" s="256" t="str">
        <f>IF($G155=0,$L$41,"")</f>
        <v/>
      </c>
      <c r="N155" s="256" t="str">
        <f>IF($G155=0,$L$42,"")</f>
        <v/>
      </c>
      <c r="O155" s="256" t="str">
        <f>IF($G155=0,$L$43,"")</f>
        <v/>
      </c>
      <c r="P155" s="256" t="str">
        <f>IF($G155=0,#REF!,"")</f>
        <v/>
      </c>
      <c r="Q155" s="256" t="str">
        <f>IF($G155=0,$L$45,"")</f>
        <v/>
      </c>
      <c r="R155" s="256" t="str">
        <f>IF($G155=0,$L$46,"")</f>
        <v/>
      </c>
      <c r="S155" s="256" t="str">
        <f t="shared" si="18"/>
        <v/>
      </c>
    </row>
    <row r="156" spans="3:19" x14ac:dyDescent="0.2">
      <c r="C156" s="4" t="str">
        <f>IF(LEFT('1 Specifikation'!C68,4)="Vara",'1 Specifikation'!B68&amp;" - "&amp;'1 Specifikation'!C68&amp;" - "&amp;'1 Specifikation'!G68,IF('1 Specifikation'!C68="Tjänst",'1 Specifikation'!B68&amp;" - "&amp;'1 Specifikation'!C68&amp;" - "&amp;'1 Specifikation'!E68,""))</f>
        <v/>
      </c>
      <c r="D156" s="4" t="str">
        <f t="array" ref="D156">IFERROR(INDEX($C$135:$C$207,SMALL(IF($C$135:$C$207&lt;&gt;"",ROW($C$135:$C$207)-ROW(C$135)+1),ROWS(D$135:D156))),"")</f>
        <v/>
      </c>
      <c r="F156" s="256" t="str">
        <f>'1 Specifikation'!B175</f>
        <v>Välj Vara eller Tjänst</v>
      </c>
      <c r="G156" s="256">
        <f t="shared" ref="G156:G160" si="30">IFERROR(FIND("Tjänst",F156),0)</f>
        <v>17</v>
      </c>
      <c r="H156" s="256" t="str">
        <f t="shared" si="20"/>
        <v/>
      </c>
      <c r="I156" s="256" t="str">
        <f t="shared" si="21"/>
        <v/>
      </c>
      <c r="J156" s="256" t="str">
        <f t="shared" si="22"/>
        <v/>
      </c>
      <c r="K156" s="256" t="str">
        <f t="shared" si="23"/>
        <v/>
      </c>
      <c r="L156" s="256" t="str">
        <f t="shared" si="24"/>
        <v/>
      </c>
      <c r="M156" s="256" t="str">
        <f t="shared" si="25"/>
        <v/>
      </c>
      <c r="N156" s="256" t="str">
        <f t="shared" si="26"/>
        <v/>
      </c>
      <c r="O156" s="256" t="str">
        <f t="shared" si="27"/>
        <v/>
      </c>
      <c r="P156" s="256" t="str">
        <f>IF($G156=0,#REF!,"")</f>
        <v/>
      </c>
      <c r="Q156" s="256" t="str">
        <f t="shared" si="28"/>
        <v/>
      </c>
      <c r="R156" s="256" t="str">
        <f t="shared" si="29"/>
        <v/>
      </c>
      <c r="S156" s="256" t="str">
        <f t="shared" si="18"/>
        <v/>
      </c>
    </row>
    <row r="157" spans="3:19" x14ac:dyDescent="0.2">
      <c r="C157" s="4" t="str">
        <f>IF(LEFT('1 Specifikation'!C69,4)="Vara",'1 Specifikation'!B69&amp;" - "&amp;'1 Specifikation'!C69&amp;" - "&amp;'1 Specifikation'!G69,IF('1 Specifikation'!C69="Tjänst",'1 Specifikation'!B69&amp;" - "&amp;'1 Specifikation'!C69&amp;" - "&amp;'1 Specifikation'!E69,""))</f>
        <v/>
      </c>
      <c r="D157" s="4" t="str">
        <f t="array" ref="D157">IFERROR(INDEX($C$135:$C$207,SMALL(IF($C$135:$C$207&lt;&gt;"",ROW($C$135:$C$207)-ROW(C$135)+1),ROWS(D$135:D157))),"")</f>
        <v/>
      </c>
      <c r="F157" s="256" t="str">
        <f>'1 Specifikation'!B176</f>
        <v>Välj Vara eller Tjänst</v>
      </c>
      <c r="G157" s="256">
        <f t="shared" si="30"/>
        <v>17</v>
      </c>
      <c r="H157" s="256" t="str">
        <f t="shared" si="20"/>
        <v/>
      </c>
      <c r="I157" s="256" t="str">
        <f t="shared" si="21"/>
        <v/>
      </c>
      <c r="J157" s="256" t="str">
        <f t="shared" si="22"/>
        <v/>
      </c>
      <c r="K157" s="256" t="str">
        <f t="shared" si="23"/>
        <v/>
      </c>
      <c r="L157" s="256" t="str">
        <f t="shared" si="24"/>
        <v/>
      </c>
      <c r="M157" s="256" t="str">
        <f t="shared" si="25"/>
        <v/>
      </c>
      <c r="N157" s="256" t="str">
        <f t="shared" si="26"/>
        <v/>
      </c>
      <c r="O157" s="256" t="str">
        <f t="shared" si="27"/>
        <v/>
      </c>
      <c r="P157" s="256" t="str">
        <f>IF($G157=0,#REF!,"")</f>
        <v/>
      </c>
      <c r="Q157" s="256" t="str">
        <f t="shared" si="28"/>
        <v/>
      </c>
      <c r="R157" s="256" t="str">
        <f t="shared" si="29"/>
        <v/>
      </c>
      <c r="S157" s="256" t="str">
        <f t="shared" si="18"/>
        <v/>
      </c>
    </row>
    <row r="158" spans="3:19" x14ac:dyDescent="0.2">
      <c r="C158" s="4" t="str">
        <f>IF(LEFT('1 Specifikation'!C70,4)="Vara",'1 Specifikation'!B70&amp;" - "&amp;'1 Specifikation'!C70&amp;" - "&amp;'1 Specifikation'!G70,IF('1 Specifikation'!C70="Tjänst",'1 Specifikation'!B70&amp;" - "&amp;'1 Specifikation'!C70&amp;" - "&amp;'1 Specifikation'!E70,""))</f>
        <v/>
      </c>
      <c r="D158" s="4" t="str">
        <f t="array" ref="D158">IFERROR(INDEX($C$135:$C$207,SMALL(IF($C$135:$C$207&lt;&gt;"",ROW($C$135:$C$207)-ROW(C$135)+1),ROWS(D$135:D158))),"")</f>
        <v/>
      </c>
      <c r="F158" s="256" t="str">
        <f>'1 Specifikation'!B177</f>
        <v>Välj Vara eller Tjänst</v>
      </c>
      <c r="G158" s="256">
        <f t="shared" si="30"/>
        <v>17</v>
      </c>
      <c r="H158" s="256" t="str">
        <f t="shared" si="20"/>
        <v/>
      </c>
      <c r="I158" s="256" t="str">
        <f t="shared" si="21"/>
        <v/>
      </c>
      <c r="J158" s="256" t="str">
        <f t="shared" si="22"/>
        <v/>
      </c>
      <c r="K158" s="256" t="str">
        <f t="shared" si="23"/>
        <v/>
      </c>
      <c r="L158" s="256" t="str">
        <f t="shared" si="24"/>
        <v/>
      </c>
      <c r="M158" s="256" t="str">
        <f t="shared" si="25"/>
        <v/>
      </c>
      <c r="N158" s="256" t="str">
        <f t="shared" si="26"/>
        <v/>
      </c>
      <c r="O158" s="256" t="str">
        <f t="shared" si="27"/>
        <v/>
      </c>
      <c r="P158" s="256" t="str">
        <f>IF($G158=0,#REF!,"")</f>
        <v/>
      </c>
      <c r="Q158" s="256" t="str">
        <f t="shared" si="28"/>
        <v/>
      </c>
      <c r="R158" s="256" t="str">
        <f t="shared" si="29"/>
        <v/>
      </c>
      <c r="S158" s="256" t="str">
        <f t="shared" si="18"/>
        <v/>
      </c>
    </row>
    <row r="159" spans="3:19" x14ac:dyDescent="0.2">
      <c r="C159" s="4" t="str">
        <f>IF(LEFT('1 Specifikation'!C71,4)="Vara",'1 Specifikation'!B71&amp;" - "&amp;'1 Specifikation'!C71&amp;" - "&amp;'1 Specifikation'!G71,IF('1 Specifikation'!C71="Tjänst",'1 Specifikation'!B71&amp;" - "&amp;'1 Specifikation'!C71&amp;" - "&amp;'1 Specifikation'!E71,""))</f>
        <v/>
      </c>
      <c r="D159" s="4" t="str">
        <f t="array" ref="D159">IFERROR(INDEX($C$135:$C$207,SMALL(IF($C$135:$C$207&lt;&gt;"",ROW($C$135:$C$207)-ROW(C$135)+1),ROWS(D$135:D159))),"")</f>
        <v/>
      </c>
      <c r="F159" s="256" t="str">
        <f>'1 Specifikation'!B178</f>
        <v>Välj Vara eller Tjänst</v>
      </c>
      <c r="G159" s="256">
        <f t="shared" si="30"/>
        <v>17</v>
      </c>
      <c r="H159" s="256" t="str">
        <f t="shared" si="20"/>
        <v/>
      </c>
      <c r="I159" s="256" t="str">
        <f t="shared" si="21"/>
        <v/>
      </c>
      <c r="J159" s="256" t="str">
        <f t="shared" si="22"/>
        <v/>
      </c>
      <c r="K159" s="256" t="str">
        <f t="shared" si="23"/>
        <v/>
      </c>
      <c r="L159" s="256" t="str">
        <f t="shared" si="24"/>
        <v/>
      </c>
      <c r="M159" s="256" t="str">
        <f t="shared" si="25"/>
        <v/>
      </c>
      <c r="N159" s="256" t="str">
        <f t="shared" si="26"/>
        <v/>
      </c>
      <c r="O159" s="256" t="str">
        <f t="shared" si="27"/>
        <v/>
      </c>
      <c r="P159" s="256" t="str">
        <f>IF($G159=0,#REF!,"")</f>
        <v/>
      </c>
      <c r="Q159" s="256" t="str">
        <f t="shared" si="28"/>
        <v/>
      </c>
      <c r="R159" s="256" t="str">
        <f t="shared" si="29"/>
        <v/>
      </c>
      <c r="S159" s="256" t="str">
        <f t="shared" si="18"/>
        <v/>
      </c>
    </row>
    <row r="160" spans="3:19" x14ac:dyDescent="0.2">
      <c r="C160" s="4" t="str">
        <f>IF(LEFT('1 Specifikation'!C72,4)="Vara",'1 Specifikation'!B72&amp;" - "&amp;'1 Specifikation'!C72&amp;" - "&amp;'1 Specifikation'!G72,IF('1 Specifikation'!C72="Tjänst",'1 Specifikation'!B72&amp;" - "&amp;'1 Specifikation'!C72&amp;" - "&amp;'1 Specifikation'!E72,""))</f>
        <v/>
      </c>
      <c r="D160" s="4" t="str">
        <f t="array" ref="D160">IFERROR(INDEX($C$135:$C$207,SMALL(IF($C$135:$C$207&lt;&gt;"",ROW($C$135:$C$207)-ROW(C$135)+1),ROWS(D$135:D160))),"")</f>
        <v/>
      </c>
      <c r="F160" s="256" t="str">
        <f>'1 Specifikation'!B179</f>
        <v>Välj Vara eller Tjänst</v>
      </c>
      <c r="G160" s="256">
        <f t="shared" si="30"/>
        <v>17</v>
      </c>
      <c r="H160" s="256" t="str">
        <f t="shared" si="20"/>
        <v/>
      </c>
      <c r="I160" s="256" t="str">
        <f t="shared" si="21"/>
        <v/>
      </c>
      <c r="J160" s="256" t="str">
        <f t="shared" si="22"/>
        <v/>
      </c>
      <c r="K160" s="256" t="str">
        <f t="shared" si="23"/>
        <v/>
      </c>
      <c r="L160" s="256" t="str">
        <f t="shared" si="24"/>
        <v/>
      </c>
      <c r="M160" s="256" t="str">
        <f t="shared" si="25"/>
        <v/>
      </c>
      <c r="N160" s="256" t="str">
        <f t="shared" si="26"/>
        <v/>
      </c>
      <c r="O160" s="256" t="str">
        <f t="shared" si="27"/>
        <v/>
      </c>
      <c r="P160" s="256" t="str">
        <f>IF($G160=0,#REF!,"")</f>
        <v/>
      </c>
      <c r="Q160" s="256" t="str">
        <f t="shared" si="28"/>
        <v/>
      </c>
      <c r="R160" s="256" t="str">
        <f t="shared" si="29"/>
        <v/>
      </c>
      <c r="S160" s="256" t="str">
        <f t="shared" si="18"/>
        <v/>
      </c>
    </row>
    <row r="161" spans="3:19" x14ac:dyDescent="0.2">
      <c r="C161" s="4" t="str">
        <f>IF(LEFT('1 Specifikation'!C73,4)="Vara",'1 Specifikation'!B73&amp;" - "&amp;'1 Specifikation'!C73&amp;" - "&amp;'1 Specifikation'!G73,IF('1 Specifikation'!C73="Tjänst",'1 Specifikation'!B73&amp;" - "&amp;'1 Specifikation'!C73&amp;" - "&amp;'1 Specifikation'!E73,""))</f>
        <v/>
      </c>
      <c r="D161" s="4" t="str">
        <f t="array" ref="D161">IFERROR(INDEX($C$135:$C$207,SMALL(IF($C$135:$C$207&lt;&gt;"",ROW($C$135:$C$207)-ROW(C$135)+1),ROWS(D$135:D161))),"")</f>
        <v/>
      </c>
      <c r="F161" s="256" t="str">
        <f>'1 Specifikation'!B180</f>
        <v>Välj Vara eller Tjänst</v>
      </c>
      <c r="G161" s="256">
        <f t="shared" ref="G161:G170" si="31">IFERROR(FIND("Tjänst",F161),0)</f>
        <v>17</v>
      </c>
      <c r="H161" s="256" t="str">
        <f t="shared" si="20"/>
        <v/>
      </c>
      <c r="I161" s="256" t="str">
        <f t="shared" si="21"/>
        <v/>
      </c>
      <c r="J161" s="256" t="str">
        <f t="shared" si="22"/>
        <v/>
      </c>
      <c r="K161" s="256" t="str">
        <f t="shared" si="23"/>
        <v/>
      </c>
      <c r="L161" s="256" t="str">
        <f t="shared" si="24"/>
        <v/>
      </c>
      <c r="M161" s="256" t="str">
        <f t="shared" si="25"/>
        <v/>
      </c>
      <c r="N161" s="256" t="str">
        <f t="shared" si="26"/>
        <v/>
      </c>
      <c r="O161" s="256" t="str">
        <f t="shared" si="27"/>
        <v/>
      </c>
      <c r="P161" s="256" t="str">
        <f>IF($G161=0,#REF!,"")</f>
        <v/>
      </c>
      <c r="Q161" s="256" t="str">
        <f t="shared" si="28"/>
        <v/>
      </c>
      <c r="R161" s="256" t="str">
        <f t="shared" si="29"/>
        <v/>
      </c>
      <c r="S161" s="256" t="str">
        <f t="shared" si="18"/>
        <v/>
      </c>
    </row>
    <row r="162" spans="3:19" x14ac:dyDescent="0.2">
      <c r="C162" s="4" t="str">
        <f>IF(LEFT('1 Specifikation'!C74,4)="Vara",'1 Specifikation'!B74&amp;" - "&amp;'1 Specifikation'!C74&amp;" - "&amp;'1 Specifikation'!G74,IF('1 Specifikation'!C74="Tjänst",'1 Specifikation'!B74&amp;" - "&amp;'1 Specifikation'!C74&amp;" - "&amp;'1 Specifikation'!E74,""))</f>
        <v/>
      </c>
      <c r="D162" s="4" t="str">
        <f t="array" ref="D162">IFERROR(INDEX($C$135:$C$207,SMALL(IF($C$135:$C$207&lt;&gt;"",ROW($C$135:$C$207)-ROW(C$135)+1),ROWS(D$135:D162))),"")</f>
        <v/>
      </c>
      <c r="F162" s="256" t="str">
        <f>'1 Specifikation'!B181</f>
        <v>Välj Vara eller Tjänst</v>
      </c>
      <c r="G162" s="256">
        <f t="shared" si="31"/>
        <v>17</v>
      </c>
      <c r="H162" s="256" t="str">
        <f t="shared" si="20"/>
        <v/>
      </c>
      <c r="I162" s="256" t="str">
        <f t="shared" si="21"/>
        <v/>
      </c>
      <c r="J162" s="256" t="str">
        <f t="shared" si="22"/>
        <v/>
      </c>
      <c r="K162" s="256" t="str">
        <f t="shared" si="23"/>
        <v/>
      </c>
      <c r="L162" s="256" t="str">
        <f t="shared" si="24"/>
        <v/>
      </c>
      <c r="M162" s="256" t="str">
        <f t="shared" si="25"/>
        <v/>
      </c>
      <c r="N162" s="256" t="str">
        <f t="shared" si="26"/>
        <v/>
      </c>
      <c r="O162" s="256" t="str">
        <f t="shared" si="27"/>
        <v/>
      </c>
      <c r="P162" s="256" t="str">
        <f>IF($G162=0,#REF!,"")</f>
        <v/>
      </c>
      <c r="Q162" s="256" t="str">
        <f t="shared" si="28"/>
        <v/>
      </c>
      <c r="R162" s="256" t="str">
        <f t="shared" si="29"/>
        <v/>
      </c>
      <c r="S162" s="256" t="str">
        <f t="shared" si="18"/>
        <v/>
      </c>
    </row>
    <row r="163" spans="3:19" x14ac:dyDescent="0.2">
      <c r="C163" s="4" t="str">
        <f>IF(LEFT('1 Specifikation'!C75,4)="Vara",'1 Specifikation'!B75&amp;" - "&amp;'1 Specifikation'!C75&amp;" - "&amp;'1 Specifikation'!G75,IF('1 Specifikation'!C75="Tjänst",'1 Specifikation'!B75&amp;" - "&amp;'1 Specifikation'!C75&amp;" - "&amp;'1 Specifikation'!E75,""))</f>
        <v/>
      </c>
      <c r="D163" s="4" t="str">
        <f t="array" ref="D163">IFERROR(INDEX($C$135:$C$207,SMALL(IF($C$135:$C$207&lt;&gt;"",ROW($C$135:$C$207)-ROW(C$135)+1),ROWS(D$135:D163))),"")</f>
        <v/>
      </c>
      <c r="F163" s="256" t="str">
        <f>'1 Specifikation'!B182</f>
        <v>Välj Vara eller Tjänst</v>
      </c>
      <c r="G163" s="256">
        <f t="shared" si="31"/>
        <v>17</v>
      </c>
      <c r="H163" s="256" t="str">
        <f t="shared" si="20"/>
        <v/>
      </c>
      <c r="I163" s="256" t="str">
        <f t="shared" si="21"/>
        <v/>
      </c>
      <c r="J163" s="256" t="str">
        <f t="shared" si="22"/>
        <v/>
      </c>
      <c r="K163" s="256" t="str">
        <f t="shared" si="23"/>
        <v/>
      </c>
      <c r="L163" s="256" t="str">
        <f t="shared" si="24"/>
        <v/>
      </c>
      <c r="M163" s="256" t="str">
        <f t="shared" si="25"/>
        <v/>
      </c>
      <c r="N163" s="256" t="str">
        <f t="shared" si="26"/>
        <v/>
      </c>
      <c r="O163" s="256" t="str">
        <f t="shared" si="27"/>
        <v/>
      </c>
      <c r="P163" s="256" t="str">
        <f>IF($G163=0,#REF!,"")</f>
        <v/>
      </c>
      <c r="Q163" s="256" t="str">
        <f t="shared" si="28"/>
        <v/>
      </c>
      <c r="R163" s="256" t="str">
        <f t="shared" si="29"/>
        <v/>
      </c>
      <c r="S163" s="256" t="str">
        <f t="shared" si="18"/>
        <v/>
      </c>
    </row>
    <row r="164" spans="3:19" x14ac:dyDescent="0.2">
      <c r="C164" s="4" t="str">
        <f>IF(LEFT('1 Specifikation'!C76,4)="Vara",'1 Specifikation'!B76&amp;" - "&amp;'1 Specifikation'!C76&amp;" - "&amp;'1 Specifikation'!G76,IF('1 Specifikation'!C76="Tjänst",'1 Specifikation'!B76&amp;" - "&amp;'1 Specifikation'!C76&amp;" - "&amp;'1 Specifikation'!E76,""))</f>
        <v/>
      </c>
      <c r="D164" s="4" t="str">
        <f t="array" ref="D164">IFERROR(INDEX($C$135:$C$207,SMALL(IF($C$135:$C$207&lt;&gt;"",ROW($C$135:$C$207)-ROW(C$135)+1),ROWS(D$135:D164))),"")</f>
        <v/>
      </c>
      <c r="F164" s="256" t="str">
        <f>'1 Specifikation'!B183</f>
        <v>Välj Vara eller Tjänst</v>
      </c>
      <c r="G164" s="256">
        <f t="shared" si="31"/>
        <v>17</v>
      </c>
      <c r="H164" s="256" t="str">
        <f t="shared" si="20"/>
        <v/>
      </c>
      <c r="I164" s="256" t="str">
        <f t="shared" si="21"/>
        <v/>
      </c>
      <c r="J164" s="256" t="str">
        <f t="shared" si="22"/>
        <v/>
      </c>
      <c r="K164" s="256" t="str">
        <f t="shared" si="23"/>
        <v/>
      </c>
      <c r="L164" s="256" t="str">
        <f t="shared" si="24"/>
        <v/>
      </c>
      <c r="M164" s="256" t="str">
        <f t="shared" si="25"/>
        <v/>
      </c>
      <c r="N164" s="256" t="str">
        <f t="shared" si="26"/>
        <v/>
      </c>
      <c r="O164" s="256" t="str">
        <f t="shared" si="27"/>
        <v/>
      </c>
      <c r="P164" s="256" t="str">
        <f>IF($G164=0,#REF!,"")</f>
        <v/>
      </c>
      <c r="Q164" s="256" t="str">
        <f t="shared" si="28"/>
        <v/>
      </c>
      <c r="R164" s="256" t="str">
        <f t="shared" si="29"/>
        <v/>
      </c>
      <c r="S164" s="256" t="str">
        <f t="shared" si="18"/>
        <v/>
      </c>
    </row>
    <row r="165" spans="3:19" x14ac:dyDescent="0.2">
      <c r="C165" s="4" t="str">
        <f>IF(LEFT('1 Specifikation'!C77,4)="Vara",'1 Specifikation'!B77&amp;" - "&amp;'1 Specifikation'!C77&amp;" - "&amp;'1 Specifikation'!G77,IF('1 Specifikation'!C77="Tjänst",'1 Specifikation'!B77&amp;" - "&amp;'1 Specifikation'!C77&amp;" - "&amp;'1 Specifikation'!E77,""))</f>
        <v/>
      </c>
      <c r="D165" s="4" t="str">
        <f t="array" ref="D165">IFERROR(INDEX($C$135:$C$207,SMALL(IF($C$135:$C$207&lt;&gt;"",ROW($C$135:$C$207)-ROW(C$135)+1),ROWS(D$135:D165))),"")</f>
        <v/>
      </c>
      <c r="F165" s="256" t="str">
        <f>'1 Specifikation'!B184</f>
        <v>Välj Vara eller Tjänst</v>
      </c>
      <c r="G165" s="256">
        <f t="shared" si="31"/>
        <v>17</v>
      </c>
      <c r="H165" s="256" t="str">
        <f t="shared" si="20"/>
        <v/>
      </c>
      <c r="I165" s="256" t="str">
        <f t="shared" si="21"/>
        <v/>
      </c>
      <c r="J165" s="256" t="str">
        <f t="shared" si="22"/>
        <v/>
      </c>
      <c r="K165" s="256" t="str">
        <f t="shared" si="23"/>
        <v/>
      </c>
      <c r="L165" s="256" t="str">
        <f t="shared" si="24"/>
        <v/>
      </c>
      <c r="M165" s="256" t="str">
        <f t="shared" si="25"/>
        <v/>
      </c>
      <c r="N165" s="256" t="str">
        <f t="shared" si="26"/>
        <v/>
      </c>
      <c r="O165" s="256" t="str">
        <f t="shared" si="27"/>
        <v/>
      </c>
      <c r="P165" s="256" t="str">
        <f>IF($G165=0,#REF!,"")</f>
        <v/>
      </c>
      <c r="Q165" s="256" t="str">
        <f t="shared" si="28"/>
        <v/>
      </c>
      <c r="R165" s="256" t="str">
        <f t="shared" si="29"/>
        <v/>
      </c>
      <c r="S165" s="256" t="str">
        <f t="shared" si="18"/>
        <v/>
      </c>
    </row>
    <row r="166" spans="3:19" x14ac:dyDescent="0.2">
      <c r="C166" s="4" t="str">
        <f>IF(LEFT('1 Specifikation'!C78,4)="Vara",'1 Specifikation'!B78&amp;" - "&amp;'1 Specifikation'!C78&amp;" - "&amp;'1 Specifikation'!G78,IF('1 Specifikation'!C78="Tjänst",'1 Specifikation'!B78&amp;" - "&amp;'1 Specifikation'!C78&amp;" - "&amp;'1 Specifikation'!E78,""))</f>
        <v/>
      </c>
      <c r="D166" s="4" t="str">
        <f t="array" ref="D166">IFERROR(INDEX($C$135:$C$207,SMALL(IF($C$135:$C$207&lt;&gt;"",ROW($C$135:$C$207)-ROW(C$135)+1),ROWS(D$135:D166))),"")</f>
        <v/>
      </c>
      <c r="F166" s="256" t="str">
        <f>'1 Specifikation'!B185</f>
        <v>Välj Vara eller Tjänst</v>
      </c>
      <c r="G166" s="256">
        <f t="shared" si="31"/>
        <v>17</v>
      </c>
      <c r="H166" s="256" t="str">
        <f t="shared" si="20"/>
        <v/>
      </c>
      <c r="I166" s="256" t="str">
        <f t="shared" si="21"/>
        <v/>
      </c>
      <c r="J166" s="256" t="str">
        <f t="shared" si="22"/>
        <v/>
      </c>
      <c r="K166" s="256" t="str">
        <f t="shared" si="23"/>
        <v/>
      </c>
      <c r="L166" s="256" t="str">
        <f t="shared" si="24"/>
        <v/>
      </c>
      <c r="M166" s="256" t="str">
        <f t="shared" si="25"/>
        <v/>
      </c>
      <c r="N166" s="256" t="str">
        <f t="shared" si="26"/>
        <v/>
      </c>
      <c r="O166" s="256" t="str">
        <f t="shared" si="27"/>
        <v/>
      </c>
      <c r="P166" s="256" t="str">
        <f>IF($G166=0,#REF!,"")</f>
        <v/>
      </c>
      <c r="Q166" s="256" t="str">
        <f t="shared" si="28"/>
        <v/>
      </c>
      <c r="R166" s="256" t="str">
        <f t="shared" si="29"/>
        <v/>
      </c>
      <c r="S166" s="256" t="str">
        <f t="shared" si="18"/>
        <v/>
      </c>
    </row>
    <row r="167" spans="3:19" x14ac:dyDescent="0.2">
      <c r="C167" s="4" t="str">
        <f>IF(LEFT('1 Specifikation'!C79,4)="Vara",'1 Specifikation'!B79&amp;" - "&amp;'1 Specifikation'!C79&amp;" - "&amp;'1 Specifikation'!G79,IF('1 Specifikation'!C79="Tjänst",'1 Specifikation'!B79&amp;" - "&amp;'1 Specifikation'!C79&amp;" - "&amp;'1 Specifikation'!E79,""))</f>
        <v/>
      </c>
      <c r="D167" s="4" t="str">
        <f t="array" ref="D167">IFERROR(INDEX($C$135:$C$207,SMALL(IF($C$135:$C$207&lt;&gt;"",ROW($C$135:$C$207)-ROW(C$135)+1),ROWS(D$135:D167))),"")</f>
        <v/>
      </c>
      <c r="F167" s="256" t="str">
        <f>'1 Specifikation'!B186</f>
        <v>Välj Vara eller Tjänst</v>
      </c>
      <c r="G167" s="256">
        <f t="shared" si="31"/>
        <v>17</v>
      </c>
      <c r="H167" s="256" t="str">
        <f t="shared" si="20"/>
        <v/>
      </c>
      <c r="I167" s="256" t="str">
        <f t="shared" si="21"/>
        <v/>
      </c>
      <c r="J167" s="256" t="str">
        <f t="shared" si="22"/>
        <v/>
      </c>
      <c r="K167" s="256" t="str">
        <f t="shared" si="23"/>
        <v/>
      </c>
      <c r="L167" s="256" t="str">
        <f t="shared" si="24"/>
        <v/>
      </c>
      <c r="M167" s="256" t="str">
        <f t="shared" si="25"/>
        <v/>
      </c>
      <c r="N167" s="256" t="str">
        <f t="shared" si="26"/>
        <v/>
      </c>
      <c r="O167" s="256" t="str">
        <f t="shared" si="27"/>
        <v/>
      </c>
      <c r="P167" s="256" t="str">
        <f>IF($G167=0,#REF!,"")</f>
        <v/>
      </c>
      <c r="Q167" s="256" t="str">
        <f t="shared" si="28"/>
        <v/>
      </c>
      <c r="R167" s="256" t="str">
        <f t="shared" si="29"/>
        <v/>
      </c>
      <c r="S167" s="256" t="str">
        <f t="shared" si="18"/>
        <v/>
      </c>
    </row>
    <row r="168" spans="3:19" x14ac:dyDescent="0.2">
      <c r="C168" s="4" t="str">
        <f>IF(LEFT('1 Specifikation'!C80,4)="Vara",'1 Specifikation'!B80&amp;" - "&amp;'1 Specifikation'!C80&amp;" - "&amp;'1 Specifikation'!G80,IF('1 Specifikation'!C80="Tjänst",'1 Specifikation'!B80&amp;" - "&amp;'1 Specifikation'!C80&amp;" - "&amp;'1 Specifikation'!E80,""))</f>
        <v/>
      </c>
      <c r="D168" s="4" t="str">
        <f t="array" ref="D168">IFERROR(INDEX($C$135:$C$207,SMALL(IF($C$135:$C$207&lt;&gt;"",ROW($C$135:$C$207)-ROW(C$135)+1),ROWS(D$135:D168))),"")</f>
        <v/>
      </c>
      <c r="F168" s="256" t="str">
        <f>'1 Specifikation'!B187</f>
        <v>Välj Vara eller Tjänst</v>
      </c>
      <c r="G168" s="256">
        <f t="shared" si="31"/>
        <v>17</v>
      </c>
      <c r="H168" s="256" t="str">
        <f t="shared" si="20"/>
        <v/>
      </c>
      <c r="I168" s="256" t="str">
        <f t="shared" si="21"/>
        <v/>
      </c>
      <c r="J168" s="256" t="str">
        <f t="shared" si="22"/>
        <v/>
      </c>
      <c r="K168" s="256" t="str">
        <f t="shared" si="23"/>
        <v/>
      </c>
      <c r="L168" s="256" t="str">
        <f t="shared" si="24"/>
        <v/>
      </c>
      <c r="M168" s="256" t="str">
        <f t="shared" si="25"/>
        <v/>
      </c>
      <c r="N168" s="256" t="str">
        <f t="shared" si="26"/>
        <v/>
      </c>
      <c r="O168" s="256" t="str">
        <f t="shared" si="27"/>
        <v/>
      </c>
      <c r="P168" s="256" t="str">
        <f>IF($G168=0,#REF!,"")</f>
        <v/>
      </c>
      <c r="Q168" s="256" t="str">
        <f t="shared" si="28"/>
        <v/>
      </c>
      <c r="R168" s="256" t="str">
        <f t="shared" si="29"/>
        <v/>
      </c>
      <c r="S168" s="256" t="str">
        <f t="shared" ref="S168:S200" si="32">IF($G168=0,$L$44,"")</f>
        <v/>
      </c>
    </row>
    <row r="169" spans="3:19" x14ac:dyDescent="0.2">
      <c r="C169" s="4" t="str">
        <f>IF(LEFT('1 Specifikation'!C81,4)="Vara",'1 Specifikation'!B81&amp;" - "&amp;'1 Specifikation'!C81&amp;" - "&amp;'1 Specifikation'!G81,IF('1 Specifikation'!C81="Tjänst",'1 Specifikation'!B81&amp;" - "&amp;'1 Specifikation'!C81&amp;" - "&amp;'1 Specifikation'!E81,""))</f>
        <v/>
      </c>
      <c r="D169" s="4" t="str">
        <f t="array" ref="D169">IFERROR(INDEX($C$135:$C$207,SMALL(IF($C$135:$C$207&lt;&gt;"",ROW($C$135:$C$207)-ROW(C$135)+1),ROWS(D$135:D169))),"")</f>
        <v/>
      </c>
      <c r="F169" s="256" t="str">
        <f>'1 Specifikation'!B188</f>
        <v>Välj Vara eller Tjänst</v>
      </c>
      <c r="G169" s="256">
        <f t="shared" si="31"/>
        <v>17</v>
      </c>
      <c r="H169" s="256" t="str">
        <f t="shared" si="20"/>
        <v/>
      </c>
      <c r="I169" s="256" t="str">
        <f t="shared" si="21"/>
        <v/>
      </c>
      <c r="J169" s="256" t="str">
        <f t="shared" si="22"/>
        <v/>
      </c>
      <c r="K169" s="256" t="str">
        <f t="shared" si="23"/>
        <v/>
      </c>
      <c r="L169" s="256" t="str">
        <f t="shared" si="24"/>
        <v/>
      </c>
      <c r="M169" s="256" t="str">
        <f t="shared" si="25"/>
        <v/>
      </c>
      <c r="N169" s="256" t="str">
        <f t="shared" si="26"/>
        <v/>
      </c>
      <c r="O169" s="256" t="str">
        <f t="shared" si="27"/>
        <v/>
      </c>
      <c r="P169" s="256" t="str">
        <f>IF($G169=0,#REF!,"")</f>
        <v/>
      </c>
      <c r="Q169" s="256" t="str">
        <f t="shared" si="28"/>
        <v/>
      </c>
      <c r="R169" s="256" t="str">
        <f t="shared" si="29"/>
        <v/>
      </c>
      <c r="S169" s="256" t="str">
        <f t="shared" si="32"/>
        <v/>
      </c>
    </row>
    <row r="170" spans="3:19" x14ac:dyDescent="0.2">
      <c r="C170" s="4" t="str">
        <f>IF(LEFT('1 Specifikation'!C82,4)="Vara",'1 Specifikation'!B82&amp;" - "&amp;'1 Specifikation'!C82&amp;" - "&amp;'1 Specifikation'!G82,IF('1 Specifikation'!C82="Tjänst",'1 Specifikation'!B82&amp;" - "&amp;'1 Specifikation'!C82&amp;" - "&amp;'1 Specifikation'!E82,""))</f>
        <v/>
      </c>
      <c r="D170" s="4" t="str">
        <f t="array" ref="D170">IFERROR(INDEX($C$135:$C$207,SMALL(IF($C$135:$C$207&lt;&gt;"",ROW($C$135:$C$207)-ROW(C$135)+1),ROWS(D$135:D170))),"")</f>
        <v/>
      </c>
      <c r="F170" s="256" t="str">
        <f>'1 Specifikation'!B189</f>
        <v>Välj Vara eller Tjänst</v>
      </c>
      <c r="G170" s="256">
        <f t="shared" si="31"/>
        <v>17</v>
      </c>
      <c r="H170" s="256" t="str">
        <f>IF($G170=0,$L$36,"")</f>
        <v/>
      </c>
      <c r="I170" s="256" t="str">
        <f>IF($G170=0,$L$37,"")</f>
        <v/>
      </c>
      <c r="J170" s="256" t="str">
        <f>IF($G170=0,$L$38,"")</f>
        <v/>
      </c>
      <c r="K170" s="256" t="str">
        <f>IF($G170=0,$L$39,"")</f>
        <v/>
      </c>
      <c r="L170" s="256" t="str">
        <f>IF($G170=0,$L$40,"")</f>
        <v/>
      </c>
      <c r="M170" s="256" t="str">
        <f>IF($G170=0,$L$41,"")</f>
        <v/>
      </c>
      <c r="N170" s="256" t="str">
        <f>IF($G170=0,$L$42,"")</f>
        <v/>
      </c>
      <c r="O170" s="256" t="str">
        <f>IF($G170=0,$L$43,"")</f>
        <v/>
      </c>
      <c r="P170" s="256" t="str">
        <f>IF($G170=0,#REF!,"")</f>
        <v/>
      </c>
      <c r="Q170" s="256" t="str">
        <f>IF($G170=0,$L$45,"")</f>
        <v/>
      </c>
      <c r="R170" s="256" t="str">
        <f>IF($G170=0,$L$46,"")</f>
        <v/>
      </c>
      <c r="S170" s="256" t="str">
        <f t="shared" si="32"/>
        <v/>
      </c>
    </row>
    <row r="171" spans="3:19" x14ac:dyDescent="0.2">
      <c r="C171" s="4" t="str">
        <f>IF(LEFT('1 Specifikation'!C83,4)="Vara",'1 Specifikation'!B83&amp;" - "&amp;'1 Specifikation'!C83&amp;" - "&amp;'1 Specifikation'!G83,IF('1 Specifikation'!C83="Tjänst",'1 Specifikation'!B83&amp;" - "&amp;'1 Specifikation'!C83&amp;" - "&amp;'1 Specifikation'!E83,""))</f>
        <v/>
      </c>
      <c r="D171" s="4" t="str">
        <f t="array" ref="D171">IFERROR(INDEX($C$135:$C$207,SMALL(IF($C$135:$C$207&lt;&gt;"",ROW($C$135:$C$207)-ROW(C$135)+1),ROWS(D$135:D171))),"")</f>
        <v/>
      </c>
      <c r="F171" s="256" t="str">
        <f>'1 Specifikation'!B190</f>
        <v>Välj Vara eller Tjänst</v>
      </c>
      <c r="G171" s="256">
        <f t="shared" si="19"/>
        <v>17</v>
      </c>
      <c r="H171" s="256" t="str">
        <f t="shared" si="20"/>
        <v/>
      </c>
      <c r="I171" s="256" t="str">
        <f t="shared" si="21"/>
        <v/>
      </c>
      <c r="J171" s="256" t="str">
        <f t="shared" si="22"/>
        <v/>
      </c>
      <c r="K171" s="256" t="str">
        <f t="shared" si="23"/>
        <v/>
      </c>
      <c r="L171" s="256" t="str">
        <f t="shared" si="24"/>
        <v/>
      </c>
      <c r="M171" s="256" t="str">
        <f t="shared" si="25"/>
        <v/>
      </c>
      <c r="N171" s="256" t="str">
        <f t="shared" si="26"/>
        <v/>
      </c>
      <c r="O171" s="256" t="str">
        <f t="shared" si="27"/>
        <v/>
      </c>
      <c r="P171" s="256" t="str">
        <f>IF($G171=0,#REF!,"")</f>
        <v/>
      </c>
      <c r="Q171" s="256" t="str">
        <f t="shared" si="28"/>
        <v/>
      </c>
      <c r="R171" s="256" t="str">
        <f t="shared" si="29"/>
        <v/>
      </c>
      <c r="S171" s="256" t="str">
        <f t="shared" si="32"/>
        <v/>
      </c>
    </row>
    <row r="172" spans="3:19" x14ac:dyDescent="0.2">
      <c r="C172" s="4" t="str">
        <f>IF(LEFT('1 Specifikation'!C84,4)="Vara",'1 Specifikation'!B84&amp;" - "&amp;'1 Specifikation'!C84&amp;" - "&amp;'1 Specifikation'!G84,IF('1 Specifikation'!C84="Tjänst",'1 Specifikation'!B84&amp;" - "&amp;'1 Specifikation'!C84&amp;" - "&amp;'1 Specifikation'!E84,""))</f>
        <v/>
      </c>
      <c r="D172" s="4" t="str">
        <f t="array" ref="D172">IFERROR(INDEX($C$135:$C$207,SMALL(IF($C$135:$C$207&lt;&gt;"",ROW($C$135:$C$207)-ROW(C$135)+1),ROWS(D$135:D172))),"")</f>
        <v/>
      </c>
      <c r="F172" s="256" t="str">
        <f>'1 Specifikation'!B191</f>
        <v>Välj Vara eller Tjänst</v>
      </c>
      <c r="G172" s="256">
        <f t="shared" si="19"/>
        <v>17</v>
      </c>
      <c r="H172" s="256" t="str">
        <f t="shared" si="20"/>
        <v/>
      </c>
      <c r="I172" s="256" t="str">
        <f t="shared" si="21"/>
        <v/>
      </c>
      <c r="J172" s="256" t="str">
        <f t="shared" si="22"/>
        <v/>
      </c>
      <c r="K172" s="256" t="str">
        <f t="shared" si="23"/>
        <v/>
      </c>
      <c r="L172" s="256" t="str">
        <f t="shared" si="24"/>
        <v/>
      </c>
      <c r="M172" s="256" t="str">
        <f t="shared" si="25"/>
        <v/>
      </c>
      <c r="N172" s="256" t="str">
        <f t="shared" si="26"/>
        <v/>
      </c>
      <c r="O172" s="256" t="str">
        <f t="shared" si="27"/>
        <v/>
      </c>
      <c r="P172" s="256" t="str">
        <f>IF($G172=0,#REF!,"")</f>
        <v/>
      </c>
      <c r="Q172" s="256" t="str">
        <f t="shared" si="28"/>
        <v/>
      </c>
      <c r="R172" s="256" t="str">
        <f t="shared" si="29"/>
        <v/>
      </c>
      <c r="S172" s="256" t="str">
        <f t="shared" si="32"/>
        <v/>
      </c>
    </row>
    <row r="173" spans="3:19" x14ac:dyDescent="0.2">
      <c r="C173" s="4" t="str">
        <f>IF(LEFT('1 Specifikation'!C85,4)="Vara",'1 Specifikation'!B85&amp;" - "&amp;'1 Specifikation'!C85&amp;" - "&amp;'1 Specifikation'!G85,IF('1 Specifikation'!C85="Tjänst",'1 Specifikation'!B85&amp;" - "&amp;'1 Specifikation'!C85&amp;" - "&amp;'1 Specifikation'!E85,""))</f>
        <v/>
      </c>
      <c r="D173" s="4" t="str">
        <f t="array" ref="D173">IFERROR(INDEX($C$135:$C$207,SMALL(IF($C$135:$C$207&lt;&gt;"",ROW($C$135:$C$207)-ROW(C$135)+1),ROWS(D$135:D173))),"")</f>
        <v/>
      </c>
      <c r="F173" s="256" t="str">
        <f>'1 Specifikation'!B192</f>
        <v>Välj Vara eller Tjänst</v>
      </c>
      <c r="G173" s="256">
        <f t="shared" ref="G173:G192" si="33">IFERROR(FIND("Tjänst",F173),0)</f>
        <v>17</v>
      </c>
      <c r="H173" s="256" t="str">
        <f t="shared" si="20"/>
        <v/>
      </c>
      <c r="I173" s="256" t="str">
        <f t="shared" si="21"/>
        <v/>
      </c>
      <c r="J173" s="256" t="str">
        <f t="shared" si="22"/>
        <v/>
      </c>
      <c r="K173" s="256" t="str">
        <f t="shared" si="23"/>
        <v/>
      </c>
      <c r="L173" s="256" t="str">
        <f t="shared" si="24"/>
        <v/>
      </c>
      <c r="M173" s="256" t="str">
        <f t="shared" si="25"/>
        <v/>
      </c>
      <c r="N173" s="256" t="str">
        <f t="shared" si="26"/>
        <v/>
      </c>
      <c r="O173" s="256" t="str">
        <f t="shared" si="27"/>
        <v/>
      </c>
      <c r="P173" s="256" t="str">
        <f>IF($G173=0,#REF!,"")</f>
        <v/>
      </c>
      <c r="Q173" s="256" t="str">
        <f t="shared" si="28"/>
        <v/>
      </c>
      <c r="R173" s="256" t="str">
        <f t="shared" si="29"/>
        <v/>
      </c>
      <c r="S173" s="256" t="str">
        <f t="shared" si="32"/>
        <v/>
      </c>
    </row>
    <row r="174" spans="3:19" x14ac:dyDescent="0.2">
      <c r="C174" s="4" t="str">
        <f>IF(LEFT('1 Specifikation'!C86,4)="Vara",'1 Specifikation'!B86&amp;" - "&amp;'1 Specifikation'!C86&amp;" - "&amp;'1 Specifikation'!G86,IF('1 Specifikation'!C86="Tjänst",'1 Specifikation'!B86&amp;" - "&amp;'1 Specifikation'!C86&amp;" - "&amp;'1 Specifikation'!E86,""))</f>
        <v/>
      </c>
      <c r="D174" s="4" t="str">
        <f t="array" ref="D174">IFERROR(INDEX($C$135:$C$207,SMALL(IF($C$135:$C$207&lt;&gt;"",ROW($C$135:$C$207)-ROW(C$135)+1),ROWS(D$135:D174))),"")</f>
        <v/>
      </c>
      <c r="F174" s="256" t="str">
        <f>'1 Specifikation'!B193</f>
        <v>Välj Vara eller Tjänst</v>
      </c>
      <c r="G174" s="256">
        <f t="shared" si="33"/>
        <v>17</v>
      </c>
      <c r="H174" s="256" t="str">
        <f t="shared" si="20"/>
        <v/>
      </c>
      <c r="I174" s="256" t="str">
        <f t="shared" si="21"/>
        <v/>
      </c>
      <c r="J174" s="256" t="str">
        <f t="shared" si="22"/>
        <v/>
      </c>
      <c r="K174" s="256" t="str">
        <f t="shared" si="23"/>
        <v/>
      </c>
      <c r="L174" s="256" t="str">
        <f t="shared" si="24"/>
        <v/>
      </c>
      <c r="M174" s="256" t="str">
        <f t="shared" si="25"/>
        <v/>
      </c>
      <c r="N174" s="256" t="str">
        <f t="shared" si="26"/>
        <v/>
      </c>
      <c r="O174" s="256" t="str">
        <f t="shared" si="27"/>
        <v/>
      </c>
      <c r="P174" s="256" t="str">
        <f>IF($G174=0,#REF!,"")</f>
        <v/>
      </c>
      <c r="Q174" s="256" t="str">
        <f t="shared" si="28"/>
        <v/>
      </c>
      <c r="R174" s="256" t="str">
        <f t="shared" si="29"/>
        <v/>
      </c>
      <c r="S174" s="256" t="str">
        <f t="shared" si="32"/>
        <v/>
      </c>
    </row>
    <row r="175" spans="3:19" x14ac:dyDescent="0.2">
      <c r="C175" s="4" t="str">
        <f>IF(LEFT('1 Specifikation'!C87,4)="Vara",'1 Specifikation'!B87&amp;" - "&amp;'1 Specifikation'!C87&amp;" - "&amp;'1 Specifikation'!G87,IF('1 Specifikation'!C87="Tjänst",'1 Specifikation'!B87&amp;" - "&amp;'1 Specifikation'!C87&amp;" - "&amp;'1 Specifikation'!E87,""))</f>
        <v/>
      </c>
      <c r="D175" s="4" t="str">
        <f t="array" ref="D175">IFERROR(INDEX($C$135:$C$207,SMALL(IF($C$135:$C$207&lt;&gt;"",ROW($C$135:$C$207)-ROW(C$135)+1),ROWS(D$135:D175))),"")</f>
        <v/>
      </c>
      <c r="F175" s="256" t="str">
        <f>'1 Specifikation'!B194</f>
        <v>Välj Vara eller Tjänst</v>
      </c>
      <c r="G175" s="256">
        <f t="shared" si="33"/>
        <v>17</v>
      </c>
      <c r="H175" s="256" t="str">
        <f t="shared" si="20"/>
        <v/>
      </c>
      <c r="I175" s="256" t="str">
        <f t="shared" si="21"/>
        <v/>
      </c>
      <c r="J175" s="256" t="str">
        <f t="shared" si="22"/>
        <v/>
      </c>
      <c r="K175" s="256" t="str">
        <f t="shared" si="23"/>
        <v/>
      </c>
      <c r="L175" s="256" t="str">
        <f t="shared" si="24"/>
        <v/>
      </c>
      <c r="M175" s="256" t="str">
        <f t="shared" si="25"/>
        <v/>
      </c>
      <c r="N175" s="256" t="str">
        <f t="shared" si="26"/>
        <v/>
      </c>
      <c r="O175" s="256" t="str">
        <f t="shared" si="27"/>
        <v/>
      </c>
      <c r="P175" s="256" t="str">
        <f>IF($G175=0,#REF!,"")</f>
        <v/>
      </c>
      <c r="Q175" s="256" t="str">
        <f t="shared" si="28"/>
        <v/>
      </c>
      <c r="R175" s="256" t="str">
        <f t="shared" si="29"/>
        <v/>
      </c>
      <c r="S175" s="256" t="str">
        <f t="shared" si="32"/>
        <v/>
      </c>
    </row>
    <row r="176" spans="3:19" x14ac:dyDescent="0.2">
      <c r="C176" s="4" t="str">
        <f>IF(LEFT('1 Specifikation'!C88,4)="Vara",'1 Specifikation'!B88&amp;" - "&amp;'1 Specifikation'!C88&amp;" - "&amp;'1 Specifikation'!G88,IF('1 Specifikation'!C88="Tjänst",'1 Specifikation'!B88&amp;" - "&amp;'1 Specifikation'!C88&amp;" - "&amp;'1 Specifikation'!E88,""))</f>
        <v/>
      </c>
      <c r="D176" s="4" t="str">
        <f t="array" ref="D176">IFERROR(INDEX($C$135:$C$207,SMALL(IF($C$135:$C$207&lt;&gt;"",ROW($C$135:$C$207)-ROW(C$135)+1),ROWS(D$135:D176))),"")</f>
        <v/>
      </c>
      <c r="F176" s="256" t="str">
        <f>'1 Specifikation'!B195</f>
        <v>Välj Vara eller Tjänst</v>
      </c>
      <c r="G176" s="256">
        <f t="shared" si="33"/>
        <v>17</v>
      </c>
      <c r="H176" s="256" t="str">
        <f t="shared" si="20"/>
        <v/>
      </c>
      <c r="I176" s="256" t="str">
        <f t="shared" si="21"/>
        <v/>
      </c>
      <c r="J176" s="256" t="str">
        <f t="shared" si="22"/>
        <v/>
      </c>
      <c r="K176" s="256" t="str">
        <f t="shared" si="23"/>
        <v/>
      </c>
      <c r="L176" s="256" t="str">
        <f t="shared" si="24"/>
        <v/>
      </c>
      <c r="M176" s="256" t="str">
        <f t="shared" si="25"/>
        <v/>
      </c>
      <c r="N176" s="256" t="str">
        <f t="shared" si="26"/>
        <v/>
      </c>
      <c r="O176" s="256" t="str">
        <f t="shared" si="27"/>
        <v/>
      </c>
      <c r="P176" s="256" t="str">
        <f>IF($G176=0,#REF!,"")</f>
        <v/>
      </c>
      <c r="Q176" s="256" t="str">
        <f t="shared" si="28"/>
        <v/>
      </c>
      <c r="R176" s="256" t="str">
        <f t="shared" si="29"/>
        <v/>
      </c>
      <c r="S176" s="256" t="str">
        <f t="shared" si="32"/>
        <v/>
      </c>
    </row>
    <row r="177" spans="3:19" x14ac:dyDescent="0.2">
      <c r="C177" s="4" t="str">
        <f>IF(LEFT('1 Specifikation'!C89,4)="Vara",'1 Specifikation'!B89&amp;" - "&amp;'1 Specifikation'!C89&amp;" - "&amp;'1 Specifikation'!G89,IF('1 Specifikation'!C89="Tjänst",'1 Specifikation'!B89&amp;" - "&amp;'1 Specifikation'!C89&amp;" - "&amp;'1 Specifikation'!E89,""))</f>
        <v/>
      </c>
      <c r="D177" s="4" t="str">
        <f t="array" ref="D177">IFERROR(INDEX($C$135:$C$207,SMALL(IF($C$135:$C$207&lt;&gt;"",ROW($C$135:$C$207)-ROW(C$135)+1),ROWS(D$135:D177))),"")</f>
        <v/>
      </c>
      <c r="F177" s="256" t="str">
        <f>'1 Specifikation'!B196</f>
        <v>Välj Vara eller Tjänst</v>
      </c>
      <c r="G177" s="256">
        <f t="shared" si="33"/>
        <v>17</v>
      </c>
      <c r="H177" s="256" t="str">
        <f t="shared" si="20"/>
        <v/>
      </c>
      <c r="I177" s="256" t="str">
        <f t="shared" si="21"/>
        <v/>
      </c>
      <c r="J177" s="256" t="str">
        <f t="shared" si="22"/>
        <v/>
      </c>
      <c r="K177" s="256" t="str">
        <f t="shared" si="23"/>
        <v/>
      </c>
      <c r="L177" s="256" t="str">
        <f t="shared" si="24"/>
        <v/>
      </c>
      <c r="M177" s="256" t="str">
        <f t="shared" si="25"/>
        <v/>
      </c>
      <c r="N177" s="256" t="str">
        <f t="shared" si="26"/>
        <v/>
      </c>
      <c r="O177" s="256" t="str">
        <f t="shared" si="27"/>
        <v/>
      </c>
      <c r="P177" s="256" t="str">
        <f>IF($G177=0,#REF!,"")</f>
        <v/>
      </c>
      <c r="Q177" s="256" t="str">
        <f t="shared" si="28"/>
        <v/>
      </c>
      <c r="R177" s="256" t="str">
        <f t="shared" si="29"/>
        <v/>
      </c>
      <c r="S177" s="256" t="str">
        <f t="shared" si="32"/>
        <v/>
      </c>
    </row>
    <row r="178" spans="3:19" x14ac:dyDescent="0.2">
      <c r="C178" s="4" t="str">
        <f>IF(LEFT('1 Specifikation'!C90,4)="Vara",'1 Specifikation'!B90&amp;" - "&amp;'1 Specifikation'!C90&amp;" - "&amp;'1 Specifikation'!G90,IF('1 Specifikation'!C90="Tjänst",'1 Specifikation'!B90&amp;" - "&amp;'1 Specifikation'!C90&amp;" - "&amp;'1 Specifikation'!E90,""))</f>
        <v/>
      </c>
      <c r="D178" s="4" t="str">
        <f t="array" ref="D178">IFERROR(INDEX($C$135:$C$207,SMALL(IF($C$135:$C$207&lt;&gt;"",ROW($C$135:$C$207)-ROW(C$135)+1),ROWS(D$135:D178))),"")</f>
        <v/>
      </c>
      <c r="F178" s="256" t="str">
        <f>'1 Specifikation'!B197</f>
        <v>Välj Vara eller Tjänst</v>
      </c>
      <c r="G178" s="256">
        <f t="shared" si="33"/>
        <v>17</v>
      </c>
      <c r="H178" s="256" t="str">
        <f t="shared" si="20"/>
        <v/>
      </c>
      <c r="I178" s="256" t="str">
        <f t="shared" si="21"/>
        <v/>
      </c>
      <c r="J178" s="256" t="str">
        <f t="shared" si="22"/>
        <v/>
      </c>
      <c r="K178" s="256" t="str">
        <f t="shared" si="23"/>
        <v/>
      </c>
      <c r="L178" s="256" t="str">
        <f t="shared" si="24"/>
        <v/>
      </c>
      <c r="M178" s="256" t="str">
        <f t="shared" si="25"/>
        <v/>
      </c>
      <c r="N178" s="256" t="str">
        <f t="shared" si="26"/>
        <v/>
      </c>
      <c r="O178" s="256" t="str">
        <f t="shared" si="27"/>
        <v/>
      </c>
      <c r="P178" s="256" t="str">
        <f>IF($G178=0,#REF!,"")</f>
        <v/>
      </c>
      <c r="Q178" s="256" t="str">
        <f t="shared" si="28"/>
        <v/>
      </c>
      <c r="R178" s="256" t="str">
        <f t="shared" si="29"/>
        <v/>
      </c>
      <c r="S178" s="256" t="str">
        <f t="shared" si="32"/>
        <v/>
      </c>
    </row>
    <row r="179" spans="3:19" x14ac:dyDescent="0.2">
      <c r="C179" s="4" t="str">
        <f>IF(LEFT('1 Specifikation'!C91,4)="Vara",'1 Specifikation'!B91&amp;" - "&amp;'1 Specifikation'!C91&amp;" - "&amp;'1 Specifikation'!G91,IF('1 Specifikation'!C91="Tjänst",'1 Specifikation'!B91&amp;" - "&amp;'1 Specifikation'!C91&amp;" - "&amp;'1 Specifikation'!E91,""))</f>
        <v/>
      </c>
      <c r="D179" s="4" t="str">
        <f t="array" ref="D179">IFERROR(INDEX($C$135:$C$207,SMALL(IF($C$135:$C$207&lt;&gt;"",ROW($C$135:$C$207)-ROW(C$135)+1),ROWS(D$135:D179))),"")</f>
        <v/>
      </c>
      <c r="F179" s="256" t="str">
        <f>'1 Specifikation'!B198</f>
        <v>Välj Vara eller Tjänst</v>
      </c>
      <c r="G179" s="256">
        <f t="shared" si="33"/>
        <v>17</v>
      </c>
      <c r="H179" s="256" t="str">
        <f t="shared" si="20"/>
        <v/>
      </c>
      <c r="I179" s="256" t="str">
        <f t="shared" si="21"/>
        <v/>
      </c>
      <c r="J179" s="256" t="str">
        <f t="shared" si="22"/>
        <v/>
      </c>
      <c r="K179" s="256" t="str">
        <f t="shared" si="23"/>
        <v/>
      </c>
      <c r="L179" s="256" t="str">
        <f t="shared" si="24"/>
        <v/>
      </c>
      <c r="M179" s="256" t="str">
        <f t="shared" si="25"/>
        <v/>
      </c>
      <c r="N179" s="256" t="str">
        <f t="shared" si="26"/>
        <v/>
      </c>
      <c r="O179" s="256" t="str">
        <f t="shared" si="27"/>
        <v/>
      </c>
      <c r="P179" s="256" t="str">
        <f>IF($G179=0,#REF!,"")</f>
        <v/>
      </c>
      <c r="Q179" s="256" t="str">
        <f t="shared" si="28"/>
        <v/>
      </c>
      <c r="R179" s="256" t="str">
        <f t="shared" si="29"/>
        <v/>
      </c>
      <c r="S179" s="256" t="str">
        <f t="shared" si="32"/>
        <v/>
      </c>
    </row>
    <row r="180" spans="3:19" x14ac:dyDescent="0.2">
      <c r="C180" s="4" t="str">
        <f>IF(LEFT('1 Specifikation'!C92,4)="Vara",'1 Specifikation'!B92&amp;" - "&amp;'1 Specifikation'!C92&amp;" - "&amp;'1 Specifikation'!G92,IF('1 Specifikation'!C92="Tjänst",'1 Specifikation'!B92&amp;" - "&amp;'1 Specifikation'!C92&amp;" - "&amp;'1 Specifikation'!E92,""))</f>
        <v/>
      </c>
      <c r="D180" s="4" t="str">
        <f t="array" ref="D180">IFERROR(INDEX($C$135:$C$207,SMALL(IF($C$135:$C$207&lt;&gt;"",ROW($C$135:$C$207)-ROW(C$135)+1),ROWS(D$135:D180))),"")</f>
        <v/>
      </c>
      <c r="F180" s="256" t="str">
        <f>'1 Specifikation'!B199</f>
        <v>Välj Vara eller Tjänst</v>
      </c>
      <c r="G180" s="256">
        <f t="shared" si="33"/>
        <v>17</v>
      </c>
      <c r="H180" s="256" t="str">
        <f t="shared" si="20"/>
        <v/>
      </c>
      <c r="I180" s="256" t="str">
        <f t="shared" si="21"/>
        <v/>
      </c>
      <c r="J180" s="256" t="str">
        <f t="shared" si="22"/>
        <v/>
      </c>
      <c r="K180" s="256" t="str">
        <f t="shared" si="23"/>
        <v/>
      </c>
      <c r="L180" s="256" t="str">
        <f t="shared" si="24"/>
        <v/>
      </c>
      <c r="M180" s="256" t="str">
        <f t="shared" si="25"/>
        <v/>
      </c>
      <c r="N180" s="256" t="str">
        <f t="shared" si="26"/>
        <v/>
      </c>
      <c r="O180" s="256" t="str">
        <f t="shared" si="27"/>
        <v/>
      </c>
      <c r="P180" s="256" t="str">
        <f>IF($G180=0,#REF!,"")</f>
        <v/>
      </c>
      <c r="Q180" s="256" t="str">
        <f t="shared" si="28"/>
        <v/>
      </c>
      <c r="R180" s="256" t="str">
        <f t="shared" si="29"/>
        <v/>
      </c>
      <c r="S180" s="256" t="str">
        <f t="shared" si="32"/>
        <v/>
      </c>
    </row>
    <row r="181" spans="3:19" x14ac:dyDescent="0.2">
      <c r="C181" s="4" t="str">
        <f>IF(LEFT('1 Specifikation'!C93,4)="Vara",'1 Specifikation'!B93&amp;" - "&amp;'1 Specifikation'!C93&amp;" - "&amp;'1 Specifikation'!G93,IF('1 Specifikation'!C93="Tjänst",'1 Specifikation'!B93&amp;" - "&amp;'1 Specifikation'!C93&amp;" - "&amp;'1 Specifikation'!E93,""))</f>
        <v/>
      </c>
      <c r="D181" s="4" t="str">
        <f t="array" ref="D181">IFERROR(INDEX($C$135:$C$207,SMALL(IF($C$135:$C$207&lt;&gt;"",ROW($C$135:$C$207)-ROW(C$135)+1),ROWS(D$135:D181))),"")</f>
        <v/>
      </c>
      <c r="F181" s="256" t="str">
        <f>'1 Specifikation'!B200</f>
        <v>Välj Vara eller Tjänst</v>
      </c>
      <c r="G181" s="256">
        <f t="shared" si="33"/>
        <v>17</v>
      </c>
      <c r="H181" s="256" t="str">
        <f t="shared" si="20"/>
        <v/>
      </c>
      <c r="I181" s="256" t="str">
        <f t="shared" si="21"/>
        <v/>
      </c>
      <c r="J181" s="256" t="str">
        <f t="shared" si="22"/>
        <v/>
      </c>
      <c r="K181" s="256" t="str">
        <f t="shared" si="23"/>
        <v/>
      </c>
      <c r="L181" s="256" t="str">
        <f t="shared" si="24"/>
        <v/>
      </c>
      <c r="M181" s="256" t="str">
        <f t="shared" si="25"/>
        <v/>
      </c>
      <c r="N181" s="256" t="str">
        <f t="shared" si="26"/>
        <v/>
      </c>
      <c r="O181" s="256" t="str">
        <f t="shared" si="27"/>
        <v/>
      </c>
      <c r="P181" s="256" t="str">
        <f>IF($G181=0,#REF!,"")</f>
        <v/>
      </c>
      <c r="Q181" s="256" t="str">
        <f t="shared" si="28"/>
        <v/>
      </c>
      <c r="R181" s="256" t="str">
        <f t="shared" si="29"/>
        <v/>
      </c>
      <c r="S181" s="256" t="str">
        <f t="shared" si="32"/>
        <v/>
      </c>
    </row>
    <row r="182" spans="3:19" x14ac:dyDescent="0.2">
      <c r="C182" s="4" t="str">
        <f>IF(LEFT('1 Specifikation'!C94,4)="Vara",'1 Specifikation'!B94&amp;" - "&amp;'1 Specifikation'!C94&amp;" - "&amp;'1 Specifikation'!G94,IF('1 Specifikation'!C94="Tjänst",'1 Specifikation'!B94&amp;" - "&amp;'1 Specifikation'!C94&amp;" - "&amp;'1 Specifikation'!E94,""))</f>
        <v/>
      </c>
      <c r="D182" s="4" t="str">
        <f t="array" ref="D182">IFERROR(INDEX($C$135:$C$207,SMALL(IF($C$135:$C$207&lt;&gt;"",ROW($C$135:$C$207)-ROW(C$135)+1),ROWS(D$135:D182))),"")</f>
        <v/>
      </c>
      <c r="F182" s="256" t="str">
        <f>'1 Specifikation'!B201</f>
        <v>Välj Vara eller Tjänst</v>
      </c>
      <c r="G182" s="256">
        <f t="shared" si="33"/>
        <v>17</v>
      </c>
      <c r="H182" s="256" t="str">
        <f t="shared" si="20"/>
        <v/>
      </c>
      <c r="I182" s="256" t="str">
        <f t="shared" si="21"/>
        <v/>
      </c>
      <c r="J182" s="256" t="str">
        <f t="shared" si="22"/>
        <v/>
      </c>
      <c r="K182" s="256" t="str">
        <f t="shared" si="23"/>
        <v/>
      </c>
      <c r="L182" s="256" t="str">
        <f t="shared" si="24"/>
        <v/>
      </c>
      <c r="M182" s="256" t="str">
        <f t="shared" si="25"/>
        <v/>
      </c>
      <c r="N182" s="256" t="str">
        <f t="shared" si="26"/>
        <v/>
      </c>
      <c r="O182" s="256" t="str">
        <f t="shared" si="27"/>
        <v/>
      </c>
      <c r="P182" s="256" t="str">
        <f>IF($G182=0,#REF!,"")</f>
        <v/>
      </c>
      <c r="Q182" s="256" t="str">
        <f t="shared" si="28"/>
        <v/>
      </c>
      <c r="R182" s="256" t="str">
        <f t="shared" si="29"/>
        <v/>
      </c>
      <c r="S182" s="256" t="str">
        <f t="shared" si="32"/>
        <v/>
      </c>
    </row>
    <row r="183" spans="3:19" x14ac:dyDescent="0.2">
      <c r="C183" s="4" t="str">
        <f>IF(LEFT('1 Specifikation'!C95,4)="Vara",'1 Specifikation'!B95&amp;" - "&amp;'1 Specifikation'!C95&amp;" - "&amp;'1 Specifikation'!G95,IF('1 Specifikation'!C95="Tjänst",'1 Specifikation'!B95&amp;" - "&amp;'1 Specifikation'!C95&amp;" - "&amp;'1 Specifikation'!E95,""))</f>
        <v/>
      </c>
      <c r="D183" s="4" t="str">
        <f t="array" ref="D183">IFERROR(INDEX($C$135:$C$207,SMALL(IF($C$135:$C$207&lt;&gt;"",ROW($C$135:$C$207)-ROW(C$135)+1),ROWS(D$135:D183))),"")</f>
        <v/>
      </c>
      <c r="F183" s="256" t="str">
        <f>'1 Specifikation'!B202</f>
        <v>Välj Vara eller Tjänst</v>
      </c>
      <c r="G183" s="256">
        <f t="shared" si="33"/>
        <v>17</v>
      </c>
      <c r="H183" s="256" t="str">
        <f t="shared" si="20"/>
        <v/>
      </c>
      <c r="I183" s="256" t="str">
        <f t="shared" si="21"/>
        <v/>
      </c>
      <c r="J183" s="256" t="str">
        <f t="shared" si="22"/>
        <v/>
      </c>
      <c r="K183" s="256" t="str">
        <f t="shared" si="23"/>
        <v/>
      </c>
      <c r="L183" s="256" t="str">
        <f t="shared" si="24"/>
        <v/>
      </c>
      <c r="M183" s="256" t="str">
        <f t="shared" si="25"/>
        <v/>
      </c>
      <c r="N183" s="256" t="str">
        <f t="shared" si="26"/>
        <v/>
      </c>
      <c r="O183" s="256" t="str">
        <f t="shared" si="27"/>
        <v/>
      </c>
      <c r="P183" s="256" t="str">
        <f>IF($G183=0,#REF!,"")</f>
        <v/>
      </c>
      <c r="Q183" s="256" t="str">
        <f t="shared" si="28"/>
        <v/>
      </c>
      <c r="R183" s="256" t="str">
        <f t="shared" si="29"/>
        <v/>
      </c>
      <c r="S183" s="256" t="str">
        <f t="shared" si="32"/>
        <v/>
      </c>
    </row>
    <row r="184" spans="3:19" x14ac:dyDescent="0.2">
      <c r="C184" s="4" t="str">
        <f>IF(LEFT('1 Specifikation'!C96,4)="Vara",'1 Specifikation'!B96&amp;" - "&amp;'1 Specifikation'!C96&amp;" - "&amp;'1 Specifikation'!G96,IF('1 Specifikation'!C96="Tjänst",'1 Specifikation'!B96&amp;" - "&amp;'1 Specifikation'!C96&amp;" - "&amp;'1 Specifikation'!E96,""))</f>
        <v/>
      </c>
      <c r="D184" s="4" t="str">
        <f t="array" ref="D184">IFERROR(INDEX($C$135:$C$207,SMALL(IF($C$135:$C$207&lt;&gt;"",ROW($C$135:$C$207)-ROW(C$135)+1),ROWS(D$135:D184))),"")</f>
        <v/>
      </c>
      <c r="F184" s="256" t="str">
        <f>'1 Specifikation'!B203</f>
        <v>Välj Vara eller Tjänst</v>
      </c>
      <c r="G184" s="256">
        <f t="shared" si="33"/>
        <v>17</v>
      </c>
      <c r="H184" s="256" t="str">
        <f t="shared" si="20"/>
        <v/>
      </c>
      <c r="I184" s="256" t="str">
        <f t="shared" si="21"/>
        <v/>
      </c>
      <c r="J184" s="256" t="str">
        <f t="shared" si="22"/>
        <v/>
      </c>
      <c r="K184" s="256" t="str">
        <f t="shared" si="23"/>
        <v/>
      </c>
      <c r="L184" s="256" t="str">
        <f t="shared" si="24"/>
        <v/>
      </c>
      <c r="M184" s="256" t="str">
        <f t="shared" si="25"/>
        <v/>
      </c>
      <c r="N184" s="256" t="str">
        <f t="shared" si="26"/>
        <v/>
      </c>
      <c r="O184" s="256" t="str">
        <f t="shared" si="27"/>
        <v/>
      </c>
      <c r="P184" s="256" t="str">
        <f>IF($G184=0,#REF!,"")</f>
        <v/>
      </c>
      <c r="Q184" s="256" t="str">
        <f t="shared" si="28"/>
        <v/>
      </c>
      <c r="R184" s="256" t="str">
        <f t="shared" si="29"/>
        <v/>
      </c>
      <c r="S184" s="256" t="str">
        <f t="shared" si="32"/>
        <v/>
      </c>
    </row>
    <row r="185" spans="3:19" x14ac:dyDescent="0.2">
      <c r="C185" s="4" t="str">
        <f>IF(LEFT('1 Specifikation'!C97,4)="Vara",'1 Specifikation'!B97&amp;" - "&amp;'1 Specifikation'!C97&amp;" - "&amp;'1 Specifikation'!G97,IF('1 Specifikation'!C97="Tjänst",'1 Specifikation'!B97&amp;" - "&amp;'1 Specifikation'!C97&amp;" - "&amp;'1 Specifikation'!E97,""))</f>
        <v/>
      </c>
      <c r="D185" s="4" t="str">
        <f t="array" ref="D185">IFERROR(INDEX($C$135:$C$207,SMALL(IF($C$135:$C$207&lt;&gt;"",ROW($C$135:$C$207)-ROW(C$135)+1),ROWS(D$135:D185))),"")</f>
        <v/>
      </c>
      <c r="F185" s="256" t="str">
        <f>'1 Specifikation'!B204</f>
        <v>Välj Vara eller Tjänst</v>
      </c>
      <c r="G185" s="256">
        <f t="shared" si="33"/>
        <v>17</v>
      </c>
      <c r="H185" s="256" t="str">
        <f t="shared" si="20"/>
        <v/>
      </c>
      <c r="I185" s="256" t="str">
        <f t="shared" si="21"/>
        <v/>
      </c>
      <c r="J185" s="256" t="str">
        <f t="shared" si="22"/>
        <v/>
      </c>
      <c r="K185" s="256" t="str">
        <f t="shared" si="23"/>
        <v/>
      </c>
      <c r="L185" s="256" t="str">
        <f t="shared" si="24"/>
        <v/>
      </c>
      <c r="M185" s="256" t="str">
        <f t="shared" si="25"/>
        <v/>
      </c>
      <c r="N185" s="256" t="str">
        <f t="shared" si="26"/>
        <v/>
      </c>
      <c r="O185" s="256" t="str">
        <f t="shared" si="27"/>
        <v/>
      </c>
      <c r="P185" s="256" t="str">
        <f>IF($G185=0,#REF!,"")</f>
        <v/>
      </c>
      <c r="Q185" s="256" t="str">
        <f t="shared" si="28"/>
        <v/>
      </c>
      <c r="R185" s="256" t="str">
        <f t="shared" si="29"/>
        <v/>
      </c>
      <c r="S185" s="256" t="str">
        <f t="shared" si="32"/>
        <v/>
      </c>
    </row>
    <row r="186" spans="3:19" x14ac:dyDescent="0.2">
      <c r="C186" s="4" t="str">
        <f>IF(LEFT('1 Specifikation'!C98,4)="Vara",'1 Specifikation'!B98&amp;" - "&amp;'1 Specifikation'!C98&amp;" - "&amp;'1 Specifikation'!G98,IF('1 Specifikation'!C98="Tjänst",'1 Specifikation'!B98&amp;" - "&amp;'1 Specifikation'!C98&amp;" - "&amp;'1 Specifikation'!E98,""))</f>
        <v/>
      </c>
      <c r="D186" s="4" t="str">
        <f t="array" ref="D186">IFERROR(INDEX($C$135:$C$207,SMALL(IF($C$135:$C$207&lt;&gt;"",ROW($C$135:$C$207)-ROW(C$135)+1),ROWS(D$135:D186))),"")</f>
        <v/>
      </c>
      <c r="F186" s="256" t="str">
        <f>'1 Specifikation'!B205</f>
        <v>Välj Vara eller Tjänst</v>
      </c>
      <c r="G186" s="256">
        <f t="shared" si="33"/>
        <v>17</v>
      </c>
      <c r="H186" s="256" t="str">
        <f t="shared" si="20"/>
        <v/>
      </c>
      <c r="I186" s="256" t="str">
        <f t="shared" si="21"/>
        <v/>
      </c>
      <c r="J186" s="256" t="str">
        <f t="shared" si="22"/>
        <v/>
      </c>
      <c r="K186" s="256" t="str">
        <f t="shared" si="23"/>
        <v/>
      </c>
      <c r="L186" s="256" t="str">
        <f t="shared" si="24"/>
        <v/>
      </c>
      <c r="M186" s="256" t="str">
        <f t="shared" si="25"/>
        <v/>
      </c>
      <c r="N186" s="256" t="str">
        <f t="shared" si="26"/>
        <v/>
      </c>
      <c r="O186" s="256" t="str">
        <f t="shared" si="27"/>
        <v/>
      </c>
      <c r="P186" s="256" t="str">
        <f>IF($G186=0,#REF!,"")</f>
        <v/>
      </c>
      <c r="Q186" s="256" t="str">
        <f t="shared" si="28"/>
        <v/>
      </c>
      <c r="R186" s="256" t="str">
        <f t="shared" si="29"/>
        <v/>
      </c>
      <c r="S186" s="256" t="str">
        <f t="shared" si="32"/>
        <v/>
      </c>
    </row>
    <row r="187" spans="3:19" x14ac:dyDescent="0.2">
      <c r="C187" s="4" t="str">
        <f>IF(LEFT('1 Specifikation'!C99,4)="Vara",'1 Specifikation'!B99&amp;" - "&amp;'1 Specifikation'!C99&amp;" - "&amp;'1 Specifikation'!G99,IF('1 Specifikation'!C99="Tjänst",'1 Specifikation'!B99&amp;" - "&amp;'1 Specifikation'!C99&amp;" - "&amp;'1 Specifikation'!E99,""))</f>
        <v/>
      </c>
      <c r="D187" s="4" t="str">
        <f t="array" ref="D187">IFERROR(INDEX($C$135:$C$207,SMALL(IF($C$135:$C$207&lt;&gt;"",ROW($C$135:$C$207)-ROW(C$135)+1),ROWS(D$135:D187))),"")</f>
        <v/>
      </c>
      <c r="F187" s="256" t="str">
        <f>'1 Specifikation'!B206</f>
        <v>Välj Vara eller Tjänst</v>
      </c>
      <c r="G187" s="256">
        <f t="shared" si="33"/>
        <v>17</v>
      </c>
      <c r="H187" s="256" t="str">
        <f t="shared" si="20"/>
        <v/>
      </c>
      <c r="I187" s="256" t="str">
        <f t="shared" si="21"/>
        <v/>
      </c>
      <c r="J187" s="256" t="str">
        <f t="shared" si="22"/>
        <v/>
      </c>
      <c r="K187" s="256" t="str">
        <f t="shared" si="23"/>
        <v/>
      </c>
      <c r="L187" s="256" t="str">
        <f t="shared" si="24"/>
        <v/>
      </c>
      <c r="M187" s="256" t="str">
        <f t="shared" si="25"/>
        <v/>
      </c>
      <c r="N187" s="256" t="str">
        <f t="shared" si="26"/>
        <v/>
      </c>
      <c r="O187" s="256" t="str">
        <f t="shared" si="27"/>
        <v/>
      </c>
      <c r="P187" s="256" t="str">
        <f>IF($G187=0,#REF!,"")</f>
        <v/>
      </c>
      <c r="Q187" s="256" t="str">
        <f t="shared" si="28"/>
        <v/>
      </c>
      <c r="R187" s="256" t="str">
        <f t="shared" si="29"/>
        <v/>
      </c>
      <c r="S187" s="256" t="str">
        <f t="shared" si="32"/>
        <v/>
      </c>
    </row>
    <row r="188" spans="3:19" x14ac:dyDescent="0.2">
      <c r="C188" s="4" t="str">
        <f>IF(LEFT('1 Specifikation'!C100,4)="Vara",'1 Specifikation'!B100&amp;" - "&amp;'1 Specifikation'!C100&amp;" - "&amp;'1 Specifikation'!G100,IF('1 Specifikation'!C100="Tjänst",'1 Specifikation'!B100&amp;" - "&amp;'1 Specifikation'!C100&amp;" - "&amp;'1 Specifikation'!E100,""))</f>
        <v/>
      </c>
      <c r="D188" s="4" t="str">
        <f t="array" ref="D188">IFERROR(INDEX($C$135:$C$207,SMALL(IF($C$135:$C$207&lt;&gt;"",ROW($C$135:$C$207)-ROW(C$135)+1),ROWS(D$135:D188))),"")</f>
        <v/>
      </c>
      <c r="F188" s="256" t="str">
        <f>'1 Specifikation'!B207</f>
        <v>Välj Vara eller Tjänst</v>
      </c>
      <c r="G188" s="256">
        <f t="shared" si="33"/>
        <v>17</v>
      </c>
      <c r="H188" s="256" t="str">
        <f t="shared" si="20"/>
        <v/>
      </c>
      <c r="I188" s="256" t="str">
        <f t="shared" si="21"/>
        <v/>
      </c>
      <c r="J188" s="256" t="str">
        <f t="shared" si="22"/>
        <v/>
      </c>
      <c r="K188" s="256" t="str">
        <f t="shared" si="23"/>
        <v/>
      </c>
      <c r="L188" s="256" t="str">
        <f t="shared" si="24"/>
        <v/>
      </c>
      <c r="M188" s="256" t="str">
        <f t="shared" si="25"/>
        <v/>
      </c>
      <c r="N188" s="256" t="str">
        <f t="shared" si="26"/>
        <v/>
      </c>
      <c r="O188" s="256" t="str">
        <f t="shared" si="27"/>
        <v/>
      </c>
      <c r="P188" s="256" t="str">
        <f>IF($G188=0,#REF!,"")</f>
        <v/>
      </c>
      <c r="Q188" s="256" t="str">
        <f t="shared" si="28"/>
        <v/>
      </c>
      <c r="R188" s="256" t="str">
        <f t="shared" si="29"/>
        <v/>
      </c>
      <c r="S188" s="256" t="str">
        <f t="shared" si="32"/>
        <v/>
      </c>
    </row>
    <row r="189" spans="3:19" x14ac:dyDescent="0.2">
      <c r="C189" s="4" t="str">
        <f>IF(LEFT('1 Specifikation'!C101,4)="Vara",'1 Specifikation'!B101&amp;" - "&amp;'1 Specifikation'!C101&amp;" - "&amp;'1 Specifikation'!G101,IF('1 Specifikation'!C101="Tjänst",'1 Specifikation'!B101&amp;" - "&amp;'1 Specifikation'!C101&amp;" - "&amp;'1 Specifikation'!E101,""))</f>
        <v/>
      </c>
      <c r="D189" s="4" t="str">
        <f t="array" ref="D189">IFERROR(INDEX($C$135:$C$207,SMALL(IF($C$135:$C$207&lt;&gt;"",ROW($C$135:$C$207)-ROW(C$135)+1),ROWS(D$135:D189))),"")</f>
        <v/>
      </c>
      <c r="F189" s="256" t="str">
        <f>'1 Specifikation'!B208</f>
        <v>Välj Vara eller Tjänst</v>
      </c>
      <c r="G189" s="256">
        <f t="shared" si="33"/>
        <v>17</v>
      </c>
      <c r="H189" s="256" t="str">
        <f t="shared" si="20"/>
        <v/>
      </c>
      <c r="I189" s="256" t="str">
        <f t="shared" si="21"/>
        <v/>
      </c>
      <c r="J189" s="256" t="str">
        <f t="shared" si="22"/>
        <v/>
      </c>
      <c r="K189" s="256" t="str">
        <f t="shared" si="23"/>
        <v/>
      </c>
      <c r="L189" s="256" t="str">
        <f t="shared" si="24"/>
        <v/>
      </c>
      <c r="M189" s="256" t="str">
        <f t="shared" si="25"/>
        <v/>
      </c>
      <c r="N189" s="256" t="str">
        <f t="shared" si="26"/>
        <v/>
      </c>
      <c r="O189" s="256" t="str">
        <f t="shared" si="27"/>
        <v/>
      </c>
      <c r="P189" s="256" t="str">
        <f>IF($G189=0,#REF!,"")</f>
        <v/>
      </c>
      <c r="Q189" s="256" t="str">
        <f t="shared" si="28"/>
        <v/>
      </c>
      <c r="R189" s="256" t="str">
        <f t="shared" si="29"/>
        <v/>
      </c>
      <c r="S189" s="256" t="str">
        <f t="shared" si="32"/>
        <v/>
      </c>
    </row>
    <row r="190" spans="3:19" x14ac:dyDescent="0.2">
      <c r="C190" s="4" t="str">
        <f>IF(LEFT('1 Specifikation'!C102,4)="Vara",'1 Specifikation'!B102&amp;" - "&amp;'1 Specifikation'!C102&amp;" - "&amp;'1 Specifikation'!G102,IF('1 Specifikation'!C102="Tjänst",'1 Specifikation'!B102&amp;" - "&amp;'1 Specifikation'!C102&amp;" - "&amp;'1 Specifikation'!E102,""))</f>
        <v/>
      </c>
      <c r="D190" s="4" t="str">
        <f t="array" ref="D190">IFERROR(INDEX($C$135:$C$207,SMALL(IF($C$135:$C$207&lt;&gt;"",ROW($C$135:$C$207)-ROW(C$135)+1),ROWS(D$135:D190))),"")</f>
        <v/>
      </c>
      <c r="F190" s="256" t="str">
        <f>'1 Specifikation'!B209</f>
        <v>Välj Vara eller Tjänst</v>
      </c>
      <c r="G190" s="256">
        <f t="shared" si="33"/>
        <v>17</v>
      </c>
      <c r="H190" s="256" t="str">
        <f>IF($G190=0,$L$36,"")</f>
        <v/>
      </c>
      <c r="I190" s="256" t="str">
        <f>IF($G190=0,$L$37,"")</f>
        <v/>
      </c>
      <c r="J190" s="256" t="str">
        <f>IF($G190=0,$L$38,"")</f>
        <v/>
      </c>
      <c r="K190" s="256" t="str">
        <f>IF($G190=0,$L$39,"")</f>
        <v/>
      </c>
      <c r="L190" s="256" t="str">
        <f>IF($G190=0,$L$40,"")</f>
        <v/>
      </c>
      <c r="M190" s="256" t="str">
        <f>IF($G190=0,$L$41,"")</f>
        <v/>
      </c>
      <c r="N190" s="256" t="str">
        <f>IF($G190=0,$L$42,"")</f>
        <v/>
      </c>
      <c r="O190" s="256" t="str">
        <f>IF($G190=0,$L$43,"")</f>
        <v/>
      </c>
      <c r="P190" s="256" t="str">
        <f>IF($G190=0,#REF!,"")</f>
        <v/>
      </c>
      <c r="Q190" s="256" t="str">
        <f>IF($G190=0,$L$45,"")</f>
        <v/>
      </c>
      <c r="R190" s="256" t="str">
        <f>IF($G190=0,$L$46,"")</f>
        <v/>
      </c>
      <c r="S190" s="256" t="str">
        <f t="shared" si="32"/>
        <v/>
      </c>
    </row>
    <row r="191" spans="3:19" x14ac:dyDescent="0.2">
      <c r="C191" s="4" t="str">
        <f>IF(LEFT('1 Specifikation'!C103,4)="Vara",'1 Specifikation'!B103&amp;" - "&amp;'1 Specifikation'!C103&amp;" - "&amp;'1 Specifikation'!G103,IF('1 Specifikation'!C103="Tjänst",'1 Specifikation'!B103&amp;" - "&amp;'1 Specifikation'!C103&amp;" - "&amp;'1 Specifikation'!E103,""))</f>
        <v/>
      </c>
      <c r="D191" s="4" t="str">
        <f t="array" ref="D191">IFERROR(INDEX($C$135:$C$207,SMALL(IF($C$135:$C$207&lt;&gt;"",ROW($C$135:$C$207)-ROW(C$135)+1),ROWS(D$135:D191))),"")</f>
        <v/>
      </c>
      <c r="F191" s="256" t="str">
        <f>'1 Specifikation'!B210</f>
        <v>Välj Vara eller Tjänst</v>
      </c>
      <c r="G191" s="256">
        <f t="shared" si="33"/>
        <v>17</v>
      </c>
      <c r="H191" s="256" t="str">
        <f t="shared" si="20"/>
        <v/>
      </c>
      <c r="I191" s="256" t="str">
        <f t="shared" si="21"/>
        <v/>
      </c>
      <c r="J191" s="256" t="str">
        <f t="shared" si="22"/>
        <v/>
      </c>
      <c r="K191" s="256" t="str">
        <f t="shared" si="23"/>
        <v/>
      </c>
      <c r="L191" s="256" t="str">
        <f t="shared" si="24"/>
        <v/>
      </c>
      <c r="M191" s="256" t="str">
        <f t="shared" si="25"/>
        <v/>
      </c>
      <c r="N191" s="256" t="str">
        <f t="shared" si="26"/>
        <v/>
      </c>
      <c r="O191" s="256" t="str">
        <f t="shared" si="27"/>
        <v/>
      </c>
      <c r="P191" s="256" t="str">
        <f>IF($G191=0,#REF!,"")</f>
        <v/>
      </c>
      <c r="Q191" s="256" t="str">
        <f t="shared" si="28"/>
        <v/>
      </c>
      <c r="R191" s="256" t="str">
        <f t="shared" si="29"/>
        <v/>
      </c>
      <c r="S191" s="256" t="str">
        <f t="shared" si="32"/>
        <v/>
      </c>
    </row>
    <row r="192" spans="3:19" x14ac:dyDescent="0.2">
      <c r="C192" s="4" t="str">
        <f>IF(LEFT('1 Specifikation'!C104,4)="Vara",'1 Specifikation'!B104&amp;" - "&amp;'1 Specifikation'!C104&amp;" - "&amp;'1 Specifikation'!G104,IF('1 Specifikation'!C104="Tjänst",'1 Specifikation'!B104&amp;" - "&amp;'1 Specifikation'!C104&amp;" - "&amp;'1 Specifikation'!E104,""))</f>
        <v/>
      </c>
      <c r="D192" s="4" t="str">
        <f t="array" ref="D192">IFERROR(INDEX($C$135:$C$207,SMALL(IF($C$135:$C$207&lt;&gt;"",ROW($C$135:$C$207)-ROW(C$135)+1),ROWS(D$135:D192))),"")</f>
        <v/>
      </c>
      <c r="F192" s="256" t="str">
        <f>'1 Specifikation'!B211</f>
        <v>Välj Vara eller Tjänst</v>
      </c>
      <c r="G192" s="256">
        <f t="shared" si="33"/>
        <v>17</v>
      </c>
      <c r="H192" s="256" t="str">
        <f t="shared" si="20"/>
        <v/>
      </c>
      <c r="I192" s="256" t="str">
        <f t="shared" si="21"/>
        <v/>
      </c>
      <c r="J192" s="256" t="str">
        <f t="shared" si="22"/>
        <v/>
      </c>
      <c r="K192" s="256" t="str">
        <f t="shared" si="23"/>
        <v/>
      </c>
      <c r="L192" s="256" t="str">
        <f t="shared" si="24"/>
        <v/>
      </c>
      <c r="M192" s="256" t="str">
        <f t="shared" si="25"/>
        <v/>
      </c>
      <c r="N192" s="256" t="str">
        <f t="shared" si="26"/>
        <v/>
      </c>
      <c r="O192" s="256" t="str">
        <f t="shared" si="27"/>
        <v/>
      </c>
      <c r="P192" s="256" t="str">
        <f>IF($G192=0,#REF!,"")</f>
        <v/>
      </c>
      <c r="Q192" s="256" t="str">
        <f t="shared" si="28"/>
        <v/>
      </c>
      <c r="R192" s="256" t="str">
        <f t="shared" si="29"/>
        <v/>
      </c>
      <c r="S192" s="256" t="str">
        <f t="shared" si="32"/>
        <v/>
      </c>
    </row>
    <row r="193" spans="3:19" x14ac:dyDescent="0.2">
      <c r="C193" s="4" t="str">
        <f>IF(LEFT('1 Specifikation'!C105,4)="Vara",'1 Specifikation'!B105&amp;" - "&amp;'1 Specifikation'!C105&amp;" - "&amp;'1 Specifikation'!G105,IF('1 Specifikation'!C105="Tjänst",'1 Specifikation'!B105&amp;" - "&amp;'1 Specifikation'!C105&amp;" - "&amp;'1 Specifikation'!E105,""))</f>
        <v/>
      </c>
      <c r="D193" s="4" t="str">
        <f t="array" ref="D193">IFERROR(INDEX($C$135:$C$207,SMALL(IF($C$135:$C$207&lt;&gt;"",ROW($C$135:$C$207)-ROW(C$135)+1),ROWS(D$135:D193))),"")</f>
        <v/>
      </c>
      <c r="F193" s="256" t="str">
        <f>'1 Specifikation'!B212</f>
        <v>Välj Vara eller Tjänst</v>
      </c>
      <c r="G193" s="256">
        <f t="shared" si="19"/>
        <v>17</v>
      </c>
      <c r="H193" s="256" t="str">
        <f t="shared" si="20"/>
        <v/>
      </c>
      <c r="I193" s="256" t="str">
        <f t="shared" si="21"/>
        <v/>
      </c>
      <c r="J193" s="256" t="str">
        <f t="shared" si="22"/>
        <v/>
      </c>
      <c r="K193" s="256" t="str">
        <f t="shared" si="23"/>
        <v/>
      </c>
      <c r="L193" s="256" t="str">
        <f t="shared" si="24"/>
        <v/>
      </c>
      <c r="M193" s="256" t="str">
        <f t="shared" si="25"/>
        <v/>
      </c>
      <c r="N193" s="256" t="str">
        <f t="shared" si="26"/>
        <v/>
      </c>
      <c r="O193" s="256" t="str">
        <f t="shared" si="27"/>
        <v/>
      </c>
      <c r="P193" s="256" t="str">
        <f>IF($G193=0,#REF!,"")</f>
        <v/>
      </c>
      <c r="Q193" s="256" t="str">
        <f t="shared" si="28"/>
        <v/>
      </c>
      <c r="R193" s="256" t="str">
        <f t="shared" si="29"/>
        <v/>
      </c>
      <c r="S193" s="256" t="str">
        <f t="shared" si="32"/>
        <v/>
      </c>
    </row>
    <row r="194" spans="3:19" x14ac:dyDescent="0.2">
      <c r="C194" s="4" t="str">
        <f>IF(LEFT('1 Specifikation'!C106,4)="Vara",'1 Specifikation'!B106&amp;" - "&amp;'1 Specifikation'!C106&amp;" - "&amp;'1 Specifikation'!G106,IF('1 Specifikation'!C106="Tjänst",'1 Specifikation'!B106&amp;" - "&amp;'1 Specifikation'!C106&amp;" - "&amp;'1 Specifikation'!E106,""))</f>
        <v/>
      </c>
      <c r="D194" s="4" t="str">
        <f t="array" ref="D194">IFERROR(INDEX($C$135:$C$207,SMALL(IF($C$135:$C$207&lt;&gt;"",ROW($C$135:$C$207)-ROW(C$135)+1),ROWS(D$135:D194))),"")</f>
        <v/>
      </c>
      <c r="F194" s="256" t="str">
        <f>'1 Specifikation'!B213</f>
        <v>Välj Vara eller Tjänst</v>
      </c>
      <c r="G194" s="256">
        <f t="shared" si="19"/>
        <v>17</v>
      </c>
      <c r="H194" s="256" t="str">
        <f t="shared" si="20"/>
        <v/>
      </c>
      <c r="I194" s="256" t="str">
        <f t="shared" si="21"/>
        <v/>
      </c>
      <c r="J194" s="256" t="str">
        <f t="shared" si="22"/>
        <v/>
      </c>
      <c r="K194" s="256" t="str">
        <f t="shared" si="23"/>
        <v/>
      </c>
      <c r="L194" s="256" t="str">
        <f t="shared" si="24"/>
        <v/>
      </c>
      <c r="M194" s="256" t="str">
        <f t="shared" si="25"/>
        <v/>
      </c>
      <c r="N194" s="256" t="str">
        <f t="shared" si="26"/>
        <v/>
      </c>
      <c r="O194" s="256" t="str">
        <f t="shared" si="27"/>
        <v/>
      </c>
      <c r="P194" s="256" t="str">
        <f>IF($G194=0,#REF!,"")</f>
        <v/>
      </c>
      <c r="Q194" s="256" t="str">
        <f t="shared" si="28"/>
        <v/>
      </c>
      <c r="R194" s="256" t="str">
        <f t="shared" si="29"/>
        <v/>
      </c>
      <c r="S194" s="256" t="str">
        <f t="shared" si="32"/>
        <v/>
      </c>
    </row>
    <row r="195" spans="3:19" x14ac:dyDescent="0.2">
      <c r="C195" s="4" t="str">
        <f>IF(LEFT('1 Specifikation'!C107,4)="Vara",'1 Specifikation'!B107&amp;" - "&amp;'1 Specifikation'!C107&amp;" - "&amp;'1 Specifikation'!G107,IF('1 Specifikation'!C107="Tjänst",'1 Specifikation'!B107&amp;" - "&amp;'1 Specifikation'!C107&amp;" - "&amp;'1 Specifikation'!E107,""))</f>
        <v/>
      </c>
      <c r="D195" s="4" t="str">
        <f t="array" ref="D195">IFERROR(INDEX($C$135:$C$207,SMALL(IF($C$135:$C$207&lt;&gt;"",ROW($C$135:$C$207)-ROW(C$135)+1),ROWS(D$135:D195))),"")</f>
        <v/>
      </c>
      <c r="F195" s="256" t="str">
        <f>'1 Specifikation'!B214</f>
        <v>Välj Vara eller Tjänst</v>
      </c>
      <c r="G195" s="256">
        <f t="shared" si="19"/>
        <v>17</v>
      </c>
      <c r="H195" s="256" t="str">
        <f t="shared" si="20"/>
        <v/>
      </c>
      <c r="I195" s="256" t="str">
        <f t="shared" si="21"/>
        <v/>
      </c>
      <c r="J195" s="256" t="str">
        <f t="shared" si="22"/>
        <v/>
      </c>
      <c r="K195" s="256" t="str">
        <f t="shared" si="23"/>
        <v/>
      </c>
      <c r="L195" s="256" t="str">
        <f t="shared" si="24"/>
        <v/>
      </c>
      <c r="M195" s="256" t="str">
        <f t="shared" si="25"/>
        <v/>
      </c>
      <c r="N195" s="256" t="str">
        <f t="shared" si="26"/>
        <v/>
      </c>
      <c r="O195" s="256" t="str">
        <f t="shared" si="27"/>
        <v/>
      </c>
      <c r="P195" s="256" t="str">
        <f>IF($G195=0,#REF!,"")</f>
        <v/>
      </c>
      <c r="Q195" s="256" t="str">
        <f t="shared" si="28"/>
        <v/>
      </c>
      <c r="R195" s="256" t="str">
        <f t="shared" si="29"/>
        <v/>
      </c>
      <c r="S195" s="256" t="str">
        <f t="shared" si="32"/>
        <v/>
      </c>
    </row>
    <row r="196" spans="3:19" x14ac:dyDescent="0.2">
      <c r="C196" s="4" t="str">
        <f>IF(LEFT('1 Specifikation'!C108,4)="Vara",'1 Specifikation'!B108&amp;" - "&amp;'1 Specifikation'!C108&amp;" - "&amp;'1 Specifikation'!G108,IF('1 Specifikation'!C108="Tjänst",'1 Specifikation'!B108&amp;" - "&amp;'1 Specifikation'!C108&amp;" - "&amp;'1 Specifikation'!E108,""))</f>
        <v/>
      </c>
      <c r="D196" s="4" t="str">
        <f t="array" ref="D196">IFERROR(INDEX($C$135:$C$207,SMALL(IF($C$135:$C$207&lt;&gt;"",ROW($C$135:$C$207)-ROW(C$135)+1),ROWS(D$135:D196))),"")</f>
        <v/>
      </c>
      <c r="F196" s="256" t="str">
        <f>'1 Specifikation'!B215</f>
        <v>Välj Vara eller Tjänst</v>
      </c>
      <c r="G196" s="256">
        <f t="shared" si="19"/>
        <v>17</v>
      </c>
      <c r="H196" s="256" t="str">
        <f t="shared" si="20"/>
        <v/>
      </c>
      <c r="I196" s="256" t="str">
        <f t="shared" si="21"/>
        <v/>
      </c>
      <c r="J196" s="256" t="str">
        <f t="shared" si="22"/>
        <v/>
      </c>
      <c r="K196" s="256" t="str">
        <f t="shared" si="23"/>
        <v/>
      </c>
      <c r="L196" s="256" t="str">
        <f t="shared" si="24"/>
        <v/>
      </c>
      <c r="M196" s="256" t="str">
        <f t="shared" si="25"/>
        <v/>
      </c>
      <c r="N196" s="256" t="str">
        <f t="shared" si="26"/>
        <v/>
      </c>
      <c r="O196" s="256" t="str">
        <f t="shared" si="27"/>
        <v/>
      </c>
      <c r="P196" s="256" t="str">
        <f>IF($G196=0,#REF!,"")</f>
        <v/>
      </c>
      <c r="Q196" s="256" t="str">
        <f t="shared" si="28"/>
        <v/>
      </c>
      <c r="R196" s="256" t="str">
        <f t="shared" si="29"/>
        <v/>
      </c>
      <c r="S196" s="256" t="str">
        <f t="shared" si="32"/>
        <v/>
      </c>
    </row>
    <row r="197" spans="3:19" x14ac:dyDescent="0.2">
      <c r="C197" s="4" t="str">
        <f>IF(LEFT('1 Specifikation'!C109,4)="Vara",'1 Specifikation'!B109&amp;" - "&amp;'1 Specifikation'!C109&amp;" - "&amp;'1 Specifikation'!G109,IF('1 Specifikation'!C109="Tjänst",'1 Specifikation'!B109&amp;" - "&amp;'1 Specifikation'!C109&amp;" - "&amp;'1 Specifikation'!E109,""))</f>
        <v/>
      </c>
      <c r="D197" s="4" t="str">
        <f t="array" ref="D197">IFERROR(INDEX($C$135:$C$207,SMALL(IF($C$135:$C$207&lt;&gt;"",ROW($C$135:$C$207)-ROW(C$135)+1),ROWS(D$135:D197))),"")</f>
        <v/>
      </c>
      <c r="F197" s="256" t="str">
        <f>'1 Specifikation'!B216</f>
        <v>Välj Vara eller Tjänst</v>
      </c>
      <c r="G197" s="256">
        <f t="shared" si="19"/>
        <v>17</v>
      </c>
      <c r="H197" s="256" t="str">
        <f t="shared" si="20"/>
        <v/>
      </c>
      <c r="I197" s="256" t="str">
        <f t="shared" si="21"/>
        <v/>
      </c>
      <c r="J197" s="256" t="str">
        <f t="shared" si="22"/>
        <v/>
      </c>
      <c r="K197" s="256" t="str">
        <f t="shared" si="23"/>
        <v/>
      </c>
      <c r="L197" s="256" t="str">
        <f t="shared" si="24"/>
        <v/>
      </c>
      <c r="M197" s="256" t="str">
        <f t="shared" si="25"/>
        <v/>
      </c>
      <c r="N197" s="256" t="str">
        <f t="shared" si="26"/>
        <v/>
      </c>
      <c r="O197" s="256" t="str">
        <f t="shared" si="27"/>
        <v/>
      </c>
      <c r="P197" s="256" t="str">
        <f>IF($G197=0,#REF!,"")</f>
        <v/>
      </c>
      <c r="Q197" s="256" t="str">
        <f t="shared" si="28"/>
        <v/>
      </c>
      <c r="R197" s="256" t="str">
        <f t="shared" si="29"/>
        <v/>
      </c>
      <c r="S197" s="256" t="str">
        <f t="shared" si="32"/>
        <v/>
      </c>
    </row>
    <row r="198" spans="3:19" x14ac:dyDescent="0.2">
      <c r="C198" s="4" t="str">
        <f>IF(LEFT('1 Specifikation'!C110,4)="Vara",'1 Specifikation'!B110&amp;" - "&amp;'1 Specifikation'!C110&amp;" - "&amp;'1 Specifikation'!G110,IF('1 Specifikation'!C110="Tjänst",'1 Specifikation'!B110&amp;" - "&amp;'1 Specifikation'!C110&amp;" - "&amp;'1 Specifikation'!E110,""))</f>
        <v/>
      </c>
      <c r="D198" s="4" t="str">
        <f t="array" ref="D198">IFERROR(INDEX($C$135:$C$207,SMALL(IF($C$135:$C$207&lt;&gt;"",ROW($C$135:$C$207)-ROW(C$135)+1),ROWS(D$135:D198))),"")</f>
        <v/>
      </c>
      <c r="F198" s="256" t="str">
        <f>'1 Specifikation'!B217</f>
        <v>Välj Vara eller Tjänst</v>
      </c>
      <c r="G198" s="256">
        <f t="shared" si="19"/>
        <v>17</v>
      </c>
      <c r="H198" s="256" t="str">
        <f t="shared" si="20"/>
        <v/>
      </c>
      <c r="I198" s="256" t="str">
        <f t="shared" si="21"/>
        <v/>
      </c>
      <c r="J198" s="256" t="str">
        <f t="shared" si="22"/>
        <v/>
      </c>
      <c r="K198" s="256" t="str">
        <f t="shared" si="23"/>
        <v/>
      </c>
      <c r="L198" s="256" t="str">
        <f t="shared" si="24"/>
        <v/>
      </c>
      <c r="M198" s="256" t="str">
        <f t="shared" si="25"/>
        <v/>
      </c>
      <c r="N198" s="256" t="str">
        <f t="shared" si="26"/>
        <v/>
      </c>
      <c r="O198" s="256" t="str">
        <f t="shared" si="27"/>
        <v/>
      </c>
      <c r="P198" s="256" t="str">
        <f>IF($G198=0,#REF!,"")</f>
        <v/>
      </c>
      <c r="Q198" s="256" t="str">
        <f t="shared" si="28"/>
        <v/>
      </c>
      <c r="R198" s="256" t="str">
        <f t="shared" si="29"/>
        <v/>
      </c>
      <c r="S198" s="256" t="str">
        <f t="shared" si="32"/>
        <v/>
      </c>
    </row>
    <row r="199" spans="3:19" x14ac:dyDescent="0.2">
      <c r="C199" s="4" t="str">
        <f>IF(LEFT('1 Specifikation'!C111,4)="Vara",'1 Specifikation'!B111&amp;" - "&amp;'1 Specifikation'!C111&amp;" - "&amp;'1 Specifikation'!G111,IF('1 Specifikation'!C111="Tjänst",'1 Specifikation'!B111&amp;" - "&amp;'1 Specifikation'!C111&amp;" - "&amp;'1 Specifikation'!E111,""))</f>
        <v/>
      </c>
      <c r="D199" s="4" t="str">
        <f t="array" ref="D199">IFERROR(INDEX($C$135:$C$207,SMALL(IF($C$135:$C$207&lt;&gt;"",ROW($C$135:$C$207)-ROW(C$135)+1),ROWS(D$135:D199))),"")</f>
        <v/>
      </c>
      <c r="F199" s="256" t="str">
        <f>'1 Specifikation'!B218</f>
        <v>Välj Vara eller Tjänst</v>
      </c>
      <c r="G199" s="256">
        <f t="shared" si="19"/>
        <v>17</v>
      </c>
      <c r="H199" s="256" t="str">
        <f t="shared" si="20"/>
        <v/>
      </c>
      <c r="I199" s="256" t="str">
        <f t="shared" si="21"/>
        <v/>
      </c>
      <c r="J199" s="256" t="str">
        <f t="shared" si="22"/>
        <v/>
      </c>
      <c r="K199" s="256" t="str">
        <f t="shared" si="23"/>
        <v/>
      </c>
      <c r="L199" s="256" t="str">
        <f t="shared" si="24"/>
        <v/>
      </c>
      <c r="M199" s="256" t="str">
        <f t="shared" si="25"/>
        <v/>
      </c>
      <c r="N199" s="256" t="str">
        <f t="shared" si="26"/>
        <v/>
      </c>
      <c r="O199" s="256" t="str">
        <f t="shared" si="27"/>
        <v/>
      </c>
      <c r="P199" s="256" t="str">
        <f>IF($G199=0,#REF!,"")</f>
        <v/>
      </c>
      <c r="Q199" s="256" t="str">
        <f t="shared" si="28"/>
        <v/>
      </c>
      <c r="R199" s="256" t="str">
        <f t="shared" si="29"/>
        <v/>
      </c>
      <c r="S199" s="256" t="str">
        <f t="shared" si="32"/>
        <v/>
      </c>
    </row>
    <row r="200" spans="3:19" x14ac:dyDescent="0.2">
      <c r="C200" s="4" t="str">
        <f>IF(LEFT('1 Specifikation'!C112,4)="Vara",'1 Specifikation'!B112&amp;" - "&amp;'1 Specifikation'!C112&amp;" - "&amp;'1 Specifikation'!G112,IF('1 Specifikation'!C112="Tjänst",'1 Specifikation'!B112&amp;" - "&amp;'1 Specifikation'!C112&amp;" - "&amp;'1 Specifikation'!E112,""))</f>
        <v/>
      </c>
      <c r="D200" s="4" t="str">
        <f t="array" ref="D200">IFERROR(INDEX($C$135:$C$207,SMALL(IF($C$135:$C$207&lt;&gt;"",ROW($C$135:$C$207)-ROW(C$135)+1),ROWS(D$135:D200))),"")</f>
        <v/>
      </c>
      <c r="F200" s="256" t="str">
        <f>'1 Specifikation'!B219</f>
        <v>Välj Vara eller Tjänst</v>
      </c>
      <c r="G200" s="256">
        <f t="shared" si="19"/>
        <v>17</v>
      </c>
      <c r="H200" s="256" t="str">
        <f>IF($G200=0,$L$36,"")</f>
        <v/>
      </c>
      <c r="I200" s="256" t="str">
        <f>IF($G200=0,$L$37,"")</f>
        <v/>
      </c>
      <c r="J200" s="256" t="str">
        <f>IF($G200=0,$L$38,"")</f>
        <v/>
      </c>
      <c r="K200" s="256" t="str">
        <f>IF($G200=0,$L$39,"")</f>
        <v/>
      </c>
      <c r="L200" s="256" t="str">
        <f>IF($G200=0,$L$40,"")</f>
        <v/>
      </c>
      <c r="M200" s="256" t="str">
        <f>IF($G200=0,$L$41,"")</f>
        <v/>
      </c>
      <c r="N200" s="256" t="str">
        <f>IF($G200=0,$L$42,"")</f>
        <v/>
      </c>
      <c r="O200" s="256" t="str">
        <f>IF($G200=0,$L$43,"")</f>
        <v/>
      </c>
      <c r="P200" s="256" t="str">
        <f>IF($G200=0,#REF!,"")</f>
        <v/>
      </c>
      <c r="Q200" s="256" t="str">
        <f>IF($G200=0,$L$45,"")</f>
        <v/>
      </c>
      <c r="R200" s="256" t="str">
        <f>IF($G200=0,$L$46,"")</f>
        <v/>
      </c>
      <c r="S200" s="256" t="str">
        <f t="shared" si="32"/>
        <v/>
      </c>
    </row>
    <row r="201" spans="3:19" x14ac:dyDescent="0.2">
      <c r="C201" s="4" t="str">
        <f>IF('1 Specifikation'!E121&lt;&gt;"Ja","","Cirkulär tjänst - "&amp;'1 Specifikation'!B121)</f>
        <v/>
      </c>
      <c r="D201" s="4" t="str">
        <f t="array" ref="D201">IFERROR(INDEX($C$135:$C$207,SMALL(IF($C$135:$C$207&lt;&gt;"",ROW($C$135:$C$207)-ROW(C$135)+1),ROWS(D$135:D201))),"")</f>
        <v/>
      </c>
      <c r="F201" s="256">
        <f>'1 Specifikation'!B121</f>
        <v>0</v>
      </c>
      <c r="G201" s="256"/>
      <c r="H201" s="256"/>
      <c r="I201" s="256"/>
      <c r="J201" s="256"/>
      <c r="K201" s="256"/>
      <c r="L201" s="256"/>
      <c r="M201" s="256"/>
      <c r="N201" s="256"/>
      <c r="O201" s="256"/>
      <c r="P201" s="256"/>
      <c r="Q201" s="256"/>
      <c r="R201" s="256"/>
      <c r="S201" s="256"/>
    </row>
    <row r="202" spans="3:19" x14ac:dyDescent="0.2">
      <c r="C202" s="4" t="str">
        <f>IF('1 Specifikation'!E123&lt;&gt;"Ja","","Cirkulär tjänst - "&amp;'1 Specifikation'!B123)</f>
        <v/>
      </c>
      <c r="D202" s="4" t="str">
        <f t="array" ref="D202">IFERROR(INDEX($C$135:$C$207,SMALL(IF($C$135:$C$207&lt;&gt;"",ROW($C$135:$C$207)-ROW(C$135)+1),ROWS(D$135:D202))),"")</f>
        <v/>
      </c>
      <c r="F202" s="256">
        <f>'1 Specifikation'!B123</f>
        <v>0</v>
      </c>
      <c r="G202" s="256"/>
      <c r="H202" s="256"/>
      <c r="I202" s="256"/>
      <c r="J202" s="256"/>
      <c r="K202" s="256"/>
      <c r="L202" s="256"/>
      <c r="M202" s="256"/>
      <c r="N202" s="256"/>
      <c r="O202" s="256"/>
      <c r="P202" s="256"/>
      <c r="Q202" s="256"/>
      <c r="R202" s="256"/>
      <c r="S202" s="256"/>
    </row>
    <row r="203" spans="3:19" x14ac:dyDescent="0.2">
      <c r="C203" s="4" t="str">
        <f>IF('1 Specifikation'!E125&lt;&gt;"Ja","","Cirkulär tjänst - "&amp;'1 Specifikation'!B125)</f>
        <v/>
      </c>
      <c r="D203" s="4" t="str">
        <f t="array" ref="D203">IFERROR(INDEX($C$135:$C$207,SMALL(IF($C$135:$C$207&lt;&gt;"",ROW($C$135:$C$207)-ROW(C$135)+1),ROWS(D$135:D203))),"")</f>
        <v/>
      </c>
      <c r="F203" s="256">
        <f>'1 Specifikation'!B125</f>
        <v>0</v>
      </c>
      <c r="G203" s="256"/>
      <c r="H203" s="256"/>
      <c r="I203" s="256"/>
      <c r="J203" s="256"/>
      <c r="K203" s="256"/>
      <c r="L203" s="256"/>
      <c r="M203" s="256"/>
      <c r="N203" s="256"/>
      <c r="O203" s="256"/>
      <c r="P203" s="256"/>
      <c r="Q203" s="256"/>
      <c r="R203" s="256"/>
      <c r="S203" s="256"/>
    </row>
    <row r="204" spans="3:19" x14ac:dyDescent="0.2">
      <c r="C204" s="4" t="str">
        <f>IF('1 Specifikation'!E127&lt;&gt;"Ja","","Cirkulär tjänst - "&amp;'1 Specifikation'!B127)</f>
        <v/>
      </c>
      <c r="D204" s="4" t="str">
        <f t="array" ref="D204">IFERROR(INDEX($C$135:$C$207,SMALL(IF($C$135:$C$207&lt;&gt;"",ROW($C$135:$C$207)-ROW(C$135)+1),ROWS(D$135:D204))),"")</f>
        <v/>
      </c>
      <c r="F204" s="256">
        <f>'1 Specifikation'!B127</f>
        <v>0</v>
      </c>
      <c r="G204" s="256"/>
      <c r="H204" s="256"/>
      <c r="I204" s="256"/>
      <c r="J204" s="256"/>
      <c r="K204" s="256"/>
      <c r="L204" s="256"/>
      <c r="M204" s="256"/>
      <c r="N204" s="256"/>
      <c r="O204" s="256"/>
      <c r="P204" s="256"/>
      <c r="Q204" s="256"/>
      <c r="R204" s="256"/>
      <c r="S204" s="256"/>
    </row>
    <row r="205" spans="3:19" x14ac:dyDescent="0.2">
      <c r="C205" s="4" t="str">
        <f>IF('1 Specifikation'!E129&lt;&gt;"Ja","","Cirkulär tjänst - "&amp;'1 Specifikation'!B129)</f>
        <v/>
      </c>
      <c r="D205" s="4" t="str">
        <f t="array" ref="D205">IFERROR(INDEX($C$135:$C$207,SMALL(IF($C$135:$C$207&lt;&gt;"",ROW($C$135:$C$207)-ROW(C$135)+1),ROWS(D$135:D205))),"")</f>
        <v/>
      </c>
      <c r="F205" s="256">
        <f>'1 Specifikation'!B129</f>
        <v>0</v>
      </c>
      <c r="G205" s="256"/>
      <c r="H205" s="256"/>
      <c r="I205" s="256"/>
      <c r="J205" s="256"/>
      <c r="K205" s="256"/>
      <c r="L205" s="256"/>
      <c r="M205" s="256"/>
      <c r="N205" s="256"/>
      <c r="O205" s="256"/>
      <c r="P205" s="256"/>
      <c r="Q205" s="256"/>
      <c r="R205" s="256"/>
      <c r="S205" s="256"/>
    </row>
    <row r="206" spans="3:19" x14ac:dyDescent="0.2">
      <c r="C206" s="4" t="str">
        <f>IF('1 Specifikation'!E131&lt;&gt;"Ja","","Cirkulär tjänst - "&amp;'1 Specifikation'!B131)</f>
        <v/>
      </c>
      <c r="D206" s="4" t="str">
        <f t="array" ref="D206">IFERROR(INDEX($C$135:$C$207,SMALL(IF($C$135:$C$207&lt;&gt;"",ROW($C$135:$C$207)-ROW(C$135)+1),ROWS(D$135:D206))),"")</f>
        <v/>
      </c>
      <c r="F206" s="256">
        <f>'1 Specifikation'!B131</f>
        <v>0</v>
      </c>
      <c r="G206" s="256"/>
      <c r="H206" s="256"/>
      <c r="I206" s="256"/>
      <c r="J206" s="256"/>
      <c r="K206" s="256"/>
      <c r="L206" s="256"/>
      <c r="M206" s="256"/>
      <c r="N206" s="256"/>
      <c r="O206" s="256"/>
      <c r="P206" s="256"/>
      <c r="Q206" s="256"/>
      <c r="R206" s="256"/>
      <c r="S206" s="256"/>
    </row>
    <row r="207" spans="3:19" x14ac:dyDescent="0.2">
      <c r="C207" s="4" t="str">
        <f>IF('1 Specifikation'!E133&lt;&gt;"Ja","","Cirkulär tjänst - "&amp;'1 Specifikation'!B133)</f>
        <v/>
      </c>
      <c r="D207" s="4" t="str">
        <f t="array" ref="D207">IFERROR(INDEX($C$135:$C$207,SMALL(IF($C$135:$C$207&lt;&gt;"",ROW($C$135:$C$207)-ROW(C$135)+1),ROWS(D$135:D207))),"")</f>
        <v/>
      </c>
      <c r="F207" s="256">
        <f>'1 Specifikation'!B133</f>
        <v>0</v>
      </c>
      <c r="G207" s="256"/>
      <c r="H207" s="256"/>
      <c r="I207" s="256"/>
      <c r="J207" s="256"/>
      <c r="K207" s="256"/>
      <c r="L207" s="256"/>
      <c r="M207" s="256"/>
      <c r="N207" s="256"/>
      <c r="O207" s="256"/>
      <c r="P207" s="256"/>
      <c r="Q207" s="256"/>
      <c r="R207" s="256"/>
      <c r="S207" s="256"/>
    </row>
    <row r="209" spans="3:15" x14ac:dyDescent="0.2">
      <c r="C209" s="49" t="s">
        <v>606</v>
      </c>
      <c r="D209" s="49" t="s">
        <v>605</v>
      </c>
      <c r="F209" s="49" t="s">
        <v>60</v>
      </c>
    </row>
    <row r="210" spans="3:15" x14ac:dyDescent="0.2">
      <c r="C210" s="258" t="s">
        <v>607</v>
      </c>
      <c r="D210" s="258" t="s">
        <v>607</v>
      </c>
      <c r="F210" s="256"/>
      <c r="G210" s="256"/>
      <c r="H210" s="256"/>
      <c r="I210" s="256"/>
      <c r="J210" s="256"/>
      <c r="K210" s="256"/>
      <c r="L210" s="256"/>
      <c r="M210" s="256"/>
      <c r="N210" s="256"/>
      <c r="O210" s="256"/>
    </row>
    <row r="211" spans="3:15" x14ac:dyDescent="0.2">
      <c r="C211" s="258" t="str">
        <f>IF(RIGHT(LEFT(C136,7),1)="T","",C136)</f>
        <v/>
      </c>
      <c r="D211" s="258" t="str">
        <f t="array" ref="D211">IFERROR(INDEX($C$210:$C$282,SMALL(IF($C$210:$C$282&lt;&gt;"",ROW($C$210:$C$282)-ROW(C$210)+1),ROWS(D$210:D211))),"")</f>
        <v/>
      </c>
      <c r="F211" s="256" t="str">
        <f>IF(RIGHT(LEFT('1 Specifikation'!B225,7),1)="T","",'1 Specifikation'!B225)</f>
        <v>Välj Vara</v>
      </c>
      <c r="G211" s="256">
        <f>IFERROR(IF(F211="","",FIND("Tjänst",F211)),0)</f>
        <v>0</v>
      </c>
      <c r="H211" s="256" t="str">
        <f t="shared" ref="H211:H275" si="34">IF($G211=0,$L$36,"")</f>
        <v>Varans egenskaper</v>
      </c>
      <c r="I211" s="256" t="str">
        <f t="shared" ref="I211:I275" si="35">IF($G211=0,$L$37,"")</f>
        <v>Varans hållbarhet</v>
      </c>
      <c r="J211" s="256" t="str">
        <f t="shared" ref="J211:J275" si="36">IF($G211=0,$L$38,"")</f>
        <v>Varans cirkularitet</v>
      </c>
      <c r="K211" s="256" t="str">
        <f t="shared" ref="K211:K275" si="37">IF($G211=0,$L$39,"")</f>
        <v>Varans funktionalitet</v>
      </c>
      <c r="L211" s="256" t="str">
        <f t="shared" ref="L211:L275" si="38">IF($G211=0,$L$40,"")</f>
        <v>Varans estetiska utformning</v>
      </c>
      <c r="M211" s="256" t="str">
        <f t="shared" ref="M211:M275" si="39">IF($G211=0,$L$41,"")</f>
        <v>Varans anpassning till befintliga möbler och annan inredning</v>
      </c>
      <c r="N211" s="256" t="str">
        <f t="shared" ref="N211:N275" si="40">IF($G211=0,$L$42,"")</f>
        <v>Varans anpassning till lokalens utformning och funktionalitet</v>
      </c>
      <c r="O211" s="256" t="str">
        <f t="shared" ref="O211:O275" si="41">IF($G211=0,$L$43,"")</f>
        <v>Leveranstid</v>
      </c>
    </row>
    <row r="212" spans="3:15" x14ac:dyDescent="0.2">
      <c r="C212" s="258" t="str">
        <f t="shared" ref="C212:C275" si="42">IF(RIGHT(LEFT(C137,7),1)="T","",C137)</f>
        <v/>
      </c>
      <c r="D212" s="258" t="str">
        <f t="array" ref="D212">IFERROR(INDEX($C$210:$C$282,SMALL(IF($C$210:$C$282&lt;&gt;"",ROW($C$210:$C$282)-ROW(C$210)+1),ROWS(D$210:D212))),"")</f>
        <v/>
      </c>
      <c r="F212" s="256" t="str">
        <f>IF(RIGHT(LEFT('1 Specifikation'!B226,7),1)="T","",'1 Specifikation'!B226)</f>
        <v>Välj Vara</v>
      </c>
      <c r="G212" s="256">
        <f t="shared" ref="G212:G275" si="43">IFERROR(IF(F212="","",FIND("Tjänst",F212)),0)</f>
        <v>0</v>
      </c>
      <c r="H212" s="256" t="str">
        <f t="shared" si="34"/>
        <v>Varans egenskaper</v>
      </c>
      <c r="I212" s="256" t="str">
        <f t="shared" si="35"/>
        <v>Varans hållbarhet</v>
      </c>
      <c r="J212" s="256" t="str">
        <f t="shared" si="36"/>
        <v>Varans cirkularitet</v>
      </c>
      <c r="K212" s="256" t="str">
        <f t="shared" si="37"/>
        <v>Varans funktionalitet</v>
      </c>
      <c r="L212" s="256" t="str">
        <f t="shared" si="38"/>
        <v>Varans estetiska utformning</v>
      </c>
      <c r="M212" s="256" t="str">
        <f t="shared" si="39"/>
        <v>Varans anpassning till befintliga möbler och annan inredning</v>
      </c>
      <c r="N212" s="256" t="str">
        <f t="shared" si="40"/>
        <v>Varans anpassning till lokalens utformning och funktionalitet</v>
      </c>
      <c r="O212" s="256" t="str">
        <f t="shared" si="41"/>
        <v>Leveranstid</v>
      </c>
    </row>
    <row r="213" spans="3:15" x14ac:dyDescent="0.2">
      <c r="C213" s="258" t="str">
        <f t="shared" si="42"/>
        <v/>
      </c>
      <c r="D213" s="258" t="str">
        <f t="array" ref="D213">IFERROR(INDEX($C$210:$C$282,SMALL(IF($C$210:$C$282&lt;&gt;"",ROW($C$210:$C$282)-ROW(C$210)+1),ROWS(D$210:D213))),"")</f>
        <v/>
      </c>
      <c r="F213" s="256" t="str">
        <f>IF(RIGHT(LEFT('1 Specifikation'!B227,7),1)="T","",'1 Specifikation'!B227)</f>
        <v>Välj Vara</v>
      </c>
      <c r="G213" s="256">
        <f t="shared" si="43"/>
        <v>0</v>
      </c>
      <c r="H213" s="256" t="str">
        <f t="shared" si="34"/>
        <v>Varans egenskaper</v>
      </c>
      <c r="I213" s="256" t="str">
        <f t="shared" si="35"/>
        <v>Varans hållbarhet</v>
      </c>
      <c r="J213" s="256" t="str">
        <f t="shared" si="36"/>
        <v>Varans cirkularitet</v>
      </c>
      <c r="K213" s="256" t="str">
        <f t="shared" si="37"/>
        <v>Varans funktionalitet</v>
      </c>
      <c r="L213" s="256" t="str">
        <f t="shared" si="38"/>
        <v>Varans estetiska utformning</v>
      </c>
      <c r="M213" s="256" t="str">
        <f t="shared" si="39"/>
        <v>Varans anpassning till befintliga möbler och annan inredning</v>
      </c>
      <c r="N213" s="256" t="str">
        <f t="shared" si="40"/>
        <v>Varans anpassning till lokalens utformning och funktionalitet</v>
      </c>
      <c r="O213" s="256" t="str">
        <f t="shared" si="41"/>
        <v>Leveranstid</v>
      </c>
    </row>
    <row r="214" spans="3:15" x14ac:dyDescent="0.2">
      <c r="C214" s="258" t="str">
        <f t="shared" si="42"/>
        <v/>
      </c>
      <c r="D214" s="258" t="str">
        <f t="array" ref="D214">IFERROR(INDEX($C$210:$C$282,SMALL(IF($C$210:$C$282&lt;&gt;"",ROW($C$210:$C$282)-ROW(C$210)+1),ROWS(D$210:D214))),"")</f>
        <v/>
      </c>
      <c r="F214" s="256" t="str">
        <f>IF(RIGHT(LEFT('1 Specifikation'!B228,7),1)="T","",'1 Specifikation'!B228)</f>
        <v>Välj Vara</v>
      </c>
      <c r="G214" s="256">
        <f t="shared" si="43"/>
        <v>0</v>
      </c>
      <c r="H214" s="256" t="str">
        <f t="shared" si="34"/>
        <v>Varans egenskaper</v>
      </c>
      <c r="I214" s="256" t="str">
        <f t="shared" si="35"/>
        <v>Varans hållbarhet</v>
      </c>
      <c r="J214" s="256" t="str">
        <f t="shared" si="36"/>
        <v>Varans cirkularitet</v>
      </c>
      <c r="K214" s="256" t="str">
        <f t="shared" si="37"/>
        <v>Varans funktionalitet</v>
      </c>
      <c r="L214" s="256" t="str">
        <f t="shared" si="38"/>
        <v>Varans estetiska utformning</v>
      </c>
      <c r="M214" s="256" t="str">
        <f t="shared" si="39"/>
        <v>Varans anpassning till befintliga möbler och annan inredning</v>
      </c>
      <c r="N214" s="256" t="str">
        <f t="shared" si="40"/>
        <v>Varans anpassning till lokalens utformning och funktionalitet</v>
      </c>
      <c r="O214" s="256" t="str">
        <f t="shared" si="41"/>
        <v>Leveranstid</v>
      </c>
    </row>
    <row r="215" spans="3:15" x14ac:dyDescent="0.2">
      <c r="C215" s="258" t="str">
        <f t="shared" si="42"/>
        <v/>
      </c>
      <c r="D215" s="258" t="str">
        <f t="array" ref="D215">IFERROR(INDEX($C$210:$C$282,SMALL(IF($C$210:$C$282&lt;&gt;"",ROW($C$210:$C$282)-ROW(C$210)+1),ROWS(D$210:D215))),"")</f>
        <v/>
      </c>
      <c r="F215" s="256" t="str">
        <f>IF(RIGHT(LEFT('1 Specifikation'!B229,7),1)="T","",'1 Specifikation'!B229)</f>
        <v>Välj Vara</v>
      </c>
      <c r="G215" s="256">
        <f t="shared" si="43"/>
        <v>0</v>
      </c>
      <c r="H215" s="256" t="str">
        <f t="shared" si="34"/>
        <v>Varans egenskaper</v>
      </c>
      <c r="I215" s="256" t="str">
        <f t="shared" si="35"/>
        <v>Varans hållbarhet</v>
      </c>
      <c r="J215" s="256" t="str">
        <f t="shared" si="36"/>
        <v>Varans cirkularitet</v>
      </c>
      <c r="K215" s="256" t="str">
        <f t="shared" si="37"/>
        <v>Varans funktionalitet</v>
      </c>
      <c r="L215" s="256" t="str">
        <f t="shared" si="38"/>
        <v>Varans estetiska utformning</v>
      </c>
      <c r="M215" s="256" t="str">
        <f t="shared" si="39"/>
        <v>Varans anpassning till befintliga möbler och annan inredning</v>
      </c>
      <c r="N215" s="256" t="str">
        <f t="shared" si="40"/>
        <v>Varans anpassning till lokalens utformning och funktionalitet</v>
      </c>
      <c r="O215" s="256" t="str">
        <f t="shared" si="41"/>
        <v>Leveranstid</v>
      </c>
    </row>
    <row r="216" spans="3:15" x14ac:dyDescent="0.2">
      <c r="C216" s="258" t="str">
        <f t="shared" si="42"/>
        <v/>
      </c>
      <c r="D216" s="258" t="str">
        <f t="array" ref="D216">IFERROR(INDEX($C$210:$C$282,SMALL(IF($C$210:$C$282&lt;&gt;"",ROW($C$210:$C$282)-ROW(C$210)+1),ROWS(D$210:D216))),"")</f>
        <v/>
      </c>
      <c r="F216" s="256" t="str">
        <f>IF(RIGHT(LEFT('1 Specifikation'!B230,7),1)="T","",'1 Specifikation'!B230)</f>
        <v>Välj Vara</v>
      </c>
      <c r="G216" s="256">
        <f t="shared" si="43"/>
        <v>0</v>
      </c>
      <c r="H216" s="256" t="str">
        <f t="shared" si="34"/>
        <v>Varans egenskaper</v>
      </c>
      <c r="I216" s="256" t="str">
        <f t="shared" si="35"/>
        <v>Varans hållbarhet</v>
      </c>
      <c r="J216" s="256" t="str">
        <f t="shared" si="36"/>
        <v>Varans cirkularitet</v>
      </c>
      <c r="K216" s="256" t="str">
        <f t="shared" si="37"/>
        <v>Varans funktionalitet</v>
      </c>
      <c r="L216" s="256" t="str">
        <f t="shared" si="38"/>
        <v>Varans estetiska utformning</v>
      </c>
      <c r="M216" s="256" t="str">
        <f t="shared" si="39"/>
        <v>Varans anpassning till befintliga möbler och annan inredning</v>
      </c>
      <c r="N216" s="256" t="str">
        <f t="shared" si="40"/>
        <v>Varans anpassning till lokalens utformning och funktionalitet</v>
      </c>
      <c r="O216" s="256" t="str">
        <f t="shared" si="41"/>
        <v>Leveranstid</v>
      </c>
    </row>
    <row r="217" spans="3:15" x14ac:dyDescent="0.2">
      <c r="C217" s="258" t="str">
        <f t="shared" si="42"/>
        <v/>
      </c>
      <c r="D217" s="258" t="str">
        <f t="array" ref="D217">IFERROR(INDEX($C$210:$C$282,SMALL(IF($C$210:$C$282&lt;&gt;"",ROW($C$210:$C$282)-ROW(C$210)+1),ROWS(D$210:D217))),"")</f>
        <v/>
      </c>
      <c r="F217" s="256" t="str">
        <f>IF(RIGHT(LEFT('1 Specifikation'!B231,7),1)="T","",'1 Specifikation'!B231)</f>
        <v>Välj Vara</v>
      </c>
      <c r="G217" s="256">
        <f t="shared" si="43"/>
        <v>0</v>
      </c>
      <c r="H217" s="256" t="str">
        <f t="shared" si="34"/>
        <v>Varans egenskaper</v>
      </c>
      <c r="I217" s="256" t="str">
        <f t="shared" si="35"/>
        <v>Varans hållbarhet</v>
      </c>
      <c r="J217" s="256" t="str">
        <f t="shared" si="36"/>
        <v>Varans cirkularitet</v>
      </c>
      <c r="K217" s="256" t="str">
        <f t="shared" si="37"/>
        <v>Varans funktionalitet</v>
      </c>
      <c r="L217" s="256" t="str">
        <f t="shared" si="38"/>
        <v>Varans estetiska utformning</v>
      </c>
      <c r="M217" s="256" t="str">
        <f t="shared" si="39"/>
        <v>Varans anpassning till befintliga möbler och annan inredning</v>
      </c>
      <c r="N217" s="256" t="str">
        <f t="shared" si="40"/>
        <v>Varans anpassning till lokalens utformning och funktionalitet</v>
      </c>
      <c r="O217" s="256" t="str">
        <f t="shared" si="41"/>
        <v>Leveranstid</v>
      </c>
    </row>
    <row r="218" spans="3:15" x14ac:dyDescent="0.2">
      <c r="C218" s="258" t="str">
        <f t="shared" si="42"/>
        <v/>
      </c>
      <c r="D218" s="258" t="str">
        <f t="array" ref="D218">IFERROR(INDEX($C$210:$C$282,SMALL(IF($C$210:$C$282&lt;&gt;"",ROW($C$210:$C$282)-ROW(C$210)+1),ROWS(D$210:D218))),"")</f>
        <v/>
      </c>
      <c r="F218" s="256" t="str">
        <f>IF(RIGHT(LEFT('1 Specifikation'!B232,7),1)="T","",'1 Specifikation'!B232)</f>
        <v>Välj Vara</v>
      </c>
      <c r="G218" s="256">
        <f t="shared" si="43"/>
        <v>0</v>
      </c>
      <c r="H218" s="256" t="str">
        <f t="shared" si="34"/>
        <v>Varans egenskaper</v>
      </c>
      <c r="I218" s="256" t="str">
        <f t="shared" si="35"/>
        <v>Varans hållbarhet</v>
      </c>
      <c r="J218" s="256" t="str">
        <f t="shared" si="36"/>
        <v>Varans cirkularitet</v>
      </c>
      <c r="K218" s="256" t="str">
        <f t="shared" si="37"/>
        <v>Varans funktionalitet</v>
      </c>
      <c r="L218" s="256" t="str">
        <f t="shared" si="38"/>
        <v>Varans estetiska utformning</v>
      </c>
      <c r="M218" s="256" t="str">
        <f t="shared" si="39"/>
        <v>Varans anpassning till befintliga möbler och annan inredning</v>
      </c>
      <c r="N218" s="256" t="str">
        <f t="shared" si="40"/>
        <v>Varans anpassning till lokalens utformning och funktionalitet</v>
      </c>
      <c r="O218" s="256" t="str">
        <f t="shared" si="41"/>
        <v>Leveranstid</v>
      </c>
    </row>
    <row r="219" spans="3:15" x14ac:dyDescent="0.2">
      <c r="C219" s="258" t="str">
        <f t="shared" si="42"/>
        <v/>
      </c>
      <c r="D219" s="258" t="str">
        <f t="array" ref="D219">IFERROR(INDEX($C$210:$C$282,SMALL(IF($C$210:$C$282&lt;&gt;"",ROW($C$210:$C$282)-ROW(C$210)+1),ROWS(D$210:D219))),"")</f>
        <v/>
      </c>
      <c r="F219" s="256" t="str">
        <f>IF(RIGHT(LEFT('1 Specifikation'!B233,7),1)="T","",'1 Specifikation'!B233)</f>
        <v>Välj Vara</v>
      </c>
      <c r="G219" s="256">
        <f t="shared" si="43"/>
        <v>0</v>
      </c>
      <c r="H219" s="256" t="str">
        <f t="shared" si="34"/>
        <v>Varans egenskaper</v>
      </c>
      <c r="I219" s="256" t="str">
        <f t="shared" si="35"/>
        <v>Varans hållbarhet</v>
      </c>
      <c r="J219" s="256" t="str">
        <f t="shared" si="36"/>
        <v>Varans cirkularitet</v>
      </c>
      <c r="K219" s="256" t="str">
        <f t="shared" si="37"/>
        <v>Varans funktionalitet</v>
      </c>
      <c r="L219" s="256" t="str">
        <f t="shared" si="38"/>
        <v>Varans estetiska utformning</v>
      </c>
      <c r="M219" s="256" t="str">
        <f t="shared" si="39"/>
        <v>Varans anpassning till befintliga möbler och annan inredning</v>
      </c>
      <c r="N219" s="256" t="str">
        <f t="shared" si="40"/>
        <v>Varans anpassning till lokalens utformning och funktionalitet</v>
      </c>
      <c r="O219" s="256" t="str">
        <f t="shared" si="41"/>
        <v>Leveranstid</v>
      </c>
    </row>
    <row r="220" spans="3:15" x14ac:dyDescent="0.2">
      <c r="C220" s="258" t="str">
        <f t="shared" si="42"/>
        <v/>
      </c>
      <c r="D220" s="258" t="str">
        <f t="array" ref="D220">IFERROR(INDEX($C$210:$C$282,SMALL(IF($C$210:$C$282&lt;&gt;"",ROW($C$210:$C$282)-ROW(C$210)+1),ROWS(D$210:D220))),"")</f>
        <v/>
      </c>
      <c r="F220" s="256" t="str">
        <f>IF(RIGHT(LEFT('1 Specifikation'!B234,7),1)="T","",'1 Specifikation'!B234)</f>
        <v>Välj Vara</v>
      </c>
      <c r="G220" s="256">
        <f t="shared" si="43"/>
        <v>0</v>
      </c>
      <c r="H220" s="256" t="str">
        <f t="shared" si="34"/>
        <v>Varans egenskaper</v>
      </c>
      <c r="I220" s="256" t="str">
        <f t="shared" si="35"/>
        <v>Varans hållbarhet</v>
      </c>
      <c r="J220" s="256" t="str">
        <f t="shared" si="36"/>
        <v>Varans cirkularitet</v>
      </c>
      <c r="K220" s="256" t="str">
        <f t="shared" si="37"/>
        <v>Varans funktionalitet</v>
      </c>
      <c r="L220" s="256" t="str">
        <f t="shared" si="38"/>
        <v>Varans estetiska utformning</v>
      </c>
      <c r="M220" s="256" t="str">
        <f t="shared" si="39"/>
        <v>Varans anpassning till befintliga möbler och annan inredning</v>
      </c>
      <c r="N220" s="256" t="str">
        <f t="shared" si="40"/>
        <v>Varans anpassning till lokalens utformning och funktionalitet</v>
      </c>
      <c r="O220" s="256" t="str">
        <f t="shared" si="41"/>
        <v>Leveranstid</v>
      </c>
    </row>
    <row r="221" spans="3:15" x14ac:dyDescent="0.2">
      <c r="C221" s="258" t="str">
        <f t="shared" si="42"/>
        <v/>
      </c>
      <c r="D221" s="258" t="str">
        <f t="array" ref="D221">IFERROR(INDEX($C$210:$C$282,SMALL(IF($C$210:$C$282&lt;&gt;"",ROW($C$210:$C$282)-ROW(C$210)+1),ROWS(D$210:D221))),"")</f>
        <v/>
      </c>
      <c r="F221" s="256" t="str">
        <f>IF(RIGHT(LEFT('1 Specifikation'!B235,7),1)="T","",'1 Specifikation'!B235)</f>
        <v>Välj Vara</v>
      </c>
      <c r="G221" s="256">
        <f t="shared" si="43"/>
        <v>0</v>
      </c>
      <c r="H221" s="256" t="str">
        <f t="shared" si="34"/>
        <v>Varans egenskaper</v>
      </c>
      <c r="I221" s="256" t="str">
        <f t="shared" si="35"/>
        <v>Varans hållbarhet</v>
      </c>
      <c r="J221" s="256" t="str">
        <f t="shared" si="36"/>
        <v>Varans cirkularitet</v>
      </c>
      <c r="K221" s="256" t="str">
        <f t="shared" si="37"/>
        <v>Varans funktionalitet</v>
      </c>
      <c r="L221" s="256" t="str">
        <f t="shared" si="38"/>
        <v>Varans estetiska utformning</v>
      </c>
      <c r="M221" s="256" t="str">
        <f t="shared" si="39"/>
        <v>Varans anpassning till befintliga möbler och annan inredning</v>
      </c>
      <c r="N221" s="256" t="str">
        <f t="shared" si="40"/>
        <v>Varans anpassning till lokalens utformning och funktionalitet</v>
      </c>
      <c r="O221" s="256" t="str">
        <f t="shared" si="41"/>
        <v>Leveranstid</v>
      </c>
    </row>
    <row r="222" spans="3:15" x14ac:dyDescent="0.2">
      <c r="C222" s="258" t="str">
        <f t="shared" si="42"/>
        <v/>
      </c>
      <c r="D222" s="258" t="str">
        <f t="array" ref="D222">IFERROR(INDEX($C$210:$C$282,SMALL(IF($C$210:$C$282&lt;&gt;"",ROW($C$210:$C$282)-ROW(C$210)+1),ROWS(D$210:D222))),"")</f>
        <v/>
      </c>
      <c r="F222" s="256" t="str">
        <f>IF(RIGHT(LEFT('1 Specifikation'!B236,7),1)="T","",'1 Specifikation'!B236)</f>
        <v>Välj Vara</v>
      </c>
      <c r="G222" s="256">
        <f t="shared" si="43"/>
        <v>0</v>
      </c>
      <c r="H222" s="256" t="str">
        <f t="shared" si="34"/>
        <v>Varans egenskaper</v>
      </c>
      <c r="I222" s="256" t="str">
        <f t="shared" si="35"/>
        <v>Varans hållbarhet</v>
      </c>
      <c r="J222" s="256" t="str">
        <f t="shared" si="36"/>
        <v>Varans cirkularitet</v>
      </c>
      <c r="K222" s="256" t="str">
        <f t="shared" si="37"/>
        <v>Varans funktionalitet</v>
      </c>
      <c r="L222" s="256" t="str">
        <f t="shared" si="38"/>
        <v>Varans estetiska utformning</v>
      </c>
      <c r="M222" s="256" t="str">
        <f t="shared" si="39"/>
        <v>Varans anpassning till befintliga möbler och annan inredning</v>
      </c>
      <c r="N222" s="256" t="str">
        <f t="shared" si="40"/>
        <v>Varans anpassning till lokalens utformning och funktionalitet</v>
      </c>
      <c r="O222" s="256" t="str">
        <f t="shared" si="41"/>
        <v>Leveranstid</v>
      </c>
    </row>
    <row r="223" spans="3:15" x14ac:dyDescent="0.2">
      <c r="C223" s="258" t="str">
        <f t="shared" si="42"/>
        <v/>
      </c>
      <c r="D223" s="258" t="str">
        <f t="array" ref="D223">IFERROR(INDEX($C$210:$C$282,SMALL(IF($C$210:$C$282&lt;&gt;"",ROW($C$210:$C$282)-ROW(C$210)+1),ROWS(D$210:D223))),"")</f>
        <v/>
      </c>
      <c r="F223" s="256" t="str">
        <f>IF(RIGHT(LEFT('1 Specifikation'!B237,7),1)="T","",'1 Specifikation'!B237)</f>
        <v>Välj Vara</v>
      </c>
      <c r="G223" s="256">
        <f t="shared" si="43"/>
        <v>0</v>
      </c>
      <c r="H223" s="256" t="str">
        <f t="shared" si="34"/>
        <v>Varans egenskaper</v>
      </c>
      <c r="I223" s="256" t="str">
        <f t="shared" si="35"/>
        <v>Varans hållbarhet</v>
      </c>
      <c r="J223" s="256" t="str">
        <f t="shared" si="36"/>
        <v>Varans cirkularitet</v>
      </c>
      <c r="K223" s="256" t="str">
        <f t="shared" si="37"/>
        <v>Varans funktionalitet</v>
      </c>
      <c r="L223" s="256" t="str">
        <f t="shared" si="38"/>
        <v>Varans estetiska utformning</v>
      </c>
      <c r="M223" s="256" t="str">
        <f t="shared" si="39"/>
        <v>Varans anpassning till befintliga möbler och annan inredning</v>
      </c>
      <c r="N223" s="256" t="str">
        <f t="shared" si="40"/>
        <v>Varans anpassning till lokalens utformning och funktionalitet</v>
      </c>
      <c r="O223" s="256" t="str">
        <f t="shared" si="41"/>
        <v>Leveranstid</v>
      </c>
    </row>
    <row r="224" spans="3:15" x14ac:dyDescent="0.2">
      <c r="C224" s="258" t="str">
        <f t="shared" si="42"/>
        <v/>
      </c>
      <c r="D224" s="258" t="str">
        <f t="array" ref="D224">IFERROR(INDEX($C$210:$C$282,SMALL(IF($C$210:$C$282&lt;&gt;"",ROW($C$210:$C$282)-ROW(C$210)+1),ROWS(D$210:D224))),"")</f>
        <v/>
      </c>
      <c r="F224" s="256" t="str">
        <f>IF(RIGHT(LEFT('1 Specifikation'!B238,7),1)="T","",'1 Specifikation'!B238)</f>
        <v>Välj Vara</v>
      </c>
      <c r="G224" s="256">
        <f t="shared" ref="G224:G268" si="44">IFERROR(IF(F224="","",FIND("Tjänst",F224)),0)</f>
        <v>0</v>
      </c>
      <c r="H224" s="256" t="str">
        <f t="shared" si="34"/>
        <v>Varans egenskaper</v>
      </c>
      <c r="I224" s="256" t="str">
        <f t="shared" si="35"/>
        <v>Varans hållbarhet</v>
      </c>
      <c r="J224" s="256" t="str">
        <f t="shared" si="36"/>
        <v>Varans cirkularitet</v>
      </c>
      <c r="K224" s="256" t="str">
        <f t="shared" si="37"/>
        <v>Varans funktionalitet</v>
      </c>
      <c r="L224" s="256" t="str">
        <f t="shared" si="38"/>
        <v>Varans estetiska utformning</v>
      </c>
      <c r="M224" s="256" t="str">
        <f t="shared" si="39"/>
        <v>Varans anpassning till befintliga möbler och annan inredning</v>
      </c>
      <c r="N224" s="256" t="str">
        <f t="shared" si="40"/>
        <v>Varans anpassning till lokalens utformning och funktionalitet</v>
      </c>
      <c r="O224" s="256" t="str">
        <f t="shared" si="41"/>
        <v>Leveranstid</v>
      </c>
    </row>
    <row r="225" spans="3:15" x14ac:dyDescent="0.2">
      <c r="C225" s="258" t="str">
        <f t="shared" si="42"/>
        <v/>
      </c>
      <c r="D225" s="258" t="str">
        <f t="array" ref="D225">IFERROR(INDEX($C$210:$C$282,SMALL(IF($C$210:$C$282&lt;&gt;"",ROW($C$210:$C$282)-ROW(C$210)+1),ROWS(D$210:D225))),"")</f>
        <v/>
      </c>
      <c r="F225" s="256" t="str">
        <f>IF(RIGHT(LEFT('1 Specifikation'!B239,7),1)="T","",'1 Specifikation'!B239)</f>
        <v>Välj Vara</v>
      </c>
      <c r="G225" s="256">
        <f t="shared" si="44"/>
        <v>0</v>
      </c>
      <c r="H225" s="256" t="str">
        <f t="shared" si="34"/>
        <v>Varans egenskaper</v>
      </c>
      <c r="I225" s="256" t="str">
        <f t="shared" si="35"/>
        <v>Varans hållbarhet</v>
      </c>
      <c r="J225" s="256" t="str">
        <f t="shared" si="36"/>
        <v>Varans cirkularitet</v>
      </c>
      <c r="K225" s="256" t="str">
        <f t="shared" si="37"/>
        <v>Varans funktionalitet</v>
      </c>
      <c r="L225" s="256" t="str">
        <f t="shared" si="38"/>
        <v>Varans estetiska utformning</v>
      </c>
      <c r="M225" s="256" t="str">
        <f t="shared" si="39"/>
        <v>Varans anpassning till befintliga möbler och annan inredning</v>
      </c>
      <c r="N225" s="256" t="str">
        <f t="shared" si="40"/>
        <v>Varans anpassning till lokalens utformning och funktionalitet</v>
      </c>
      <c r="O225" s="256" t="str">
        <f t="shared" si="41"/>
        <v>Leveranstid</v>
      </c>
    </row>
    <row r="226" spans="3:15" x14ac:dyDescent="0.2">
      <c r="C226" s="258" t="str">
        <f t="shared" si="42"/>
        <v/>
      </c>
      <c r="D226" s="258" t="str">
        <f t="array" ref="D226">IFERROR(INDEX($C$210:$C$282,SMALL(IF($C$210:$C$282&lt;&gt;"",ROW($C$210:$C$282)-ROW(C$210)+1),ROWS(D$210:D226))),"")</f>
        <v/>
      </c>
      <c r="F226" s="256" t="str">
        <f>IF(RIGHT(LEFT('1 Specifikation'!B240,7),1)="T","",'1 Specifikation'!B240)</f>
        <v>Välj Vara</v>
      </c>
      <c r="G226" s="256">
        <f t="shared" si="44"/>
        <v>0</v>
      </c>
      <c r="H226" s="256" t="str">
        <f t="shared" si="34"/>
        <v>Varans egenskaper</v>
      </c>
      <c r="I226" s="256" t="str">
        <f t="shared" si="35"/>
        <v>Varans hållbarhet</v>
      </c>
      <c r="J226" s="256" t="str">
        <f t="shared" si="36"/>
        <v>Varans cirkularitet</v>
      </c>
      <c r="K226" s="256" t="str">
        <f t="shared" si="37"/>
        <v>Varans funktionalitet</v>
      </c>
      <c r="L226" s="256" t="str">
        <f t="shared" si="38"/>
        <v>Varans estetiska utformning</v>
      </c>
      <c r="M226" s="256" t="str">
        <f t="shared" si="39"/>
        <v>Varans anpassning till befintliga möbler och annan inredning</v>
      </c>
      <c r="N226" s="256" t="str">
        <f t="shared" si="40"/>
        <v>Varans anpassning till lokalens utformning och funktionalitet</v>
      </c>
      <c r="O226" s="256" t="str">
        <f t="shared" si="41"/>
        <v>Leveranstid</v>
      </c>
    </row>
    <row r="227" spans="3:15" x14ac:dyDescent="0.2">
      <c r="C227" s="258" t="str">
        <f t="shared" si="42"/>
        <v/>
      </c>
      <c r="D227" s="258" t="str">
        <f t="array" ref="D227">IFERROR(INDEX($C$210:$C$282,SMALL(IF($C$210:$C$282&lt;&gt;"",ROW($C$210:$C$282)-ROW(C$210)+1),ROWS(D$210:D227))),"")</f>
        <v/>
      </c>
      <c r="F227" s="256" t="str">
        <f>IF(RIGHT(LEFT('1 Specifikation'!B241,7),1)="T","",'1 Specifikation'!B241)</f>
        <v>Välj Vara</v>
      </c>
      <c r="G227" s="256">
        <f t="shared" si="44"/>
        <v>0</v>
      </c>
      <c r="H227" s="256" t="str">
        <f t="shared" si="34"/>
        <v>Varans egenskaper</v>
      </c>
      <c r="I227" s="256" t="str">
        <f t="shared" si="35"/>
        <v>Varans hållbarhet</v>
      </c>
      <c r="J227" s="256" t="str">
        <f t="shared" si="36"/>
        <v>Varans cirkularitet</v>
      </c>
      <c r="K227" s="256" t="str">
        <f t="shared" si="37"/>
        <v>Varans funktionalitet</v>
      </c>
      <c r="L227" s="256" t="str">
        <f t="shared" si="38"/>
        <v>Varans estetiska utformning</v>
      </c>
      <c r="M227" s="256" t="str">
        <f t="shared" si="39"/>
        <v>Varans anpassning till befintliga möbler och annan inredning</v>
      </c>
      <c r="N227" s="256" t="str">
        <f t="shared" si="40"/>
        <v>Varans anpassning till lokalens utformning och funktionalitet</v>
      </c>
      <c r="O227" s="256" t="str">
        <f t="shared" si="41"/>
        <v>Leveranstid</v>
      </c>
    </row>
    <row r="228" spans="3:15" x14ac:dyDescent="0.2">
      <c r="C228" s="258" t="str">
        <f t="shared" si="42"/>
        <v/>
      </c>
      <c r="D228" s="258" t="str">
        <f t="array" ref="D228">IFERROR(INDEX($C$210:$C$282,SMALL(IF($C$210:$C$282&lt;&gt;"",ROW($C$210:$C$282)-ROW(C$210)+1),ROWS(D$210:D228))),"")</f>
        <v/>
      </c>
      <c r="F228" s="256" t="str">
        <f>IF(RIGHT(LEFT('1 Specifikation'!B242,7),1)="T","",'1 Specifikation'!B242)</f>
        <v>Välj Vara</v>
      </c>
      <c r="G228" s="256">
        <f t="shared" si="44"/>
        <v>0</v>
      </c>
      <c r="H228" s="256" t="str">
        <f t="shared" si="34"/>
        <v>Varans egenskaper</v>
      </c>
      <c r="I228" s="256" t="str">
        <f t="shared" si="35"/>
        <v>Varans hållbarhet</v>
      </c>
      <c r="J228" s="256" t="str">
        <f t="shared" si="36"/>
        <v>Varans cirkularitet</v>
      </c>
      <c r="K228" s="256" t="str">
        <f t="shared" si="37"/>
        <v>Varans funktionalitet</v>
      </c>
      <c r="L228" s="256" t="str">
        <f t="shared" si="38"/>
        <v>Varans estetiska utformning</v>
      </c>
      <c r="M228" s="256" t="str">
        <f t="shared" si="39"/>
        <v>Varans anpassning till befintliga möbler och annan inredning</v>
      </c>
      <c r="N228" s="256" t="str">
        <f t="shared" si="40"/>
        <v>Varans anpassning till lokalens utformning och funktionalitet</v>
      </c>
      <c r="O228" s="256" t="str">
        <f t="shared" si="41"/>
        <v>Leveranstid</v>
      </c>
    </row>
    <row r="229" spans="3:15" x14ac:dyDescent="0.2">
      <c r="C229" s="258" t="str">
        <f t="shared" si="42"/>
        <v/>
      </c>
      <c r="D229" s="258" t="str">
        <f t="array" ref="D229">IFERROR(INDEX($C$210:$C$282,SMALL(IF($C$210:$C$282&lt;&gt;"",ROW($C$210:$C$282)-ROW(C$210)+1),ROWS(D$210:D229))),"")</f>
        <v/>
      </c>
      <c r="F229" s="256" t="str">
        <f>IF(RIGHT(LEFT('1 Specifikation'!B243,7),1)="T","",'1 Specifikation'!B243)</f>
        <v>Välj Vara</v>
      </c>
      <c r="G229" s="256">
        <f t="shared" si="44"/>
        <v>0</v>
      </c>
      <c r="H229" s="256" t="str">
        <f t="shared" si="34"/>
        <v>Varans egenskaper</v>
      </c>
      <c r="I229" s="256" t="str">
        <f t="shared" si="35"/>
        <v>Varans hållbarhet</v>
      </c>
      <c r="J229" s="256" t="str">
        <f t="shared" si="36"/>
        <v>Varans cirkularitet</v>
      </c>
      <c r="K229" s="256" t="str">
        <f t="shared" si="37"/>
        <v>Varans funktionalitet</v>
      </c>
      <c r="L229" s="256" t="str">
        <f t="shared" si="38"/>
        <v>Varans estetiska utformning</v>
      </c>
      <c r="M229" s="256" t="str">
        <f t="shared" si="39"/>
        <v>Varans anpassning till befintliga möbler och annan inredning</v>
      </c>
      <c r="N229" s="256" t="str">
        <f t="shared" si="40"/>
        <v>Varans anpassning till lokalens utformning och funktionalitet</v>
      </c>
      <c r="O229" s="256" t="str">
        <f t="shared" si="41"/>
        <v>Leveranstid</v>
      </c>
    </row>
    <row r="230" spans="3:15" x14ac:dyDescent="0.2">
      <c r="C230" s="258" t="str">
        <f t="shared" si="42"/>
        <v/>
      </c>
      <c r="D230" s="258" t="str">
        <f t="array" ref="D230">IFERROR(INDEX($C$210:$C$282,SMALL(IF($C$210:$C$282&lt;&gt;"",ROW($C$210:$C$282)-ROW(C$210)+1),ROWS(D$210:D230))),"")</f>
        <v/>
      </c>
      <c r="F230" s="256" t="str">
        <f>IF(RIGHT(LEFT('1 Specifikation'!B244,7),1)="T","",'1 Specifikation'!B244)</f>
        <v>Välj Vara</v>
      </c>
      <c r="G230" s="256">
        <f t="shared" si="44"/>
        <v>0</v>
      </c>
      <c r="H230" s="256" t="str">
        <f t="shared" si="34"/>
        <v>Varans egenskaper</v>
      </c>
      <c r="I230" s="256" t="str">
        <f t="shared" si="35"/>
        <v>Varans hållbarhet</v>
      </c>
      <c r="J230" s="256" t="str">
        <f t="shared" si="36"/>
        <v>Varans cirkularitet</v>
      </c>
      <c r="K230" s="256" t="str">
        <f t="shared" si="37"/>
        <v>Varans funktionalitet</v>
      </c>
      <c r="L230" s="256" t="str">
        <f t="shared" si="38"/>
        <v>Varans estetiska utformning</v>
      </c>
      <c r="M230" s="256" t="str">
        <f t="shared" si="39"/>
        <v>Varans anpassning till befintliga möbler och annan inredning</v>
      </c>
      <c r="N230" s="256" t="str">
        <f t="shared" si="40"/>
        <v>Varans anpassning till lokalens utformning och funktionalitet</v>
      </c>
      <c r="O230" s="256" t="str">
        <f t="shared" si="41"/>
        <v>Leveranstid</v>
      </c>
    </row>
    <row r="231" spans="3:15" x14ac:dyDescent="0.2">
      <c r="C231" s="258" t="str">
        <f t="shared" si="42"/>
        <v/>
      </c>
      <c r="D231" s="258" t="str">
        <f t="array" ref="D231">IFERROR(INDEX($C$210:$C$282,SMALL(IF($C$210:$C$282&lt;&gt;"",ROW($C$210:$C$282)-ROW(C$210)+1),ROWS(D$210:D231))),"")</f>
        <v/>
      </c>
      <c r="F231" s="256" t="str">
        <f>IF(RIGHT(LEFT('1 Specifikation'!B245,7),1)="T","",'1 Specifikation'!B245)</f>
        <v>Välj Vara</v>
      </c>
      <c r="G231" s="256">
        <f t="shared" si="44"/>
        <v>0</v>
      </c>
      <c r="H231" s="256" t="str">
        <f t="shared" si="34"/>
        <v>Varans egenskaper</v>
      </c>
      <c r="I231" s="256" t="str">
        <f t="shared" si="35"/>
        <v>Varans hållbarhet</v>
      </c>
      <c r="J231" s="256" t="str">
        <f t="shared" si="36"/>
        <v>Varans cirkularitet</v>
      </c>
      <c r="K231" s="256" t="str">
        <f t="shared" si="37"/>
        <v>Varans funktionalitet</v>
      </c>
      <c r="L231" s="256" t="str">
        <f t="shared" si="38"/>
        <v>Varans estetiska utformning</v>
      </c>
      <c r="M231" s="256" t="str">
        <f t="shared" si="39"/>
        <v>Varans anpassning till befintliga möbler och annan inredning</v>
      </c>
      <c r="N231" s="256" t="str">
        <f t="shared" si="40"/>
        <v>Varans anpassning till lokalens utformning och funktionalitet</v>
      </c>
      <c r="O231" s="256" t="str">
        <f t="shared" si="41"/>
        <v>Leveranstid</v>
      </c>
    </row>
    <row r="232" spans="3:15" x14ac:dyDescent="0.2">
      <c r="C232" s="258" t="str">
        <f t="shared" si="42"/>
        <v/>
      </c>
      <c r="D232" s="258" t="str">
        <f t="array" ref="D232">IFERROR(INDEX($C$210:$C$282,SMALL(IF($C$210:$C$282&lt;&gt;"",ROW($C$210:$C$282)-ROW(C$210)+1),ROWS(D$210:D232))),"")</f>
        <v/>
      </c>
      <c r="F232" s="256" t="str">
        <f>IF(RIGHT(LEFT('1 Specifikation'!B246,7),1)="T","",'1 Specifikation'!B246)</f>
        <v>Välj Vara</v>
      </c>
      <c r="G232" s="256">
        <f t="shared" si="44"/>
        <v>0</v>
      </c>
      <c r="H232" s="256" t="str">
        <f t="shared" si="34"/>
        <v>Varans egenskaper</v>
      </c>
      <c r="I232" s="256" t="str">
        <f t="shared" si="35"/>
        <v>Varans hållbarhet</v>
      </c>
      <c r="J232" s="256" t="str">
        <f t="shared" si="36"/>
        <v>Varans cirkularitet</v>
      </c>
      <c r="K232" s="256" t="str">
        <f t="shared" si="37"/>
        <v>Varans funktionalitet</v>
      </c>
      <c r="L232" s="256" t="str">
        <f t="shared" si="38"/>
        <v>Varans estetiska utformning</v>
      </c>
      <c r="M232" s="256" t="str">
        <f t="shared" si="39"/>
        <v>Varans anpassning till befintliga möbler och annan inredning</v>
      </c>
      <c r="N232" s="256" t="str">
        <f t="shared" si="40"/>
        <v>Varans anpassning till lokalens utformning och funktionalitet</v>
      </c>
      <c r="O232" s="256" t="str">
        <f t="shared" si="41"/>
        <v>Leveranstid</v>
      </c>
    </row>
    <row r="233" spans="3:15" x14ac:dyDescent="0.2">
      <c r="C233" s="258" t="str">
        <f t="shared" si="42"/>
        <v/>
      </c>
      <c r="D233" s="258" t="str">
        <f t="array" ref="D233">IFERROR(INDEX($C$210:$C$282,SMALL(IF($C$210:$C$282&lt;&gt;"",ROW($C$210:$C$282)-ROW(C$210)+1),ROWS(D$210:D233))),"")</f>
        <v/>
      </c>
      <c r="F233" s="256" t="str">
        <f>IF(RIGHT(LEFT('1 Specifikation'!B247,7),1)="T","",'1 Specifikation'!B247)</f>
        <v>Välj Vara</v>
      </c>
      <c r="G233" s="256">
        <f t="shared" si="44"/>
        <v>0</v>
      </c>
      <c r="H233" s="256" t="str">
        <f t="shared" si="34"/>
        <v>Varans egenskaper</v>
      </c>
      <c r="I233" s="256" t="str">
        <f t="shared" si="35"/>
        <v>Varans hållbarhet</v>
      </c>
      <c r="J233" s="256" t="str">
        <f t="shared" si="36"/>
        <v>Varans cirkularitet</v>
      </c>
      <c r="K233" s="256" t="str">
        <f t="shared" si="37"/>
        <v>Varans funktionalitet</v>
      </c>
      <c r="L233" s="256" t="str">
        <f t="shared" si="38"/>
        <v>Varans estetiska utformning</v>
      </c>
      <c r="M233" s="256" t="str">
        <f t="shared" si="39"/>
        <v>Varans anpassning till befintliga möbler och annan inredning</v>
      </c>
      <c r="N233" s="256" t="str">
        <f t="shared" si="40"/>
        <v>Varans anpassning till lokalens utformning och funktionalitet</v>
      </c>
      <c r="O233" s="256" t="str">
        <f t="shared" si="41"/>
        <v>Leveranstid</v>
      </c>
    </row>
    <row r="234" spans="3:15" x14ac:dyDescent="0.2">
      <c r="C234" s="258" t="str">
        <f t="shared" si="42"/>
        <v/>
      </c>
      <c r="D234" s="258" t="str">
        <f t="array" ref="D234">IFERROR(INDEX($C$210:$C$282,SMALL(IF($C$210:$C$282&lt;&gt;"",ROW($C$210:$C$282)-ROW(C$210)+1),ROWS(D$210:D234))),"")</f>
        <v/>
      </c>
      <c r="F234" s="256" t="str">
        <f>IF(RIGHT(LEFT('1 Specifikation'!B248,7),1)="T","",'1 Specifikation'!B248)</f>
        <v>Välj Vara</v>
      </c>
      <c r="G234" s="256">
        <f t="shared" si="44"/>
        <v>0</v>
      </c>
      <c r="H234" s="256" t="str">
        <f t="shared" si="34"/>
        <v>Varans egenskaper</v>
      </c>
      <c r="I234" s="256" t="str">
        <f t="shared" si="35"/>
        <v>Varans hållbarhet</v>
      </c>
      <c r="J234" s="256" t="str">
        <f t="shared" si="36"/>
        <v>Varans cirkularitet</v>
      </c>
      <c r="K234" s="256" t="str">
        <f t="shared" si="37"/>
        <v>Varans funktionalitet</v>
      </c>
      <c r="L234" s="256" t="str">
        <f t="shared" si="38"/>
        <v>Varans estetiska utformning</v>
      </c>
      <c r="M234" s="256" t="str">
        <f t="shared" si="39"/>
        <v>Varans anpassning till befintliga möbler och annan inredning</v>
      </c>
      <c r="N234" s="256" t="str">
        <f t="shared" si="40"/>
        <v>Varans anpassning till lokalens utformning och funktionalitet</v>
      </c>
      <c r="O234" s="256" t="str">
        <f t="shared" si="41"/>
        <v>Leveranstid</v>
      </c>
    </row>
    <row r="235" spans="3:15" x14ac:dyDescent="0.2">
      <c r="C235" s="258" t="str">
        <f t="shared" si="42"/>
        <v/>
      </c>
      <c r="D235" s="258" t="str">
        <f t="array" ref="D235">IFERROR(INDEX($C$210:$C$282,SMALL(IF($C$210:$C$282&lt;&gt;"",ROW($C$210:$C$282)-ROW(C$210)+1),ROWS(D$210:D235))),"")</f>
        <v/>
      </c>
      <c r="F235" s="256" t="str">
        <f>IF(RIGHT(LEFT('1 Specifikation'!B249,7),1)="T","",'1 Specifikation'!B249)</f>
        <v>Välj Vara</v>
      </c>
      <c r="G235" s="256">
        <f t="shared" si="44"/>
        <v>0</v>
      </c>
      <c r="H235" s="256" t="str">
        <f t="shared" si="34"/>
        <v>Varans egenskaper</v>
      </c>
      <c r="I235" s="256" t="str">
        <f t="shared" si="35"/>
        <v>Varans hållbarhet</v>
      </c>
      <c r="J235" s="256" t="str">
        <f t="shared" si="36"/>
        <v>Varans cirkularitet</v>
      </c>
      <c r="K235" s="256" t="str">
        <f t="shared" si="37"/>
        <v>Varans funktionalitet</v>
      </c>
      <c r="L235" s="256" t="str">
        <f t="shared" si="38"/>
        <v>Varans estetiska utformning</v>
      </c>
      <c r="M235" s="256" t="str">
        <f t="shared" si="39"/>
        <v>Varans anpassning till befintliga möbler och annan inredning</v>
      </c>
      <c r="N235" s="256" t="str">
        <f t="shared" si="40"/>
        <v>Varans anpassning till lokalens utformning och funktionalitet</v>
      </c>
      <c r="O235" s="256" t="str">
        <f t="shared" si="41"/>
        <v>Leveranstid</v>
      </c>
    </row>
    <row r="236" spans="3:15" x14ac:dyDescent="0.2">
      <c r="C236" s="258" t="str">
        <f t="shared" si="42"/>
        <v/>
      </c>
      <c r="D236" s="258" t="str">
        <f t="array" ref="D236">IFERROR(INDEX($C$210:$C$282,SMALL(IF($C$210:$C$282&lt;&gt;"",ROW($C$210:$C$282)-ROW(C$210)+1),ROWS(D$210:D236))),"")</f>
        <v/>
      </c>
      <c r="F236" s="256" t="str">
        <f>IF(RIGHT(LEFT('1 Specifikation'!B250,7),1)="T","",'1 Specifikation'!B250)</f>
        <v>Välj Vara</v>
      </c>
      <c r="G236" s="256">
        <f t="shared" si="44"/>
        <v>0</v>
      </c>
      <c r="H236" s="256" t="str">
        <f t="shared" si="34"/>
        <v>Varans egenskaper</v>
      </c>
      <c r="I236" s="256" t="str">
        <f t="shared" si="35"/>
        <v>Varans hållbarhet</v>
      </c>
      <c r="J236" s="256" t="str">
        <f t="shared" si="36"/>
        <v>Varans cirkularitet</v>
      </c>
      <c r="K236" s="256" t="str">
        <f t="shared" si="37"/>
        <v>Varans funktionalitet</v>
      </c>
      <c r="L236" s="256" t="str">
        <f t="shared" si="38"/>
        <v>Varans estetiska utformning</v>
      </c>
      <c r="M236" s="256" t="str">
        <f t="shared" si="39"/>
        <v>Varans anpassning till befintliga möbler och annan inredning</v>
      </c>
      <c r="N236" s="256" t="str">
        <f t="shared" si="40"/>
        <v>Varans anpassning till lokalens utformning och funktionalitet</v>
      </c>
      <c r="O236" s="256" t="str">
        <f t="shared" si="41"/>
        <v>Leveranstid</v>
      </c>
    </row>
    <row r="237" spans="3:15" x14ac:dyDescent="0.2">
      <c r="C237" s="258" t="str">
        <f t="shared" si="42"/>
        <v/>
      </c>
      <c r="D237" s="258" t="str">
        <f t="array" ref="D237">IFERROR(INDEX($C$210:$C$282,SMALL(IF($C$210:$C$282&lt;&gt;"",ROW($C$210:$C$282)-ROW(C$210)+1),ROWS(D$210:D237))),"")</f>
        <v/>
      </c>
      <c r="F237" s="256" t="str">
        <f>IF(RIGHT(LEFT('1 Specifikation'!B251,7),1)="T","",'1 Specifikation'!B251)</f>
        <v>Välj Vara</v>
      </c>
      <c r="G237" s="256">
        <f t="shared" si="44"/>
        <v>0</v>
      </c>
      <c r="H237" s="256" t="str">
        <f t="shared" si="34"/>
        <v>Varans egenskaper</v>
      </c>
      <c r="I237" s="256" t="str">
        <f t="shared" si="35"/>
        <v>Varans hållbarhet</v>
      </c>
      <c r="J237" s="256" t="str">
        <f t="shared" si="36"/>
        <v>Varans cirkularitet</v>
      </c>
      <c r="K237" s="256" t="str">
        <f t="shared" si="37"/>
        <v>Varans funktionalitet</v>
      </c>
      <c r="L237" s="256" t="str">
        <f t="shared" si="38"/>
        <v>Varans estetiska utformning</v>
      </c>
      <c r="M237" s="256" t="str">
        <f t="shared" si="39"/>
        <v>Varans anpassning till befintliga möbler och annan inredning</v>
      </c>
      <c r="N237" s="256" t="str">
        <f t="shared" si="40"/>
        <v>Varans anpassning till lokalens utformning och funktionalitet</v>
      </c>
      <c r="O237" s="256" t="str">
        <f t="shared" si="41"/>
        <v>Leveranstid</v>
      </c>
    </row>
    <row r="238" spans="3:15" x14ac:dyDescent="0.2">
      <c r="C238" s="258" t="str">
        <f t="shared" si="42"/>
        <v/>
      </c>
      <c r="D238" s="258" t="str">
        <f t="array" ref="D238">IFERROR(INDEX($C$210:$C$282,SMALL(IF($C$210:$C$282&lt;&gt;"",ROW($C$210:$C$282)-ROW(C$210)+1),ROWS(D$210:D238))),"")</f>
        <v/>
      </c>
      <c r="F238" s="256" t="str">
        <f>IF(RIGHT(LEFT('1 Specifikation'!B252,7),1)="T","",'1 Specifikation'!B252)</f>
        <v>Välj Vara</v>
      </c>
      <c r="G238" s="256">
        <f t="shared" si="44"/>
        <v>0</v>
      </c>
      <c r="H238" s="256" t="str">
        <f t="shared" si="34"/>
        <v>Varans egenskaper</v>
      </c>
      <c r="I238" s="256" t="str">
        <f t="shared" si="35"/>
        <v>Varans hållbarhet</v>
      </c>
      <c r="J238" s="256" t="str">
        <f t="shared" si="36"/>
        <v>Varans cirkularitet</v>
      </c>
      <c r="K238" s="256" t="str">
        <f t="shared" si="37"/>
        <v>Varans funktionalitet</v>
      </c>
      <c r="L238" s="256" t="str">
        <f t="shared" si="38"/>
        <v>Varans estetiska utformning</v>
      </c>
      <c r="M238" s="256" t="str">
        <f t="shared" si="39"/>
        <v>Varans anpassning till befintliga möbler och annan inredning</v>
      </c>
      <c r="N238" s="256" t="str">
        <f t="shared" si="40"/>
        <v>Varans anpassning till lokalens utformning och funktionalitet</v>
      </c>
      <c r="O238" s="256" t="str">
        <f t="shared" si="41"/>
        <v>Leveranstid</v>
      </c>
    </row>
    <row r="239" spans="3:15" x14ac:dyDescent="0.2">
      <c r="C239" s="258" t="str">
        <f t="shared" si="42"/>
        <v/>
      </c>
      <c r="D239" s="258" t="str">
        <f t="array" ref="D239">IFERROR(INDEX($C$210:$C$282,SMALL(IF($C$210:$C$282&lt;&gt;"",ROW($C$210:$C$282)-ROW(C$210)+1),ROWS(D$210:D239))),"")</f>
        <v/>
      </c>
      <c r="F239" s="256" t="str">
        <f>IF(RIGHT(LEFT('1 Specifikation'!B253,7),1)="T","",'1 Specifikation'!B253)</f>
        <v>Välj Vara</v>
      </c>
      <c r="G239" s="256">
        <f t="shared" ref="G239:G248" si="45">IFERROR(IF(F239="","",FIND("Tjänst",F239)),0)</f>
        <v>0</v>
      </c>
      <c r="H239" s="256" t="str">
        <f t="shared" si="34"/>
        <v>Varans egenskaper</v>
      </c>
      <c r="I239" s="256" t="str">
        <f t="shared" si="35"/>
        <v>Varans hållbarhet</v>
      </c>
      <c r="J239" s="256" t="str">
        <f t="shared" si="36"/>
        <v>Varans cirkularitet</v>
      </c>
      <c r="K239" s="256" t="str">
        <f t="shared" si="37"/>
        <v>Varans funktionalitet</v>
      </c>
      <c r="L239" s="256" t="str">
        <f t="shared" si="38"/>
        <v>Varans estetiska utformning</v>
      </c>
      <c r="M239" s="256" t="str">
        <f t="shared" si="39"/>
        <v>Varans anpassning till befintliga möbler och annan inredning</v>
      </c>
      <c r="N239" s="256" t="str">
        <f t="shared" si="40"/>
        <v>Varans anpassning till lokalens utformning och funktionalitet</v>
      </c>
      <c r="O239" s="256" t="str">
        <f t="shared" si="41"/>
        <v>Leveranstid</v>
      </c>
    </row>
    <row r="240" spans="3:15" x14ac:dyDescent="0.2">
      <c r="C240" s="258" t="str">
        <f t="shared" si="42"/>
        <v/>
      </c>
      <c r="D240" s="258" t="str">
        <f t="array" ref="D240">IFERROR(INDEX($C$210:$C$282,SMALL(IF($C$210:$C$282&lt;&gt;"",ROW($C$210:$C$282)-ROW(C$210)+1),ROWS(D$210:D240))),"")</f>
        <v/>
      </c>
      <c r="F240" s="256" t="str">
        <f>IF(RIGHT(LEFT('1 Specifikation'!B254,7),1)="T","",'1 Specifikation'!B254)</f>
        <v>Välj Vara</v>
      </c>
      <c r="G240" s="256">
        <f t="shared" si="45"/>
        <v>0</v>
      </c>
      <c r="H240" s="256" t="str">
        <f t="shared" si="34"/>
        <v>Varans egenskaper</v>
      </c>
      <c r="I240" s="256" t="str">
        <f t="shared" si="35"/>
        <v>Varans hållbarhet</v>
      </c>
      <c r="J240" s="256" t="str">
        <f t="shared" si="36"/>
        <v>Varans cirkularitet</v>
      </c>
      <c r="K240" s="256" t="str">
        <f t="shared" si="37"/>
        <v>Varans funktionalitet</v>
      </c>
      <c r="L240" s="256" t="str">
        <f t="shared" si="38"/>
        <v>Varans estetiska utformning</v>
      </c>
      <c r="M240" s="256" t="str">
        <f t="shared" si="39"/>
        <v>Varans anpassning till befintliga möbler och annan inredning</v>
      </c>
      <c r="N240" s="256" t="str">
        <f t="shared" si="40"/>
        <v>Varans anpassning till lokalens utformning och funktionalitet</v>
      </c>
      <c r="O240" s="256" t="str">
        <f t="shared" si="41"/>
        <v>Leveranstid</v>
      </c>
    </row>
    <row r="241" spans="3:15" x14ac:dyDescent="0.2">
      <c r="C241" s="258" t="str">
        <f t="shared" si="42"/>
        <v/>
      </c>
      <c r="D241" s="258" t="str">
        <f t="array" ref="D241">IFERROR(INDEX($C$210:$C$282,SMALL(IF($C$210:$C$282&lt;&gt;"",ROW($C$210:$C$282)-ROW(C$210)+1),ROWS(D$210:D241))),"")</f>
        <v/>
      </c>
      <c r="F241" s="256" t="str">
        <f>IF(RIGHT(LEFT('1 Specifikation'!B255,7),1)="T","",'1 Specifikation'!B255)</f>
        <v>Välj Vara</v>
      </c>
      <c r="G241" s="256">
        <f t="shared" si="45"/>
        <v>0</v>
      </c>
      <c r="H241" s="256" t="str">
        <f t="shared" si="34"/>
        <v>Varans egenskaper</v>
      </c>
      <c r="I241" s="256" t="str">
        <f t="shared" si="35"/>
        <v>Varans hållbarhet</v>
      </c>
      <c r="J241" s="256" t="str">
        <f t="shared" si="36"/>
        <v>Varans cirkularitet</v>
      </c>
      <c r="K241" s="256" t="str">
        <f t="shared" si="37"/>
        <v>Varans funktionalitet</v>
      </c>
      <c r="L241" s="256" t="str">
        <f t="shared" si="38"/>
        <v>Varans estetiska utformning</v>
      </c>
      <c r="M241" s="256" t="str">
        <f t="shared" si="39"/>
        <v>Varans anpassning till befintliga möbler och annan inredning</v>
      </c>
      <c r="N241" s="256" t="str">
        <f t="shared" si="40"/>
        <v>Varans anpassning till lokalens utformning och funktionalitet</v>
      </c>
      <c r="O241" s="256" t="str">
        <f t="shared" si="41"/>
        <v>Leveranstid</v>
      </c>
    </row>
    <row r="242" spans="3:15" x14ac:dyDescent="0.2">
      <c r="C242" s="258" t="str">
        <f t="shared" si="42"/>
        <v/>
      </c>
      <c r="D242" s="258" t="str">
        <f t="array" ref="D242">IFERROR(INDEX($C$210:$C$282,SMALL(IF($C$210:$C$282&lt;&gt;"",ROW($C$210:$C$282)-ROW(C$210)+1),ROWS(D$210:D242))),"")</f>
        <v/>
      </c>
      <c r="F242" s="256" t="str">
        <f>IF(RIGHT(LEFT('1 Specifikation'!B256,7),1)="T","",'1 Specifikation'!B256)</f>
        <v>Välj Vara</v>
      </c>
      <c r="G242" s="256">
        <f t="shared" si="45"/>
        <v>0</v>
      </c>
      <c r="H242" s="256" t="str">
        <f t="shared" si="34"/>
        <v>Varans egenskaper</v>
      </c>
      <c r="I242" s="256" t="str">
        <f t="shared" si="35"/>
        <v>Varans hållbarhet</v>
      </c>
      <c r="J242" s="256" t="str">
        <f t="shared" si="36"/>
        <v>Varans cirkularitet</v>
      </c>
      <c r="K242" s="256" t="str">
        <f t="shared" si="37"/>
        <v>Varans funktionalitet</v>
      </c>
      <c r="L242" s="256" t="str">
        <f t="shared" si="38"/>
        <v>Varans estetiska utformning</v>
      </c>
      <c r="M242" s="256" t="str">
        <f t="shared" si="39"/>
        <v>Varans anpassning till befintliga möbler och annan inredning</v>
      </c>
      <c r="N242" s="256" t="str">
        <f t="shared" si="40"/>
        <v>Varans anpassning till lokalens utformning och funktionalitet</v>
      </c>
      <c r="O242" s="256" t="str">
        <f t="shared" si="41"/>
        <v>Leveranstid</v>
      </c>
    </row>
    <row r="243" spans="3:15" x14ac:dyDescent="0.2">
      <c r="C243" s="258" t="str">
        <f t="shared" si="42"/>
        <v/>
      </c>
      <c r="D243" s="258" t="str">
        <f t="array" ref="D243">IFERROR(INDEX($C$210:$C$282,SMALL(IF($C$210:$C$282&lt;&gt;"",ROW($C$210:$C$282)-ROW(C$210)+1),ROWS(D$210:D243))),"")</f>
        <v/>
      </c>
      <c r="F243" s="256" t="str">
        <f>IF(RIGHT(LEFT('1 Specifikation'!B257,7),1)="T","",'1 Specifikation'!B257)</f>
        <v>Välj Vara</v>
      </c>
      <c r="G243" s="256">
        <f t="shared" si="45"/>
        <v>0</v>
      </c>
      <c r="H243" s="256" t="str">
        <f t="shared" si="34"/>
        <v>Varans egenskaper</v>
      </c>
      <c r="I243" s="256" t="str">
        <f t="shared" si="35"/>
        <v>Varans hållbarhet</v>
      </c>
      <c r="J243" s="256" t="str">
        <f t="shared" si="36"/>
        <v>Varans cirkularitet</v>
      </c>
      <c r="K243" s="256" t="str">
        <f t="shared" si="37"/>
        <v>Varans funktionalitet</v>
      </c>
      <c r="L243" s="256" t="str">
        <f t="shared" si="38"/>
        <v>Varans estetiska utformning</v>
      </c>
      <c r="M243" s="256" t="str">
        <f t="shared" si="39"/>
        <v>Varans anpassning till befintliga möbler och annan inredning</v>
      </c>
      <c r="N243" s="256" t="str">
        <f t="shared" si="40"/>
        <v>Varans anpassning till lokalens utformning och funktionalitet</v>
      </c>
      <c r="O243" s="256" t="str">
        <f t="shared" si="41"/>
        <v>Leveranstid</v>
      </c>
    </row>
    <row r="244" spans="3:15" x14ac:dyDescent="0.2">
      <c r="C244" s="258" t="str">
        <f t="shared" si="42"/>
        <v/>
      </c>
      <c r="D244" s="258" t="str">
        <f t="array" ref="D244">IFERROR(INDEX($C$210:$C$282,SMALL(IF($C$210:$C$282&lt;&gt;"",ROW($C$210:$C$282)-ROW(C$210)+1),ROWS(D$210:D244))),"")</f>
        <v/>
      </c>
      <c r="F244" s="256" t="str">
        <f>IF(RIGHT(LEFT('1 Specifikation'!B258,7),1)="T","",'1 Specifikation'!B258)</f>
        <v>Välj Vara</v>
      </c>
      <c r="G244" s="256">
        <f t="shared" si="45"/>
        <v>0</v>
      </c>
      <c r="H244" s="256" t="str">
        <f t="shared" si="34"/>
        <v>Varans egenskaper</v>
      </c>
      <c r="I244" s="256" t="str">
        <f t="shared" si="35"/>
        <v>Varans hållbarhet</v>
      </c>
      <c r="J244" s="256" t="str">
        <f t="shared" si="36"/>
        <v>Varans cirkularitet</v>
      </c>
      <c r="K244" s="256" t="str">
        <f t="shared" si="37"/>
        <v>Varans funktionalitet</v>
      </c>
      <c r="L244" s="256" t="str">
        <f t="shared" si="38"/>
        <v>Varans estetiska utformning</v>
      </c>
      <c r="M244" s="256" t="str">
        <f t="shared" si="39"/>
        <v>Varans anpassning till befintliga möbler och annan inredning</v>
      </c>
      <c r="N244" s="256" t="str">
        <f t="shared" si="40"/>
        <v>Varans anpassning till lokalens utformning och funktionalitet</v>
      </c>
      <c r="O244" s="256" t="str">
        <f t="shared" si="41"/>
        <v>Leveranstid</v>
      </c>
    </row>
    <row r="245" spans="3:15" x14ac:dyDescent="0.2">
      <c r="C245" s="258" t="str">
        <f t="shared" si="42"/>
        <v/>
      </c>
      <c r="D245" s="258" t="str">
        <f t="array" ref="D245">IFERROR(INDEX($C$210:$C$282,SMALL(IF($C$210:$C$282&lt;&gt;"",ROW($C$210:$C$282)-ROW(C$210)+1),ROWS(D$210:D245))),"")</f>
        <v/>
      </c>
      <c r="F245" s="256" t="str">
        <f>IF(RIGHT(LEFT('1 Specifikation'!B259,7),1)="T","",'1 Specifikation'!B259)</f>
        <v>Välj Vara</v>
      </c>
      <c r="G245" s="256">
        <f t="shared" si="45"/>
        <v>0</v>
      </c>
      <c r="H245" s="256" t="str">
        <f t="shared" si="34"/>
        <v>Varans egenskaper</v>
      </c>
      <c r="I245" s="256" t="str">
        <f t="shared" si="35"/>
        <v>Varans hållbarhet</v>
      </c>
      <c r="J245" s="256" t="str">
        <f t="shared" si="36"/>
        <v>Varans cirkularitet</v>
      </c>
      <c r="K245" s="256" t="str">
        <f t="shared" si="37"/>
        <v>Varans funktionalitet</v>
      </c>
      <c r="L245" s="256" t="str">
        <f t="shared" si="38"/>
        <v>Varans estetiska utformning</v>
      </c>
      <c r="M245" s="256" t="str">
        <f t="shared" si="39"/>
        <v>Varans anpassning till befintliga möbler och annan inredning</v>
      </c>
      <c r="N245" s="256" t="str">
        <f t="shared" si="40"/>
        <v>Varans anpassning till lokalens utformning och funktionalitet</v>
      </c>
      <c r="O245" s="256" t="str">
        <f t="shared" si="41"/>
        <v>Leveranstid</v>
      </c>
    </row>
    <row r="246" spans="3:15" x14ac:dyDescent="0.2">
      <c r="C246" s="258" t="str">
        <f t="shared" si="42"/>
        <v/>
      </c>
      <c r="D246" s="258" t="str">
        <f t="array" ref="D246">IFERROR(INDEX($C$210:$C$282,SMALL(IF($C$210:$C$282&lt;&gt;"",ROW($C$210:$C$282)-ROW(C$210)+1),ROWS(D$210:D246))),"")</f>
        <v/>
      </c>
      <c r="F246" s="256" t="str">
        <f>IF(RIGHT(LEFT('1 Specifikation'!B260,7),1)="T","",'1 Specifikation'!B260)</f>
        <v>Välj Vara</v>
      </c>
      <c r="G246" s="256">
        <f t="shared" si="45"/>
        <v>0</v>
      </c>
      <c r="H246" s="256" t="str">
        <f t="shared" si="34"/>
        <v>Varans egenskaper</v>
      </c>
      <c r="I246" s="256" t="str">
        <f t="shared" si="35"/>
        <v>Varans hållbarhet</v>
      </c>
      <c r="J246" s="256" t="str">
        <f t="shared" si="36"/>
        <v>Varans cirkularitet</v>
      </c>
      <c r="K246" s="256" t="str">
        <f t="shared" si="37"/>
        <v>Varans funktionalitet</v>
      </c>
      <c r="L246" s="256" t="str">
        <f t="shared" si="38"/>
        <v>Varans estetiska utformning</v>
      </c>
      <c r="M246" s="256" t="str">
        <f t="shared" si="39"/>
        <v>Varans anpassning till befintliga möbler och annan inredning</v>
      </c>
      <c r="N246" s="256" t="str">
        <f t="shared" si="40"/>
        <v>Varans anpassning till lokalens utformning och funktionalitet</v>
      </c>
      <c r="O246" s="256" t="str">
        <f t="shared" si="41"/>
        <v>Leveranstid</v>
      </c>
    </row>
    <row r="247" spans="3:15" x14ac:dyDescent="0.2">
      <c r="C247" s="258" t="str">
        <f t="shared" si="42"/>
        <v/>
      </c>
      <c r="D247" s="258" t="str">
        <f t="array" ref="D247">IFERROR(INDEX($C$210:$C$282,SMALL(IF($C$210:$C$282&lt;&gt;"",ROW($C$210:$C$282)-ROW(C$210)+1),ROWS(D$210:D247))),"")</f>
        <v/>
      </c>
      <c r="F247" s="256" t="str">
        <f>IF(RIGHT(LEFT('1 Specifikation'!B261,7),1)="T","",'1 Specifikation'!B261)</f>
        <v>Välj Vara</v>
      </c>
      <c r="G247" s="256">
        <f t="shared" si="45"/>
        <v>0</v>
      </c>
      <c r="H247" s="256" t="str">
        <f t="shared" si="34"/>
        <v>Varans egenskaper</v>
      </c>
      <c r="I247" s="256" t="str">
        <f t="shared" si="35"/>
        <v>Varans hållbarhet</v>
      </c>
      <c r="J247" s="256" t="str">
        <f t="shared" si="36"/>
        <v>Varans cirkularitet</v>
      </c>
      <c r="K247" s="256" t="str">
        <f t="shared" si="37"/>
        <v>Varans funktionalitet</v>
      </c>
      <c r="L247" s="256" t="str">
        <f t="shared" si="38"/>
        <v>Varans estetiska utformning</v>
      </c>
      <c r="M247" s="256" t="str">
        <f t="shared" si="39"/>
        <v>Varans anpassning till befintliga möbler och annan inredning</v>
      </c>
      <c r="N247" s="256" t="str">
        <f t="shared" si="40"/>
        <v>Varans anpassning till lokalens utformning och funktionalitet</v>
      </c>
      <c r="O247" s="256" t="str">
        <f t="shared" si="41"/>
        <v>Leveranstid</v>
      </c>
    </row>
    <row r="248" spans="3:15" x14ac:dyDescent="0.2">
      <c r="C248" s="258" t="str">
        <f t="shared" si="42"/>
        <v/>
      </c>
      <c r="D248" s="258" t="str">
        <f t="array" ref="D248">IFERROR(INDEX($C$210:$C$282,SMALL(IF($C$210:$C$282&lt;&gt;"",ROW($C$210:$C$282)-ROW(C$210)+1),ROWS(D$210:D248))),"")</f>
        <v/>
      </c>
      <c r="F248" s="256" t="str">
        <f>IF(RIGHT(LEFT('1 Specifikation'!B262,7),1)="T","",'1 Specifikation'!B262)</f>
        <v>Välj Vara</v>
      </c>
      <c r="G248" s="256">
        <f t="shared" si="45"/>
        <v>0</v>
      </c>
      <c r="H248" s="256" t="str">
        <f t="shared" si="34"/>
        <v>Varans egenskaper</v>
      </c>
      <c r="I248" s="256" t="str">
        <f t="shared" si="35"/>
        <v>Varans hållbarhet</v>
      </c>
      <c r="J248" s="256" t="str">
        <f t="shared" si="36"/>
        <v>Varans cirkularitet</v>
      </c>
      <c r="K248" s="256" t="str">
        <f t="shared" si="37"/>
        <v>Varans funktionalitet</v>
      </c>
      <c r="L248" s="256" t="str">
        <f t="shared" si="38"/>
        <v>Varans estetiska utformning</v>
      </c>
      <c r="M248" s="256" t="str">
        <f t="shared" si="39"/>
        <v>Varans anpassning till befintliga möbler och annan inredning</v>
      </c>
      <c r="N248" s="256" t="str">
        <f t="shared" si="40"/>
        <v>Varans anpassning till lokalens utformning och funktionalitet</v>
      </c>
      <c r="O248" s="256" t="str">
        <f t="shared" si="41"/>
        <v>Leveranstid</v>
      </c>
    </row>
    <row r="249" spans="3:15" x14ac:dyDescent="0.2">
      <c r="C249" s="258" t="str">
        <f t="shared" si="42"/>
        <v/>
      </c>
      <c r="D249" s="258" t="str">
        <f t="array" ref="D249">IFERROR(INDEX($C$210:$C$282,SMALL(IF($C$210:$C$282&lt;&gt;"",ROW($C$210:$C$282)-ROW(C$210)+1),ROWS(D$210:D249))),"")</f>
        <v/>
      </c>
      <c r="F249" s="256" t="str">
        <f>IF(RIGHT(LEFT('1 Specifikation'!B263,7),1)="T","",'1 Specifikation'!B263)</f>
        <v>Välj Vara</v>
      </c>
      <c r="G249" s="256">
        <f t="shared" si="44"/>
        <v>0</v>
      </c>
      <c r="H249" s="256" t="str">
        <f t="shared" si="34"/>
        <v>Varans egenskaper</v>
      </c>
      <c r="I249" s="256" t="str">
        <f t="shared" si="35"/>
        <v>Varans hållbarhet</v>
      </c>
      <c r="J249" s="256" t="str">
        <f t="shared" si="36"/>
        <v>Varans cirkularitet</v>
      </c>
      <c r="K249" s="256" t="str">
        <f t="shared" si="37"/>
        <v>Varans funktionalitet</v>
      </c>
      <c r="L249" s="256" t="str">
        <f t="shared" si="38"/>
        <v>Varans estetiska utformning</v>
      </c>
      <c r="M249" s="256" t="str">
        <f t="shared" si="39"/>
        <v>Varans anpassning till befintliga möbler och annan inredning</v>
      </c>
      <c r="N249" s="256" t="str">
        <f t="shared" si="40"/>
        <v>Varans anpassning till lokalens utformning och funktionalitet</v>
      </c>
      <c r="O249" s="256" t="str">
        <f t="shared" si="41"/>
        <v>Leveranstid</v>
      </c>
    </row>
    <row r="250" spans="3:15" x14ac:dyDescent="0.2">
      <c r="C250" s="258" t="str">
        <f t="shared" si="42"/>
        <v/>
      </c>
      <c r="D250" s="258" t="str">
        <f t="array" ref="D250">IFERROR(INDEX($C$210:$C$282,SMALL(IF($C$210:$C$282&lt;&gt;"",ROW($C$210:$C$282)-ROW(C$210)+1),ROWS(D$210:D250))),"")</f>
        <v/>
      </c>
      <c r="F250" s="256" t="str">
        <f>IF(RIGHT(LEFT('1 Specifikation'!B264,7),1)="T","",'1 Specifikation'!B264)</f>
        <v>Välj Vara</v>
      </c>
      <c r="G250" s="256">
        <f t="shared" si="44"/>
        <v>0</v>
      </c>
      <c r="H250" s="256" t="str">
        <f t="shared" si="34"/>
        <v>Varans egenskaper</v>
      </c>
      <c r="I250" s="256" t="str">
        <f t="shared" si="35"/>
        <v>Varans hållbarhet</v>
      </c>
      <c r="J250" s="256" t="str">
        <f t="shared" si="36"/>
        <v>Varans cirkularitet</v>
      </c>
      <c r="K250" s="256" t="str">
        <f t="shared" si="37"/>
        <v>Varans funktionalitet</v>
      </c>
      <c r="L250" s="256" t="str">
        <f t="shared" si="38"/>
        <v>Varans estetiska utformning</v>
      </c>
      <c r="M250" s="256" t="str">
        <f t="shared" si="39"/>
        <v>Varans anpassning till befintliga möbler och annan inredning</v>
      </c>
      <c r="N250" s="256" t="str">
        <f t="shared" si="40"/>
        <v>Varans anpassning till lokalens utformning och funktionalitet</v>
      </c>
      <c r="O250" s="256" t="str">
        <f t="shared" si="41"/>
        <v>Leveranstid</v>
      </c>
    </row>
    <row r="251" spans="3:15" x14ac:dyDescent="0.2">
      <c r="C251" s="258" t="str">
        <f t="shared" si="42"/>
        <v/>
      </c>
      <c r="D251" s="258" t="str">
        <f t="array" ref="D251">IFERROR(INDEX($C$210:$C$282,SMALL(IF($C$210:$C$282&lt;&gt;"",ROW($C$210:$C$282)-ROW(C$210)+1),ROWS(D$210:D251))),"")</f>
        <v/>
      </c>
      <c r="F251" s="256" t="str">
        <f>IF(RIGHT(LEFT('1 Specifikation'!B265,7),1)="T","",'1 Specifikation'!B265)</f>
        <v>Välj Vara</v>
      </c>
      <c r="G251" s="256">
        <f t="shared" si="44"/>
        <v>0</v>
      </c>
      <c r="H251" s="256" t="str">
        <f t="shared" si="34"/>
        <v>Varans egenskaper</v>
      </c>
      <c r="I251" s="256" t="str">
        <f t="shared" si="35"/>
        <v>Varans hållbarhet</v>
      </c>
      <c r="J251" s="256" t="str">
        <f t="shared" si="36"/>
        <v>Varans cirkularitet</v>
      </c>
      <c r="K251" s="256" t="str">
        <f t="shared" si="37"/>
        <v>Varans funktionalitet</v>
      </c>
      <c r="L251" s="256" t="str">
        <f t="shared" si="38"/>
        <v>Varans estetiska utformning</v>
      </c>
      <c r="M251" s="256" t="str">
        <f t="shared" si="39"/>
        <v>Varans anpassning till befintliga möbler och annan inredning</v>
      </c>
      <c r="N251" s="256" t="str">
        <f t="shared" si="40"/>
        <v>Varans anpassning till lokalens utformning och funktionalitet</v>
      </c>
      <c r="O251" s="256" t="str">
        <f t="shared" si="41"/>
        <v>Leveranstid</v>
      </c>
    </row>
    <row r="252" spans="3:15" x14ac:dyDescent="0.2">
      <c r="C252" s="258" t="str">
        <f t="shared" si="42"/>
        <v/>
      </c>
      <c r="D252" s="258" t="str">
        <f t="array" ref="D252">IFERROR(INDEX($C$210:$C$282,SMALL(IF($C$210:$C$282&lt;&gt;"",ROW($C$210:$C$282)-ROW(C$210)+1),ROWS(D$210:D252))),"")</f>
        <v/>
      </c>
      <c r="F252" s="256" t="str">
        <f>IF(RIGHT(LEFT('1 Specifikation'!B266,7),1)="T","",'1 Specifikation'!B266)</f>
        <v>Välj Vara</v>
      </c>
      <c r="G252" s="256">
        <f t="shared" si="44"/>
        <v>0</v>
      </c>
      <c r="H252" s="256" t="str">
        <f t="shared" si="34"/>
        <v>Varans egenskaper</v>
      </c>
      <c r="I252" s="256" t="str">
        <f t="shared" si="35"/>
        <v>Varans hållbarhet</v>
      </c>
      <c r="J252" s="256" t="str">
        <f t="shared" si="36"/>
        <v>Varans cirkularitet</v>
      </c>
      <c r="K252" s="256" t="str">
        <f t="shared" si="37"/>
        <v>Varans funktionalitet</v>
      </c>
      <c r="L252" s="256" t="str">
        <f t="shared" si="38"/>
        <v>Varans estetiska utformning</v>
      </c>
      <c r="M252" s="256" t="str">
        <f t="shared" si="39"/>
        <v>Varans anpassning till befintliga möbler och annan inredning</v>
      </c>
      <c r="N252" s="256" t="str">
        <f t="shared" si="40"/>
        <v>Varans anpassning till lokalens utformning och funktionalitet</v>
      </c>
      <c r="O252" s="256" t="str">
        <f t="shared" si="41"/>
        <v>Leveranstid</v>
      </c>
    </row>
    <row r="253" spans="3:15" x14ac:dyDescent="0.2">
      <c r="C253" s="258" t="str">
        <f t="shared" si="42"/>
        <v/>
      </c>
      <c r="D253" s="258" t="str">
        <f t="array" ref="D253">IFERROR(INDEX($C$210:$C$282,SMALL(IF($C$210:$C$282&lt;&gt;"",ROW($C$210:$C$282)-ROW(C$210)+1),ROWS(D$210:D253))),"")</f>
        <v/>
      </c>
      <c r="F253" s="256" t="str">
        <f>IF(RIGHT(LEFT('1 Specifikation'!B267,7),1)="T","",'1 Specifikation'!B267)</f>
        <v>Välj Vara</v>
      </c>
      <c r="G253" s="256">
        <f t="shared" si="44"/>
        <v>0</v>
      </c>
      <c r="H253" s="256" t="str">
        <f t="shared" si="34"/>
        <v>Varans egenskaper</v>
      </c>
      <c r="I253" s="256" t="str">
        <f t="shared" si="35"/>
        <v>Varans hållbarhet</v>
      </c>
      <c r="J253" s="256" t="str">
        <f t="shared" si="36"/>
        <v>Varans cirkularitet</v>
      </c>
      <c r="K253" s="256" t="str">
        <f t="shared" si="37"/>
        <v>Varans funktionalitet</v>
      </c>
      <c r="L253" s="256" t="str">
        <f t="shared" si="38"/>
        <v>Varans estetiska utformning</v>
      </c>
      <c r="M253" s="256" t="str">
        <f t="shared" si="39"/>
        <v>Varans anpassning till befintliga möbler och annan inredning</v>
      </c>
      <c r="N253" s="256" t="str">
        <f t="shared" si="40"/>
        <v>Varans anpassning till lokalens utformning och funktionalitet</v>
      </c>
      <c r="O253" s="256" t="str">
        <f t="shared" si="41"/>
        <v>Leveranstid</v>
      </c>
    </row>
    <row r="254" spans="3:15" x14ac:dyDescent="0.2">
      <c r="C254" s="258" t="str">
        <f t="shared" si="42"/>
        <v/>
      </c>
      <c r="D254" s="258" t="str">
        <f t="array" ref="D254">IFERROR(INDEX($C$210:$C$282,SMALL(IF($C$210:$C$282&lt;&gt;"",ROW($C$210:$C$282)-ROW(C$210)+1),ROWS(D$210:D254))),"")</f>
        <v/>
      </c>
      <c r="F254" s="256" t="str">
        <f>IF(RIGHT(LEFT('1 Specifikation'!B268,7),1)="T","",'1 Specifikation'!B268)</f>
        <v>Välj Vara</v>
      </c>
      <c r="G254" s="256">
        <f t="shared" si="44"/>
        <v>0</v>
      </c>
      <c r="H254" s="256" t="str">
        <f t="shared" si="34"/>
        <v>Varans egenskaper</v>
      </c>
      <c r="I254" s="256" t="str">
        <f t="shared" si="35"/>
        <v>Varans hållbarhet</v>
      </c>
      <c r="J254" s="256" t="str">
        <f t="shared" si="36"/>
        <v>Varans cirkularitet</v>
      </c>
      <c r="K254" s="256" t="str">
        <f t="shared" si="37"/>
        <v>Varans funktionalitet</v>
      </c>
      <c r="L254" s="256" t="str">
        <f t="shared" si="38"/>
        <v>Varans estetiska utformning</v>
      </c>
      <c r="M254" s="256" t="str">
        <f t="shared" si="39"/>
        <v>Varans anpassning till befintliga möbler och annan inredning</v>
      </c>
      <c r="N254" s="256" t="str">
        <f t="shared" si="40"/>
        <v>Varans anpassning till lokalens utformning och funktionalitet</v>
      </c>
      <c r="O254" s="256" t="str">
        <f t="shared" si="41"/>
        <v>Leveranstid</v>
      </c>
    </row>
    <row r="255" spans="3:15" x14ac:dyDescent="0.2">
      <c r="C255" s="258" t="str">
        <f t="shared" si="42"/>
        <v/>
      </c>
      <c r="D255" s="258" t="str">
        <f t="array" ref="D255">IFERROR(INDEX($C$210:$C$282,SMALL(IF($C$210:$C$282&lt;&gt;"",ROW($C$210:$C$282)-ROW(C$210)+1),ROWS(D$210:D255))),"")</f>
        <v/>
      </c>
      <c r="F255" s="256" t="str">
        <f>IF(RIGHT(LEFT('1 Specifikation'!B269,7),1)="T","",'1 Specifikation'!B269)</f>
        <v>Välj Vara</v>
      </c>
      <c r="G255" s="256">
        <f t="shared" si="44"/>
        <v>0</v>
      </c>
      <c r="H255" s="256" t="str">
        <f t="shared" si="34"/>
        <v>Varans egenskaper</v>
      </c>
      <c r="I255" s="256" t="str">
        <f t="shared" si="35"/>
        <v>Varans hållbarhet</v>
      </c>
      <c r="J255" s="256" t="str">
        <f t="shared" si="36"/>
        <v>Varans cirkularitet</v>
      </c>
      <c r="K255" s="256" t="str">
        <f t="shared" si="37"/>
        <v>Varans funktionalitet</v>
      </c>
      <c r="L255" s="256" t="str">
        <f t="shared" si="38"/>
        <v>Varans estetiska utformning</v>
      </c>
      <c r="M255" s="256" t="str">
        <f t="shared" si="39"/>
        <v>Varans anpassning till befintliga möbler och annan inredning</v>
      </c>
      <c r="N255" s="256" t="str">
        <f t="shared" si="40"/>
        <v>Varans anpassning till lokalens utformning och funktionalitet</v>
      </c>
      <c r="O255" s="256" t="str">
        <f t="shared" si="41"/>
        <v>Leveranstid</v>
      </c>
    </row>
    <row r="256" spans="3:15" x14ac:dyDescent="0.2">
      <c r="C256" s="258" t="str">
        <f t="shared" si="42"/>
        <v/>
      </c>
      <c r="D256" s="258" t="str">
        <f t="array" ref="D256">IFERROR(INDEX($C$210:$C$282,SMALL(IF($C$210:$C$282&lt;&gt;"",ROW($C$210:$C$282)-ROW(C$210)+1),ROWS(D$210:D256))),"")</f>
        <v/>
      </c>
      <c r="F256" s="256" t="str">
        <f>IF(RIGHT(LEFT('1 Specifikation'!B270,7),1)="T","",'1 Specifikation'!B270)</f>
        <v>Välj Vara</v>
      </c>
      <c r="G256" s="256">
        <f t="shared" si="44"/>
        <v>0</v>
      </c>
      <c r="H256" s="256" t="str">
        <f t="shared" si="34"/>
        <v>Varans egenskaper</v>
      </c>
      <c r="I256" s="256" t="str">
        <f t="shared" si="35"/>
        <v>Varans hållbarhet</v>
      </c>
      <c r="J256" s="256" t="str">
        <f t="shared" si="36"/>
        <v>Varans cirkularitet</v>
      </c>
      <c r="K256" s="256" t="str">
        <f t="shared" si="37"/>
        <v>Varans funktionalitet</v>
      </c>
      <c r="L256" s="256" t="str">
        <f t="shared" si="38"/>
        <v>Varans estetiska utformning</v>
      </c>
      <c r="M256" s="256" t="str">
        <f t="shared" si="39"/>
        <v>Varans anpassning till befintliga möbler och annan inredning</v>
      </c>
      <c r="N256" s="256" t="str">
        <f t="shared" si="40"/>
        <v>Varans anpassning till lokalens utformning och funktionalitet</v>
      </c>
      <c r="O256" s="256" t="str">
        <f t="shared" si="41"/>
        <v>Leveranstid</v>
      </c>
    </row>
    <row r="257" spans="3:15" x14ac:dyDescent="0.2">
      <c r="C257" s="258" t="str">
        <f t="shared" si="42"/>
        <v/>
      </c>
      <c r="D257" s="258" t="str">
        <f t="array" ref="D257">IFERROR(INDEX($C$210:$C$282,SMALL(IF($C$210:$C$282&lt;&gt;"",ROW($C$210:$C$282)-ROW(C$210)+1),ROWS(D$210:D257))),"")</f>
        <v/>
      </c>
      <c r="F257" s="256" t="str">
        <f>IF(RIGHT(LEFT('1 Specifikation'!B271,7),1)="T","",'1 Specifikation'!B271)</f>
        <v>Välj Vara</v>
      </c>
      <c r="G257" s="256">
        <f t="shared" si="44"/>
        <v>0</v>
      </c>
      <c r="H257" s="256" t="str">
        <f t="shared" si="34"/>
        <v>Varans egenskaper</v>
      </c>
      <c r="I257" s="256" t="str">
        <f t="shared" si="35"/>
        <v>Varans hållbarhet</v>
      </c>
      <c r="J257" s="256" t="str">
        <f t="shared" si="36"/>
        <v>Varans cirkularitet</v>
      </c>
      <c r="K257" s="256" t="str">
        <f t="shared" si="37"/>
        <v>Varans funktionalitet</v>
      </c>
      <c r="L257" s="256" t="str">
        <f t="shared" si="38"/>
        <v>Varans estetiska utformning</v>
      </c>
      <c r="M257" s="256" t="str">
        <f t="shared" si="39"/>
        <v>Varans anpassning till befintliga möbler och annan inredning</v>
      </c>
      <c r="N257" s="256" t="str">
        <f t="shared" si="40"/>
        <v>Varans anpassning till lokalens utformning och funktionalitet</v>
      </c>
      <c r="O257" s="256" t="str">
        <f t="shared" si="41"/>
        <v>Leveranstid</v>
      </c>
    </row>
    <row r="258" spans="3:15" x14ac:dyDescent="0.2">
      <c r="C258" s="258" t="str">
        <f t="shared" si="42"/>
        <v/>
      </c>
      <c r="D258" s="258" t="str">
        <f t="array" ref="D258">IFERROR(INDEX($C$210:$C$282,SMALL(IF($C$210:$C$282&lt;&gt;"",ROW($C$210:$C$282)-ROW(C$210)+1),ROWS(D$210:D258))),"")</f>
        <v/>
      </c>
      <c r="F258" s="256" t="str">
        <f>IF(RIGHT(LEFT('1 Specifikation'!B272,7),1)="T","",'1 Specifikation'!B272)</f>
        <v>Välj Vara</v>
      </c>
      <c r="G258" s="256">
        <f t="shared" si="44"/>
        <v>0</v>
      </c>
      <c r="H258" s="256" t="str">
        <f t="shared" si="34"/>
        <v>Varans egenskaper</v>
      </c>
      <c r="I258" s="256" t="str">
        <f t="shared" si="35"/>
        <v>Varans hållbarhet</v>
      </c>
      <c r="J258" s="256" t="str">
        <f t="shared" si="36"/>
        <v>Varans cirkularitet</v>
      </c>
      <c r="K258" s="256" t="str">
        <f t="shared" si="37"/>
        <v>Varans funktionalitet</v>
      </c>
      <c r="L258" s="256" t="str">
        <f t="shared" si="38"/>
        <v>Varans estetiska utformning</v>
      </c>
      <c r="M258" s="256" t="str">
        <f t="shared" si="39"/>
        <v>Varans anpassning till befintliga möbler och annan inredning</v>
      </c>
      <c r="N258" s="256" t="str">
        <f t="shared" si="40"/>
        <v>Varans anpassning till lokalens utformning och funktionalitet</v>
      </c>
      <c r="O258" s="256" t="str">
        <f t="shared" si="41"/>
        <v>Leveranstid</v>
      </c>
    </row>
    <row r="259" spans="3:15" x14ac:dyDescent="0.2">
      <c r="C259" s="258" t="str">
        <f t="shared" si="42"/>
        <v/>
      </c>
      <c r="D259" s="258" t="str">
        <f t="array" ref="D259">IFERROR(INDEX($C$210:$C$282,SMALL(IF($C$210:$C$282&lt;&gt;"",ROW($C$210:$C$282)-ROW(C$210)+1),ROWS(D$210:D259))),"")</f>
        <v/>
      </c>
      <c r="F259" s="256" t="str">
        <f>IF(RIGHT(LEFT('1 Specifikation'!B273,7),1)="T","",'1 Specifikation'!B273)</f>
        <v>Välj Vara</v>
      </c>
      <c r="G259" s="256">
        <f t="shared" ref="G259:G267" si="46">IFERROR(IF(F259="","",FIND("Tjänst",F259)),0)</f>
        <v>0</v>
      </c>
      <c r="H259" s="256" t="str">
        <f t="shared" si="34"/>
        <v>Varans egenskaper</v>
      </c>
      <c r="I259" s="256" t="str">
        <f t="shared" si="35"/>
        <v>Varans hållbarhet</v>
      </c>
      <c r="J259" s="256" t="str">
        <f t="shared" si="36"/>
        <v>Varans cirkularitet</v>
      </c>
      <c r="K259" s="256" t="str">
        <f t="shared" si="37"/>
        <v>Varans funktionalitet</v>
      </c>
      <c r="L259" s="256" t="str">
        <f t="shared" si="38"/>
        <v>Varans estetiska utformning</v>
      </c>
      <c r="M259" s="256" t="str">
        <f t="shared" si="39"/>
        <v>Varans anpassning till befintliga möbler och annan inredning</v>
      </c>
      <c r="N259" s="256" t="str">
        <f t="shared" si="40"/>
        <v>Varans anpassning till lokalens utformning och funktionalitet</v>
      </c>
      <c r="O259" s="256" t="str">
        <f t="shared" si="41"/>
        <v>Leveranstid</v>
      </c>
    </row>
    <row r="260" spans="3:15" x14ac:dyDescent="0.2">
      <c r="C260" s="258" t="str">
        <f t="shared" si="42"/>
        <v/>
      </c>
      <c r="D260" s="258" t="str">
        <f t="array" ref="D260">IFERROR(INDEX($C$210:$C$282,SMALL(IF($C$210:$C$282&lt;&gt;"",ROW($C$210:$C$282)-ROW(C$210)+1),ROWS(D$210:D260))),"")</f>
        <v/>
      </c>
      <c r="F260" s="256" t="str">
        <f>IF(RIGHT(LEFT('1 Specifikation'!B274,7),1)="T","",'1 Specifikation'!B274)</f>
        <v>Välj Vara</v>
      </c>
      <c r="G260" s="256">
        <f t="shared" si="46"/>
        <v>0</v>
      </c>
      <c r="H260" s="256" t="str">
        <f t="shared" si="34"/>
        <v>Varans egenskaper</v>
      </c>
      <c r="I260" s="256" t="str">
        <f t="shared" si="35"/>
        <v>Varans hållbarhet</v>
      </c>
      <c r="J260" s="256" t="str">
        <f t="shared" si="36"/>
        <v>Varans cirkularitet</v>
      </c>
      <c r="K260" s="256" t="str">
        <f t="shared" si="37"/>
        <v>Varans funktionalitet</v>
      </c>
      <c r="L260" s="256" t="str">
        <f t="shared" si="38"/>
        <v>Varans estetiska utformning</v>
      </c>
      <c r="M260" s="256" t="str">
        <f t="shared" si="39"/>
        <v>Varans anpassning till befintliga möbler och annan inredning</v>
      </c>
      <c r="N260" s="256" t="str">
        <f t="shared" si="40"/>
        <v>Varans anpassning till lokalens utformning och funktionalitet</v>
      </c>
      <c r="O260" s="256" t="str">
        <f t="shared" si="41"/>
        <v>Leveranstid</v>
      </c>
    </row>
    <row r="261" spans="3:15" x14ac:dyDescent="0.2">
      <c r="C261" s="258" t="str">
        <f t="shared" si="42"/>
        <v/>
      </c>
      <c r="D261" s="258" t="str">
        <f t="array" ref="D261">IFERROR(INDEX($C$210:$C$282,SMALL(IF($C$210:$C$282&lt;&gt;"",ROW($C$210:$C$282)-ROW(C$210)+1),ROWS(D$210:D261))),"")</f>
        <v/>
      </c>
      <c r="F261" s="256" t="str">
        <f>IF(RIGHT(LEFT('1 Specifikation'!B275,7),1)="T","",'1 Specifikation'!B275)</f>
        <v>Välj Vara</v>
      </c>
      <c r="G261" s="256">
        <f t="shared" si="46"/>
        <v>0</v>
      </c>
      <c r="H261" s="256" t="str">
        <f t="shared" si="34"/>
        <v>Varans egenskaper</v>
      </c>
      <c r="I261" s="256" t="str">
        <f t="shared" si="35"/>
        <v>Varans hållbarhet</v>
      </c>
      <c r="J261" s="256" t="str">
        <f t="shared" si="36"/>
        <v>Varans cirkularitet</v>
      </c>
      <c r="K261" s="256" t="str">
        <f t="shared" si="37"/>
        <v>Varans funktionalitet</v>
      </c>
      <c r="L261" s="256" t="str">
        <f t="shared" si="38"/>
        <v>Varans estetiska utformning</v>
      </c>
      <c r="M261" s="256" t="str">
        <f t="shared" si="39"/>
        <v>Varans anpassning till befintliga möbler och annan inredning</v>
      </c>
      <c r="N261" s="256" t="str">
        <f t="shared" si="40"/>
        <v>Varans anpassning till lokalens utformning och funktionalitet</v>
      </c>
      <c r="O261" s="256" t="str">
        <f t="shared" si="41"/>
        <v>Leveranstid</v>
      </c>
    </row>
    <row r="262" spans="3:15" x14ac:dyDescent="0.2">
      <c r="C262" s="258" t="str">
        <f t="shared" si="42"/>
        <v/>
      </c>
      <c r="D262" s="258" t="str">
        <f t="array" ref="D262">IFERROR(INDEX($C$210:$C$282,SMALL(IF($C$210:$C$282&lt;&gt;"",ROW($C$210:$C$282)-ROW(C$210)+1),ROWS(D$210:D262))),"")</f>
        <v/>
      </c>
      <c r="F262" s="256" t="str">
        <f>IF(RIGHT(LEFT('1 Specifikation'!B276,7),1)="T","",'1 Specifikation'!B276)</f>
        <v>Välj Vara</v>
      </c>
      <c r="G262" s="256">
        <f t="shared" si="46"/>
        <v>0</v>
      </c>
      <c r="H262" s="256" t="str">
        <f t="shared" si="34"/>
        <v>Varans egenskaper</v>
      </c>
      <c r="I262" s="256" t="str">
        <f t="shared" si="35"/>
        <v>Varans hållbarhet</v>
      </c>
      <c r="J262" s="256" t="str">
        <f t="shared" si="36"/>
        <v>Varans cirkularitet</v>
      </c>
      <c r="K262" s="256" t="str">
        <f t="shared" si="37"/>
        <v>Varans funktionalitet</v>
      </c>
      <c r="L262" s="256" t="str">
        <f t="shared" si="38"/>
        <v>Varans estetiska utformning</v>
      </c>
      <c r="M262" s="256" t="str">
        <f t="shared" si="39"/>
        <v>Varans anpassning till befintliga möbler och annan inredning</v>
      </c>
      <c r="N262" s="256" t="str">
        <f t="shared" si="40"/>
        <v>Varans anpassning till lokalens utformning och funktionalitet</v>
      </c>
      <c r="O262" s="256" t="str">
        <f t="shared" si="41"/>
        <v>Leveranstid</v>
      </c>
    </row>
    <row r="263" spans="3:15" x14ac:dyDescent="0.2">
      <c r="C263" s="258" t="str">
        <f t="shared" si="42"/>
        <v/>
      </c>
      <c r="D263" s="258" t="str">
        <f t="array" ref="D263">IFERROR(INDEX($C$210:$C$282,SMALL(IF($C$210:$C$282&lt;&gt;"",ROW($C$210:$C$282)-ROW(C$210)+1),ROWS(D$210:D263))),"")</f>
        <v/>
      </c>
      <c r="F263" s="256" t="str">
        <f>IF(RIGHT(LEFT('1 Specifikation'!B277,7),1)="T","",'1 Specifikation'!B277)</f>
        <v>Välj Vara</v>
      </c>
      <c r="G263" s="256">
        <f t="shared" si="46"/>
        <v>0</v>
      </c>
      <c r="H263" s="256" t="str">
        <f t="shared" si="34"/>
        <v>Varans egenskaper</v>
      </c>
      <c r="I263" s="256" t="str">
        <f t="shared" si="35"/>
        <v>Varans hållbarhet</v>
      </c>
      <c r="J263" s="256" t="str">
        <f t="shared" si="36"/>
        <v>Varans cirkularitet</v>
      </c>
      <c r="K263" s="256" t="str">
        <f t="shared" si="37"/>
        <v>Varans funktionalitet</v>
      </c>
      <c r="L263" s="256" t="str">
        <f t="shared" si="38"/>
        <v>Varans estetiska utformning</v>
      </c>
      <c r="M263" s="256" t="str">
        <f t="shared" si="39"/>
        <v>Varans anpassning till befintliga möbler och annan inredning</v>
      </c>
      <c r="N263" s="256" t="str">
        <f t="shared" si="40"/>
        <v>Varans anpassning till lokalens utformning och funktionalitet</v>
      </c>
      <c r="O263" s="256" t="str">
        <f t="shared" si="41"/>
        <v>Leveranstid</v>
      </c>
    </row>
    <row r="264" spans="3:15" x14ac:dyDescent="0.2">
      <c r="C264" s="258" t="str">
        <f t="shared" si="42"/>
        <v/>
      </c>
      <c r="D264" s="258" t="str">
        <f t="array" ref="D264">IFERROR(INDEX($C$210:$C$282,SMALL(IF($C$210:$C$282&lt;&gt;"",ROW($C$210:$C$282)-ROW(C$210)+1),ROWS(D$210:D264))),"")</f>
        <v/>
      </c>
      <c r="F264" s="256" t="str">
        <f>IF(RIGHT(LEFT('1 Specifikation'!B278,7),1)="T","",'1 Specifikation'!B278)</f>
        <v>Välj Vara</v>
      </c>
      <c r="G264" s="256">
        <f t="shared" si="46"/>
        <v>0</v>
      </c>
      <c r="H264" s="256" t="str">
        <f t="shared" si="34"/>
        <v>Varans egenskaper</v>
      </c>
      <c r="I264" s="256" t="str">
        <f t="shared" si="35"/>
        <v>Varans hållbarhet</v>
      </c>
      <c r="J264" s="256" t="str">
        <f t="shared" si="36"/>
        <v>Varans cirkularitet</v>
      </c>
      <c r="K264" s="256" t="str">
        <f t="shared" si="37"/>
        <v>Varans funktionalitet</v>
      </c>
      <c r="L264" s="256" t="str">
        <f t="shared" si="38"/>
        <v>Varans estetiska utformning</v>
      </c>
      <c r="M264" s="256" t="str">
        <f t="shared" si="39"/>
        <v>Varans anpassning till befintliga möbler och annan inredning</v>
      </c>
      <c r="N264" s="256" t="str">
        <f t="shared" si="40"/>
        <v>Varans anpassning till lokalens utformning och funktionalitet</v>
      </c>
      <c r="O264" s="256" t="str">
        <f t="shared" si="41"/>
        <v>Leveranstid</v>
      </c>
    </row>
    <row r="265" spans="3:15" x14ac:dyDescent="0.2">
      <c r="C265" s="258" t="str">
        <f t="shared" si="42"/>
        <v/>
      </c>
      <c r="D265" s="258" t="str">
        <f t="array" ref="D265">IFERROR(INDEX($C$210:$C$282,SMALL(IF($C$210:$C$282&lt;&gt;"",ROW($C$210:$C$282)-ROW(C$210)+1),ROWS(D$210:D265))),"")</f>
        <v/>
      </c>
      <c r="F265" s="256" t="str">
        <f>IF(RIGHT(LEFT('1 Specifikation'!B279,7),1)="T","",'1 Specifikation'!B279)</f>
        <v>Välj Vara</v>
      </c>
      <c r="G265" s="256">
        <f t="shared" si="46"/>
        <v>0</v>
      </c>
      <c r="H265" s="256" t="str">
        <f t="shared" si="34"/>
        <v>Varans egenskaper</v>
      </c>
      <c r="I265" s="256" t="str">
        <f t="shared" si="35"/>
        <v>Varans hållbarhet</v>
      </c>
      <c r="J265" s="256" t="str">
        <f t="shared" si="36"/>
        <v>Varans cirkularitet</v>
      </c>
      <c r="K265" s="256" t="str">
        <f t="shared" si="37"/>
        <v>Varans funktionalitet</v>
      </c>
      <c r="L265" s="256" t="str">
        <f t="shared" si="38"/>
        <v>Varans estetiska utformning</v>
      </c>
      <c r="M265" s="256" t="str">
        <f t="shared" si="39"/>
        <v>Varans anpassning till befintliga möbler och annan inredning</v>
      </c>
      <c r="N265" s="256" t="str">
        <f t="shared" si="40"/>
        <v>Varans anpassning till lokalens utformning och funktionalitet</v>
      </c>
      <c r="O265" s="256" t="str">
        <f t="shared" si="41"/>
        <v>Leveranstid</v>
      </c>
    </row>
    <row r="266" spans="3:15" x14ac:dyDescent="0.2">
      <c r="C266" s="258" t="str">
        <f t="shared" si="42"/>
        <v/>
      </c>
      <c r="D266" s="258" t="str">
        <f t="array" ref="D266">IFERROR(INDEX($C$210:$C$282,SMALL(IF($C$210:$C$282&lt;&gt;"",ROW($C$210:$C$282)-ROW(C$210)+1),ROWS(D$210:D266))),"")</f>
        <v/>
      </c>
      <c r="F266" s="256" t="str">
        <f>IF(RIGHT(LEFT('1 Specifikation'!B280,7),1)="T","",'1 Specifikation'!B280)</f>
        <v>Välj Vara</v>
      </c>
      <c r="G266" s="256">
        <f t="shared" si="46"/>
        <v>0</v>
      </c>
      <c r="H266" s="256" t="str">
        <f t="shared" si="34"/>
        <v>Varans egenskaper</v>
      </c>
      <c r="I266" s="256" t="str">
        <f t="shared" si="35"/>
        <v>Varans hållbarhet</v>
      </c>
      <c r="J266" s="256" t="str">
        <f t="shared" si="36"/>
        <v>Varans cirkularitet</v>
      </c>
      <c r="K266" s="256" t="str">
        <f t="shared" si="37"/>
        <v>Varans funktionalitet</v>
      </c>
      <c r="L266" s="256" t="str">
        <f t="shared" si="38"/>
        <v>Varans estetiska utformning</v>
      </c>
      <c r="M266" s="256" t="str">
        <f t="shared" si="39"/>
        <v>Varans anpassning till befintliga möbler och annan inredning</v>
      </c>
      <c r="N266" s="256" t="str">
        <f t="shared" si="40"/>
        <v>Varans anpassning till lokalens utformning och funktionalitet</v>
      </c>
      <c r="O266" s="256" t="str">
        <f t="shared" si="41"/>
        <v>Leveranstid</v>
      </c>
    </row>
    <row r="267" spans="3:15" x14ac:dyDescent="0.2">
      <c r="C267" s="258" t="str">
        <f t="shared" si="42"/>
        <v/>
      </c>
      <c r="D267" s="258" t="str">
        <f t="array" ref="D267">IFERROR(INDEX($C$210:$C$282,SMALL(IF($C$210:$C$282&lt;&gt;"",ROW($C$210:$C$282)-ROW(C$210)+1),ROWS(D$210:D267))),"")</f>
        <v/>
      </c>
      <c r="F267" s="256" t="str">
        <f>IF(RIGHT(LEFT('1 Specifikation'!B281,7),1)="T","",'1 Specifikation'!B281)</f>
        <v>Välj Vara</v>
      </c>
      <c r="G267" s="256">
        <f t="shared" si="46"/>
        <v>0</v>
      </c>
      <c r="H267" s="256" t="str">
        <f t="shared" si="34"/>
        <v>Varans egenskaper</v>
      </c>
      <c r="I267" s="256" t="str">
        <f t="shared" si="35"/>
        <v>Varans hållbarhet</v>
      </c>
      <c r="J267" s="256" t="str">
        <f t="shared" si="36"/>
        <v>Varans cirkularitet</v>
      </c>
      <c r="K267" s="256" t="str">
        <f t="shared" si="37"/>
        <v>Varans funktionalitet</v>
      </c>
      <c r="L267" s="256" t="str">
        <f t="shared" si="38"/>
        <v>Varans estetiska utformning</v>
      </c>
      <c r="M267" s="256" t="str">
        <f t="shared" si="39"/>
        <v>Varans anpassning till befintliga möbler och annan inredning</v>
      </c>
      <c r="N267" s="256" t="str">
        <f t="shared" si="40"/>
        <v>Varans anpassning till lokalens utformning och funktionalitet</v>
      </c>
      <c r="O267" s="256" t="str">
        <f t="shared" si="41"/>
        <v>Leveranstid</v>
      </c>
    </row>
    <row r="268" spans="3:15" x14ac:dyDescent="0.2">
      <c r="C268" s="258" t="str">
        <f t="shared" si="42"/>
        <v/>
      </c>
      <c r="D268" s="258" t="str">
        <f t="array" ref="D268">IFERROR(INDEX($C$210:$C$282,SMALL(IF($C$210:$C$282&lt;&gt;"",ROW($C$210:$C$282)-ROW(C$210)+1),ROWS(D$210:D268))),"")</f>
        <v/>
      </c>
      <c r="F268" s="256" t="str">
        <f>IF(RIGHT(LEFT('1 Specifikation'!B282,7),1)="T","",'1 Specifikation'!B282)</f>
        <v>Välj Vara</v>
      </c>
      <c r="G268" s="256">
        <f t="shared" si="44"/>
        <v>0</v>
      </c>
      <c r="H268" s="256" t="str">
        <f t="shared" si="34"/>
        <v>Varans egenskaper</v>
      </c>
      <c r="I268" s="256" t="str">
        <f t="shared" si="35"/>
        <v>Varans hållbarhet</v>
      </c>
      <c r="J268" s="256" t="str">
        <f t="shared" si="36"/>
        <v>Varans cirkularitet</v>
      </c>
      <c r="K268" s="256" t="str">
        <f t="shared" si="37"/>
        <v>Varans funktionalitet</v>
      </c>
      <c r="L268" s="256" t="str">
        <f t="shared" si="38"/>
        <v>Varans estetiska utformning</v>
      </c>
      <c r="M268" s="256" t="str">
        <f t="shared" si="39"/>
        <v>Varans anpassning till befintliga möbler och annan inredning</v>
      </c>
      <c r="N268" s="256" t="str">
        <f t="shared" si="40"/>
        <v>Varans anpassning till lokalens utformning och funktionalitet</v>
      </c>
      <c r="O268" s="256" t="str">
        <f t="shared" si="41"/>
        <v>Leveranstid</v>
      </c>
    </row>
    <row r="269" spans="3:15" x14ac:dyDescent="0.2">
      <c r="C269" s="258" t="str">
        <f t="shared" si="42"/>
        <v/>
      </c>
      <c r="D269" s="258" t="str">
        <f t="array" ref="D269">IFERROR(INDEX($C$210:$C$282,SMALL(IF($C$210:$C$282&lt;&gt;"",ROW($C$210:$C$282)-ROW(C$210)+1),ROWS(D$210:D269))),"")</f>
        <v/>
      </c>
      <c r="F269" s="256" t="str">
        <f>IF(RIGHT(LEFT('1 Specifikation'!B283,7),1)="T","",'1 Specifikation'!B283)</f>
        <v>Välj Vara</v>
      </c>
      <c r="G269" s="256">
        <f t="shared" si="43"/>
        <v>0</v>
      </c>
      <c r="H269" s="256" t="str">
        <f t="shared" si="34"/>
        <v>Varans egenskaper</v>
      </c>
      <c r="I269" s="256" t="str">
        <f t="shared" si="35"/>
        <v>Varans hållbarhet</v>
      </c>
      <c r="J269" s="256" t="str">
        <f t="shared" si="36"/>
        <v>Varans cirkularitet</v>
      </c>
      <c r="K269" s="256" t="str">
        <f t="shared" si="37"/>
        <v>Varans funktionalitet</v>
      </c>
      <c r="L269" s="256" t="str">
        <f t="shared" si="38"/>
        <v>Varans estetiska utformning</v>
      </c>
      <c r="M269" s="256" t="str">
        <f t="shared" si="39"/>
        <v>Varans anpassning till befintliga möbler och annan inredning</v>
      </c>
      <c r="N269" s="256" t="str">
        <f t="shared" si="40"/>
        <v>Varans anpassning till lokalens utformning och funktionalitet</v>
      </c>
      <c r="O269" s="256" t="str">
        <f t="shared" si="41"/>
        <v>Leveranstid</v>
      </c>
    </row>
    <row r="270" spans="3:15" x14ac:dyDescent="0.2">
      <c r="C270" s="258" t="str">
        <f t="shared" si="42"/>
        <v/>
      </c>
      <c r="D270" s="258" t="str">
        <f t="array" ref="D270">IFERROR(INDEX($C$210:$C$282,SMALL(IF($C$210:$C$282&lt;&gt;"",ROW($C$210:$C$282)-ROW(C$210)+1),ROWS(D$210:D270))),"")</f>
        <v/>
      </c>
      <c r="F270" s="256" t="str">
        <f>IF(RIGHT(LEFT('1 Specifikation'!B284,7),1)="T","",'1 Specifikation'!B284)</f>
        <v>Välj Vara</v>
      </c>
      <c r="G270" s="256">
        <f t="shared" si="43"/>
        <v>0</v>
      </c>
      <c r="H270" s="256" t="str">
        <f t="shared" si="34"/>
        <v>Varans egenskaper</v>
      </c>
      <c r="I270" s="256" t="str">
        <f t="shared" si="35"/>
        <v>Varans hållbarhet</v>
      </c>
      <c r="J270" s="256" t="str">
        <f t="shared" si="36"/>
        <v>Varans cirkularitet</v>
      </c>
      <c r="K270" s="256" t="str">
        <f t="shared" si="37"/>
        <v>Varans funktionalitet</v>
      </c>
      <c r="L270" s="256" t="str">
        <f t="shared" si="38"/>
        <v>Varans estetiska utformning</v>
      </c>
      <c r="M270" s="256" t="str">
        <f t="shared" si="39"/>
        <v>Varans anpassning till befintliga möbler och annan inredning</v>
      </c>
      <c r="N270" s="256" t="str">
        <f t="shared" si="40"/>
        <v>Varans anpassning till lokalens utformning och funktionalitet</v>
      </c>
      <c r="O270" s="256" t="str">
        <f t="shared" si="41"/>
        <v>Leveranstid</v>
      </c>
    </row>
    <row r="271" spans="3:15" x14ac:dyDescent="0.2">
      <c r="C271" s="258" t="str">
        <f t="shared" si="42"/>
        <v/>
      </c>
      <c r="D271" s="258" t="str">
        <f t="array" ref="D271">IFERROR(INDEX($C$210:$C$282,SMALL(IF($C$210:$C$282&lt;&gt;"",ROW($C$210:$C$282)-ROW(C$210)+1),ROWS(D$210:D271))),"")</f>
        <v/>
      </c>
      <c r="F271" s="256" t="str">
        <f>IF(RIGHT(LEFT('1 Specifikation'!B285,7),1)="T","",'1 Specifikation'!B285)</f>
        <v>Välj Vara</v>
      </c>
      <c r="G271" s="256">
        <f t="shared" si="43"/>
        <v>0</v>
      </c>
      <c r="H271" s="256" t="str">
        <f t="shared" si="34"/>
        <v>Varans egenskaper</v>
      </c>
      <c r="I271" s="256" t="str">
        <f t="shared" si="35"/>
        <v>Varans hållbarhet</v>
      </c>
      <c r="J271" s="256" t="str">
        <f t="shared" si="36"/>
        <v>Varans cirkularitet</v>
      </c>
      <c r="K271" s="256" t="str">
        <f t="shared" si="37"/>
        <v>Varans funktionalitet</v>
      </c>
      <c r="L271" s="256" t="str">
        <f t="shared" si="38"/>
        <v>Varans estetiska utformning</v>
      </c>
      <c r="M271" s="256" t="str">
        <f t="shared" si="39"/>
        <v>Varans anpassning till befintliga möbler och annan inredning</v>
      </c>
      <c r="N271" s="256" t="str">
        <f t="shared" si="40"/>
        <v>Varans anpassning till lokalens utformning och funktionalitet</v>
      </c>
      <c r="O271" s="256" t="str">
        <f t="shared" si="41"/>
        <v>Leveranstid</v>
      </c>
    </row>
    <row r="272" spans="3:15" x14ac:dyDescent="0.2">
      <c r="C272" s="258" t="str">
        <f t="shared" si="42"/>
        <v/>
      </c>
      <c r="D272" s="258" t="str">
        <f t="array" ref="D272">IFERROR(INDEX($C$210:$C$282,SMALL(IF($C$210:$C$282&lt;&gt;"",ROW($C$210:$C$282)-ROW(C$210)+1),ROWS(D$210:D272))),"")</f>
        <v/>
      </c>
      <c r="F272" s="256" t="str">
        <f>IF(RIGHT(LEFT('1 Specifikation'!B286,7),1)="T","",'1 Specifikation'!B286)</f>
        <v>Välj Vara</v>
      </c>
      <c r="G272" s="256">
        <f t="shared" si="43"/>
        <v>0</v>
      </c>
      <c r="H272" s="256" t="str">
        <f t="shared" si="34"/>
        <v>Varans egenskaper</v>
      </c>
      <c r="I272" s="256" t="str">
        <f t="shared" si="35"/>
        <v>Varans hållbarhet</v>
      </c>
      <c r="J272" s="256" t="str">
        <f t="shared" si="36"/>
        <v>Varans cirkularitet</v>
      </c>
      <c r="K272" s="256" t="str">
        <f t="shared" si="37"/>
        <v>Varans funktionalitet</v>
      </c>
      <c r="L272" s="256" t="str">
        <f t="shared" si="38"/>
        <v>Varans estetiska utformning</v>
      </c>
      <c r="M272" s="256" t="str">
        <f t="shared" si="39"/>
        <v>Varans anpassning till befintliga möbler och annan inredning</v>
      </c>
      <c r="N272" s="256" t="str">
        <f t="shared" si="40"/>
        <v>Varans anpassning till lokalens utformning och funktionalitet</v>
      </c>
      <c r="O272" s="256" t="str">
        <f t="shared" si="41"/>
        <v>Leveranstid</v>
      </c>
    </row>
    <row r="273" spans="3:15" x14ac:dyDescent="0.2">
      <c r="C273" s="258" t="str">
        <f t="shared" si="42"/>
        <v/>
      </c>
      <c r="D273" s="258" t="str">
        <f t="array" ref="D273">IFERROR(INDEX($C$210:$C$282,SMALL(IF($C$210:$C$282&lt;&gt;"",ROW($C$210:$C$282)-ROW(C$210)+1),ROWS(D$210:D273))),"")</f>
        <v/>
      </c>
      <c r="F273" s="256" t="str">
        <f>IF(RIGHT(LEFT('1 Specifikation'!B287,7),1)="T","",'1 Specifikation'!B287)</f>
        <v>Välj Vara</v>
      </c>
      <c r="G273" s="256">
        <f t="shared" si="43"/>
        <v>0</v>
      </c>
      <c r="H273" s="256" t="str">
        <f t="shared" si="34"/>
        <v>Varans egenskaper</v>
      </c>
      <c r="I273" s="256" t="str">
        <f t="shared" si="35"/>
        <v>Varans hållbarhet</v>
      </c>
      <c r="J273" s="256" t="str">
        <f t="shared" si="36"/>
        <v>Varans cirkularitet</v>
      </c>
      <c r="K273" s="256" t="str">
        <f t="shared" si="37"/>
        <v>Varans funktionalitet</v>
      </c>
      <c r="L273" s="256" t="str">
        <f t="shared" si="38"/>
        <v>Varans estetiska utformning</v>
      </c>
      <c r="M273" s="256" t="str">
        <f t="shared" si="39"/>
        <v>Varans anpassning till befintliga möbler och annan inredning</v>
      </c>
      <c r="N273" s="256" t="str">
        <f t="shared" si="40"/>
        <v>Varans anpassning till lokalens utformning och funktionalitet</v>
      </c>
      <c r="O273" s="256" t="str">
        <f t="shared" si="41"/>
        <v>Leveranstid</v>
      </c>
    </row>
    <row r="274" spans="3:15" x14ac:dyDescent="0.2">
      <c r="C274" s="258" t="str">
        <f t="shared" si="42"/>
        <v/>
      </c>
      <c r="D274" s="258" t="str">
        <f t="array" ref="D274">IFERROR(INDEX($C$210:$C$282,SMALL(IF($C$210:$C$282&lt;&gt;"",ROW($C$210:$C$282)-ROW(C$210)+1),ROWS(D$210:D274))),"")</f>
        <v/>
      </c>
      <c r="F274" s="256" t="str">
        <f>IF(RIGHT(LEFT('1 Specifikation'!B288,7),1)="T","",'1 Specifikation'!B288)</f>
        <v>Välj Vara</v>
      </c>
      <c r="G274" s="256">
        <f t="shared" si="43"/>
        <v>0</v>
      </c>
      <c r="H274" s="256" t="str">
        <f t="shared" si="34"/>
        <v>Varans egenskaper</v>
      </c>
      <c r="I274" s="256" t="str">
        <f t="shared" si="35"/>
        <v>Varans hållbarhet</v>
      </c>
      <c r="J274" s="256" t="str">
        <f t="shared" si="36"/>
        <v>Varans cirkularitet</v>
      </c>
      <c r="K274" s="256" t="str">
        <f t="shared" si="37"/>
        <v>Varans funktionalitet</v>
      </c>
      <c r="L274" s="256" t="str">
        <f t="shared" si="38"/>
        <v>Varans estetiska utformning</v>
      </c>
      <c r="M274" s="256" t="str">
        <f t="shared" si="39"/>
        <v>Varans anpassning till befintliga möbler och annan inredning</v>
      </c>
      <c r="N274" s="256" t="str">
        <f t="shared" si="40"/>
        <v>Varans anpassning till lokalens utformning och funktionalitet</v>
      </c>
      <c r="O274" s="256" t="str">
        <f t="shared" si="41"/>
        <v>Leveranstid</v>
      </c>
    </row>
    <row r="275" spans="3:15" x14ac:dyDescent="0.2">
      <c r="C275" s="258" t="str">
        <f t="shared" si="42"/>
        <v/>
      </c>
      <c r="D275" s="258" t="str">
        <f t="array" ref="D275">IFERROR(INDEX($C$210:$C$282,SMALL(IF($C$210:$C$282&lt;&gt;"",ROW($C$210:$C$282)-ROW(C$210)+1),ROWS(D$210:D275))),"")</f>
        <v/>
      </c>
      <c r="F275" s="256" t="str">
        <f>IF(RIGHT(LEFT('1 Specifikation'!B289,7),1)="T","",'1 Specifikation'!B289)</f>
        <v>Välj Vara</v>
      </c>
      <c r="G275" s="256">
        <f t="shared" si="43"/>
        <v>0</v>
      </c>
      <c r="H275" s="256" t="str">
        <f t="shared" si="34"/>
        <v>Varans egenskaper</v>
      </c>
      <c r="I275" s="256" t="str">
        <f t="shared" si="35"/>
        <v>Varans hållbarhet</v>
      </c>
      <c r="J275" s="256" t="str">
        <f t="shared" si="36"/>
        <v>Varans cirkularitet</v>
      </c>
      <c r="K275" s="256" t="str">
        <f t="shared" si="37"/>
        <v>Varans funktionalitet</v>
      </c>
      <c r="L275" s="256" t="str">
        <f t="shared" si="38"/>
        <v>Varans estetiska utformning</v>
      </c>
      <c r="M275" s="256" t="str">
        <f t="shared" si="39"/>
        <v>Varans anpassning till befintliga möbler och annan inredning</v>
      </c>
      <c r="N275" s="256" t="str">
        <f t="shared" si="40"/>
        <v>Varans anpassning till lokalens utformning och funktionalitet</v>
      </c>
      <c r="O275" s="256" t="str">
        <f t="shared" si="41"/>
        <v>Leveranstid</v>
      </c>
    </row>
    <row r="276" spans="3:15" x14ac:dyDescent="0.2">
      <c r="C276" s="258" t="str">
        <f t="shared" ref="C276:C282" si="47">IF(RIGHT(LEFT(C201,7),1)="T","",C201)</f>
        <v/>
      </c>
      <c r="D276" s="258" t="str">
        <f t="array" ref="D276">IFERROR(INDEX($C$210:$C$282,SMALL(IF($C$210:$C$282&lt;&gt;"",ROW($C$210:$C$282)-ROW(C$210)+1),ROWS(D$210:D276))),"")</f>
        <v/>
      </c>
      <c r="F276" s="256">
        <f>F201</f>
        <v>0</v>
      </c>
      <c r="G276" s="256"/>
      <c r="H276" s="256"/>
      <c r="I276" s="256"/>
      <c r="J276" s="256"/>
      <c r="K276" s="256"/>
      <c r="L276" s="256"/>
      <c r="M276" s="256"/>
      <c r="N276" s="256"/>
      <c r="O276" s="256"/>
    </row>
    <row r="277" spans="3:15" x14ac:dyDescent="0.2">
      <c r="C277" s="258" t="str">
        <f t="shared" si="47"/>
        <v/>
      </c>
      <c r="D277" s="258" t="str">
        <f t="array" ref="D277">IFERROR(INDEX($C$210:$C$282,SMALL(IF($C$210:$C$282&lt;&gt;"",ROW($C$210:$C$282)-ROW(C$210)+1),ROWS(D$210:D277))),"")</f>
        <v/>
      </c>
      <c r="F277" s="256">
        <f t="shared" ref="F277:F282" si="48">F202</f>
        <v>0</v>
      </c>
      <c r="G277" s="256"/>
      <c r="H277" s="256"/>
      <c r="I277" s="256"/>
      <c r="J277" s="256"/>
      <c r="K277" s="256"/>
      <c r="L277" s="256"/>
      <c r="M277" s="256"/>
      <c r="N277" s="256"/>
      <c r="O277" s="256"/>
    </row>
    <row r="278" spans="3:15" x14ac:dyDescent="0.2">
      <c r="C278" s="258" t="str">
        <f t="shared" si="47"/>
        <v/>
      </c>
      <c r="D278" s="258" t="str">
        <f t="array" ref="D278">IFERROR(INDEX($C$210:$C$282,SMALL(IF($C$210:$C$282&lt;&gt;"",ROW($C$210:$C$282)-ROW(C$210)+1),ROWS(D$210:D278))),"")</f>
        <v/>
      </c>
      <c r="F278" s="256">
        <f t="shared" si="48"/>
        <v>0</v>
      </c>
      <c r="G278" s="256"/>
      <c r="H278" s="256"/>
      <c r="I278" s="256"/>
      <c r="J278" s="256"/>
      <c r="K278" s="256"/>
      <c r="L278" s="256"/>
      <c r="M278" s="256"/>
      <c r="N278" s="256"/>
      <c r="O278" s="256"/>
    </row>
    <row r="279" spans="3:15" x14ac:dyDescent="0.2">
      <c r="C279" s="258" t="str">
        <f t="shared" si="47"/>
        <v/>
      </c>
      <c r="D279" s="258" t="str">
        <f t="array" ref="D279">IFERROR(INDEX($C$210:$C$282,SMALL(IF($C$210:$C$282&lt;&gt;"",ROW($C$210:$C$282)-ROW(C$210)+1),ROWS(D$210:D279))),"")</f>
        <v/>
      </c>
      <c r="F279" s="256">
        <f t="shared" si="48"/>
        <v>0</v>
      </c>
      <c r="G279" s="256"/>
      <c r="H279" s="256"/>
      <c r="I279" s="256"/>
      <c r="J279" s="256"/>
      <c r="K279" s="256"/>
      <c r="L279" s="256"/>
      <c r="M279" s="256"/>
      <c r="N279" s="256"/>
      <c r="O279" s="256"/>
    </row>
    <row r="280" spans="3:15" x14ac:dyDescent="0.2">
      <c r="C280" s="258" t="str">
        <f t="shared" si="47"/>
        <v/>
      </c>
      <c r="D280" s="258" t="str">
        <f t="array" ref="D280">IFERROR(INDEX($C$210:$C$282,SMALL(IF($C$210:$C$282&lt;&gt;"",ROW($C$210:$C$282)-ROW(C$210)+1),ROWS(D$210:D280))),"")</f>
        <v/>
      </c>
      <c r="F280" s="256">
        <f t="shared" si="48"/>
        <v>0</v>
      </c>
      <c r="G280" s="256"/>
      <c r="H280" s="256"/>
      <c r="I280" s="256"/>
      <c r="J280" s="256"/>
      <c r="K280" s="256"/>
      <c r="L280" s="256"/>
      <c r="M280" s="256"/>
      <c r="N280" s="256"/>
      <c r="O280" s="256"/>
    </row>
    <row r="281" spans="3:15" x14ac:dyDescent="0.2">
      <c r="C281" s="258" t="str">
        <f t="shared" si="47"/>
        <v/>
      </c>
      <c r="D281" s="258" t="str">
        <f t="array" ref="D281">IFERROR(INDEX($C$210:$C$282,SMALL(IF($C$210:$C$282&lt;&gt;"",ROW($C$210:$C$282)-ROW(C$210)+1),ROWS(D$210:D281))),"")</f>
        <v/>
      </c>
      <c r="F281" s="256">
        <f t="shared" si="48"/>
        <v>0</v>
      </c>
      <c r="G281" s="256"/>
      <c r="H281" s="256"/>
      <c r="I281" s="256"/>
      <c r="J281" s="256"/>
      <c r="K281" s="256"/>
      <c r="L281" s="256"/>
      <c r="M281" s="256"/>
      <c r="N281" s="256"/>
      <c r="O281" s="256"/>
    </row>
    <row r="282" spans="3:15" x14ac:dyDescent="0.2">
      <c r="C282" s="258" t="str">
        <f t="shared" si="47"/>
        <v/>
      </c>
      <c r="D282" s="258" t="str">
        <f t="array" ref="D282">IFERROR(INDEX($C$210:$C$282,SMALL(IF($C$210:$C$282&lt;&gt;"",ROW($C$210:$C$282)-ROW(C$210)+1),ROWS(D$210:D282))),"")</f>
        <v/>
      </c>
      <c r="F282" s="256">
        <f t="shared" si="48"/>
        <v>0</v>
      </c>
      <c r="G282" s="256"/>
      <c r="H282" s="256"/>
      <c r="I282" s="256"/>
      <c r="J282" s="256"/>
      <c r="K282" s="256"/>
      <c r="L282" s="256"/>
      <c r="M282" s="256"/>
      <c r="N282" s="256"/>
      <c r="O282" s="256"/>
    </row>
  </sheetData>
  <sheetProtection algorithmName="SHA-512" hashValue="pp8rR2bhf1EGwUa9x6Z4j3l3qd81jxZlKBZu71ISwqlkA6X5IDhgxuxgBfuy0OHLwOTUfMSfS9KKkktm94M5oA==" saltValue="WGT+fsMvaNpmSjYKKHFvHQ==" spinCount="100000" sheet="1" objects="1" scenarios="1" selectLockedCells="1"/>
  <phoneticPr fontId="13" type="noConversion"/>
  <conditionalFormatting sqref="D44:D46">
    <cfRule type="expression" dxfId="0" priority="1">
      <formula>ISNUMBER(SEARCH("bör",$B$74))=TRUE</formula>
    </cfRule>
  </conditionalFormatting>
  <hyperlinks>
    <hyperlink ref="N69" r:id="rId1" display="johan.norman@soeco.se" xr:uid="{1B79389B-0CDE-42BE-82A8-7EF418C05345}"/>
  </hyperlinks>
  <pageMargins left="0.7" right="0.7" top="0.75" bottom="0.75" header="0.3" footer="0.3"/>
  <pageSetup paperSize="9" scale="29" orientation="landscape" r:id="rId2"/>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P44"/>
  <sheetViews>
    <sheetView zoomScaleNormal="100" workbookViewId="0"/>
  </sheetViews>
  <sheetFormatPr defaultColWidth="9.140625" defaultRowHeight="12.75" x14ac:dyDescent="0.2"/>
  <cols>
    <col min="1" max="1" width="9.140625" style="139"/>
    <col min="2" max="2" width="15" style="139" bestFit="1" customWidth="1"/>
    <col min="3" max="3" width="12.28515625" style="139" bestFit="1" customWidth="1"/>
    <col min="4" max="4" width="9.140625" style="139"/>
    <col min="5" max="5" width="16.85546875" style="139" customWidth="1"/>
    <col min="6" max="13" width="9.140625" style="139"/>
    <col min="14" max="14" width="12.7109375" style="139" bestFit="1" customWidth="1"/>
    <col min="15" max="15" width="12.85546875" style="139" bestFit="1" customWidth="1"/>
    <col min="16" max="16" width="8" style="139" bestFit="1" customWidth="1"/>
    <col min="17" max="16384" width="9.140625" style="139"/>
  </cols>
  <sheetData>
    <row r="1" spans="1:16" x14ac:dyDescent="0.2">
      <c r="A1" s="139" t="s">
        <v>129</v>
      </c>
      <c r="B1" s="139" t="b">
        <v>0</v>
      </c>
    </row>
    <row r="2" spans="1:16" x14ac:dyDescent="0.2">
      <c r="A2" s="213" t="s">
        <v>9</v>
      </c>
      <c r="B2" s="2" t="s">
        <v>162</v>
      </c>
      <c r="C2" s="2"/>
      <c r="D2" s="139">
        <v>1</v>
      </c>
      <c r="E2" s="214" t="str">
        <f>INDEX(E3:E5,D2)</f>
        <v>Adminläge! Klicka här för att låsa vita celler.</v>
      </c>
    </row>
    <row r="3" spans="1:16" x14ac:dyDescent="0.2">
      <c r="A3" s="213" t="s">
        <v>10</v>
      </c>
      <c r="B3" s="211" t="s">
        <v>162</v>
      </c>
      <c r="C3" s="2"/>
      <c r="E3" s="2" t="s">
        <v>160</v>
      </c>
      <c r="L3" s="275" t="s">
        <v>661</v>
      </c>
      <c r="N3" t="s">
        <v>654</v>
      </c>
      <c r="O3"/>
      <c r="P3"/>
    </row>
    <row r="4" spans="1:16" x14ac:dyDescent="0.2">
      <c r="A4" s="213" t="s">
        <v>11</v>
      </c>
      <c r="B4" s="212" t="s">
        <v>162</v>
      </c>
      <c r="C4" s="2" t="s">
        <v>16</v>
      </c>
      <c r="E4" s="214" t="s">
        <v>158</v>
      </c>
      <c r="L4" s="274" t="str" cm="1">
        <f t="array" ref="L4">INDEX(N6:N44, MAX(IF(N6:N44&lt;&gt;"", ROW(N6:N44)))-MIN(ROW(N6:N44))+1)</f>
        <v>1.0</v>
      </c>
      <c r="N4"/>
      <c r="O4"/>
      <c r="P4"/>
    </row>
    <row r="5" spans="1:16" x14ac:dyDescent="0.2">
      <c r="A5" s="213" t="s">
        <v>12</v>
      </c>
      <c r="B5" s="187" t="s">
        <v>13</v>
      </c>
      <c r="C5" s="2" t="s">
        <v>132</v>
      </c>
      <c r="E5" s="214" t="s">
        <v>159</v>
      </c>
      <c r="N5" t="s">
        <v>655</v>
      </c>
      <c r="O5" t="s">
        <v>656</v>
      </c>
      <c r="P5" s="1" t="s">
        <v>657</v>
      </c>
    </row>
    <row r="6" spans="1:16" x14ac:dyDescent="0.2">
      <c r="A6" s="213"/>
      <c r="B6" s="140"/>
      <c r="C6" s="2" t="s">
        <v>14</v>
      </c>
      <c r="F6" s="215"/>
      <c r="N6" s="271" t="s">
        <v>658</v>
      </c>
      <c r="O6" s="271" t="s">
        <v>659</v>
      </c>
      <c r="P6" s="271" t="s">
        <v>660</v>
      </c>
    </row>
    <row r="7" spans="1:16" x14ac:dyDescent="0.2">
      <c r="A7" s="213"/>
      <c r="B7" s="141"/>
      <c r="C7" s="2" t="s">
        <v>15</v>
      </c>
      <c r="E7" s="139" t="s">
        <v>256</v>
      </c>
      <c r="N7" s="273"/>
      <c r="O7" s="273"/>
      <c r="P7" s="271"/>
    </row>
    <row r="8" spans="1:16" x14ac:dyDescent="0.2">
      <c r="A8" s="213"/>
      <c r="B8" s="142"/>
      <c r="C8" s="2" t="s">
        <v>17</v>
      </c>
      <c r="E8" s="139">
        <f>VALUE(IF(ISNUMBER(SEARCH("2",DpDwnTDV))=TRUE,"2","1"))</f>
        <v>2</v>
      </c>
      <c r="N8" s="273"/>
      <c r="O8" s="273"/>
      <c r="P8" s="271"/>
    </row>
    <row r="9" spans="1:16" x14ac:dyDescent="0.2">
      <c r="A9" s="213"/>
      <c r="B9" s="3"/>
      <c r="C9" s="2" t="s">
        <v>18</v>
      </c>
      <c r="E9" s="139" t="str">
        <f>"Alt"&amp;IF(ISNUMBER(SEARCH("1",DpDwnUtvddrop))=TRUE,"1",IF(ISNUMBER(SEARCH("2",DpDwnUtvddrop))=TRUE,"2",IF(ISNUMBER(SEARCH("3",DpDwnUtvddrop))=TRUE,"3",IF(ISNUMBER(SEARCH("4",DpDwnUtvddrop))=TRUE,"4"))))</f>
        <v>Alt1</v>
      </c>
      <c r="N9" s="273"/>
      <c r="O9" s="273"/>
      <c r="P9" s="271"/>
    </row>
    <row r="10" spans="1:16" x14ac:dyDescent="0.2">
      <c r="A10" s="2"/>
      <c r="B10" s="2"/>
      <c r="C10" s="2"/>
      <c r="N10" s="273"/>
      <c r="O10" s="273"/>
      <c r="P10" s="271"/>
    </row>
    <row r="11" spans="1:16" x14ac:dyDescent="0.2">
      <c r="N11" s="271"/>
      <c r="O11" s="271"/>
      <c r="P11" s="271"/>
    </row>
    <row r="12" spans="1:16" x14ac:dyDescent="0.2">
      <c r="N12" s="273"/>
      <c r="O12" s="273"/>
      <c r="P12" s="273"/>
    </row>
    <row r="13" spans="1:16" x14ac:dyDescent="0.2">
      <c r="N13" s="271"/>
      <c r="O13" s="271"/>
      <c r="P13" s="271"/>
    </row>
    <row r="14" spans="1:16" x14ac:dyDescent="0.2">
      <c r="N14" s="271"/>
      <c r="O14" s="271"/>
      <c r="P14" s="271"/>
    </row>
    <row r="15" spans="1:16" x14ac:dyDescent="0.2">
      <c r="N15" s="271"/>
      <c r="O15" s="271"/>
      <c r="P15" s="271"/>
    </row>
    <row r="16" spans="1:16" x14ac:dyDescent="0.2">
      <c r="N16" s="271"/>
      <c r="O16" s="271"/>
      <c r="P16" s="271"/>
    </row>
    <row r="17" spans="14:16" x14ac:dyDescent="0.2">
      <c r="N17" s="271"/>
      <c r="O17" s="271"/>
      <c r="P17" s="271"/>
    </row>
    <row r="18" spans="14:16" x14ac:dyDescent="0.2">
      <c r="N18" s="271"/>
      <c r="O18" s="271"/>
      <c r="P18" s="271"/>
    </row>
    <row r="19" spans="14:16" x14ac:dyDescent="0.2">
      <c r="N19" s="271"/>
      <c r="O19" s="271"/>
      <c r="P19" s="271"/>
    </row>
    <row r="20" spans="14:16" x14ac:dyDescent="0.2">
      <c r="N20" s="271"/>
      <c r="O20" s="271"/>
      <c r="P20" s="271"/>
    </row>
    <row r="21" spans="14:16" x14ac:dyDescent="0.2">
      <c r="N21" s="273"/>
      <c r="O21" s="273"/>
      <c r="P21" s="273"/>
    </row>
    <row r="22" spans="14:16" x14ac:dyDescent="0.2">
      <c r="N22" s="273"/>
      <c r="O22" s="273"/>
      <c r="P22" s="273"/>
    </row>
    <row r="23" spans="14:16" x14ac:dyDescent="0.2">
      <c r="N23" s="273"/>
      <c r="O23" s="273"/>
      <c r="P23" s="273"/>
    </row>
    <row r="24" spans="14:16" x14ac:dyDescent="0.2">
      <c r="N24" s="273"/>
      <c r="O24" s="273"/>
      <c r="P24" s="273"/>
    </row>
    <row r="25" spans="14:16" x14ac:dyDescent="0.2">
      <c r="N25" s="273"/>
      <c r="O25" s="273"/>
      <c r="P25" s="273"/>
    </row>
    <row r="26" spans="14:16" x14ac:dyDescent="0.2">
      <c r="N26" s="273"/>
      <c r="O26" s="273"/>
      <c r="P26" s="273"/>
    </row>
    <row r="27" spans="14:16" x14ac:dyDescent="0.2">
      <c r="N27" s="273"/>
      <c r="O27" s="273"/>
      <c r="P27" s="273"/>
    </row>
    <row r="28" spans="14:16" x14ac:dyDescent="0.2">
      <c r="N28" s="273"/>
      <c r="O28" s="273"/>
      <c r="P28" s="273"/>
    </row>
    <row r="29" spans="14:16" x14ac:dyDescent="0.2">
      <c r="N29" s="273"/>
      <c r="O29" s="273"/>
      <c r="P29" s="273"/>
    </row>
    <row r="30" spans="14:16" x14ac:dyDescent="0.2">
      <c r="N30" s="273"/>
      <c r="O30" s="273"/>
      <c r="P30" s="273"/>
    </row>
    <row r="31" spans="14:16" x14ac:dyDescent="0.2">
      <c r="N31" s="273"/>
      <c r="O31" s="273"/>
      <c r="P31" s="273"/>
    </row>
    <row r="32" spans="14:16" x14ac:dyDescent="0.2">
      <c r="N32" s="273"/>
      <c r="O32" s="273"/>
      <c r="P32" s="273"/>
    </row>
    <row r="33" spans="14:16" x14ac:dyDescent="0.2">
      <c r="N33" s="273"/>
      <c r="O33" s="273"/>
      <c r="P33" s="273"/>
    </row>
    <row r="34" spans="14:16" x14ac:dyDescent="0.2">
      <c r="N34" s="273"/>
      <c r="O34" s="273"/>
      <c r="P34" s="273"/>
    </row>
    <row r="35" spans="14:16" x14ac:dyDescent="0.2">
      <c r="N35" s="273"/>
      <c r="O35" s="273"/>
      <c r="P35" s="273"/>
    </row>
    <row r="36" spans="14:16" x14ac:dyDescent="0.2">
      <c r="N36" s="273"/>
      <c r="O36" s="273"/>
      <c r="P36" s="273"/>
    </row>
    <row r="37" spans="14:16" x14ac:dyDescent="0.2">
      <c r="N37" s="273"/>
      <c r="O37" s="273"/>
      <c r="P37" s="273"/>
    </row>
    <row r="38" spans="14:16" x14ac:dyDescent="0.2">
      <c r="N38" s="273"/>
      <c r="O38" s="273"/>
      <c r="P38" s="273"/>
    </row>
    <row r="39" spans="14:16" x14ac:dyDescent="0.2">
      <c r="N39" s="273"/>
      <c r="O39" s="273"/>
      <c r="P39" s="273"/>
    </row>
    <row r="40" spans="14:16" x14ac:dyDescent="0.2">
      <c r="N40" s="273"/>
      <c r="O40" s="273"/>
      <c r="P40" s="273"/>
    </row>
    <row r="41" spans="14:16" x14ac:dyDescent="0.2">
      <c r="N41" s="273"/>
      <c r="O41" s="273"/>
      <c r="P41" s="273"/>
    </row>
    <row r="42" spans="14:16" x14ac:dyDescent="0.2">
      <c r="N42" s="273"/>
      <c r="O42" s="273"/>
      <c r="P42" s="273"/>
    </row>
    <row r="43" spans="14:16" x14ac:dyDescent="0.2">
      <c r="N43" s="273"/>
      <c r="O43" s="273"/>
      <c r="P43" s="273"/>
    </row>
    <row r="44" spans="14:16" x14ac:dyDescent="0.2">
      <c r="N44" s="273"/>
      <c r="O44" s="273"/>
      <c r="P44" s="273"/>
    </row>
  </sheetData>
  <sheetProtection algorithmName="SHA-512" hashValue="CZuul08v9XR+HWb4gWk7byBvr9F8wXMJ7Lu1oDCt6tULEXzyzVHNysM/QJEg/8OehorPQYcZ3m/cZu1sDeh4Jw==" saltValue="EwRQYMajusypb7U9Qy+M8A=="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dc1ecffb87dce435b1e7fa360850c8c3">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85765a5b03855f3e45323f614b41726f"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Props1.xml><?xml version="1.0" encoding="utf-8"?>
<ds:datastoreItem xmlns:ds="http://schemas.openxmlformats.org/officeDocument/2006/customXml" ds:itemID="{CA5695E2-CEB4-45C5-9323-DE14566A13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9E7A7D1-BC17-429D-ACF7-630EAF0C8399}">
  <ds:schemaRefs>
    <ds:schemaRef ds:uri="http://schemas.microsoft.com/sharepoint/v3/contenttype/forms"/>
  </ds:schemaRefs>
</ds:datastoreItem>
</file>

<file path=customXml/itemProps3.xml><?xml version="1.0" encoding="utf-8"?>
<ds:datastoreItem xmlns:ds="http://schemas.openxmlformats.org/officeDocument/2006/customXml" ds:itemID="{F440A505-0E06-425C-A2E6-FA1F92EBBA0C}">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91</vt:i4>
      </vt:variant>
    </vt:vector>
  </HeadingPairs>
  <TitlesOfParts>
    <vt:vector size="93" baseType="lpstr">
      <vt:lpstr>1 Specifikation</vt:lpstr>
      <vt:lpstr>2 Avtalstecknande</vt:lpstr>
      <vt:lpstr>ButtonStatus</vt:lpstr>
      <vt:lpstr>ButtonText</vt:lpstr>
      <vt:lpstr>Cell_CB_St2_Rd1</vt:lpstr>
      <vt:lpstr>Cell_CB_St2_Rd10</vt:lpstr>
      <vt:lpstr>Cell_CB_St2_Rd11</vt:lpstr>
      <vt:lpstr>Cell_CB_St2_Rd12</vt:lpstr>
      <vt:lpstr>Cell_CB_St2_Rd13</vt:lpstr>
      <vt:lpstr>Cell_CB_St2_Rd14</vt:lpstr>
      <vt:lpstr>Cell_CB_St2_Rd15</vt:lpstr>
      <vt:lpstr>Cell_CB_St2_Rd16</vt:lpstr>
      <vt:lpstr>Cell_CB_St2_Rd17</vt:lpstr>
      <vt:lpstr>Cell_CB_St2_Rd18</vt:lpstr>
      <vt:lpstr>Cell_CB_St2_Rd19</vt:lpstr>
      <vt:lpstr>Cell_CB_St2_Rd2</vt:lpstr>
      <vt:lpstr>Cell_CB_St2_Rd20</vt:lpstr>
      <vt:lpstr>Cell_CB_St2_Rd3</vt:lpstr>
      <vt:lpstr>Cell_CB_St2_Rd4</vt:lpstr>
      <vt:lpstr>Cell_CB_St2_Rd5</vt:lpstr>
      <vt:lpstr>Cell_CB_St2_Rd6</vt:lpstr>
      <vt:lpstr>Cell_CB_St2_Rd7</vt:lpstr>
      <vt:lpstr>Cell_CB_St2_Rd8</vt:lpstr>
      <vt:lpstr>Cell_CB_St2_Rd9</vt:lpstr>
      <vt:lpstr>DpDwnTDV</vt:lpstr>
      <vt:lpstr>DpDwnUtvddrop</vt:lpstr>
      <vt:lpstr>LarmStatus</vt:lpstr>
      <vt:lpstr>ListaTilldelningsVara</vt:lpstr>
      <vt:lpstr>ListaVaraTjänst</vt:lpstr>
      <vt:lpstr>ListLevNamn</vt:lpstr>
      <vt:lpstr>ListvalRegion</vt:lpstr>
      <vt:lpstr>LockStatus</vt:lpstr>
      <vt:lpstr>MiljöNrTjänst</vt:lpstr>
      <vt:lpstr>NrTjänst</vt:lpstr>
      <vt:lpstr>pkey</vt:lpstr>
      <vt:lpstr>'1 Specifikation'!Print_Area</vt:lpstr>
      <vt:lpstr>'1 Specifikation'!Print_Titles</vt:lpstr>
      <vt:lpstr>'2 Avtalstecknande'!Print_Titles</vt:lpstr>
      <vt:lpstr>Ramavtalsnummer</vt:lpstr>
      <vt:lpstr>Ramavtalsområde</vt:lpstr>
      <vt:lpstr>ResLevDelområde</vt:lpstr>
      <vt:lpstr>ResOpt</vt:lpstr>
      <vt:lpstr>ResVarTja</vt:lpstr>
      <vt:lpstr>SpecBilaga</vt:lpstr>
      <vt:lpstr>StatusSpec01</vt:lpstr>
      <vt:lpstr>TblBeräkning</vt:lpstr>
      <vt:lpstr>TblBörKravFKU</vt:lpstr>
      <vt:lpstr>TblBörKravSF</vt:lpstr>
      <vt:lpstr>TblDelområde</vt:lpstr>
      <vt:lpstr>TblEnhet</vt:lpstr>
      <vt:lpstr>TblGrundTilldeln</vt:lpstr>
      <vt:lpstr>TblKravSF</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TblSkaKravFKU</vt:lpstr>
      <vt:lpstr>TblSkaKravSF</vt:lpstr>
      <vt:lpstr>TblTilldelningsVara</vt:lpstr>
      <vt:lpstr>TblTjänst</vt:lpstr>
      <vt:lpstr>TblUtVrd</vt:lpstr>
      <vt:lpstr>TblValdaVaraTjnst</vt:lpstr>
      <vt:lpstr>TblVaraTjanstAlt</vt:lpstr>
      <vt:lpstr>TidsåtgNrTjänst</vt:lpstr>
      <vt:lpstr>TillDelVal</vt:lpstr>
      <vt:lpstr>TillDelVal2</vt:lpstr>
      <vt:lpstr>UKey</vt:lpstr>
      <vt:lpstr>USRDelområde</vt:lpstr>
      <vt:lpstr>UtvarderingsVal</vt:lpstr>
      <vt:lpstr>UtvarderingsVal2</vt:lpstr>
      <vt:lpstr>ValBilaga</vt:lpstr>
      <vt:lpstr>ValVarTja</vt:lpstr>
      <vt:lpstr>Version</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Pontus Joneström</cp:lastModifiedBy>
  <cp:lastPrinted>2021-11-23T11:52:09Z</cp:lastPrinted>
  <dcterms:created xsi:type="dcterms:W3CDTF">2008-11-24T11:40:31Z</dcterms:created>
  <dcterms:modified xsi:type="dcterms:W3CDTF">2025-11-14T12:07:48Z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