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U:\Datorer mobiltelefoner och surfplattor 2024 - 2025\3 Förvaltning\1 Avropa.se\Särskild fördelningsnyckel\"/>
    </mc:Choice>
  </mc:AlternateContent>
  <xr:revisionPtr revIDLastSave="0" documentId="13_ncr:1_{C8D5523D-76EF-4578-941D-DEDFBB308C43}" xr6:coauthVersionLast="47" xr6:coauthVersionMax="47" xr10:uidLastSave="{00000000-0000-0000-0000-000000000000}"/>
  <bookViews>
    <workbookView xWindow="-120" yWindow="-120" windowWidth="29040" windowHeight="15720" xr2:uid="{00000000-000D-0000-FFFF-FFFF00000000}"/>
  </bookViews>
  <sheets>
    <sheet name="Avropsmall DMS" sheetId="1" r:id="rId1"/>
    <sheet name="Prismatris " sheetId="2" r:id="rId2"/>
    <sheet name="Information" sheetId="3" r:id="rId3"/>
  </sheets>
  <definedNames>
    <definedName name="_GoBack" localSheetId="1">'Prismatris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3" i="2" l="1"/>
  <c r="D103" i="2"/>
  <c r="E103" i="2"/>
  <c r="B103" i="2"/>
  <c r="B84" i="1"/>
  <c r="C100" i="2" l="1"/>
  <c r="D100" i="2"/>
  <c r="E100" i="2"/>
  <c r="B100" i="2"/>
  <c r="C97" i="2"/>
  <c r="D97" i="2"/>
  <c r="E97" i="2"/>
  <c r="B97" i="2"/>
  <c r="E86" i="2"/>
  <c r="D86" i="2"/>
  <c r="C86" i="2"/>
  <c r="D134" i="2"/>
  <c r="C92" i="2"/>
  <c r="D92" i="2"/>
  <c r="E92" i="2"/>
  <c r="B92" i="2"/>
  <c r="C89" i="2"/>
  <c r="D89" i="2"/>
  <c r="E89" i="2"/>
  <c r="B89" i="2"/>
  <c r="B86" i="2"/>
  <c r="C80" i="2"/>
  <c r="D80" i="2"/>
  <c r="E80" i="2"/>
  <c r="C83" i="2"/>
  <c r="D83" i="2"/>
  <c r="E83" i="2"/>
  <c r="B83" i="2"/>
  <c r="B80" i="2"/>
  <c r="C77" i="2"/>
  <c r="D77" i="2"/>
  <c r="E77" i="2"/>
  <c r="B77" i="2"/>
  <c r="C72" i="2"/>
  <c r="D72" i="2"/>
  <c r="E72" i="2"/>
  <c r="B72" i="2"/>
  <c r="C68" i="2"/>
  <c r="D68" i="2"/>
  <c r="E68" i="2"/>
  <c r="B68" i="2"/>
  <c r="C64" i="2"/>
  <c r="D64" i="2"/>
  <c r="E64" i="2"/>
  <c r="B64" i="2"/>
  <c r="C60" i="2"/>
  <c r="D60" i="2"/>
  <c r="E60" i="2"/>
  <c r="B60" i="2"/>
  <c r="C56" i="2"/>
  <c r="D56" i="2"/>
  <c r="E56" i="2"/>
  <c r="B56" i="2"/>
  <c r="C52" i="2"/>
  <c r="D52" i="2"/>
  <c r="E52" i="2"/>
  <c r="B52" i="2"/>
  <c r="C48" i="2"/>
  <c r="D48" i="2"/>
  <c r="E48" i="2"/>
  <c r="B48" i="2"/>
  <c r="C44" i="2"/>
  <c r="D44" i="2"/>
  <c r="E44" i="2"/>
  <c r="B44" i="2"/>
  <c r="C40" i="2"/>
  <c r="D40" i="2"/>
  <c r="E40" i="2"/>
  <c r="B40" i="2"/>
  <c r="C36" i="2"/>
  <c r="D36" i="2"/>
  <c r="E36" i="2"/>
  <c r="B36" i="2"/>
  <c r="C32" i="2"/>
  <c r="D32" i="2"/>
  <c r="E32" i="2"/>
  <c r="B32" i="2"/>
  <c r="C28" i="2"/>
  <c r="D28" i="2"/>
  <c r="E28" i="2"/>
  <c r="B28" i="2"/>
  <c r="C24" i="2"/>
  <c r="D24" i="2"/>
  <c r="E24" i="2"/>
  <c r="B24" i="2"/>
  <c r="C20" i="2"/>
  <c r="D20" i="2"/>
  <c r="E20" i="2"/>
  <c r="B20" i="2"/>
  <c r="C16" i="2"/>
  <c r="D16" i="2"/>
  <c r="E16" i="2"/>
  <c r="B16" i="2"/>
  <c r="B106" i="2" l="1"/>
  <c r="B111" i="2" s="1"/>
  <c r="C106" i="2"/>
  <c r="C111" i="2" s="1"/>
  <c r="E106" i="2"/>
  <c r="E111" i="2" s="1"/>
  <c r="D106" i="2"/>
  <c r="D111" i="2" s="1"/>
  <c r="Q106" i="2" l="1"/>
  <c r="P106" i="2"/>
  <c r="N106" i="2"/>
  <c r="L106" i="2"/>
  <c r="O106" i="2"/>
  <c r="M106" i="2"/>
  <c r="D114" i="2" l="1"/>
  <c r="D115" i="2" s="1"/>
  <c r="C114" i="2"/>
  <c r="C115" i="2" s="1"/>
  <c r="E114" i="2"/>
  <c r="E115" i="2" s="1"/>
  <c r="G119" i="2"/>
  <c r="B114" i="2"/>
  <c r="B115" i="2" s="1"/>
  <c r="D119" i="2" l="1"/>
  <c r="E119" i="2"/>
  <c r="C119" i="2"/>
  <c r="B119" i="2"/>
  <c r="H100" i="1" l="1"/>
  <c r="H99" i="1"/>
  <c r="H105" i="1"/>
  <c r="E128" i="2"/>
  <c r="G107" i="1" s="1"/>
  <c r="H94" i="1"/>
  <c r="H93" i="1"/>
  <c r="H91" i="1"/>
  <c r="H92" i="1"/>
  <c r="H90" i="1"/>
  <c r="H89" i="1"/>
  <c r="D83" i="1"/>
  <c r="D79" i="1"/>
  <c r="D31" i="1"/>
  <c r="D75" i="1"/>
  <c r="D71" i="1"/>
  <c r="D67" i="1"/>
  <c r="D63" i="1"/>
  <c r="D59" i="1"/>
  <c r="D55" i="1"/>
  <c r="D51" i="1"/>
  <c r="D39" i="1"/>
  <c r="D47" i="1"/>
  <c r="D43" i="1"/>
  <c r="D35" i="1"/>
  <c r="D27" i="1"/>
  <c r="H83" i="1"/>
  <c r="H79" i="1"/>
  <c r="H75" i="1"/>
  <c r="H71" i="1"/>
  <c r="H67" i="1"/>
  <c r="H63" i="1"/>
  <c r="H59" i="1"/>
  <c r="H55" i="1"/>
  <c r="H51" i="1"/>
  <c r="H47" i="1"/>
  <c r="B132" i="2"/>
  <c r="F114" i="1" s="1"/>
  <c r="H43" i="1"/>
  <c r="H39" i="1"/>
  <c r="H35" i="1"/>
  <c r="H31" i="1"/>
  <c r="H27" i="1"/>
  <c r="B131" i="2"/>
  <c r="F113" i="1" s="1"/>
  <c r="B129" i="2"/>
  <c r="F111" i="1" s="1"/>
  <c r="B130" i="2"/>
  <c r="F112" i="1" s="1"/>
  <c r="D132" i="2"/>
  <c r="K114" i="1" s="1"/>
  <c r="D130" i="2"/>
  <c r="K112" i="1" s="1"/>
  <c r="D131" i="2"/>
  <c r="K113" i="1" s="1"/>
  <c r="D129" i="2"/>
  <c r="K111" i="1" s="1"/>
  <c r="B121" i="2" l="1"/>
  <c r="B125" i="2" s="1"/>
  <c r="I12" i="1" s="1"/>
  <c r="I8" i="1" l="1"/>
  <c r="B122" i="2"/>
  <c r="I9" i="1" s="1"/>
  <c r="B123" i="2"/>
  <c r="I10" i="1" s="1"/>
  <c r="B124" i="2"/>
  <c r="I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Karl-Johan Skiver</author>
    <author>Sara Wedholm</author>
  </authors>
  <commentList>
    <comment ref="B20" authorId="0" shapeId="0" xr:uid="{A73F3D87-E1AD-44AA-B4A3-89B08CD5F78E}">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1" authorId="0" shapeId="0" xr:uid="{A4CC7342-283A-4432-A84D-67747CD84FF5}">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5" authorId="1" shapeId="0" xr:uid="{5E8A474F-3CCC-44BE-992D-6C8B757E8FB9}">
      <text>
        <r>
          <rPr>
            <b/>
            <sz val="9"/>
            <color indexed="81"/>
            <rFont val="Tahoma"/>
            <family val="2"/>
          </rPr>
          <t xml:space="preserve">Specifikation:
- </t>
        </r>
        <r>
          <rPr>
            <sz val="9"/>
            <color indexed="81"/>
            <rFont val="Tahoma"/>
            <family val="2"/>
          </rPr>
          <t xml:space="preserve">Skärmstorlek: minst 4,5 tum, pekskärm, upplösning minst 1300*700, PPI minst 300, ljusstyrka minst 600 nits
Vikt: Högst 200 gram i grundutförande
Nätverkstyp: minst 5G
Bärbar dator Windows mindre ska ha:en skärm som är 12,5 tum till 13,5 tum, antireflex, upplösning minst 1920x1080
• en svensk layout på tangentbordet samt integrerad styrplatta för att manövrera muspekare
• en hårddisk om 256 GB SSD
• minst 16 GB RAM-minne
• Intel Core-processor eller likvärdig
• Trusted Plattform Module, TPM 2.0 eller senare eller likvärdigt
• WiFi med stöd för minst 802.11ax (Wi-Fi 6)
• ett nätverkskort för Gigabit Ethernet
• integrerad Bluetooth: minst v. 5.0
• integrerad kamera och mikrofon
• minst en HDMI-port v 1.4 eller senare
• minst två USB-C v. 3.1 eller senare var av en port som kan ladda batteri i dator
• minst en USB-A port v. 3.1 eller senare
• vara ENERGY STAR-godkänd
• Operativsystem Windows 11 eller en senare version alternativt likvärdigt
 </t>
        </r>
      </text>
    </comment>
    <comment ref="B29" authorId="1" shapeId="0" xr:uid="{50D167AC-1F73-483F-8916-A731D73D7D3E}">
      <text>
        <r>
          <rPr>
            <b/>
            <sz val="9"/>
            <color indexed="81"/>
            <rFont val="Tahoma"/>
            <family val="2"/>
          </rPr>
          <t xml:space="preserve">Specifikation:
</t>
        </r>
        <r>
          <rPr>
            <sz val="9"/>
            <color indexed="81"/>
            <rFont val="Tahoma"/>
            <family val="2"/>
          </rPr>
          <t xml:space="preserve">Dockningsenheten som passar Bärbar dator Mindre ska:
vara svart eller grå
• Kunna anslutas till nätverk för Gigabit Ethernet
• ha strömadapter för AC 120/230V
• levereras med strömkabel med stickpropp för jordat uttag för eluttag typ F
• ha en uteffekt för laddning om minst 90 W
• ha dockningsgränssnitt för USB-C
• ha videogränssnitt för minst USB-C
• passa den bärbara modell som anbudsgivaren har i sitt sortiment för den särskilda fördelningsnyckeln
 </t>
        </r>
      </text>
    </comment>
    <comment ref="B33" authorId="1" shapeId="0" xr:uid="{0B91E994-9F2B-4A7C-9DDD-67C563C58016}">
      <text>
        <r>
          <rPr>
            <b/>
            <sz val="9"/>
            <color indexed="81"/>
            <rFont val="Tahoma"/>
            <family val="2"/>
          </rPr>
          <t xml:space="preserve">Specifikation:
</t>
        </r>
        <r>
          <rPr>
            <sz val="9"/>
            <color indexed="81"/>
            <rFont val="Tahoma"/>
            <family val="2"/>
          </rPr>
          <t xml:space="preserve">Bildskärm 24" ska:
vara platt 24"
• kunna ändra höjd
• kunna vridas åt båda sidor
• kunna lutas
• levereras med strömkabel
• levereras med strömkabel med stickpropp för jordat uttag för eluttag typ F
• levereras med HDMI-kabel
• ha TCO Certified Edge Displays
• ha TCO Certified Displays 9
• ha ENERGY STAR-godkänd EPEAT Gold
• ha bildskärmstyp IPS
• ha en maximal strömförbrukning i driftläge om 15 W
• ha bildskärmsingång för HDMI
• hantera upplösning om 1920x1080
• ha en svarstid om högst 5 ms
 </t>
        </r>
      </text>
    </comment>
    <comment ref="B37" authorId="1" shapeId="0" xr:uid="{5C2874D5-3B98-4DFF-8073-EA9481D9B837}">
      <text>
        <r>
          <rPr>
            <b/>
            <sz val="9"/>
            <color indexed="81"/>
            <rFont val="Tahoma"/>
            <family val="2"/>
          </rPr>
          <t xml:space="preserve">Specifikation:
</t>
        </r>
        <r>
          <rPr>
            <sz val="9"/>
            <color indexed="81"/>
            <rFont val="Tahoma"/>
            <family val="2"/>
          </rPr>
          <t>Bildskärm 27" ska:
vara platt 27"
• kunna ändra höjd
• kunna vridas åt båda sidor
• kunna lutas
• levereras med strömkabel med stickpropp för jordat uttag för eluttag typ F
• levereras med HDMI-kabel
• ha TCO Certified Edge Displays
• ha TCO Certified Displays 9
• ha ENERGY STAR-godkänd EPEAT Gold
• ha bildskärmstyp IPS
• ha en maximal strömförbrukning i driftläge om 35 W
• ha bildskärmsingång för HDMI
• hantera upplösning om 1920x1080
• ha en svarstid om högst 5 ms</t>
        </r>
      </text>
    </comment>
    <comment ref="B41" authorId="1" shapeId="0" xr:uid="{CC84CF8B-C5B0-46F7-96B5-2C95D2433B0D}">
      <text>
        <r>
          <rPr>
            <b/>
            <sz val="9"/>
            <color indexed="81"/>
            <rFont val="Tahoma"/>
            <family val="2"/>
          </rPr>
          <t xml:space="preserve">Specifikation:
</t>
        </r>
        <r>
          <rPr>
            <sz val="9"/>
            <color indexed="81"/>
            <rFont val="Tahoma"/>
            <family val="2"/>
          </rPr>
          <t>Den trådlösa datormusen ska:
vara i svart eller grå färg
• vara 9-11 cm lång och 5-7 cm bred
• passa både höger- och vänsterhänta
• anslutas trådlöst med USB-mottagare</t>
        </r>
      </text>
    </comment>
    <comment ref="B45" authorId="1" shapeId="0" xr:uid="{A8F64826-64DE-4C1F-AB03-E5D9CE22D0DF}">
      <text>
        <r>
          <rPr>
            <b/>
            <sz val="9"/>
            <color indexed="81"/>
            <rFont val="Tahoma"/>
            <family val="2"/>
          </rPr>
          <t xml:space="preserve">Specifikation:
</t>
        </r>
        <r>
          <rPr>
            <sz val="9"/>
            <color indexed="81"/>
            <rFont val="Tahoma"/>
            <family val="2"/>
          </rPr>
          <t>Tangentbord till dator ska:
vara i svart eller grå färg
• vara 43-45 cm bred och 14-16 cm längd
• höjden ska vara maximalt 3 cm
• vara trådanslutet med USB
• ha svensk layout
• ha ett numeriskt tangentbord
• ha ställbar lutning</t>
        </r>
      </text>
    </comment>
    <comment ref="B49" authorId="1" shapeId="0" xr:uid="{D281A766-1864-4E0B-AC5D-04539443EDAF}">
      <text>
        <r>
          <rPr>
            <b/>
            <sz val="9"/>
            <color indexed="81"/>
            <rFont val="Tahoma"/>
            <family val="2"/>
          </rPr>
          <t xml:space="preserve">Specifikation:
</t>
        </r>
        <r>
          <rPr>
            <sz val="9"/>
            <color indexed="81"/>
            <rFont val="Tahoma"/>
            <family val="2"/>
          </rPr>
          <t>Laddare med USB-C för datorer ska:
ha en strömadapter anpassad för laddning av dator
• ha en uteffekt om minst 65W
• levereras med strömkabel med stickpropp för jordat uttag för eluttag typ F
• kunna anslutas till dator med kontakt för USB-C</t>
        </r>
      </text>
    </comment>
    <comment ref="B53" authorId="1" shapeId="0" xr:uid="{6D0CB3A0-037B-4DDC-9965-7A8594F375E4}">
      <text>
        <r>
          <rPr>
            <b/>
            <sz val="9"/>
            <color indexed="81"/>
            <rFont val="Tahoma"/>
            <family val="2"/>
          </rPr>
          <t xml:space="preserve">Specifikation:
</t>
        </r>
        <r>
          <rPr>
            <sz val="9"/>
            <color indexed="81"/>
            <rFont val="Tahoma"/>
            <family val="2"/>
          </rPr>
          <t xml:space="preserve">Mobiltelefon iOS ska:
ha en skärmstorlek om minst 4,7 tum, pekskärm, upplösning minst 1300*700, PPI minst 300
• Nätanslutning: minst 5G
• Integrerat WLAN: minst 802.11ax (Wi-Fi 6)
• Integrerad Bluetooth: minst v. 5.0
• Integrerad primär kamera (bakåtriktad)
• Integrerad kamera (framåtriktad)
• Internt lagringsutrymme: minst 64 GB utan minneskort
• Minst klassad IP 67
• Positioneringssystem: minst GPS och Galileo
• Operativsystem: iOS 17 eller senare
 </t>
        </r>
      </text>
    </comment>
    <comment ref="B57" authorId="1" shapeId="0" xr:uid="{E2E5083A-F93F-4713-8BAA-69801FD36EAD}">
      <text>
        <r>
          <rPr>
            <b/>
            <sz val="9"/>
            <color indexed="81"/>
            <rFont val="Tahoma"/>
            <family val="2"/>
          </rPr>
          <t xml:space="preserve">Specifikation:
</t>
        </r>
        <r>
          <rPr>
            <sz val="9"/>
            <color indexed="81"/>
            <rFont val="Tahoma"/>
            <family val="2"/>
          </rPr>
          <t xml:space="preserve">Anbudsgivaren ska erbjuda en mobiltelefon Android som minst uppfyller följande krav:
Skärmstorlek: 6,4"-6,7" tum, pekskärm, OLED, upplösning minst 1080x2400, PPI minst 400
• Nätanslutning: minst 5G
• Integrerat WLAN: minst 802.11ax (Wi-Fi 6)
• Integrerad Bluetooth: minst v. 5.1
• Integrerad primär kamera (bakåtriktad)
• Integrerad kamera (framåtriktad)
• Processor: minst 8 processorkärnor
• Internt lagringsutrymme: 128 GB
• RAM-minne: minst 6 GB
• Minst klassad: IP 67
• Batterikapacitet: minst 5000mAh
• Positioneringssystem: minst GPS och Galileo
• Operativsystem: Android 12 eller senare
 </t>
        </r>
      </text>
    </comment>
    <comment ref="B61" authorId="1" shapeId="0" xr:uid="{BC1472ED-DF9F-47E7-ABD4-AF12A14BFD01}">
      <text>
        <r>
          <rPr>
            <b/>
            <sz val="9"/>
            <color indexed="81"/>
            <rFont val="Tahoma"/>
            <family val="2"/>
          </rPr>
          <t xml:space="preserve">Specifikation:
</t>
        </r>
        <r>
          <rPr>
            <sz val="9"/>
            <color indexed="81"/>
            <rFont val="Tahoma"/>
            <family val="2"/>
          </rPr>
          <t>Laddare för USB-C för mobiltelefon ska:
ha en strömadapter anpassad för laddning av mobiltelefon
• ha en uteffekt om minst 20W
• levereras med adapter för anslutning till eluttag av typ F
• kunna anslutas till mobiltelefon med kontakt för USB-C</t>
        </r>
      </text>
    </comment>
    <comment ref="B65" authorId="1" shapeId="0" xr:uid="{8922F200-32A9-45E2-A1B3-85095D97FCA7}">
      <text>
        <r>
          <rPr>
            <b/>
            <sz val="9"/>
            <color indexed="81"/>
            <rFont val="Tahoma"/>
            <family val="2"/>
          </rPr>
          <t xml:space="preserve">Specifikation:
</t>
        </r>
        <r>
          <rPr>
            <sz val="9"/>
            <color indexed="81"/>
            <rFont val="Tahoma"/>
            <family val="2"/>
          </rPr>
          <t>Surfplatta MacOS Mindre ska:
vara i svart eller grå färg
• ha skärm som är 10,8 tum eller mindre
• ha minst 64 GB lagring
• ha iOS (iPadOS) som operativsystem med senaste version</t>
        </r>
      </text>
    </comment>
    <comment ref="B69" authorId="1" shapeId="0" xr:uid="{3016EBC7-C6B1-4B9F-9625-53162C536C57}">
      <text>
        <r>
          <rPr>
            <b/>
            <sz val="9"/>
            <color indexed="81"/>
            <rFont val="Tahoma"/>
            <family val="2"/>
          </rPr>
          <t xml:space="preserve">Specifikation:
</t>
        </r>
        <r>
          <rPr>
            <sz val="9"/>
            <color indexed="81"/>
            <rFont val="Tahoma"/>
            <family val="2"/>
          </rPr>
          <t xml:space="preserve">Surfplatta MacOS Större ska:
vara i svart eller grå färg
• ha en skärm som är 10,9 tum eller större
• ha minst 64 GB lagring
• ha iOS (iPadOS) som operativsystem med senaste version
 </t>
        </r>
      </text>
    </comment>
    <comment ref="B73" authorId="1" shapeId="0" xr:uid="{E8EDA998-2D88-41DE-8FD1-19D1EC8D5511}">
      <text>
        <r>
          <rPr>
            <b/>
            <sz val="9"/>
            <color indexed="81"/>
            <rFont val="Tahoma"/>
            <family val="2"/>
          </rPr>
          <t xml:space="preserve">Specifikation:
</t>
        </r>
        <r>
          <rPr>
            <sz val="9"/>
            <color indexed="81"/>
            <rFont val="Tahoma"/>
            <family val="2"/>
          </rPr>
          <t xml:space="preserve">Surfplatta Android Mindre ska:
vara i svart eller grå färg
• ha en skärm som är 10,8 tum eller mindre
• ha minst 64 GB lagring
• ha Android som operativsystem
 </t>
        </r>
      </text>
    </comment>
    <comment ref="B77" authorId="1" shapeId="0" xr:uid="{54575B6D-8A1B-471B-8E8D-FCF56F10B840}">
      <text>
        <r>
          <rPr>
            <b/>
            <sz val="9"/>
            <color indexed="81"/>
            <rFont val="Tahoma"/>
            <family val="2"/>
          </rPr>
          <t xml:space="preserve">Specifikation:
</t>
        </r>
        <r>
          <rPr>
            <sz val="9"/>
            <color indexed="81"/>
            <rFont val="Tahoma"/>
            <family val="2"/>
          </rPr>
          <t xml:space="preserve">Surfplatta Android Större ska:
vara i svart eller grå färg
• ha en skärm som är 10,9 tum eller större
• ha minst 64 GB lagring
• ha Android som operativsystem
 </t>
        </r>
      </text>
    </comment>
    <comment ref="B81" authorId="1" shapeId="0" xr:uid="{7D334735-1330-4E32-B0F8-A1A37AADFD65}">
      <text>
        <r>
          <rPr>
            <b/>
            <sz val="9"/>
            <color indexed="81"/>
            <rFont val="Tahoma"/>
            <family val="2"/>
          </rPr>
          <t xml:space="preserve">Specifikation:
</t>
        </r>
        <r>
          <rPr>
            <sz val="9"/>
            <color indexed="81"/>
            <rFont val="Tahoma"/>
            <family val="2"/>
          </rPr>
          <t>Laddare för USB-C för surfplattor ska:
ha en strömadapter anpassad för laddning av surfplatta
• ha en uteffekt om minst 20W
• levereras med adapter för anslutning till eluttag typ F
• kunna anslutas till surfplatta med kontakt för USB-C</t>
        </r>
      </text>
    </comment>
    <comment ref="B87" authorId="0" shapeId="0" xr:uid="{2CE66DFC-AF28-4DF4-8524-800F1619DDA6}">
      <text>
        <r>
          <rPr>
            <b/>
            <sz val="9"/>
            <color indexed="81"/>
            <rFont val="Tahoma"/>
            <family val="2"/>
          </rPr>
          <t>Karl-Johan Skiver:</t>
        </r>
        <r>
          <rPr>
            <sz val="9"/>
            <color indexed="81"/>
            <rFont val="Tahoma"/>
            <family val="2"/>
          </rPr>
          <t xml:space="preserve">
Följande produkter ska anbudsgivaren erbjuda skrotning med återvinning för i den särskilda fördelningsnyckeln.
Anbudsgivaren ska bifoga ett intyg som visar att produkterna kan skrotas med återvinning.</t>
        </r>
      </text>
    </comment>
    <comment ref="B88" authorId="1" shapeId="0" xr:uid="{48B0FE59-46C6-4159-840C-047B1B7A34AF}">
      <text>
        <r>
          <rPr>
            <sz val="9"/>
            <color indexed="81"/>
            <rFont val="Tahoma"/>
            <family val="2"/>
          </rPr>
          <t>Ange antal produkter tjänsten beställs till.</t>
        </r>
      </text>
    </comment>
    <comment ref="I88" authorId="1" shapeId="0" xr:uid="{A1818359-170A-47F0-91E7-A13914E87969}">
      <text>
        <r>
          <rPr>
            <sz val="9"/>
            <color indexed="81"/>
            <rFont val="Tahoma"/>
            <family val="2"/>
          </rPr>
          <t>Ange om det behövs information till ramavtalsleverantörern om tjänsten.</t>
        </r>
      </text>
    </comment>
    <comment ref="B97" authorId="0" shapeId="0" xr:uid="{E9F641D2-1BE4-42EA-B643-E5941F0CEE13}">
      <text>
        <r>
          <rPr>
            <b/>
            <sz val="9"/>
            <color indexed="81"/>
            <rFont val="Tahoma"/>
            <family val="2"/>
          </rPr>
          <t>Karl-Johan Skiver:</t>
        </r>
        <r>
          <rPr>
            <sz val="9"/>
            <color indexed="81"/>
            <rFont val="Tahoma"/>
            <family val="2"/>
          </rPr>
          <t xml:space="preserve">
Anbudsgivaren ska kunna erbjuda frakt för produkter i den särskilda fördelningsnyckeln som ska skrotas med återvinning för två viktklasser enligt nedan.
Anbudsgivaren ska bifoga ett intyg som visar möjligheten till frakt i dessa två viktklasser.</t>
        </r>
      </text>
    </comment>
    <comment ref="B98" authorId="1" shapeId="0" xr:uid="{EFC3F745-4949-4692-B6B4-9B96FF61CA9D}">
      <text>
        <r>
          <rPr>
            <sz val="9"/>
            <color indexed="81"/>
            <rFont val="Tahoma"/>
            <family val="2"/>
          </rPr>
          <t>Ange antal frakter som beställs till.</t>
        </r>
      </text>
    </comment>
    <comment ref="I98" authorId="1" shapeId="0" xr:uid="{5D194994-948F-42EF-BAC8-D6726023B216}">
      <text>
        <r>
          <rPr>
            <sz val="9"/>
            <color indexed="81"/>
            <rFont val="Tahoma"/>
            <family val="2"/>
          </rPr>
          <t xml:space="preserve">Ange om det behövs information till ramavtalsleverantörern om tjänsten.
</t>
        </r>
      </text>
    </comment>
    <comment ref="B103" authorId="0" shapeId="0" xr:uid="{C950A983-D176-4761-B1BD-A66B0CC4EC07}">
      <text>
        <r>
          <rPr>
            <b/>
            <sz val="9"/>
            <color indexed="81"/>
            <rFont val="Tahoma"/>
            <family val="2"/>
          </rPr>
          <t>Karl-Johan Skiver:</t>
        </r>
        <r>
          <rPr>
            <sz val="9"/>
            <color indexed="81"/>
            <rFont val="Tahoma"/>
            <family val="2"/>
          </rPr>
          <t xml:space="preserve">
Anbudsgivaren kan erhålla poäng om anbudsgivaren kan erbjuda en hög nivå för service och support och därför erbjuda utökad kundtjänst mellan 07.00 - 8.00 och 16.30 - 20.00.
Det finns Avropsberättigade som är i behov av en hög nivå gällande service och support utanför Arbetsdag.
För att erhålla poäng ska anbudsgivaren erbjuda följande:
Bemannad kundtjänst för personliga samtal och felanmälan mellan klockan 07.00-20.00.
• Anmälan av fel ska kunna ske dygnet runt via en webbplats.
• Åtgärdstid för fel ska löpa mellan klockan 06.00-20.00 året runt sju dagar i veckan.
• Fel ska i första hand åtgärdas via distansuppkoppling.
• Fel ska kunna åtgärdas på plats hos Avropsberättigad om Avropsberättigad så begär det.
• Fel hos Avropsberättigad med högt behov av service och support ska kunna prioriteras högre än andra kunders fel.</t>
        </r>
      </text>
    </comment>
    <comment ref="B104" authorId="1" shapeId="0" xr:uid="{770EC4F9-1E5F-4903-8840-B6CF7B27F884}">
      <text>
        <r>
          <rPr>
            <sz val="9"/>
            <color indexed="81"/>
            <rFont val="Tahoma"/>
            <family val="2"/>
          </rPr>
          <t>Med enheter avses Hårdvara i form av datorer, mobiltelefoner och surfplattor</t>
        </r>
      </text>
    </comment>
    <comment ref="I104" authorId="1" shapeId="0" xr:uid="{105E7E41-A76F-4EC8-998C-B6628E6A4417}">
      <text>
        <r>
          <rPr>
            <sz val="9"/>
            <color indexed="81"/>
            <rFont val="Tahoma"/>
            <family val="2"/>
          </rPr>
          <t xml:space="preserve">Ange om det behövs information till ramavtalsleverantörern om tjänsten.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Karl-Johan Skiver</author>
  </authors>
  <commentList>
    <comment ref="B14" authorId="0" shapeId="0" xr:uid="{13161C6F-609A-48A5-ACF4-CB1CAC4802C2}">
      <text>
        <r>
          <rPr>
            <sz val="9"/>
            <color indexed="81"/>
            <rFont val="Tahoma"/>
            <family val="2"/>
          </rPr>
          <t>Bytt produkt 2025-09-27 EOL upphandlingen</t>
        </r>
      </text>
    </comment>
    <comment ref="C14" authorId="0" shapeId="0" xr:uid="{59506553-14E1-43D3-8D40-2564169B3E7F}">
      <text>
        <r>
          <rPr>
            <sz val="9"/>
            <color indexed="81"/>
            <rFont val="Tahoma"/>
            <family val="2"/>
          </rPr>
          <t>Bytt produkt 2025-09-27 EOL upphandlingen</t>
        </r>
      </text>
    </comment>
    <comment ref="D14" authorId="0" shapeId="0" xr:uid="{BCC99EEF-B666-467D-9E0C-4ADC0E45DDC7}">
      <text>
        <r>
          <rPr>
            <sz val="9"/>
            <color indexed="81"/>
            <rFont val="Tahoma"/>
            <family val="2"/>
          </rPr>
          <t>Bytt produkt 2025-09-27 EOL upphandlingen</t>
        </r>
      </text>
    </comment>
    <comment ref="E14" authorId="0" shapeId="0" xr:uid="{AADD8063-E145-48F3-8456-F86E6096FCE3}">
      <text>
        <r>
          <rPr>
            <sz val="9"/>
            <color indexed="81"/>
            <rFont val="Tahoma"/>
            <family val="2"/>
          </rPr>
          <t>Bytt produkt 2025-09-27 EOL upphandlingen</t>
        </r>
      </text>
    </comment>
    <comment ref="B15" authorId="0" shapeId="0" xr:uid="{84B5A979-F30D-4368-8CCC-21E92B6ACDD8}">
      <text>
        <r>
          <rPr>
            <sz val="9"/>
            <color indexed="81"/>
            <rFont val="Tahoma"/>
            <family val="2"/>
          </rPr>
          <t>Prisjusterat 2025-09-27 EOL</t>
        </r>
      </text>
    </comment>
    <comment ref="C15" authorId="0" shapeId="0" xr:uid="{826B0F5A-DA58-413E-AC57-CF888BCF5FEA}">
      <text>
        <r>
          <rPr>
            <sz val="9"/>
            <color indexed="81"/>
            <rFont val="Tahoma"/>
            <family val="2"/>
          </rPr>
          <t>Prisjusterat 2025-09-27 EOL</t>
        </r>
      </text>
    </comment>
    <comment ref="D15" authorId="0" shapeId="0" xr:uid="{CCC55E46-938B-4F76-B36B-996C85AED6F1}">
      <text>
        <r>
          <rPr>
            <sz val="9"/>
            <color indexed="81"/>
            <rFont val="Tahoma"/>
            <family val="2"/>
          </rPr>
          <t>Prisjusterat 2025-09-27 EOL</t>
        </r>
      </text>
    </comment>
    <comment ref="E15" authorId="0" shapeId="0" xr:uid="{49783123-5152-46F6-AA92-FAB839F21353}">
      <text>
        <r>
          <rPr>
            <sz val="9"/>
            <color indexed="81"/>
            <rFont val="Tahoma"/>
            <family val="2"/>
          </rPr>
          <t>Prisjusterat 2025-09-27 EOL</t>
        </r>
      </text>
    </comment>
    <comment ref="B18" authorId="0" shapeId="0" xr:uid="{2B1A3417-0052-43AB-97A5-05A13F02AC5F}">
      <text>
        <r>
          <rPr>
            <sz val="9"/>
            <color indexed="81"/>
            <rFont val="Tahoma"/>
            <family val="2"/>
          </rPr>
          <t>Bytt produkt 2025-09-27 EOL upphandlingen</t>
        </r>
      </text>
    </comment>
    <comment ref="C18" authorId="0" shapeId="0" xr:uid="{5A299991-891A-4EBD-ACC4-DE6A262AC37F}">
      <text>
        <r>
          <rPr>
            <sz val="9"/>
            <color indexed="81"/>
            <rFont val="Tahoma"/>
            <family val="2"/>
          </rPr>
          <t>Bytt produkt 2025-09-27 EOL upphandlingen</t>
        </r>
      </text>
    </comment>
    <comment ref="B19" authorId="0" shapeId="0" xr:uid="{1C769440-4A96-489E-889E-2C9999CB84F9}">
      <text>
        <r>
          <rPr>
            <sz val="9"/>
            <color indexed="81"/>
            <rFont val="Tahoma"/>
            <family val="2"/>
          </rPr>
          <t>Prisjusterat 2025-09-27 EOL</t>
        </r>
      </text>
    </comment>
    <comment ref="C19" authorId="0" shapeId="0" xr:uid="{7989ED59-3407-4C12-84DB-DD5949DF09C0}">
      <text>
        <r>
          <rPr>
            <sz val="9"/>
            <color indexed="81"/>
            <rFont val="Tahoma"/>
            <family val="2"/>
          </rPr>
          <t>Prisjusterat 2025-09-27 EOL</t>
        </r>
      </text>
    </comment>
    <comment ref="B22" authorId="0" shapeId="0" xr:uid="{05C56614-F936-460E-B592-B36BB8B2FF65}">
      <text>
        <r>
          <rPr>
            <sz val="9"/>
            <color indexed="81"/>
            <rFont val="Tahoma"/>
            <family val="2"/>
          </rPr>
          <t>Bytt produkt 2025-09-27 EOL upphandlingen</t>
        </r>
      </text>
    </comment>
    <comment ref="C22" authorId="0" shapeId="0" xr:uid="{1F5AB4FD-9284-4A52-A4D7-A15FB4CF7557}">
      <text>
        <r>
          <rPr>
            <sz val="9"/>
            <color indexed="81"/>
            <rFont val="Tahoma"/>
            <family val="2"/>
          </rPr>
          <t>Bytt produkt 2025-09-27 EOL upphandlingen</t>
        </r>
      </text>
    </comment>
    <comment ref="D22" authorId="0" shapeId="0" xr:uid="{C55B3897-717B-4398-8EA9-F772ABD282ED}">
      <text>
        <r>
          <rPr>
            <sz val="9"/>
            <color indexed="81"/>
            <rFont val="Tahoma"/>
            <family val="2"/>
          </rPr>
          <t>Bytt produkt 2025-09-27 EOL upphandlingen</t>
        </r>
      </text>
    </comment>
    <comment ref="B23" authorId="0" shapeId="0" xr:uid="{9AF13575-D7AB-4167-A31A-174A4D8FF2A2}">
      <text>
        <r>
          <rPr>
            <sz val="9"/>
            <color indexed="81"/>
            <rFont val="Tahoma"/>
            <family val="2"/>
          </rPr>
          <t>Prisjusterat 2025-09-27 EOL</t>
        </r>
      </text>
    </comment>
    <comment ref="C23" authorId="0" shapeId="0" xr:uid="{60A601D1-A880-4508-A28B-BD1D2B048AFD}">
      <text>
        <r>
          <rPr>
            <sz val="9"/>
            <color indexed="81"/>
            <rFont val="Tahoma"/>
            <family val="2"/>
          </rPr>
          <t>Prisjusterat 2025-09-27 EOL</t>
        </r>
      </text>
    </comment>
    <comment ref="D23" authorId="0" shapeId="0" xr:uid="{174E5087-BA6D-44DA-BA6E-FD66B422C0D5}">
      <text>
        <r>
          <rPr>
            <sz val="9"/>
            <color indexed="81"/>
            <rFont val="Tahoma"/>
            <family val="2"/>
          </rPr>
          <t>Prisjusterat 2025-09-27 EOL</t>
        </r>
      </text>
    </comment>
    <comment ref="C26" authorId="0" shapeId="0" xr:uid="{2639569D-8DF2-400E-B0D6-DC034824B627}">
      <text>
        <r>
          <rPr>
            <sz val="9"/>
            <color indexed="81"/>
            <rFont val="Tahoma"/>
            <family val="2"/>
          </rPr>
          <t>Bytt produkt 2025-09-27 EOL upphandlingen</t>
        </r>
      </text>
    </comment>
    <comment ref="C27" authorId="0" shapeId="0" xr:uid="{9E3AFFCD-176D-4CD3-85C3-155C4DD18F3C}">
      <text>
        <r>
          <rPr>
            <sz val="9"/>
            <color indexed="81"/>
            <rFont val="Tahoma"/>
            <family val="2"/>
          </rPr>
          <t>Prisjusterat 2025-09-27 EOL</t>
        </r>
      </text>
    </comment>
    <comment ref="C38" authorId="0" shapeId="0" xr:uid="{8AE2578B-508B-4D5C-92BE-8FAC3B7259B6}">
      <text>
        <r>
          <rPr>
            <sz val="9"/>
            <color indexed="81"/>
            <rFont val="Tahoma"/>
            <family val="2"/>
          </rPr>
          <t>Bytt produkt 2025-09-27 EOL upphandlingen</t>
        </r>
      </text>
    </comment>
    <comment ref="C39" authorId="0" shapeId="0" xr:uid="{5C594C1F-13EB-491E-918C-BED8EC4DEB08}">
      <text>
        <r>
          <rPr>
            <sz val="9"/>
            <color indexed="81"/>
            <rFont val="Tahoma"/>
            <family val="2"/>
          </rPr>
          <t>Prisjusterat 2025-09-27 EOL</t>
        </r>
      </text>
    </comment>
    <comment ref="B42" authorId="0" shapeId="0" xr:uid="{BC297BB8-FD25-45BA-B271-2EE6665C3398}">
      <text>
        <r>
          <rPr>
            <sz val="9"/>
            <color indexed="81"/>
            <rFont val="Tahoma"/>
            <family val="2"/>
          </rPr>
          <t>Bytt produkt 2025-09-27 EOL upphandlingen</t>
        </r>
      </text>
    </comment>
    <comment ref="C42" authorId="0" shapeId="0" xr:uid="{B981DACE-6E60-4A40-8776-1BA8FD0AD4E1}">
      <text>
        <r>
          <rPr>
            <sz val="9"/>
            <color indexed="81"/>
            <rFont val="Tahoma"/>
            <family val="2"/>
          </rPr>
          <t>Bytt produkt 2025-09-27 EOL upphandlingen</t>
        </r>
      </text>
    </comment>
    <comment ref="E42" authorId="0" shapeId="0" xr:uid="{DE8341F4-1802-49A7-8717-8ED575687FBC}">
      <text>
        <r>
          <rPr>
            <sz val="9"/>
            <color indexed="81"/>
            <rFont val="Tahoma"/>
            <family val="2"/>
          </rPr>
          <t>Bytt produkt 2025-09-27 EOL upphandlingen</t>
        </r>
      </text>
    </comment>
    <comment ref="B43" authorId="0" shapeId="0" xr:uid="{7C0E9518-A568-4662-8FB4-B2E927E5A47D}">
      <text>
        <r>
          <rPr>
            <sz val="9"/>
            <color indexed="81"/>
            <rFont val="Tahoma"/>
            <family val="2"/>
          </rPr>
          <t>Prisjusterat 2025-09-27 EOL</t>
        </r>
      </text>
    </comment>
    <comment ref="C43" authorId="0" shapeId="0" xr:uid="{8079174A-FE3B-435A-AE30-BFEBC0758440}">
      <text>
        <r>
          <rPr>
            <sz val="9"/>
            <color indexed="81"/>
            <rFont val="Tahoma"/>
            <family val="2"/>
          </rPr>
          <t>Prisjusterat 2025-09-27 EOL</t>
        </r>
      </text>
    </comment>
    <comment ref="E43" authorId="0" shapeId="0" xr:uid="{98B1ACD5-4173-44CF-B26E-A1789A1E2A8F}">
      <text>
        <r>
          <rPr>
            <sz val="9"/>
            <color indexed="81"/>
            <rFont val="Tahoma"/>
            <family val="2"/>
          </rPr>
          <t>Prisjusterat 2025-09-27 EOL</t>
        </r>
      </text>
    </comment>
    <comment ref="C46" authorId="0" shapeId="0" xr:uid="{19C8CE8E-832B-4FDD-9E8D-E9B2DADF166A}">
      <text>
        <r>
          <rPr>
            <sz val="9"/>
            <color indexed="81"/>
            <rFont val="Tahoma"/>
            <family val="2"/>
          </rPr>
          <t>Bytt produkt 2025-09-27 EOL upphandlingen</t>
        </r>
      </text>
    </comment>
    <comment ref="D46" authorId="0" shapeId="0" xr:uid="{48645628-838D-49F8-9032-8450E9C84580}">
      <text>
        <r>
          <rPr>
            <sz val="9"/>
            <color indexed="81"/>
            <rFont val="Tahoma"/>
            <family val="2"/>
          </rPr>
          <t>Bytt produkt 2025-09-27 EOL upphandlingen</t>
        </r>
      </text>
    </comment>
    <comment ref="E46" authorId="0" shapeId="0" xr:uid="{A5095F0B-5877-44AF-85D1-081594A87F85}">
      <text>
        <r>
          <rPr>
            <sz val="9"/>
            <color indexed="81"/>
            <rFont val="Tahoma"/>
            <family val="2"/>
          </rPr>
          <t>Bytt produkt 2025-09-27 EOL upphandlingen</t>
        </r>
      </text>
    </comment>
    <comment ref="C47" authorId="0" shapeId="0" xr:uid="{EA8F9245-C348-4F7C-97FD-1DFF3CA6955A}">
      <text>
        <r>
          <rPr>
            <sz val="9"/>
            <color indexed="81"/>
            <rFont val="Tahoma"/>
            <family val="2"/>
          </rPr>
          <t>Prisjusterat 2025-09-27 EOL</t>
        </r>
      </text>
    </comment>
    <comment ref="D47" authorId="0" shapeId="0" xr:uid="{F147C39F-E454-473E-8AAC-3146DA847CB8}">
      <text>
        <r>
          <rPr>
            <sz val="9"/>
            <color indexed="81"/>
            <rFont val="Tahoma"/>
            <family val="2"/>
          </rPr>
          <t>Prisjusterat 2025-09-27 EOL</t>
        </r>
      </text>
    </comment>
    <comment ref="E47" authorId="0" shapeId="0" xr:uid="{8F028BD3-5341-4B6E-840E-DCDA6F6AEC82}">
      <text>
        <r>
          <rPr>
            <sz val="9"/>
            <color indexed="81"/>
            <rFont val="Tahoma"/>
            <family val="2"/>
          </rPr>
          <t>Prisjusterat 2025-09-27 EOL</t>
        </r>
      </text>
    </comment>
    <comment ref="C54" authorId="0" shapeId="0" xr:uid="{6250BCE5-6645-4546-A1C1-54212B2DC52A}">
      <text>
        <r>
          <rPr>
            <sz val="9"/>
            <color indexed="81"/>
            <rFont val="Tahoma"/>
            <family val="2"/>
          </rPr>
          <t>Bytt produkt 2025-09-27 EOL upphandlingen</t>
        </r>
      </text>
    </comment>
    <comment ref="C55" authorId="0" shapeId="0" xr:uid="{5FFD6658-3144-457E-A75F-89CE88FA5837}">
      <text>
        <r>
          <rPr>
            <sz val="9"/>
            <color indexed="81"/>
            <rFont val="Tahoma"/>
            <family val="2"/>
          </rPr>
          <t>Prisjusterat 2025-09-27 EOL</t>
        </r>
      </text>
    </comment>
    <comment ref="B58" authorId="0" shapeId="0" xr:uid="{079570A0-6006-4496-86C5-4EAFD3635A0E}">
      <text>
        <r>
          <rPr>
            <sz val="9"/>
            <color indexed="81"/>
            <rFont val="Tahoma"/>
            <family val="2"/>
          </rPr>
          <t>Bytt produkt 2025-09-27 EOL upphandlingen</t>
        </r>
      </text>
    </comment>
    <comment ref="C58" authorId="0" shapeId="0" xr:uid="{53097B89-5D72-42D4-8331-DE2B57F42985}">
      <text>
        <r>
          <rPr>
            <sz val="9"/>
            <color indexed="81"/>
            <rFont val="Tahoma"/>
            <family val="2"/>
          </rPr>
          <t>Bytt produkt 2025-09-27 EOL upphandlingen</t>
        </r>
      </text>
    </comment>
    <comment ref="D58" authorId="0" shapeId="0" xr:uid="{6960C77D-DEEF-4BAC-BB0D-791958B144CC}">
      <text>
        <r>
          <rPr>
            <sz val="9"/>
            <color indexed="81"/>
            <rFont val="Tahoma"/>
            <family val="2"/>
          </rPr>
          <t>Bytt produkt 2025-09-27 EOL upphandlingen</t>
        </r>
      </text>
    </comment>
    <comment ref="B59" authorId="0" shapeId="0" xr:uid="{E800E4D4-C5A1-48BF-A77B-AF4BC30DBD6C}">
      <text>
        <r>
          <rPr>
            <sz val="9"/>
            <color indexed="81"/>
            <rFont val="Tahoma"/>
            <family val="2"/>
          </rPr>
          <t>Prisjusterat 2025-09-27 EOL</t>
        </r>
      </text>
    </comment>
    <comment ref="C59" authorId="0" shapeId="0" xr:uid="{0664468F-DD17-40D6-86C0-ED73F181895D}">
      <text>
        <r>
          <rPr>
            <sz val="9"/>
            <color indexed="81"/>
            <rFont val="Tahoma"/>
            <family val="2"/>
          </rPr>
          <t>Prisjusterat 2025-09-27 EOL</t>
        </r>
      </text>
    </comment>
    <comment ref="D59" authorId="0" shapeId="0" xr:uid="{6EE262A8-74AC-4EF5-964B-C849B2547D8A}">
      <text>
        <r>
          <rPr>
            <sz val="9"/>
            <color indexed="81"/>
            <rFont val="Tahoma"/>
            <family val="2"/>
          </rPr>
          <t>Prisjusterat 2025-09-27 EOL</t>
        </r>
      </text>
    </comment>
    <comment ref="C62" authorId="0" shapeId="0" xr:uid="{0EAE754A-D73E-4845-A907-4F907D122B1B}">
      <text>
        <r>
          <rPr>
            <sz val="9"/>
            <color indexed="81"/>
            <rFont val="Tahoma"/>
            <family val="2"/>
          </rPr>
          <t>Bytt produkt 2025-09-27 EOL upphandlingen</t>
        </r>
      </text>
    </comment>
    <comment ref="D62" authorId="0" shapeId="0" xr:uid="{C713AC57-83B5-4D03-9A4B-07A56BD5F4CC}">
      <text>
        <r>
          <rPr>
            <sz val="9"/>
            <color indexed="81"/>
            <rFont val="Tahoma"/>
            <family val="2"/>
          </rPr>
          <t>Bytt produkt 2025-09-27 EOL upphandlingen</t>
        </r>
      </text>
    </comment>
    <comment ref="C63" authorId="0" shapeId="0" xr:uid="{EC5B2E9D-F11F-4B25-835C-7F82F8393713}">
      <text>
        <r>
          <rPr>
            <sz val="9"/>
            <color indexed="81"/>
            <rFont val="Tahoma"/>
            <family val="2"/>
          </rPr>
          <t>Prisjusterat 2025-09-27 EOL</t>
        </r>
      </text>
    </comment>
    <comment ref="D63" authorId="0" shapeId="0" xr:uid="{7269BD7E-9489-43FB-908F-B029A8C89A7C}">
      <text>
        <r>
          <rPr>
            <sz val="9"/>
            <color indexed="81"/>
            <rFont val="Tahoma"/>
            <family val="2"/>
          </rPr>
          <t>Prisjusterat 2025-09-27 EOL</t>
        </r>
      </text>
    </comment>
    <comment ref="C66" authorId="0" shapeId="0" xr:uid="{C9082F2C-95E5-441F-8082-D4784D5BBD92}">
      <text>
        <r>
          <rPr>
            <sz val="9"/>
            <color indexed="81"/>
            <rFont val="Tahoma"/>
            <family val="2"/>
          </rPr>
          <t>Bytt produkt 2025-09-27 EOL upphandlingen</t>
        </r>
      </text>
    </comment>
    <comment ref="D66" authorId="0" shapeId="0" xr:uid="{99734261-A22D-4C3C-AF68-7FB4C4226D60}">
      <text>
        <r>
          <rPr>
            <sz val="9"/>
            <color indexed="81"/>
            <rFont val="Tahoma"/>
            <family val="2"/>
          </rPr>
          <t>Bytt produkt 2025-09-27 EOL upphandlingen</t>
        </r>
      </text>
    </comment>
    <comment ref="C67" authorId="0" shapeId="0" xr:uid="{0B2EDF2F-7425-43A2-8617-579C39BCCE63}">
      <text>
        <r>
          <rPr>
            <sz val="9"/>
            <color indexed="81"/>
            <rFont val="Tahoma"/>
            <family val="2"/>
          </rPr>
          <t>Prisjusterat 2025-09-27 EOL</t>
        </r>
      </text>
    </comment>
    <comment ref="D67" authorId="0" shapeId="0" xr:uid="{157BBBB6-83BA-4051-B0C4-9F837A2D719D}">
      <text>
        <r>
          <rPr>
            <sz val="9"/>
            <color indexed="81"/>
            <rFont val="Tahoma"/>
            <family val="2"/>
          </rPr>
          <t>Prisjusterat 2025-09-27 EOL</t>
        </r>
      </text>
    </comment>
  </commentList>
</comments>
</file>

<file path=xl/sharedStrings.xml><?xml version="1.0" encoding="utf-8"?>
<sst xmlns="http://schemas.openxmlformats.org/spreadsheetml/2006/main" count="324" uniqueCount="214">
  <si>
    <t>Rangordning</t>
  </si>
  <si>
    <t>Ramavtalsleverantör</t>
  </si>
  <si>
    <t>Totalpris:</t>
  </si>
  <si>
    <t>Rangordning för avropet</t>
  </si>
  <si>
    <t xml:space="preserve">Rangordnad 1:a </t>
  </si>
  <si>
    <t xml:space="preserve">Rangordnad 2:a </t>
  </si>
  <si>
    <t xml:space="preserve">Rangordnad 3:a </t>
  </si>
  <si>
    <t>Underskrift kund</t>
  </si>
  <si>
    <t>Underskrift ramavtalsleverantör</t>
  </si>
  <si>
    <t>Datum</t>
  </si>
  <si>
    <t>Pris</t>
  </si>
  <si>
    <t>Leverantör</t>
  </si>
  <si>
    <t>Antal</t>
  </si>
  <si>
    <t>Kundens diarienummer</t>
  </si>
  <si>
    <t>Kundens uppgifter</t>
  </si>
  <si>
    <t>Ramavtalsleverantörens uppgifter</t>
  </si>
  <si>
    <t>Ramavtalslev</t>
  </si>
  <si>
    <t>Organisationsnr</t>
  </si>
  <si>
    <t>Kontaktperson</t>
  </si>
  <si>
    <t>Telefonnummer</t>
  </si>
  <si>
    <t>E-postadress</t>
  </si>
  <si>
    <t>Fakturaadress</t>
  </si>
  <si>
    <t>Övrig information till leverantör</t>
  </si>
  <si>
    <t>Fakturareferens</t>
  </si>
  <si>
    <t xml:space="preserve">Leveransadress </t>
  </si>
  <si>
    <t>Organisations nr</t>
  </si>
  <si>
    <t>Leveransdag</t>
  </si>
  <si>
    <t>Kontraktstid</t>
  </si>
  <si>
    <t>Tjänster</t>
  </si>
  <si>
    <t>Tjänst</t>
  </si>
  <si>
    <t>Standard e-faktura</t>
  </si>
  <si>
    <t>Org.nr</t>
  </si>
  <si>
    <t>Tel.nr.</t>
  </si>
  <si>
    <t>E-post</t>
  </si>
  <si>
    <t xml:space="preserve">Datum </t>
  </si>
  <si>
    <t>Information</t>
  </si>
  <si>
    <t>Rangordning för beställning</t>
  </si>
  <si>
    <t>Om vinnnande ramavtalsleverantör inte kan leverera, visa nästa i rangordningen för avropet</t>
  </si>
  <si>
    <t>Produkt</t>
  </si>
  <si>
    <t xml:space="preserve">Rangordnad 4:a </t>
  </si>
  <si>
    <t>Kund</t>
  </si>
  <si>
    <t>Advania Sverige AB</t>
  </si>
  <si>
    <t>Atea Sverige AB</t>
  </si>
  <si>
    <t>556214-9996</t>
  </si>
  <si>
    <t>556448-0282</t>
  </si>
  <si>
    <t xml:space="preserve">1. Fyll i Kundens uppgifter i de gula fälten och annan information som leverantörer behöver inför leverans. </t>
  </si>
  <si>
    <t>3. Se i informationsrutan vilken kravspecifikation som gäller för aktuell hårdvara.</t>
  </si>
  <si>
    <t>4. Den leverantör som har det totalt lägsta priset för beställningen visas som vinnande leverantör. Övriga leverantörer anges i tabellen för rangordning.</t>
  </si>
  <si>
    <t>5. Skicka mallen till den vinnande leverantören som en avropsförfrågan/beställningsunderlag. Leverantören ska svara inom 2 arbetsdagar.</t>
  </si>
  <si>
    <t>6. Använd gärna denna mall som underlag till kontrakt. Ange om underskrifter ska göras digitalt eller på papper.</t>
  </si>
  <si>
    <t>7. Leverantör som avböjer ska ange orsak till det. Du skickar då vidare avropsförfrågan/beställningsunderlag till nästa leverantör enligt rangordningen.</t>
  </si>
  <si>
    <t xml:space="preserve">    Leverantörerna är skyldiga att svara och att kunna leverera enligt ramavtalet, att inte göra det kan utgöra grund för vite. Vi ber er kontakta oss om detta sker.</t>
  </si>
  <si>
    <t>Avropsberättigad får avvika från rangordningen om följande särskilda skäl föreligger:</t>
  </si>
  <si>
    <t>1. om Ramavtalsleverantören inte har besvarat Avropet alternativt inte återkommit med Avropssvar inom reglerad tid, eller</t>
  </si>
  <si>
    <t>2. om Ramavtalsleverantören har godtagbara skäl att avböja avrop, eller</t>
  </si>
  <si>
    <t>3. om Avropet avser en ersättningsanskaffning som beror på att Avropsberättigad tidigare hävt eller sagt upp ett Kontrakt och detta beror på Ramavtalsleverantören.</t>
  </si>
  <si>
    <t>5. om Avropet omfattar specifika tillbehör till redan avropad hårdvara</t>
  </si>
  <si>
    <t>4. om Avropet omfattar kompletterade hårdvara där det är av vikt att dessa är av samma typ och/eller varumärke som tidigare beställts av Avropsberättigad.</t>
  </si>
  <si>
    <t>Per Stenlåås</t>
  </si>
  <si>
    <t>Enrolment ID</t>
  </si>
  <si>
    <t>MSA-nummer</t>
  </si>
  <si>
    <t>Foxway AB</t>
  </si>
  <si>
    <t>556470-0309</t>
  </si>
  <si>
    <t>2. Fyll i ditt behov, ange antal hårdvaror (maximalt 200 st och 24 avrop per år) och eventuella uppgraderingar, tillbehör och tjänster som önskas. 
     Inget tak på uppgraderingar, tillbehör och tjänster</t>
  </si>
  <si>
    <t>anbud@foxway.com</t>
  </si>
  <si>
    <t xml:space="preserve">Bid Advania (Cecilia Imbro) </t>
  </si>
  <si>
    <t>08-546 700 00</t>
  </si>
  <si>
    <t>Björn Andersson</t>
  </si>
  <si>
    <t>0243-24 89 85</t>
  </si>
  <si>
    <t>0739 10 72 55</t>
  </si>
  <si>
    <t>mobiltelefoner2023DYN@atea.se</t>
  </si>
  <si>
    <t>Särskild fördelningsnyckel</t>
  </si>
  <si>
    <t>wpavrop@advania.se</t>
  </si>
  <si>
    <t xml:space="preserve">Datorer, mobiltelefoner och surfplattor </t>
  </si>
  <si>
    <t>Diarienummer 23.3.2904-2024</t>
  </si>
  <si>
    <t>Bärbar dator</t>
  </si>
  <si>
    <t>Datormus</t>
  </si>
  <si>
    <t>Tangentbord</t>
  </si>
  <si>
    <t>Dockningsenhet</t>
  </si>
  <si>
    <t>Headset</t>
  </si>
  <si>
    <t>Laddare</t>
  </si>
  <si>
    <t>Upp till 20 kg</t>
  </si>
  <si>
    <t>Upp till 50 kg</t>
  </si>
  <si>
    <t>Alla fabriksnya bärbara datorer ska vara försedda med minst en port som passar kablar med anslutning för USB-C. Porten ska kunna ladda batteriet i den bärbara datorn.</t>
  </si>
  <si>
    <t>Alla fabriksnya bildskärmar ska minst uppfylla energieffektivitetsklass D för bildskärmar, i enlighet med förordning (EU) 2019/2013 om komplettering av förordning (EU) 2017/1369 vad gäller energimärkning av elektroniska bildskärmar</t>
  </si>
  <si>
    <t>Anbudsgivaren ska leverera produkter som ingår i en Avropsförfrågan i inom max 25 Arbetsdagar, om inte annat anges i Kontrakt.</t>
  </si>
  <si>
    <t xml:space="preserve">Generella krav som ställdes i upphandlingen och som gäller för produkterna i den särskilda fördelningsnyckeln </t>
  </si>
  <si>
    <t>Anbudsgivaren kan erhålla poäng om offererad bärbara dator iden särskilda fördelningsnyckeln är certifierade enligt TCO Certified Notebooks 9 eller likvärdigt.</t>
  </si>
  <si>
    <t>Samtliga ramavtalsleverantörer svarade i upphandlingen att de uppfyller kriterierna nedan.</t>
  </si>
  <si>
    <t>Anbudsgivaren kan erhålla poäng om offererad bärbara dator i den särskilda fördelningsnyckeln har en touch-skärm.</t>
  </si>
  <si>
    <t>Dockningsenhet som passar Bärbar dator Mindre</t>
  </si>
  <si>
    <t>Bildskärm 24"</t>
  </si>
  <si>
    <t>Bildskärm 27"</t>
  </si>
  <si>
    <t>Trådlös datormus</t>
  </si>
  <si>
    <t>För information om till exempel leveransvillkor, viten och med flera. se Upphandllingsdokumentet, Allmänna vilkor samt Vägledningen.</t>
  </si>
  <si>
    <t>Tangentbord till dator</t>
  </si>
  <si>
    <t>Mobiltelefon iOS</t>
  </si>
  <si>
    <t>Mobiltelefon Android</t>
  </si>
  <si>
    <t>Laddare med USB-C för mobiltelefon</t>
  </si>
  <si>
    <t>Surfplatta MacOS Mindre</t>
  </si>
  <si>
    <t>Surfplatta MacOS Större</t>
  </si>
  <si>
    <t>Surfplatta Android Mindre</t>
  </si>
  <si>
    <t>Surfplatta Android Större</t>
  </si>
  <si>
    <t>Laddare USB-C för surfplattor</t>
  </si>
  <si>
    <t>Alla fabriksnya bärbara datorer ska klara av att batteriets testade hälsotillstånd efter 300 laddningscykler ska vara ≥ 80 %. Provningarna ska genomföras enligt standarden IEC EN 61960-3:2017 eller likvärdigt. Med hälsotillstånd avses att aktuell full laddningskapacitet (i mAh) uttryckt i procent av den dimensionerade kapaciteten (nominell kapacitet).</t>
  </si>
  <si>
    <t>Datorer, mobiltelefoner och surfplattor</t>
  </si>
  <si>
    <t>Priser</t>
  </si>
  <si>
    <t>Summa Totalt</t>
  </si>
  <si>
    <t>Dustin Sverige AB</t>
  </si>
  <si>
    <t>Bärbar dator Windows mindre</t>
  </si>
  <si>
    <t>Laddare med USB-C för datorer</t>
  </si>
  <si>
    <t>Skrotning med återvinning - bärbar dator</t>
  </si>
  <si>
    <t>Skrotning med återvinning - datormus</t>
  </si>
  <si>
    <t>Skrotning med återvinning - tangentbord</t>
  </si>
  <si>
    <t>Skrotning med återvinning - dockningsenhet</t>
  </si>
  <si>
    <t>Skrotning med återvinning - headset</t>
  </si>
  <si>
    <t>Skrotning med återvinning - laddare</t>
  </si>
  <si>
    <t>Frakt upp till 50 kg</t>
  </si>
  <si>
    <t>Pris per enhet</t>
  </si>
  <si>
    <t>Frakt upp till 20 kg</t>
  </si>
  <si>
    <t>Anbudsgivaren kan erhålla poäng om offererad bärbara datorer i den särskilda fördelningsnyckeln till viss andel består av återvunnet material.</t>
  </si>
  <si>
    <t>Utökad kundtjänst</t>
  </si>
  <si>
    <t>Antal månader</t>
  </si>
  <si>
    <t>Antal enheter</t>
  </si>
  <si>
    <t>Avropsförfrågan inklusive Kontrakt</t>
  </si>
  <si>
    <t>4.1.2.1 Bärbar dator Windows Mindre</t>
  </si>
  <si>
    <t>4.1.2.2 Dockningsenhet som passar Bärbar dator Mindre</t>
  </si>
  <si>
    <t>4.1.2.3 Bildskärm 24"</t>
  </si>
  <si>
    <t>4.1.2.4 Bildskärm 27"</t>
  </si>
  <si>
    <t>4.1.2.5 Trådlös datormus</t>
  </si>
  <si>
    <t>4.1.2.6 Tangentbord till dator</t>
  </si>
  <si>
    <t>4.1.2.7 Laddare USB-C för datorer</t>
  </si>
  <si>
    <t>4.1.2.8 Mobiltelefon iOS</t>
  </si>
  <si>
    <t>4.1.2.9 Mobiltelefon Android</t>
  </si>
  <si>
    <t>4.1.2.10 Laddare med USB-C för mobiltelefon</t>
  </si>
  <si>
    <t>4.1.2.11 Surfplatta MacOS Mindre</t>
  </si>
  <si>
    <t>4.1.2.12 Surfplatta MacOS Större</t>
  </si>
  <si>
    <t>4.1.2.13 Surfplatta Android Mindre</t>
  </si>
  <si>
    <t>4.1.2.14 Surfplatta Android Större</t>
  </si>
  <si>
    <t>4.1.2.15 Laddare USB-C för surfplattor</t>
  </si>
  <si>
    <t>4.1.3.1 Skrotning med återvinning</t>
  </si>
  <si>
    <t>4.1.3.2 Frakt för produkter som ska skrotas med återvinning</t>
  </si>
  <si>
    <t>3.4.4 Utökad kundtjänst</t>
  </si>
  <si>
    <t>3.4.5 Återvunnet material</t>
  </si>
  <si>
    <t>3.4.6 TCO Certified</t>
  </si>
  <si>
    <t>3.4.7 Touch-skärm</t>
  </si>
  <si>
    <t>4.1.1.1 Port för USB-C</t>
  </si>
  <si>
    <t>4.1.1.2 Batteriets hälsotillstånd</t>
  </si>
  <si>
    <t>4.1.1.3 Bildskärmar energieffektivitetsklass</t>
  </si>
  <si>
    <t>4.1.1.4 Leveranstid</t>
  </si>
  <si>
    <t>4.1.2 Produkter i den särskilda fördelningsnyckeln</t>
  </si>
  <si>
    <t>De bärbara datorerna ska vara anpassade för företag det vill säga produktserier som främst vänder sig till större företag och organisationer med en livscykel på minst 15 månader samt stöd för vPro och TPM eller likvärdigt.
De bärbara datorerna ska vara dockningsbara via minst varumärkesägarens egna märke eller annat märke med anslutning för USB-C eller likvärdigt.
Observera att de generella krav även gäller för utbudet i den särskilda fördelningsnyckeln, där kraven är tillämpliga.
Vid prissättning av produkten accepterar anbudsgivaren även kraven kopplade till produkten.</t>
  </si>
  <si>
    <t>556666-1012</t>
  </si>
  <si>
    <t>Deltaco MS-798 - Mus - optisk - 3 knappar - trådlös - trådlös USB-mottagare - svart</t>
  </si>
  <si>
    <t>DELTACO TB-626 - Tangentbord - USB - nordisk - svart</t>
  </si>
  <si>
    <t>mophie - Strömadapter - 20 Watt - PD  + Belkin BoostCharge - USB typ C-kabel - 24 pin USB-C till 24 pin USB-C - 2 m</t>
  </si>
  <si>
    <t>mophie - Strömadapter - 20 Watt - PD (24 pin USB-C) - vit - Europa + Belkin BoostCharge - USB typ C-kabel - 24 pin USB-C till 24 pin USB-C - 2 m</t>
  </si>
  <si>
    <t xml:space="preserve">Prokord Workplace Dockningsstation Thunderbolt 4 </t>
  </si>
  <si>
    <t>HP E27 G5</t>
  </si>
  <si>
    <t>Acutek Wireless standard Mouse AM-M20WLB</t>
  </si>
  <si>
    <t>Acutek AK-200W Nordic</t>
  </si>
  <si>
    <t>Cirafon Power Adapter USB-C 65W Slim</t>
  </si>
  <si>
    <t>Apple  iPhone 15</t>
  </si>
  <si>
    <t>CIRAFON CHARGER 20W USB-C + CABLE USB-C 1M BLACK</t>
  </si>
  <si>
    <t>Apple iPad Mini 7th gen (2024)</t>
  </si>
  <si>
    <t xml:space="preserve">HP Thunderbolt 120W G4 Dock + 3y NBD Responce Advanced Exchange                </t>
  </si>
  <si>
    <t>HP E27 G5 FHD Monitor+HP HDMI Standard Cable</t>
  </si>
  <si>
    <t>Logitech M220 Silent</t>
  </si>
  <si>
    <t>HP 125 Wired Keyboard</t>
  </si>
  <si>
    <t>HP 65W USB-C power Adapter</t>
  </si>
  <si>
    <t>iPhone 16e 128GB Black</t>
  </si>
  <si>
    <t>OtterBox USB-C PD EU Wall Charger 20W and Reinforced USB-C to USB-C Cable</t>
  </si>
  <si>
    <t>Apple iPad mini A17 Pro Wi-Fi</t>
  </si>
  <si>
    <t>Apple iPad A16 Wi-Fi</t>
  </si>
  <si>
    <t>Samsung Galaxy Tab A9</t>
  </si>
  <si>
    <t>Samsung Galaxy Tab A9+</t>
  </si>
  <si>
    <t>HP Thunderbolt Dock G6</t>
  </si>
  <si>
    <t>HP 524pf FHD Monitor PVC Free</t>
  </si>
  <si>
    <t>HP EliteBook 6 G1i 13 AI</t>
  </si>
  <si>
    <t>HP E27 G5 PVC Free - E-Series - LED-skärm - 27"</t>
  </si>
  <si>
    <t xml:space="preserve">DELTACO MS-798 - Mus - optisk - 3 knappar - trådlös </t>
  </si>
  <si>
    <t>DELTACO TB-626 - Tangentbord - USB - Nordisk - svart</t>
  </si>
  <si>
    <t>HP USB-C LC - Strömadapter - AC - 65 Watt - Europa</t>
  </si>
  <si>
    <t>Apple iPhone 16e - 5G smartphone</t>
  </si>
  <si>
    <t xml:space="preserve">Unisynk Slim Wall Charger - Strömadapter - 20 Watt - 3 A </t>
  </si>
  <si>
    <t>Apple iPad mini A17 Pro Wi-Fi - Surfplatta - 128 GB</t>
  </si>
  <si>
    <t>Samsung Galaxy Tab A9 - Surfplatta - Android - 64 GB</t>
  </si>
  <si>
    <t>Samsung Galaxy Tab A9+ - Surfplatta - Android 13 - 64 GB</t>
  </si>
  <si>
    <t>Motorola ThinkPhone 25 - 5G pekskärmsmobil - 256 GB Motorola ThinkPhone - 5G pekskärmsmobil - 256 GB</t>
  </si>
  <si>
    <t>HP EliteBook 6 G1i 13 AI med touchskärm U5-235U, 16 GB, 256 GB, 13,3" WUXGA touch, wlan vPro, FHD webcam, Win 11</t>
  </si>
  <si>
    <t>HP 524pf FHD Monitor PVC Free+HP HDMI Standard Cable</t>
  </si>
  <si>
    <t>Motorola Mobility moto g86</t>
  </si>
  <si>
    <t>Motorola Edge 60 Fusion 256GB Grå </t>
  </si>
  <si>
    <t>Apple iPad 11th gen (2025) Wi-Fi 11" 128GB Silver </t>
  </si>
  <si>
    <t>Lenovo Tab One 4GB 8.7" MediaTek 64GB Grå </t>
  </si>
  <si>
    <t>Lenovo Idea Tab 8GB 11" MediaTek 128GB Grå </t>
  </si>
  <si>
    <t>HP 524pf FHD Monitor PVC Free med HDMI kabel </t>
  </si>
  <si>
    <t>HP Elitebook 6 G1i 13" med touchskärm</t>
  </si>
  <si>
    <t>HP EliteBook 6 G1i 13 AI med touchskärm</t>
  </si>
  <si>
    <t>HP Thunderbolt 4 180W G6</t>
  </si>
  <si>
    <t>HP 524pf FHD Monitor</t>
  </si>
  <si>
    <t>HP E27 G5 FHD Monitor</t>
  </si>
  <si>
    <t xml:space="preserve"> </t>
  </si>
  <si>
    <t>HP 65W USB-C</t>
  </si>
  <si>
    <t>Apple iPhone 16 - svart - 5G smartphone - 128 GB - GSM</t>
  </si>
  <si>
    <t>Motorola ThinkPhone 25 - kolsvart - 5G pekskärmsmobil - 256 GB - GSM</t>
  </si>
  <si>
    <t>Apple iPad mini A17 Pro Wi-Fi - surfplatta - 128 GB - 8.3"</t>
  </si>
  <si>
    <t>Apple iPad A16 Wi-Fi - surfplatta - 128 GB - 11"</t>
  </si>
  <si>
    <t>Lenovo Tab ZAEL - surfplatta - Android 14 eller senare - 64 GB - 10.1"</t>
  </si>
  <si>
    <t>Samsung Galaxy Tab S10 Lite - surfplatta - Android 15 - 128 GB - 10.9"</t>
  </si>
  <si>
    <t>Shakil Zaman</t>
  </si>
  <si>
    <t>076-511 59 00</t>
  </si>
  <si>
    <t xml:space="preserve">kamkorder@dustin.com </t>
  </si>
  <si>
    <t>Rev datum 2025-09-29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</si>
</sst>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 &quot;kr&quot;"/>
  </numFmts>
  <fonts count="27" x14ac:knownFonts="1">
    <font>
      <sz val="10"/>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b/>
      <sz val="10"/>
      <color theme="1"/>
      <name val="Franklin Gothic Book"/>
      <family val="2"/>
      <scheme val="minor"/>
    </font>
    <font>
      <sz val="16"/>
      <color theme="1"/>
      <name val="Franklin Gothic Book"/>
      <family val="2"/>
      <scheme val="minor"/>
    </font>
    <font>
      <sz val="12"/>
      <color theme="1"/>
      <name val="Franklin Gothic Book"/>
      <family val="2"/>
      <scheme val="minor"/>
    </font>
    <font>
      <sz val="18"/>
      <color theme="1"/>
      <name val="Franklin Gothic Book"/>
      <family val="2"/>
      <scheme val="minor"/>
    </font>
    <font>
      <sz val="13"/>
      <color theme="1"/>
      <name val="Franklin Gothic Book"/>
      <family val="2"/>
      <scheme val="minor"/>
    </font>
    <font>
      <b/>
      <sz val="18"/>
      <color theme="1"/>
      <name val="Franklin Gothic Book"/>
      <family val="2"/>
      <scheme val="minor"/>
    </font>
    <font>
      <sz val="10"/>
      <color theme="1"/>
      <name val="Franklin Gothic Book"/>
      <family val="2"/>
      <scheme val="minor"/>
    </font>
    <font>
      <b/>
      <sz val="11"/>
      <color theme="1"/>
      <name val="Franklin Gothic Book"/>
      <family val="2"/>
      <scheme val="minor"/>
    </font>
    <font>
      <u/>
      <sz val="10"/>
      <color theme="10"/>
      <name val="Franklin Gothic Book"/>
      <family val="2"/>
      <scheme val="minor"/>
    </font>
    <font>
      <sz val="9"/>
      <color theme="1"/>
      <name val="Franklin Gothic Book"/>
      <family val="2"/>
      <scheme val="minor"/>
    </font>
    <font>
      <sz val="28"/>
      <color theme="1"/>
      <name val="Franklin Gothic Book"/>
      <family val="2"/>
      <scheme val="minor"/>
    </font>
    <font>
      <sz val="9"/>
      <color indexed="81"/>
      <name val="Tahoma"/>
      <family val="2"/>
    </font>
    <font>
      <b/>
      <sz val="9"/>
      <color indexed="81"/>
      <name val="Tahoma"/>
      <family val="2"/>
    </font>
    <font>
      <b/>
      <sz val="10"/>
      <name val="Franklin Gothic Book"/>
      <family val="2"/>
      <scheme val="minor"/>
    </font>
    <font>
      <sz val="20"/>
      <color theme="1"/>
      <name val="Franklin Gothic Book"/>
      <family val="2"/>
      <scheme val="minor"/>
    </font>
    <font>
      <sz val="14"/>
      <color theme="1"/>
      <name val="Franklin Gothic Book"/>
      <family val="2"/>
      <scheme val="minor"/>
    </font>
    <font>
      <sz val="8"/>
      <name val="Franklin Gothic Book"/>
      <family val="2"/>
      <scheme val="minor"/>
    </font>
    <font>
      <sz val="11"/>
      <color theme="1"/>
      <name val="Franklin Gothic Book"/>
      <family val="2"/>
    </font>
    <font>
      <b/>
      <sz val="20"/>
      <color theme="1"/>
      <name val="Franklin Gothic Book"/>
      <family val="2"/>
      <scheme val="minor"/>
    </font>
    <font>
      <u/>
      <sz val="11"/>
      <color theme="10"/>
      <name val="Franklin Gothic Book"/>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theme="5"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6">
    <xf numFmtId="0" fontId="0" fillId="0" borderId="0"/>
    <xf numFmtId="0" fontId="15" fillId="0" borderId="0" applyNumberFormat="0" applyFill="0" applyBorder="0" applyAlignment="0" applyProtection="0"/>
    <xf numFmtId="0" fontId="4" fillId="0" borderId="0"/>
    <xf numFmtId="0" fontId="3" fillId="0" borderId="0"/>
    <xf numFmtId="0" fontId="2" fillId="0" borderId="0"/>
    <xf numFmtId="0" fontId="26" fillId="0" borderId="0" applyNumberFormat="0" applyFill="0" applyBorder="0" applyAlignment="0" applyProtection="0"/>
  </cellStyleXfs>
  <cellXfs count="150">
    <xf numFmtId="0" fontId="0" fillId="0" borderId="0" xfId="0"/>
    <xf numFmtId="0" fontId="0" fillId="3" borderId="1" xfId="0" applyFill="1" applyBorder="1"/>
    <xf numFmtId="0" fontId="0" fillId="3" borderId="0" xfId="0" applyFill="1"/>
    <xf numFmtId="0" fontId="0" fillId="3" borderId="0" xfId="0" applyFill="1" applyAlignment="1">
      <alignment horizontal="center"/>
    </xf>
    <xf numFmtId="0" fontId="7" fillId="3" borderId="1" xfId="0" applyFont="1" applyFill="1" applyBorder="1"/>
    <xf numFmtId="0" fontId="0" fillId="3" borderId="0" xfId="0" applyFill="1" applyAlignment="1">
      <alignment wrapText="1"/>
    </xf>
    <xf numFmtId="164" fontId="7" fillId="3" borderId="1" xfId="0" applyNumberFormat="1" applyFont="1" applyFill="1" applyBorder="1"/>
    <xf numFmtId="164" fontId="0" fillId="3" borderId="1" xfId="0" applyNumberFormat="1" applyFill="1" applyBorder="1"/>
    <xf numFmtId="0" fontId="7" fillId="3" borderId="0" xfId="0" applyFont="1" applyFill="1" applyAlignment="1">
      <alignment wrapText="1"/>
    </xf>
    <xf numFmtId="164" fontId="7" fillId="3" borderId="0" xfId="0" applyNumberFormat="1" applyFont="1" applyFill="1"/>
    <xf numFmtId="0" fontId="11" fillId="3" borderId="0" xfId="0" applyFont="1" applyFill="1"/>
    <xf numFmtId="0" fontId="8" fillId="3" borderId="0" xfId="0" applyFont="1" applyFill="1"/>
    <xf numFmtId="0" fontId="0" fillId="3" borderId="6" xfId="0" applyFill="1" applyBorder="1"/>
    <xf numFmtId="0" fontId="0" fillId="4" borderId="1" xfId="0" applyFill="1" applyBorder="1"/>
    <xf numFmtId="164" fontId="0" fillId="3" borderId="0" xfId="0" applyNumberFormat="1" applyFill="1"/>
    <xf numFmtId="0" fontId="15" fillId="3" borderId="0" xfId="1" applyFill="1"/>
    <xf numFmtId="0" fontId="16" fillId="3" borderId="0" xfId="0" applyFont="1" applyFill="1"/>
    <xf numFmtId="0" fontId="17" fillId="3" borderId="0" xfId="0" applyFont="1" applyFill="1"/>
    <xf numFmtId="0" fontId="10" fillId="3" borderId="0" xfId="0" applyFont="1" applyFill="1"/>
    <xf numFmtId="0" fontId="14" fillId="3" borderId="0" xfId="0" applyFont="1" applyFill="1"/>
    <xf numFmtId="0" fontId="0" fillId="3" borderId="0" xfId="0" applyFill="1" applyAlignment="1">
      <alignment vertical="top"/>
    </xf>
    <xf numFmtId="0" fontId="0" fillId="2" borderId="0" xfId="0" applyFill="1"/>
    <xf numFmtId="0" fontId="0" fillId="3" borderId="14" xfId="0" applyFill="1" applyBorder="1"/>
    <xf numFmtId="0" fontId="0" fillId="3" borderId="15" xfId="0" applyFill="1" applyBorder="1"/>
    <xf numFmtId="0" fontId="7" fillId="3" borderId="1" xfId="0" applyFont="1" applyFill="1" applyBorder="1" applyAlignment="1">
      <alignment wrapText="1"/>
    </xf>
    <xf numFmtId="0" fontId="20" fillId="3" borderId="1" xfId="0" applyFont="1" applyFill="1" applyBorder="1"/>
    <xf numFmtId="0" fontId="8" fillId="3" borderId="1" xfId="0" applyFont="1" applyFill="1" applyBorder="1"/>
    <xf numFmtId="0" fontId="21" fillId="3" borderId="0" xfId="0" applyFont="1" applyFill="1"/>
    <xf numFmtId="0" fontId="0" fillId="3" borderId="1" xfId="0" applyFill="1" applyBorder="1" applyAlignment="1">
      <alignment horizontal="center" wrapText="1"/>
    </xf>
    <xf numFmtId="0" fontId="13" fillId="3" borderId="0" xfId="0" applyFont="1" applyFill="1" applyAlignment="1">
      <alignment horizontal="left"/>
    </xf>
    <xf numFmtId="0" fontId="13" fillId="3" borderId="11" xfId="0" applyFont="1"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0" fillId="3" borderId="21" xfId="0" applyFill="1" applyBorder="1"/>
    <xf numFmtId="0" fontId="7" fillId="3" borderId="16" xfId="0" applyFont="1" applyFill="1" applyBorder="1" applyAlignment="1">
      <alignment horizontal="left" wrapText="1"/>
    </xf>
    <xf numFmtId="0" fontId="7" fillId="3" borderId="17" xfId="0" applyFont="1" applyFill="1" applyBorder="1" applyAlignment="1">
      <alignment horizontal="left" wrapText="1"/>
    </xf>
    <xf numFmtId="0" fontId="22" fillId="3" borderId="0" xfId="0" applyFont="1" applyFill="1"/>
    <xf numFmtId="165" fontId="0" fillId="3" borderId="15" xfId="0" applyNumberFormat="1" applyFill="1" applyBorder="1"/>
    <xf numFmtId="0" fontId="0" fillId="3" borderId="9" xfId="0" applyFill="1" applyBorder="1"/>
    <xf numFmtId="0" fontId="7" fillId="3" borderId="24" xfId="0" applyFont="1" applyFill="1" applyBorder="1"/>
    <xf numFmtId="0" fontId="7" fillId="0" borderId="17" xfId="0" applyFont="1" applyBorder="1"/>
    <xf numFmtId="0" fontId="0" fillId="3" borderId="16" xfId="0" applyFill="1" applyBorder="1" applyAlignment="1">
      <alignment horizontal="center"/>
    </xf>
    <xf numFmtId="164" fontId="7" fillId="3" borderId="23" xfId="0" applyNumberFormat="1" applyFont="1" applyFill="1" applyBorder="1"/>
    <xf numFmtId="0" fontId="24" fillId="0" borderId="0" xfId="0" applyFont="1" applyAlignment="1">
      <alignment horizontal="left" vertical="center" indent="1"/>
    </xf>
    <xf numFmtId="0" fontId="24" fillId="0" borderId="0" xfId="0" applyFont="1"/>
    <xf numFmtId="0" fontId="5" fillId="0" borderId="0" xfId="0" applyFont="1" applyAlignment="1">
      <alignment horizontal="left" vertical="center" indent="1"/>
    </xf>
    <xf numFmtId="0" fontId="16" fillId="3" borderId="0" xfId="0" applyFont="1" applyFill="1" applyBorder="1" applyAlignment="1">
      <alignment vertical="top" wrapText="1"/>
    </xf>
    <xf numFmtId="0" fontId="0" fillId="3" borderId="0" xfId="0" applyFill="1" applyBorder="1" applyAlignment="1">
      <alignment horizontal="center" vertical="top" wrapText="1"/>
    </xf>
    <xf numFmtId="0" fontId="0" fillId="3" borderId="0" xfId="0" applyFill="1" applyBorder="1"/>
    <xf numFmtId="0" fontId="0" fillId="5" borderId="1" xfId="0" applyFill="1" applyBorder="1"/>
    <xf numFmtId="0" fontId="15" fillId="5" borderId="1" xfId="1" applyFill="1" applyBorder="1"/>
    <xf numFmtId="0" fontId="15" fillId="5" borderId="0" xfId="1" applyFill="1" applyAlignment="1">
      <alignment vertical="center"/>
    </xf>
    <xf numFmtId="0" fontId="0" fillId="3" borderId="0" xfId="0" applyFill="1" applyAlignment="1"/>
    <xf numFmtId="0" fontId="0" fillId="3" borderId="0" xfId="0" applyFill="1" applyAlignment="1"/>
    <xf numFmtId="0" fontId="0" fillId="0" borderId="0" xfId="0" applyAlignment="1">
      <alignment wrapText="1"/>
    </xf>
    <xf numFmtId="0" fontId="7" fillId="3" borderId="25" xfId="0" applyFont="1" applyFill="1" applyBorder="1" applyAlignment="1">
      <alignment horizontal="left"/>
    </xf>
    <xf numFmtId="0" fontId="0" fillId="3" borderId="14" xfId="0" applyFill="1" applyBorder="1" applyAlignment="1"/>
    <xf numFmtId="0" fontId="7" fillId="3" borderId="0" xfId="0" applyFont="1" applyFill="1" applyAlignment="1">
      <alignment vertical="top"/>
    </xf>
    <xf numFmtId="0" fontId="25" fillId="0" borderId="0" xfId="0" applyFont="1"/>
    <xf numFmtId="0" fontId="8" fillId="0" borderId="0" xfId="0" applyFont="1"/>
    <xf numFmtId="164" fontId="0" fillId="0" borderId="0" xfId="0" applyNumberFormat="1"/>
    <xf numFmtId="0" fontId="0" fillId="3" borderId="1" xfId="0" applyFill="1" applyBorder="1" applyAlignment="1">
      <alignment horizontal="left" wrapText="1"/>
    </xf>
    <xf numFmtId="164" fontId="0" fillId="0" borderId="17" xfId="0" applyNumberFormat="1" applyBorder="1"/>
    <xf numFmtId="0" fontId="0" fillId="6" borderId="0" xfId="0" applyNumberFormat="1" applyFill="1"/>
    <xf numFmtId="0" fontId="0" fillId="3" borderId="0" xfId="0" applyFill="1" applyBorder="1" applyAlignment="1"/>
    <xf numFmtId="0" fontId="2" fillId="6" borderId="1" xfId="4" applyFill="1" applyBorder="1" applyAlignment="1">
      <alignment wrapText="1"/>
    </xf>
    <xf numFmtId="164" fontId="0" fillId="0" borderId="0" xfId="0" applyNumberFormat="1" applyFill="1"/>
    <xf numFmtId="0" fontId="2" fillId="6" borderId="1" xfId="4" applyFill="1" applyBorder="1"/>
    <xf numFmtId="0" fontId="2" fillId="6" borderId="1" xfId="4" applyFill="1" applyBorder="1"/>
    <xf numFmtId="0" fontId="2" fillId="6" borderId="1" xfId="4" applyFill="1" applyBorder="1"/>
    <xf numFmtId="0" fontId="2" fillId="6" borderId="1" xfId="4" applyFill="1" applyBorder="1"/>
    <xf numFmtId="0" fontId="2" fillId="6" borderId="1" xfId="4" applyFill="1" applyBorder="1"/>
    <xf numFmtId="10" fontId="0" fillId="3" borderId="0" xfId="0" applyNumberFormat="1" applyFill="1"/>
    <xf numFmtId="0" fontId="2" fillId="6" borderId="1" xfId="4" applyFill="1" applyBorder="1"/>
    <xf numFmtId="0" fontId="2" fillId="6" borderId="1" xfId="4" applyFill="1" applyBorder="1"/>
    <xf numFmtId="0" fontId="2" fillId="6" borderId="1" xfId="4" applyFill="1" applyBorder="1"/>
    <xf numFmtId="0" fontId="2" fillId="6" borderId="1" xfId="4" applyFill="1" applyBorder="1"/>
    <xf numFmtId="0" fontId="2" fillId="6" borderId="1" xfId="4" applyFill="1" applyBorder="1"/>
    <xf numFmtId="0" fontId="2" fillId="6" borderId="1" xfId="4" applyFill="1" applyBorder="1"/>
    <xf numFmtId="0" fontId="2" fillId="6" borderId="1" xfId="4" applyFill="1" applyBorder="1"/>
    <xf numFmtId="0" fontId="1" fillId="6" borderId="1" xfId="4" applyFont="1" applyFill="1" applyBorder="1" applyAlignment="1">
      <alignment wrapText="1"/>
    </xf>
    <xf numFmtId="0" fontId="0" fillId="3" borderId="0" xfId="0" applyFill="1" applyAlignment="1">
      <alignment vertical="top" wrapText="1"/>
    </xf>
    <xf numFmtId="0" fontId="0" fillId="0" borderId="0" xfId="0" applyAlignment="1">
      <alignment vertical="top" wrapText="1"/>
    </xf>
    <xf numFmtId="0" fontId="7" fillId="3" borderId="1" xfId="0" applyFont="1" applyFill="1" applyBorder="1" applyAlignment="1">
      <alignment horizontal="left" wrapText="1"/>
    </xf>
    <xf numFmtId="0" fontId="0" fillId="0" borderId="1" xfId="0" applyBorder="1" applyAlignment="1">
      <alignment wrapText="1"/>
    </xf>
    <xf numFmtId="0" fontId="0" fillId="3" borderId="1" xfId="0" applyFill="1" applyBorder="1" applyAlignment="1">
      <alignment wrapText="1"/>
    </xf>
    <xf numFmtId="0" fontId="7" fillId="3" borderId="22" xfId="0" applyFont="1" applyFill="1" applyBorder="1" applyAlignment="1">
      <alignment horizontal="left"/>
    </xf>
    <xf numFmtId="0" fontId="7" fillId="3" borderId="14" xfId="0" applyFont="1" applyFill="1" applyBorder="1" applyAlignment="1">
      <alignment horizontal="left"/>
    </xf>
    <xf numFmtId="0" fontId="0" fillId="3" borderId="1" xfId="0" applyFill="1" applyBorder="1" applyAlignment="1">
      <alignment horizontal="center"/>
    </xf>
    <xf numFmtId="14" fontId="0" fillId="3" borderId="1" xfId="0" applyNumberFormat="1" applyFill="1" applyBorder="1" applyAlignment="1">
      <alignment horizontal="center"/>
    </xf>
    <xf numFmtId="0" fontId="16" fillId="3" borderId="2" xfId="0" applyFont="1" applyFill="1" applyBorder="1" applyAlignment="1">
      <alignment vertical="top" wrapText="1"/>
    </xf>
    <xf numFmtId="0" fontId="16" fillId="3" borderId="5" xfId="0" applyFont="1" applyFill="1" applyBorder="1" applyAlignment="1">
      <alignment vertical="top" wrapText="1"/>
    </xf>
    <xf numFmtId="0" fontId="16" fillId="3" borderId="4" xfId="0" applyFont="1" applyFill="1" applyBorder="1" applyAlignment="1">
      <alignment vertical="top" wrapText="1"/>
    </xf>
    <xf numFmtId="49" fontId="6" fillId="3" borderId="7" xfId="0" applyNumberFormat="1" applyFont="1" applyFill="1" applyBorder="1" applyAlignment="1">
      <alignment horizontal="left" vertical="top" wrapText="1"/>
    </xf>
    <xf numFmtId="49" fontId="0" fillId="0" borderId="9" xfId="0" applyNumberFormat="1" applyBorder="1" applyAlignment="1">
      <alignment wrapText="1"/>
    </xf>
    <xf numFmtId="0" fontId="0" fillId="0" borderId="10" xfId="0" applyBorder="1" applyAlignment="1">
      <alignment wrapText="1"/>
    </xf>
    <xf numFmtId="49" fontId="6" fillId="3" borderId="2" xfId="0" applyNumberFormat="1" applyFont="1" applyFill="1" applyBorder="1" applyAlignment="1">
      <alignment horizontal="left" vertical="top" wrapText="1"/>
    </xf>
    <xf numFmtId="49" fontId="0" fillId="0" borderId="5" xfId="0" applyNumberFormat="1" applyBorder="1" applyAlignment="1">
      <alignment wrapText="1"/>
    </xf>
    <xf numFmtId="0" fontId="0" fillId="0" borderId="4" xfId="0" applyBorder="1" applyAlignment="1">
      <alignment wrapText="1"/>
    </xf>
    <xf numFmtId="0" fontId="15" fillId="3" borderId="2" xfId="1" applyFill="1" applyBorder="1" applyAlignment="1">
      <alignment horizontal="left" vertical="top" wrapText="1"/>
    </xf>
    <xf numFmtId="0" fontId="0" fillId="0" borderId="5" xfId="0" applyBorder="1" applyAlignment="1">
      <alignment wrapText="1"/>
    </xf>
    <xf numFmtId="0" fontId="0" fillId="3" borderId="0" xfId="0" applyFill="1" applyAlignment="1"/>
    <xf numFmtId="0" fontId="0" fillId="0" borderId="11" xfId="0" applyBorder="1" applyAlignment="1"/>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16" fillId="3" borderId="7" xfId="0" applyFont="1" applyFill="1" applyBorder="1" applyAlignment="1">
      <alignment vertical="top" wrapText="1"/>
    </xf>
    <xf numFmtId="0" fontId="16" fillId="3" borderId="9" xfId="0" applyFont="1" applyFill="1" applyBorder="1" applyAlignment="1">
      <alignment vertical="top" wrapText="1"/>
    </xf>
    <xf numFmtId="0" fontId="16" fillId="3" borderId="10" xfId="0" applyFont="1" applyFill="1" applyBorder="1" applyAlignment="1">
      <alignment vertical="top" wrapText="1"/>
    </xf>
    <xf numFmtId="0" fontId="16" fillId="3" borderId="3" xfId="0" applyFont="1" applyFill="1" applyBorder="1" applyAlignment="1">
      <alignment vertical="top" wrapText="1"/>
    </xf>
    <xf numFmtId="0" fontId="16" fillId="3" borderId="0" xfId="0" applyFont="1" applyFill="1" applyAlignment="1">
      <alignment vertical="top" wrapText="1"/>
    </xf>
    <xf numFmtId="0" fontId="16" fillId="3" borderId="11" xfId="0" applyFont="1" applyFill="1" applyBorder="1" applyAlignment="1">
      <alignment vertical="top" wrapText="1"/>
    </xf>
    <xf numFmtId="0" fontId="16" fillId="3" borderId="8" xfId="0" applyFont="1" applyFill="1" applyBorder="1" applyAlignment="1">
      <alignment vertical="top" wrapText="1"/>
    </xf>
    <xf numFmtId="0" fontId="16" fillId="3" borderId="12" xfId="0" applyFont="1" applyFill="1" applyBorder="1" applyAlignment="1">
      <alignment vertical="top" wrapText="1"/>
    </xf>
    <xf numFmtId="0" fontId="16" fillId="3" borderId="13" xfId="0" applyFont="1" applyFill="1" applyBorder="1" applyAlignment="1">
      <alignment vertical="top" wrapText="1"/>
    </xf>
    <xf numFmtId="0" fontId="0" fillId="3" borderId="2" xfId="0" applyFill="1" applyBorder="1" applyAlignment="1">
      <alignment wrapText="1"/>
    </xf>
    <xf numFmtId="164" fontId="9" fillId="3" borderId="14" xfId="0" applyNumberFormat="1" applyFont="1" applyFill="1" applyBorder="1"/>
    <xf numFmtId="0" fontId="0" fillId="0" borderId="14" xfId="0" applyBorder="1"/>
    <xf numFmtId="0" fontId="0" fillId="3" borderId="2" xfId="0" applyFont="1" applyFill="1" applyBorder="1" applyAlignment="1">
      <alignment horizontal="left" vertical="center"/>
    </xf>
    <xf numFmtId="0" fontId="0" fillId="0" borderId="5" xfId="0" applyFont="1" applyBorder="1" applyAlignment="1">
      <alignment horizontal="left"/>
    </xf>
    <xf numFmtId="0" fontId="0" fillId="0" borderId="4" xfId="0" applyFont="1" applyBorder="1" applyAlignment="1">
      <alignment horizontal="left"/>
    </xf>
    <xf numFmtId="0" fontId="7" fillId="3" borderId="1" xfId="0" applyFont="1" applyFill="1" applyBorder="1" applyAlignment="1">
      <alignment horizontal="center"/>
    </xf>
    <xf numFmtId="0" fontId="0" fillId="3" borderId="24" xfId="0" applyFill="1" applyBorder="1" applyAlignment="1">
      <alignment horizontal="center" wrapText="1"/>
    </xf>
    <xf numFmtId="0" fontId="0" fillId="0" borderId="5" xfId="0" applyBorder="1" applyAlignment="1">
      <alignment horizontal="center" wrapText="1"/>
    </xf>
    <xf numFmtId="0" fontId="0" fillId="0" borderId="4" xfId="0" applyBorder="1" applyAlignment="1">
      <alignment horizontal="center" wrapText="1"/>
    </xf>
    <xf numFmtId="0" fontId="7" fillId="3" borderId="26" xfId="0" applyFont="1" applyFill="1" applyBorder="1" applyAlignment="1">
      <alignment horizontal="left" wrapText="1"/>
    </xf>
    <xf numFmtId="0" fontId="0" fillId="0" borderId="27" xfId="0" applyBorder="1" applyAlignment="1">
      <alignment wrapText="1"/>
    </xf>
    <xf numFmtId="0" fontId="0" fillId="4" borderId="24" xfId="0" applyFill="1"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7" fillId="0" borderId="24" xfId="0" applyFont="1"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7" fillId="3" borderId="0" xfId="0" applyFont="1" applyFill="1" applyAlignment="1">
      <alignment vertical="top" wrapText="1"/>
    </xf>
    <xf numFmtId="0" fontId="7" fillId="0" borderId="0" xfId="0" applyFont="1" applyAlignment="1">
      <alignment wrapText="1"/>
    </xf>
    <xf numFmtId="0" fontId="0" fillId="3" borderId="2" xfId="0" applyFont="1" applyFill="1" applyBorder="1" applyAlignment="1">
      <alignment horizontal="left" vertical="center" wrapText="1"/>
    </xf>
    <xf numFmtId="0" fontId="0" fillId="4" borderId="24" xfId="0" applyFill="1"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12" fillId="3" borderId="22" xfId="0"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2" fillId="3" borderId="18" xfId="0" applyFont="1" applyFill="1" applyBorder="1" applyAlignment="1">
      <alignment vertical="top" wrapText="1"/>
    </xf>
    <xf numFmtId="0" fontId="0" fillId="0" borderId="19" xfId="0" applyBorder="1" applyAlignment="1">
      <alignment vertical="top" wrapText="1"/>
    </xf>
    <xf numFmtId="0" fontId="12" fillId="3" borderId="21" xfId="0" applyFont="1" applyFill="1" applyBorder="1" applyAlignment="1">
      <alignment vertical="top" wrapText="1"/>
    </xf>
    <xf numFmtId="0" fontId="0" fillId="0" borderId="6" xfId="0" applyBorder="1" applyAlignment="1">
      <alignment vertical="top" wrapText="1"/>
    </xf>
    <xf numFmtId="0" fontId="0" fillId="0" borderId="20" xfId="0" applyBorder="1" applyAlignment="1">
      <alignment vertical="top" wrapText="1"/>
    </xf>
    <xf numFmtId="0" fontId="0" fillId="3" borderId="0" xfId="0" applyFill="1" applyAlignment="1">
      <alignment wrapText="1"/>
    </xf>
    <xf numFmtId="0" fontId="0" fillId="0" borderId="0" xfId="0" applyAlignment="1">
      <alignment wrapText="1"/>
    </xf>
    <xf numFmtId="0" fontId="24" fillId="0" borderId="0" xfId="0" applyFont="1" applyAlignment="1">
      <alignment horizontal="left" vertical="center" wrapText="1"/>
    </xf>
    <xf numFmtId="0" fontId="0" fillId="0" borderId="0" xfId="0" applyAlignment="1"/>
  </cellXfs>
  <cellStyles count="6">
    <cellStyle name="Hyperlänk" xfId="1" builtinId="8"/>
    <cellStyle name="Hyperlänk 2" xfId="5" xr:uid="{89EB36CC-C458-449C-AE39-CEAE6779A39E}"/>
    <cellStyle name="Normal" xfId="0" builtinId="0" customBuiltin="1"/>
    <cellStyle name="Normal 2" xfId="2" xr:uid="{AC06D4C0-8FEC-46F0-B9D2-A2F94BA5D473}"/>
    <cellStyle name="Normal 2 2" xfId="3" xr:uid="{2B44FC47-D9EC-4B89-8CB2-7955821699B3}"/>
    <cellStyle name="Normal 3" xfId="4" xr:uid="{CC471C42-A903-4470-ABBB-87CBE4CF1531}"/>
  </cellStyles>
  <dxfs count="86">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s>
  <tableStyles count="0" defaultTableStyle="TableStyleMedium2" defaultPivotStyle="PivotStyleLight16"/>
  <colors>
    <mruColors>
      <color rgb="FFFFFFCC"/>
      <color rgb="FFFFFF99"/>
      <color rgb="FFF3F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nbud@foxway.com" TargetMode="External"/><Relationship Id="rId7" Type="http://schemas.openxmlformats.org/officeDocument/2006/relationships/comments" Target="../comments2.xml"/><Relationship Id="rId2" Type="http://schemas.openxmlformats.org/officeDocument/2006/relationships/hyperlink" Target="mailto:wpavrop@advania.se" TargetMode="External"/><Relationship Id="rId1" Type="http://schemas.openxmlformats.org/officeDocument/2006/relationships/hyperlink" Target="mailto:mobiltelefoner2023DYN@atea.se"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mailto:kamkorder@dustin.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1:M126"/>
  <sheetViews>
    <sheetView tabSelected="1" zoomScale="90" zoomScaleNormal="90" workbookViewId="0">
      <selection activeCell="D8" sqref="D8:F8"/>
    </sheetView>
  </sheetViews>
  <sheetFormatPr defaultColWidth="9" defaultRowHeight="13.5" x14ac:dyDescent="0.25"/>
  <cols>
    <col min="1" max="1" width="1.5" style="2" customWidth="1"/>
    <col min="2" max="2" width="16.875" style="2" customWidth="1"/>
    <col min="3" max="3" width="4.875" style="2" customWidth="1"/>
    <col min="4" max="4" width="11.375" style="2" customWidth="1"/>
    <col min="5" max="5" width="17.375" style="2" customWidth="1"/>
    <col min="6" max="6" width="10.75" style="2" customWidth="1"/>
    <col min="7" max="7" width="14.375" style="2" customWidth="1"/>
    <col min="8" max="8" width="11.375" style="2" customWidth="1"/>
    <col min="9" max="9" width="9.75" style="2" customWidth="1"/>
    <col min="10" max="10" width="10.625" style="2" customWidth="1"/>
    <col min="11" max="11" width="23.125" style="2" customWidth="1"/>
    <col min="12" max="12" width="39.75" style="2" customWidth="1"/>
    <col min="13" max="13" width="15" style="2" customWidth="1"/>
    <col min="14" max="16384" width="9" style="2"/>
  </cols>
  <sheetData>
    <row r="1" spans="2:13" x14ac:dyDescent="0.25">
      <c r="I1" s="15"/>
      <c r="J1" s="16"/>
      <c r="K1" s="2" t="s">
        <v>213</v>
      </c>
    </row>
    <row r="2" spans="2:13" ht="24.75" customHeight="1" x14ac:dyDescent="0.45">
      <c r="B2" s="27" t="s">
        <v>124</v>
      </c>
      <c r="C2" s="17"/>
      <c r="H2" s="29" t="s">
        <v>13</v>
      </c>
      <c r="I2" s="30"/>
      <c r="J2" s="88"/>
      <c r="K2" s="88"/>
      <c r="L2" s="88"/>
    </row>
    <row r="3" spans="2:13" ht="24.75" customHeight="1" x14ac:dyDescent="0.4">
      <c r="B3" s="11" t="s">
        <v>73</v>
      </c>
      <c r="C3" s="18"/>
      <c r="H3" s="31" t="s">
        <v>34</v>
      </c>
      <c r="I3" s="32"/>
      <c r="J3" s="89"/>
      <c r="K3" s="88"/>
      <c r="L3" s="88"/>
    </row>
    <row r="4" spans="2:13" ht="24.75" customHeight="1" x14ac:dyDescent="0.4">
      <c r="B4" s="11" t="s">
        <v>74</v>
      </c>
      <c r="C4" s="18"/>
      <c r="H4" s="31" t="s">
        <v>27</v>
      </c>
      <c r="I4" s="31"/>
      <c r="J4" s="88"/>
      <c r="K4" s="88"/>
      <c r="L4" s="88"/>
    </row>
    <row r="5" spans="2:13" ht="24" x14ac:dyDescent="0.4">
      <c r="B5" s="36" t="s">
        <v>71</v>
      </c>
      <c r="C5" s="18"/>
    </row>
    <row r="6" spans="2:13" ht="14.25" customHeight="1" x14ac:dyDescent="0.4">
      <c r="B6" s="18"/>
      <c r="C6" s="18"/>
    </row>
    <row r="7" spans="2:13" ht="15.75" x14ac:dyDescent="0.3">
      <c r="B7" s="19" t="s">
        <v>14</v>
      </c>
      <c r="C7" s="19"/>
      <c r="H7" s="19" t="s">
        <v>15</v>
      </c>
      <c r="M7" s="19"/>
    </row>
    <row r="8" spans="2:13" ht="13.5" customHeight="1" x14ac:dyDescent="0.25">
      <c r="B8" s="2" t="s">
        <v>40</v>
      </c>
      <c r="D8" s="90"/>
      <c r="E8" s="91"/>
      <c r="F8" s="92"/>
      <c r="H8" s="2" t="s">
        <v>16</v>
      </c>
      <c r="I8" s="93" t="str">
        <f>'Prismatris '!B121</f>
        <v>Vinnande anbud</v>
      </c>
      <c r="J8" s="94"/>
      <c r="K8" s="94"/>
      <c r="L8" s="95"/>
    </row>
    <row r="9" spans="2:13" ht="13.5" customHeight="1" x14ac:dyDescent="0.25">
      <c r="B9" s="2" t="s">
        <v>17</v>
      </c>
      <c r="D9" s="90"/>
      <c r="E9" s="91"/>
      <c r="F9" s="92"/>
      <c r="H9" s="2" t="s">
        <v>31</v>
      </c>
      <c r="I9" s="96" t="str">
        <f>'Prismatris '!B122</f>
        <v/>
      </c>
      <c r="J9" s="97"/>
      <c r="K9" s="97"/>
      <c r="L9" s="98"/>
    </row>
    <row r="10" spans="2:13" ht="13.5" customHeight="1" x14ac:dyDescent="0.25">
      <c r="B10" s="2" t="s">
        <v>18</v>
      </c>
      <c r="D10" s="90"/>
      <c r="E10" s="91"/>
      <c r="F10" s="92"/>
      <c r="H10" s="2" t="s">
        <v>18</v>
      </c>
      <c r="I10" s="96" t="str">
        <f>'Prismatris '!B123</f>
        <v/>
      </c>
      <c r="J10" s="97"/>
      <c r="K10" s="97"/>
      <c r="L10" s="98"/>
    </row>
    <row r="11" spans="2:13" ht="13.5" customHeight="1" x14ac:dyDescent="0.25">
      <c r="B11" s="2" t="s">
        <v>19</v>
      </c>
      <c r="D11" s="90"/>
      <c r="E11" s="91"/>
      <c r="F11" s="92"/>
      <c r="H11" s="2" t="s">
        <v>32</v>
      </c>
      <c r="I11" s="96" t="str">
        <f>'Prismatris '!B124</f>
        <v/>
      </c>
      <c r="J11" s="97"/>
      <c r="K11" s="97"/>
      <c r="L11" s="98"/>
    </row>
    <row r="12" spans="2:13" ht="13.5" customHeight="1" x14ac:dyDescent="0.25">
      <c r="B12" s="2" t="s">
        <v>20</v>
      </c>
      <c r="D12" s="90"/>
      <c r="E12" s="91"/>
      <c r="F12" s="92"/>
      <c r="H12" s="2" t="s">
        <v>33</v>
      </c>
      <c r="I12" s="99" t="str">
        <f>HYPERLINK("mailto:"&amp;'Prismatris '!B125)</f>
        <v>mailto:</v>
      </c>
      <c r="J12" s="100"/>
      <c r="K12" s="100"/>
      <c r="L12" s="98"/>
    </row>
    <row r="13" spans="2:13" x14ac:dyDescent="0.25">
      <c r="B13" s="20" t="s">
        <v>21</v>
      </c>
      <c r="C13" s="20"/>
      <c r="D13" s="90"/>
      <c r="E13" s="91"/>
      <c r="F13" s="92"/>
      <c r="H13" s="2" t="s">
        <v>22</v>
      </c>
    </row>
    <row r="14" spans="2:13" ht="15" customHeight="1" x14ac:dyDescent="0.25">
      <c r="B14" s="2" t="s">
        <v>30</v>
      </c>
      <c r="D14" s="90"/>
      <c r="E14" s="91"/>
      <c r="F14" s="92"/>
      <c r="H14" s="103"/>
      <c r="I14" s="103"/>
      <c r="J14" s="103"/>
      <c r="K14" s="103"/>
      <c r="L14" s="103"/>
    </row>
    <row r="15" spans="2:13" x14ac:dyDescent="0.25">
      <c r="B15" s="2" t="s">
        <v>23</v>
      </c>
      <c r="D15" s="90"/>
      <c r="E15" s="91"/>
      <c r="F15" s="92"/>
      <c r="H15" s="103"/>
      <c r="I15" s="103"/>
      <c r="J15" s="103"/>
      <c r="K15" s="103"/>
      <c r="L15" s="103"/>
    </row>
    <row r="16" spans="2:13" x14ac:dyDescent="0.25">
      <c r="B16" s="31" t="s">
        <v>26</v>
      </c>
      <c r="C16" s="32"/>
      <c r="D16" s="90"/>
      <c r="E16" s="91"/>
      <c r="F16" s="92"/>
      <c r="H16" s="103"/>
      <c r="I16" s="103"/>
      <c r="J16" s="103"/>
      <c r="K16" s="103"/>
      <c r="L16" s="103"/>
    </row>
    <row r="17" spans="2:12" x14ac:dyDescent="0.25">
      <c r="B17" s="2" t="s">
        <v>24</v>
      </c>
      <c r="D17" s="105"/>
      <c r="E17" s="106"/>
      <c r="F17" s="107"/>
      <c r="H17" s="103"/>
      <c r="I17" s="103"/>
      <c r="J17" s="103"/>
      <c r="K17" s="103"/>
      <c r="L17" s="103"/>
    </row>
    <row r="18" spans="2:12" x14ac:dyDescent="0.25">
      <c r="D18" s="108"/>
      <c r="E18" s="109"/>
      <c r="F18" s="110"/>
      <c r="H18" s="103"/>
      <c r="I18" s="103"/>
      <c r="J18" s="103"/>
      <c r="K18" s="103"/>
      <c r="L18" s="103"/>
    </row>
    <row r="19" spans="2:12" x14ac:dyDescent="0.25">
      <c r="D19" s="111"/>
      <c r="E19" s="112"/>
      <c r="F19" s="113"/>
      <c r="H19" s="103"/>
      <c r="I19" s="103"/>
      <c r="J19" s="103"/>
      <c r="K19" s="103"/>
      <c r="L19" s="103"/>
    </row>
    <row r="20" spans="2:12" x14ac:dyDescent="0.25">
      <c r="B20" s="101" t="s">
        <v>59</v>
      </c>
      <c r="C20" s="102"/>
      <c r="D20" s="90"/>
      <c r="E20" s="91"/>
      <c r="F20" s="92"/>
      <c r="H20" s="104"/>
      <c r="I20" s="104"/>
      <c r="J20" s="104"/>
      <c r="K20" s="104"/>
      <c r="L20" s="104"/>
    </row>
    <row r="21" spans="2:12" x14ac:dyDescent="0.25">
      <c r="B21" s="101" t="s">
        <v>60</v>
      </c>
      <c r="C21" s="102"/>
      <c r="D21" s="90"/>
      <c r="E21" s="91"/>
      <c r="F21" s="92"/>
      <c r="H21" s="104"/>
      <c r="I21" s="104"/>
      <c r="J21" s="104"/>
      <c r="K21" s="104"/>
      <c r="L21" s="104"/>
    </row>
    <row r="22" spans="2:12" x14ac:dyDescent="0.25">
      <c r="D22" s="46"/>
      <c r="E22" s="46"/>
      <c r="F22" s="46"/>
      <c r="H22" s="47"/>
      <c r="I22" s="47"/>
      <c r="J22" s="47"/>
      <c r="K22" s="47"/>
      <c r="L22" s="47"/>
    </row>
    <row r="23" spans="2:12" x14ac:dyDescent="0.25">
      <c r="B23" s="2" t="s">
        <v>94</v>
      </c>
    </row>
    <row r="24" spans="2:12" ht="14.25" thickBot="1" x14ac:dyDescent="0.3"/>
    <row r="25" spans="2:12" x14ac:dyDescent="0.25">
      <c r="B25" s="86" t="s">
        <v>125</v>
      </c>
      <c r="C25" s="87"/>
      <c r="D25" s="87"/>
      <c r="E25" s="87"/>
      <c r="F25" s="22"/>
      <c r="G25" s="22"/>
      <c r="H25" s="23"/>
    </row>
    <row r="26" spans="2:12" ht="42" customHeight="1" x14ac:dyDescent="0.25">
      <c r="B26" s="34" t="s">
        <v>12</v>
      </c>
      <c r="C26" s="38"/>
      <c r="D26" s="83" t="s">
        <v>38</v>
      </c>
      <c r="E26" s="83"/>
      <c r="F26" s="84"/>
      <c r="G26" s="84"/>
      <c r="H26" s="35" t="s">
        <v>10</v>
      </c>
      <c r="J26" s="132" t="s">
        <v>86</v>
      </c>
      <c r="K26" s="133"/>
      <c r="L26" s="133"/>
    </row>
    <row r="27" spans="2:12" x14ac:dyDescent="0.25">
      <c r="B27" s="41"/>
      <c r="C27" s="48"/>
      <c r="D27" s="85" t="str">
        <f>IF(B27&gt;0,IF('Prismatris '!$B$119=$J$116,'Prismatris '!B14,IF('Prismatris '!$C$119=$J$116,'Prismatris '!#REF!,IF('Prismatris '!$D$119=$J$116,'Prismatris '!D14,IF('Prismatris '!$E$119=$J$116,'Prismatris '!E14,)))),"")</f>
        <v/>
      </c>
      <c r="E27" s="85"/>
      <c r="F27" s="85"/>
      <c r="G27" s="84"/>
      <c r="H27" s="62" t="str">
        <f>IF(B27&gt;0,IF('Prismatris '!$B$119=$J$116,'Prismatris '!B16,IF('Prismatris '!$C$119=$J$116,'Prismatris '!C16,IF('Prismatris '!$D$119=$J$116,'Prismatris '!D16,IF('Prismatris '!$E$119=$J$116,'Prismatris '!E16,)))),"")</f>
        <v/>
      </c>
    </row>
    <row r="28" spans="2:12" ht="15.75" customHeight="1" thickBot="1" x14ac:dyDescent="0.3"/>
    <row r="29" spans="2:12" x14ac:dyDescent="0.25">
      <c r="B29" s="86" t="s">
        <v>126</v>
      </c>
      <c r="C29" s="87"/>
      <c r="D29" s="87"/>
      <c r="E29" s="87"/>
      <c r="F29" s="22"/>
      <c r="G29" s="22"/>
      <c r="H29" s="23"/>
      <c r="J29" s="2" t="s">
        <v>146</v>
      </c>
    </row>
    <row r="30" spans="2:12" ht="42" customHeight="1" x14ac:dyDescent="0.25">
      <c r="B30" s="34" t="s">
        <v>12</v>
      </c>
      <c r="C30" s="38"/>
      <c r="D30" s="83" t="s">
        <v>38</v>
      </c>
      <c r="E30" s="83"/>
      <c r="F30" s="84"/>
      <c r="G30" s="84"/>
      <c r="H30" s="35" t="s">
        <v>10</v>
      </c>
      <c r="J30" s="81" t="s">
        <v>83</v>
      </c>
      <c r="K30" s="82"/>
      <c r="L30" s="82"/>
    </row>
    <row r="31" spans="2:12" x14ac:dyDescent="0.25">
      <c r="B31" s="41"/>
      <c r="C31" s="48"/>
      <c r="D31" s="85" t="str">
        <f>IF(B31&gt;0,IF('Prismatris '!$B$119=$J$116,'Prismatris '!B18,IF('Prismatris '!$C$119=$J$116,'Prismatris '!C18,IF('Prismatris '!$D$119=$J$116,'Prismatris '!D18,IF('Prismatris '!$E$119=$J$116,'Prismatris '!E18,)))),"")</f>
        <v/>
      </c>
      <c r="E31" s="85"/>
      <c r="F31" s="85"/>
      <c r="G31" s="84"/>
      <c r="H31" s="62" t="str">
        <f>IF(B31&gt;0,IF('Prismatris '!$B$119=$J$116,'Prismatris '!B20,IF('Prismatris '!$C$119=$J$116,'Prismatris '!C20,IF('Prismatris '!$D$119=$J$116,'Prismatris '!D20,IF('Prismatris '!$E$119=$J$116,'Prismatris '!E20)))),"")</f>
        <v/>
      </c>
    </row>
    <row r="32" spans="2:12" ht="14.25" thickBot="1" x14ac:dyDescent="0.3"/>
    <row r="33" spans="2:12" x14ac:dyDescent="0.25">
      <c r="B33" s="86" t="s">
        <v>127</v>
      </c>
      <c r="C33" s="87"/>
      <c r="D33" s="87"/>
      <c r="E33" s="87"/>
      <c r="F33" s="22"/>
      <c r="G33" s="22"/>
      <c r="H33" s="23"/>
      <c r="J33" s="2" t="s">
        <v>147</v>
      </c>
    </row>
    <row r="34" spans="2:12" ht="52.5" customHeight="1" x14ac:dyDescent="0.25">
      <c r="B34" s="34" t="s">
        <v>12</v>
      </c>
      <c r="C34" s="38"/>
      <c r="D34" s="83" t="s">
        <v>38</v>
      </c>
      <c r="E34" s="83"/>
      <c r="F34" s="84"/>
      <c r="G34" s="84"/>
      <c r="H34" s="35" t="s">
        <v>10</v>
      </c>
      <c r="J34" s="81" t="s">
        <v>104</v>
      </c>
      <c r="K34" s="82"/>
      <c r="L34" s="82"/>
    </row>
    <row r="35" spans="2:12" x14ac:dyDescent="0.25">
      <c r="B35" s="41"/>
      <c r="C35" s="48"/>
      <c r="D35" s="85" t="str">
        <f>IF(B35&gt;0,IF('Prismatris '!$B$119=$J$116,'Prismatris '!B22,IF('Prismatris '!$C$119=$J$116,'Prismatris '!C22,IF('Prismatris '!$D$119=$J$116,'Prismatris '!D22,IF('Prismatris '!$E$119=$J$116,'Prismatris '!E22,)))),"")</f>
        <v/>
      </c>
      <c r="E35" s="85"/>
      <c r="F35" s="85"/>
      <c r="G35" s="84"/>
      <c r="H35" s="62" t="str">
        <f>IF(B35&gt;0,IF('Prismatris '!$B$119=$J$116,'Prismatris '!B24,IF('Prismatris '!$C$119=$J$116,'Prismatris '!C24,IF('Prismatris '!$D$119=$J$116,'Prismatris '!D24,IF('Prismatris '!$E$119=$J$116,'Prismatris '!E24)))),"")</f>
        <v/>
      </c>
      <c r="J35" s="82"/>
      <c r="K35" s="82"/>
      <c r="L35" s="82"/>
    </row>
    <row r="36" spans="2:12" ht="14.25" thickBot="1" x14ac:dyDescent="0.3"/>
    <row r="37" spans="2:12" x14ac:dyDescent="0.25">
      <c r="B37" s="86" t="s">
        <v>128</v>
      </c>
      <c r="C37" s="87"/>
      <c r="D37" s="87"/>
      <c r="E37" s="87"/>
      <c r="F37" s="22"/>
      <c r="G37" s="22"/>
      <c r="H37" s="23"/>
      <c r="J37" s="2" t="s">
        <v>148</v>
      </c>
    </row>
    <row r="38" spans="2:12" ht="42" customHeight="1" x14ac:dyDescent="0.25">
      <c r="B38" s="34" t="s">
        <v>12</v>
      </c>
      <c r="C38" s="38"/>
      <c r="D38" s="83" t="s">
        <v>38</v>
      </c>
      <c r="E38" s="83"/>
      <c r="F38" s="84"/>
      <c r="G38" s="84"/>
      <c r="H38" s="35" t="s">
        <v>10</v>
      </c>
      <c r="J38" s="81" t="s">
        <v>84</v>
      </c>
      <c r="K38" s="82"/>
      <c r="L38" s="82"/>
    </row>
    <row r="39" spans="2:12" x14ac:dyDescent="0.25">
      <c r="B39" s="41"/>
      <c r="C39" s="48"/>
      <c r="D39" s="85" t="str">
        <f>IF(B39&gt;0,IF('Prismatris '!$B$119=$J$116,'Prismatris '!B26,IF('Prismatris '!$C$119=$J$116,'Prismatris '!C26,IF('Prismatris '!$D$119=$J$116,'Prismatris '!D26,IF('Prismatris '!$E$119=$J$116,'Prismatris '!E26,)))),"")</f>
        <v/>
      </c>
      <c r="E39" s="85"/>
      <c r="F39" s="85"/>
      <c r="G39" s="84"/>
      <c r="H39" s="62" t="str">
        <f>IF(B39&gt;0,IF('Prismatris '!$B$119=$J$116,'Prismatris '!B28,IF('Prismatris '!$C$119=$J$116,'Prismatris '!C28,IF('Prismatris '!$D$119=$J$116,'Prismatris '!D28,IF('Prismatris '!$E$119=$J$116,'Prismatris '!E28,)))),"")</f>
        <v/>
      </c>
      <c r="J39" s="82"/>
      <c r="K39" s="82"/>
      <c r="L39" s="82"/>
    </row>
    <row r="40" spans="2:12" ht="14.25" thickBot="1" x14ac:dyDescent="0.3">
      <c r="J40" s="82"/>
      <c r="K40" s="82"/>
      <c r="L40" s="82"/>
    </row>
    <row r="41" spans="2:12" x14ac:dyDescent="0.25">
      <c r="B41" s="86" t="s">
        <v>129</v>
      </c>
      <c r="C41" s="87"/>
      <c r="D41" s="87"/>
      <c r="E41" s="87"/>
      <c r="F41" s="22"/>
      <c r="G41" s="22"/>
      <c r="H41" s="23"/>
      <c r="J41" s="2" t="s">
        <v>149</v>
      </c>
    </row>
    <row r="42" spans="2:12" ht="42" customHeight="1" x14ac:dyDescent="0.25">
      <c r="B42" s="34" t="s">
        <v>12</v>
      </c>
      <c r="C42" s="38"/>
      <c r="D42" s="83" t="s">
        <v>38</v>
      </c>
      <c r="E42" s="83"/>
      <c r="F42" s="84"/>
      <c r="G42" s="84"/>
      <c r="H42" s="35" t="s">
        <v>10</v>
      </c>
      <c r="J42" s="81" t="s">
        <v>85</v>
      </c>
      <c r="K42" s="82"/>
      <c r="L42" s="82"/>
    </row>
    <row r="43" spans="2:12" x14ac:dyDescent="0.25">
      <c r="B43" s="41"/>
      <c r="C43" s="48"/>
      <c r="D43" s="85" t="str">
        <f>IF(B43&gt;0,IF('Prismatris '!$B$119=$J$116,'Prismatris '!B30,IF('Prismatris '!$C$119=$J$116,'Prismatris '!C30,IF('Prismatris '!$D$119=$J$116,'Prismatris '!D30,IF('Prismatris '!$E$119=$J$116,'Prismatris '!E30,)))),"")</f>
        <v/>
      </c>
      <c r="E43" s="85"/>
      <c r="F43" s="85"/>
      <c r="G43" s="84"/>
      <c r="H43" s="62" t="str">
        <f>IF(B43&gt;0,IF('Prismatris '!$B$119=$J$116,'Prismatris '!B32,IF('Prismatris '!$C$119=$J$116,'Prismatris '!C32,IF('Prismatris '!$D$119=$J$116,'Prismatris '!D32,IF('Prismatris '!$E$119=$J$116,'Prismatris '!E32,)))),"")</f>
        <v/>
      </c>
    </row>
    <row r="44" spans="2:12" ht="14.25" thickBot="1" x14ac:dyDescent="0.3"/>
    <row r="45" spans="2:12" x14ac:dyDescent="0.25">
      <c r="B45" s="86" t="s">
        <v>130</v>
      </c>
      <c r="C45" s="87"/>
      <c r="D45" s="87"/>
      <c r="E45" s="87"/>
      <c r="F45" s="22"/>
      <c r="G45" s="22"/>
      <c r="H45" s="23"/>
      <c r="J45" s="2" t="s">
        <v>150</v>
      </c>
    </row>
    <row r="46" spans="2:12" ht="42" customHeight="1" x14ac:dyDescent="0.25">
      <c r="B46" s="34" t="s">
        <v>12</v>
      </c>
      <c r="C46" s="38"/>
      <c r="D46" s="83" t="s">
        <v>38</v>
      </c>
      <c r="E46" s="83"/>
      <c r="F46" s="84"/>
      <c r="G46" s="84"/>
      <c r="H46" s="35" t="s">
        <v>10</v>
      </c>
      <c r="J46" s="81" t="s">
        <v>151</v>
      </c>
      <c r="K46" s="82"/>
      <c r="L46" s="82"/>
    </row>
    <row r="47" spans="2:12" x14ac:dyDescent="0.25">
      <c r="B47" s="41"/>
      <c r="C47" s="48"/>
      <c r="D47" s="85" t="str">
        <f>IF(B47&gt;0,IF('Prismatris '!$B$119=$J$116,'Prismatris '!B34,IF('Prismatris '!$C$119=$J$116,'Prismatris '!C34,IF('Prismatris '!$D$119=$J$116,'Prismatris '!D34,IF('Prismatris '!$E$119=$J$116,'Prismatris '!E34,)))),"")</f>
        <v/>
      </c>
      <c r="E47" s="85"/>
      <c r="F47" s="85"/>
      <c r="G47" s="84"/>
      <c r="H47" s="62" t="str">
        <f>IF(B47&gt;0,IF('Prismatris '!$B$119=$J$116,'Prismatris '!B36,IF('Prismatris '!$C$119=$J$116,'Prismatris '!C36,IF('Prismatris '!$D$119=$J$116,'Prismatris '!D36,IF('Prismatris '!$E$119=$J$116,'Prismatris '!E36,)))),"")</f>
        <v/>
      </c>
      <c r="J47" s="82"/>
      <c r="K47" s="82"/>
      <c r="L47" s="82"/>
    </row>
    <row r="48" spans="2:12" ht="14.25" thickBot="1" x14ac:dyDescent="0.3">
      <c r="J48" s="82"/>
      <c r="K48" s="82"/>
      <c r="L48" s="82"/>
    </row>
    <row r="49" spans="2:12" x14ac:dyDescent="0.25">
      <c r="B49" s="86" t="s">
        <v>131</v>
      </c>
      <c r="C49" s="87"/>
      <c r="D49" s="87"/>
      <c r="E49" s="87"/>
      <c r="F49" s="22"/>
      <c r="G49" s="22"/>
      <c r="H49" s="23"/>
      <c r="J49" s="82"/>
      <c r="K49" s="82"/>
      <c r="L49" s="82"/>
    </row>
    <row r="50" spans="2:12" ht="42" customHeight="1" x14ac:dyDescent="0.25">
      <c r="B50" s="34" t="s">
        <v>12</v>
      </c>
      <c r="C50" s="38"/>
      <c r="D50" s="83" t="s">
        <v>38</v>
      </c>
      <c r="E50" s="83"/>
      <c r="F50" s="84"/>
      <c r="G50" s="84"/>
      <c r="H50" s="35" t="s">
        <v>10</v>
      </c>
      <c r="J50" s="82"/>
      <c r="K50" s="82"/>
      <c r="L50" s="82"/>
    </row>
    <row r="51" spans="2:12" x14ac:dyDescent="0.25">
      <c r="B51" s="41"/>
      <c r="C51" s="48"/>
      <c r="D51" s="85" t="str">
        <f>IF(B51&gt;0,IF('Prismatris '!$B$119=$J$116,'Prismatris '!B38,IF('Prismatris '!$C$119=$J$116,'Prismatris '!C38,IF('Prismatris '!$D$119=$J$116,'Prismatris '!D38,IF('Prismatris '!$E$119=$J$116,'Prismatris '!E38,)))),"")</f>
        <v/>
      </c>
      <c r="E51" s="85"/>
      <c r="F51" s="85"/>
      <c r="G51" s="84"/>
      <c r="H51" s="62" t="str">
        <f>IF(B51&gt;0,IF('Prismatris '!$B$119=$J$116,'Prismatris '!B40,IF('Prismatris '!$C$119=$J$116,'Prismatris '!C40,IF('Prismatris '!$D$119=$J$116,'Prismatris '!D40,IF('Prismatris '!$E$119=$J$116,'Prismatris '!E40,)))),"")</f>
        <v/>
      </c>
      <c r="J51" s="57" t="s">
        <v>88</v>
      </c>
    </row>
    <row r="52" spans="2:12" ht="14.25" thickBot="1" x14ac:dyDescent="0.3"/>
    <row r="53" spans="2:12" x14ac:dyDescent="0.25">
      <c r="B53" s="86" t="s">
        <v>132</v>
      </c>
      <c r="C53" s="87"/>
      <c r="D53" s="87"/>
      <c r="E53" s="87"/>
      <c r="F53" s="22"/>
      <c r="G53" s="22"/>
      <c r="H53" s="23"/>
      <c r="J53" s="2" t="s">
        <v>143</v>
      </c>
    </row>
    <row r="54" spans="2:12" ht="42" customHeight="1" x14ac:dyDescent="0.25">
      <c r="B54" s="34" t="s">
        <v>12</v>
      </c>
      <c r="C54" s="38"/>
      <c r="D54" s="83" t="s">
        <v>38</v>
      </c>
      <c r="E54" s="83"/>
      <c r="F54" s="84"/>
      <c r="G54" s="84"/>
      <c r="H54" s="35" t="s">
        <v>10</v>
      </c>
      <c r="J54" s="81" t="s">
        <v>120</v>
      </c>
      <c r="K54" s="82"/>
      <c r="L54" s="82"/>
    </row>
    <row r="55" spans="2:12" x14ac:dyDescent="0.25">
      <c r="B55" s="41"/>
      <c r="C55" s="48"/>
      <c r="D55" s="85" t="str">
        <f>IF(B55&gt;0,IF('Prismatris '!$B$119=$J$116,'Prismatris '!B42,IF('Prismatris '!$C$119=$J$116,'Prismatris '!C42,IF('Prismatris '!$D$119=$J$116,'Prismatris '!D42,IF('Prismatris '!$E$119=$J$116,'Prismatris '!E42,)))),"")</f>
        <v/>
      </c>
      <c r="E55" s="85"/>
      <c r="F55" s="85"/>
      <c r="G55" s="84"/>
      <c r="H55" s="62" t="str">
        <f>IF(B55&gt;0,IF('Prismatris '!$B$119=$J$116,'Prismatris '!B44,IF('Prismatris '!$C$119=$J$116,'Prismatris '!C44,IF('Prismatris '!$D$119=$J$116,'Prismatris '!D44,IF('Prismatris '!$E$119=$J$116,'Prismatris '!E44,)))),"")</f>
        <v/>
      </c>
    </row>
    <row r="56" spans="2:12" ht="14.25" thickBot="1" x14ac:dyDescent="0.3"/>
    <row r="57" spans="2:12" x14ac:dyDescent="0.25">
      <c r="B57" s="86" t="s">
        <v>133</v>
      </c>
      <c r="C57" s="87"/>
      <c r="D57" s="87"/>
      <c r="E57" s="87"/>
      <c r="F57" s="22"/>
      <c r="G57" s="22"/>
      <c r="H57" s="23"/>
      <c r="J57" s="2" t="s">
        <v>144</v>
      </c>
    </row>
    <row r="58" spans="2:12" ht="42" customHeight="1" x14ac:dyDescent="0.25">
      <c r="B58" s="34" t="s">
        <v>12</v>
      </c>
      <c r="C58" s="38"/>
      <c r="D58" s="83" t="s">
        <v>38</v>
      </c>
      <c r="E58" s="83"/>
      <c r="F58" s="84"/>
      <c r="G58" s="84"/>
      <c r="H58" s="35" t="s">
        <v>10</v>
      </c>
      <c r="J58" s="81" t="s">
        <v>87</v>
      </c>
      <c r="K58" s="82"/>
      <c r="L58" s="82"/>
    </row>
    <row r="59" spans="2:12" x14ac:dyDescent="0.25">
      <c r="B59" s="41"/>
      <c r="C59" s="48"/>
      <c r="D59" s="85" t="str">
        <f>IF(B59&gt;0,IF('Prismatris '!$B$119=$J$116,'Prismatris '!B46,IF('Prismatris '!$C$119=$J$116,'Prismatris '!C46,IF('Prismatris '!$D$119=$J$116,'Prismatris '!D46,IF('Prismatris '!$E$119=$J$116,'Prismatris '!E46,)))),"")</f>
        <v/>
      </c>
      <c r="E59" s="85"/>
      <c r="F59" s="85"/>
      <c r="G59" s="84"/>
      <c r="H59" s="62" t="str">
        <f>IF(B59&gt;0,IF('Prismatris '!$B$119=$J$116,'Prismatris '!B48,IF('Prismatris '!$C$119=$J$116,'Prismatris '!C48,IF('Prismatris '!$D$119=$J$116,'Prismatris '!D48,IF('Prismatris '!$E$119=$J$116,'Prismatris '!E48,)))),"")</f>
        <v/>
      </c>
    </row>
    <row r="60" spans="2:12" ht="14.25" thickBot="1" x14ac:dyDescent="0.3"/>
    <row r="61" spans="2:12" x14ac:dyDescent="0.25">
      <c r="B61" s="86" t="s">
        <v>134</v>
      </c>
      <c r="C61" s="87"/>
      <c r="D61" s="87"/>
      <c r="E61" s="87"/>
      <c r="F61" s="22"/>
      <c r="G61" s="22"/>
      <c r="H61" s="23"/>
      <c r="J61" s="2" t="s">
        <v>145</v>
      </c>
    </row>
    <row r="62" spans="2:12" ht="42" customHeight="1" x14ac:dyDescent="0.25">
      <c r="B62" s="34" t="s">
        <v>12</v>
      </c>
      <c r="C62" s="38"/>
      <c r="D62" s="83" t="s">
        <v>38</v>
      </c>
      <c r="E62" s="83"/>
      <c r="F62" s="84"/>
      <c r="G62" s="84"/>
      <c r="H62" s="35" t="s">
        <v>10</v>
      </c>
      <c r="J62" s="81" t="s">
        <v>89</v>
      </c>
      <c r="K62" s="82"/>
      <c r="L62" s="82"/>
    </row>
    <row r="63" spans="2:12" x14ac:dyDescent="0.25">
      <c r="B63" s="41"/>
      <c r="C63" s="48"/>
      <c r="D63" s="85" t="str">
        <f>IF(B63&gt;0,IF('Prismatris '!$B$119=$J$116,'Prismatris '!B50,IF('Prismatris '!$C$119=$J$116,'Prismatris '!C50,IF('Prismatris '!$D$119=$J$116,'Prismatris '!D50,IF('Prismatris '!$E$119=$J$116,'Prismatris '!E50,)))),"")</f>
        <v/>
      </c>
      <c r="E63" s="85"/>
      <c r="F63" s="85"/>
      <c r="G63" s="84"/>
      <c r="H63" s="62" t="str">
        <f>IF(B63&gt;0,IF('Prismatris '!$B$119=$J$116,'Prismatris '!B52,IF('Prismatris '!$C$119=$J$116,'Prismatris '!C52,IF('Prismatris '!$D$119=$J$116,'Prismatris '!D52,IF('Prismatris '!$E$119=$J$116,'Prismatris '!E52,)))),"")</f>
        <v/>
      </c>
    </row>
    <row r="64" spans="2:12" ht="14.25" thickBot="1" x14ac:dyDescent="0.3"/>
    <row r="65" spans="2:8" x14ac:dyDescent="0.25">
      <c r="B65" s="86" t="s">
        <v>135</v>
      </c>
      <c r="C65" s="87"/>
      <c r="D65" s="87"/>
      <c r="E65" s="87"/>
      <c r="F65" s="22"/>
      <c r="G65" s="22"/>
      <c r="H65" s="23"/>
    </row>
    <row r="66" spans="2:8" ht="42" customHeight="1" x14ac:dyDescent="0.25">
      <c r="B66" s="34" t="s">
        <v>12</v>
      </c>
      <c r="C66" s="38"/>
      <c r="D66" s="83" t="s">
        <v>38</v>
      </c>
      <c r="E66" s="83"/>
      <c r="F66" s="84"/>
      <c r="G66" s="84"/>
      <c r="H66" s="35" t="s">
        <v>10</v>
      </c>
    </row>
    <row r="67" spans="2:8" x14ac:dyDescent="0.25">
      <c r="B67" s="41"/>
      <c r="C67" s="48"/>
      <c r="D67" s="85" t="str">
        <f>IF(B67&gt;0,IF('Prismatris '!$B$119=$J$116,'Prismatris '!B54,IF('Prismatris '!$C$119=$J$116,'Prismatris '!C54,IF('Prismatris '!$D$119=$J$116,'Prismatris '!D54,IF('Prismatris '!$E$119=$J$116,'Prismatris '!E54,)))),"")</f>
        <v/>
      </c>
      <c r="E67" s="85"/>
      <c r="F67" s="85"/>
      <c r="G67" s="84"/>
      <c r="H67" s="62" t="str">
        <f>IF(B67&gt;0,IF('Prismatris '!$B$119=$J$116,'Prismatris '!B56,IF('Prismatris '!$C$119=$J$116,'Prismatris '!C56,IF('Prismatris '!$D$119=$J$116,'Prismatris '!D56,IF('Prismatris '!$E$119=$J$116,'Prismatris '!E56,)))),"")</f>
        <v/>
      </c>
    </row>
    <row r="68" spans="2:8" ht="14.25" thickBot="1" x14ac:dyDescent="0.3"/>
    <row r="69" spans="2:8" x14ac:dyDescent="0.25">
      <c r="B69" s="86" t="s">
        <v>136</v>
      </c>
      <c r="C69" s="87"/>
      <c r="D69" s="87"/>
      <c r="E69" s="87"/>
      <c r="F69" s="22"/>
      <c r="G69" s="22"/>
      <c r="H69" s="23"/>
    </row>
    <row r="70" spans="2:8" ht="42" customHeight="1" x14ac:dyDescent="0.25">
      <c r="B70" s="34" t="s">
        <v>12</v>
      </c>
      <c r="C70" s="38"/>
      <c r="D70" s="83" t="s">
        <v>38</v>
      </c>
      <c r="E70" s="83"/>
      <c r="F70" s="84"/>
      <c r="G70" s="84"/>
      <c r="H70" s="35" t="s">
        <v>10</v>
      </c>
    </row>
    <row r="71" spans="2:8" x14ac:dyDescent="0.25">
      <c r="B71" s="41"/>
      <c r="C71" s="48"/>
      <c r="D71" s="85" t="str">
        <f>IF(B71&gt;0,IF('Prismatris '!$B$119=$J$116,'Prismatris '!B58,IF('Prismatris '!$C$119=$J$116,'Prismatris '!C58,IF('Prismatris '!$D$119=$J$116,'Prismatris '!D58,IF('Prismatris '!$E$119=$J$116,'Prismatris '!E58,)))),"")</f>
        <v/>
      </c>
      <c r="E71" s="85"/>
      <c r="F71" s="85"/>
      <c r="G71" s="84"/>
      <c r="H71" s="62" t="str">
        <f>IF(B71&gt;0,IF('Prismatris '!$B$119=$J$116,'Prismatris '!B60,IF('Prismatris '!$C$119=$J$116,'Prismatris '!C60,IF('Prismatris '!$D$119=$J$116,'Prismatris '!D60,IF('Prismatris '!$E$119=$J$116,'Prismatris '!E60,)))),"")</f>
        <v/>
      </c>
    </row>
    <row r="72" spans="2:8" ht="14.25" thickBot="1" x14ac:dyDescent="0.3"/>
    <row r="73" spans="2:8" x14ac:dyDescent="0.25">
      <c r="B73" s="86" t="s">
        <v>137</v>
      </c>
      <c r="C73" s="87"/>
      <c r="D73" s="87"/>
      <c r="E73" s="87"/>
      <c r="F73" s="22"/>
      <c r="G73" s="22"/>
      <c r="H73" s="23"/>
    </row>
    <row r="74" spans="2:8" ht="42" customHeight="1" x14ac:dyDescent="0.25">
      <c r="B74" s="34" t="s">
        <v>12</v>
      </c>
      <c r="C74" s="38"/>
      <c r="D74" s="83" t="s">
        <v>38</v>
      </c>
      <c r="E74" s="83"/>
      <c r="F74" s="84"/>
      <c r="G74" s="84"/>
      <c r="H74" s="35" t="s">
        <v>10</v>
      </c>
    </row>
    <row r="75" spans="2:8" x14ac:dyDescent="0.25">
      <c r="B75" s="41"/>
      <c r="C75" s="48"/>
      <c r="D75" s="85" t="str">
        <f>IF(B75&gt;0,IF('Prismatris '!$B$119=$J$116,'Prismatris '!B62,IF('Prismatris '!$C$119=$J$116,'Prismatris '!C62,IF('Prismatris '!$D$119=$J$116,'Prismatris '!D62,IF('Prismatris '!$E$119=$J$116,'Prismatris '!E62,)))),"")</f>
        <v/>
      </c>
      <c r="E75" s="85"/>
      <c r="F75" s="85"/>
      <c r="G75" s="84"/>
      <c r="H75" s="62" t="str">
        <f>IF(B75&gt;0,IF('Prismatris '!$B$119=$J$116,'Prismatris '!B64,IF('Prismatris '!$C$119=$J$116,'Prismatris '!C64,IF('Prismatris '!$D$119=$J$116,'Prismatris '!D64,IF('Prismatris '!$E$119=$J$116,'Prismatris '!E64,)))),"")</f>
        <v/>
      </c>
    </row>
    <row r="76" spans="2:8" ht="14.25" thickBot="1" x14ac:dyDescent="0.3"/>
    <row r="77" spans="2:8" x14ac:dyDescent="0.25">
      <c r="B77" s="86" t="s">
        <v>138</v>
      </c>
      <c r="C77" s="87"/>
      <c r="D77" s="87"/>
      <c r="E77" s="87"/>
      <c r="F77" s="22"/>
      <c r="G77" s="22"/>
      <c r="H77" s="23"/>
    </row>
    <row r="78" spans="2:8" ht="42" customHeight="1" x14ac:dyDescent="0.25">
      <c r="B78" s="34" t="s">
        <v>12</v>
      </c>
      <c r="C78" s="38"/>
      <c r="D78" s="83" t="s">
        <v>38</v>
      </c>
      <c r="E78" s="83"/>
      <c r="F78" s="84"/>
      <c r="G78" s="84"/>
      <c r="H78" s="35" t="s">
        <v>10</v>
      </c>
    </row>
    <row r="79" spans="2:8" x14ac:dyDescent="0.25">
      <c r="B79" s="41"/>
      <c r="C79" s="48"/>
      <c r="D79" s="85" t="str">
        <f>IF(B79&gt;0,IF('Prismatris '!$B$119=$J$116,'Prismatris '!B66,IF('Prismatris '!$C$119=$J$116,'Prismatris '!C66,IF('Prismatris '!$D$119=$J$116,'Prismatris '!D66,IF('Prismatris '!$E$119=$J$116,'Prismatris '!E66,)))),"")</f>
        <v/>
      </c>
      <c r="E79" s="85"/>
      <c r="F79" s="85"/>
      <c r="G79" s="84"/>
      <c r="H79" s="62" t="str">
        <f>IF(B79&gt;0,IF('Prismatris '!$B$119=$J$116,'Prismatris '!B68,IF('Prismatris '!$C$119=$J$116,'Prismatris '!C68,IF('Prismatris '!$D$119=$J$116,'Prismatris '!D68,IF('Prismatris '!$E$119=$J$116,'Prismatris '!E68,)))),"")</f>
        <v/>
      </c>
    </row>
    <row r="80" spans="2:8" ht="14.25" thickBot="1" x14ac:dyDescent="0.3"/>
    <row r="81" spans="2:11" x14ac:dyDescent="0.25">
      <c r="B81" s="86" t="s">
        <v>139</v>
      </c>
      <c r="C81" s="87"/>
      <c r="D81" s="87"/>
      <c r="E81" s="87"/>
      <c r="F81" s="22"/>
      <c r="G81" s="22"/>
      <c r="H81" s="23"/>
    </row>
    <row r="82" spans="2:11" ht="42" customHeight="1" x14ac:dyDescent="0.25">
      <c r="B82" s="34" t="s">
        <v>12</v>
      </c>
      <c r="C82" s="38"/>
      <c r="D82" s="83" t="s">
        <v>38</v>
      </c>
      <c r="E82" s="83"/>
      <c r="F82" s="84"/>
      <c r="G82" s="84"/>
      <c r="H82" s="35" t="s">
        <v>10</v>
      </c>
    </row>
    <row r="83" spans="2:11" x14ac:dyDescent="0.25">
      <c r="B83" s="41"/>
      <c r="C83" s="48"/>
      <c r="D83" s="85" t="str">
        <f>IF(B83&gt;0,IF('Prismatris '!$B$119=$J$116,'Prismatris '!B70,IF('Prismatris '!$C$119=$J$116,'Prismatris '!C70,IF('Prismatris '!$D$119=$J$116,'Prismatris '!D70,IF('Prismatris '!$E$119=$J$116,'Prismatris '!E70,)))),"")</f>
        <v/>
      </c>
      <c r="E83" s="85"/>
      <c r="F83" s="85"/>
      <c r="G83" s="84"/>
      <c r="H83" s="62" t="str">
        <f>IF(B83&gt;0,IF('Prismatris '!$B$119=$J$116,'Prismatris '!B72,IF('Prismatris '!$C$119=$J$116,'Prismatris '!C72,IF('Prismatris '!$D$119=$J$116,'Prismatris '!D72,IF('Prismatris '!$E$119=$J$116,'Prismatris '!E72,)))),"")</f>
        <v/>
      </c>
    </row>
    <row r="84" spans="2:11" x14ac:dyDescent="0.25">
      <c r="B84" s="2">
        <f>SUM(B27,B35,B39,B55,B59,B67,B71,B75,B79)</f>
        <v>0</v>
      </c>
    </row>
    <row r="85" spans="2:11" ht="14.25" thickBot="1" x14ac:dyDescent="0.3">
      <c r="G85" s="52"/>
      <c r="H85" s="52"/>
      <c r="I85" s="52"/>
      <c r="J85" s="52"/>
      <c r="K85" s="52"/>
    </row>
    <row r="86" spans="2:11" ht="14.25" thickBot="1" x14ac:dyDescent="0.3">
      <c r="B86" s="55" t="s">
        <v>28</v>
      </c>
      <c r="G86" s="52"/>
      <c r="H86" s="52"/>
      <c r="I86" s="52"/>
      <c r="J86" s="52"/>
      <c r="K86" s="52"/>
    </row>
    <row r="87" spans="2:11" x14ac:dyDescent="0.25">
      <c r="B87" s="124" t="s">
        <v>140</v>
      </c>
      <c r="C87" s="125"/>
      <c r="D87" s="125"/>
      <c r="E87" s="125"/>
      <c r="F87" s="125"/>
      <c r="G87" s="56"/>
      <c r="H87" s="37"/>
      <c r="I87" s="56"/>
      <c r="J87" s="56"/>
      <c r="K87" s="56"/>
    </row>
    <row r="88" spans="2:11" x14ac:dyDescent="0.25">
      <c r="B88" s="39" t="s">
        <v>12</v>
      </c>
      <c r="C88" s="120" t="s">
        <v>29</v>
      </c>
      <c r="D88" s="120"/>
      <c r="E88" s="120"/>
      <c r="F88" s="120"/>
      <c r="H88" s="40" t="s">
        <v>10</v>
      </c>
      <c r="I88" s="129" t="s">
        <v>35</v>
      </c>
      <c r="J88" s="130"/>
      <c r="K88" s="131"/>
    </row>
    <row r="89" spans="2:11" x14ac:dyDescent="0.25">
      <c r="B89" s="41"/>
      <c r="C89" s="117" t="s">
        <v>75</v>
      </c>
      <c r="D89" s="118"/>
      <c r="E89" s="118"/>
      <c r="F89" s="119"/>
      <c r="H89" s="62" t="str">
        <f>IF(B89&gt;0,IF('Prismatris '!$B$119=$J$116,'Prismatris '!B77,IF('Prismatris '!$C$119=$J$116,'Prismatris '!C77,IF('Prismatris '!$D$119=$J$116,'Prismatris '!D77,IF('Prismatris '!$E$119=$J$116,'Prismatris '!E77,)))),"")</f>
        <v/>
      </c>
      <c r="I89" s="126"/>
      <c r="J89" s="127"/>
      <c r="K89" s="128"/>
    </row>
    <row r="90" spans="2:11" x14ac:dyDescent="0.25">
      <c r="B90" s="41"/>
      <c r="C90" s="117" t="s">
        <v>76</v>
      </c>
      <c r="D90" s="118"/>
      <c r="E90" s="118"/>
      <c r="F90" s="119"/>
      <c r="H90" s="62" t="str">
        <f>IF(B90&gt;0,IF('Prismatris '!$B$119=$J$116,'Prismatris '!B80,IF('Prismatris '!$C$119=$J$116,'Prismatris '!C80,IF('Prismatris '!$D$119=$J$116,'Prismatris '!D80,IF('Prismatris '!$E$119=$J$116,'Prismatris '!E80,)))),"")</f>
        <v/>
      </c>
      <c r="I90" s="135"/>
      <c r="J90" s="136"/>
      <c r="K90" s="137"/>
    </row>
    <row r="91" spans="2:11" x14ac:dyDescent="0.25">
      <c r="B91" s="41"/>
      <c r="C91" s="117" t="s">
        <v>77</v>
      </c>
      <c r="D91" s="118"/>
      <c r="E91" s="118"/>
      <c r="F91" s="119"/>
      <c r="H91" s="62" t="str">
        <f>IF(B91&gt;0,IF('Prismatris '!$B$119=$J$116,'Prismatris '!B83,IF('Prismatris '!$C$119=$J$116,'Prismatris '!C83,IF('Prismatris '!$D$119=$J$116,'Prismatris '!D83,IF('Prismatris '!$E$119=$J$116,'Prismatris '!E83,)))),"")</f>
        <v/>
      </c>
      <c r="I91" s="135"/>
      <c r="J91" s="136"/>
      <c r="K91" s="137"/>
    </row>
    <row r="92" spans="2:11" x14ac:dyDescent="0.25">
      <c r="B92" s="41"/>
      <c r="C92" s="117" t="s">
        <v>78</v>
      </c>
      <c r="D92" s="118"/>
      <c r="E92" s="118"/>
      <c r="F92" s="119"/>
      <c r="H92" s="62" t="str">
        <f>IF(B92&gt;0,IF('Prismatris '!$B$119=$J$116,'Prismatris '!B86,IF('Prismatris '!$C$119=$J$116,'Prismatris '!C86,IF('Prismatris '!$D$119=$J$116,'Prismatris '!D86,IF('Prismatris '!$E$119=$J$116,'Prismatris '!E86,)))),"")</f>
        <v/>
      </c>
      <c r="I92" s="135"/>
      <c r="J92" s="136"/>
      <c r="K92" s="137"/>
    </row>
    <row r="93" spans="2:11" x14ac:dyDescent="0.25">
      <c r="B93" s="41"/>
      <c r="C93" s="117" t="s">
        <v>79</v>
      </c>
      <c r="D93" s="118"/>
      <c r="E93" s="118"/>
      <c r="F93" s="119"/>
      <c r="H93" s="62" t="str">
        <f>IF(B93&gt;0,IF('Prismatris '!$B$119=$J$116,'Prismatris '!B89,IF('Prismatris '!$C$119=$J$116,'Prismatris '!C89,IF('Prismatris '!$D$119=$J$116,'Prismatris '!D89,IF('Prismatris '!$E$119=$J$116,'Prismatris '!E89,)))),"")</f>
        <v/>
      </c>
      <c r="I93" s="135"/>
      <c r="J93" s="136"/>
      <c r="K93" s="137"/>
    </row>
    <row r="94" spans="2:11" x14ac:dyDescent="0.25">
      <c r="B94" s="41"/>
      <c r="C94" s="117" t="s">
        <v>80</v>
      </c>
      <c r="D94" s="118"/>
      <c r="E94" s="118"/>
      <c r="F94" s="119"/>
      <c r="H94" s="62" t="str">
        <f>IF(B94&gt;0,IF('Prismatris '!$B$119=$J$116,'Prismatris '!B92,IF('Prismatris '!$C$119=$J$116,'Prismatris '!C92,IF('Prismatris '!$D$119=$J$116,'Prismatris '!D92,IF('Prismatris '!$E$119=$J$116,'Prismatris '!E92,)))),"")</f>
        <v/>
      </c>
      <c r="I94" s="135"/>
      <c r="J94" s="136"/>
      <c r="K94" s="137"/>
    </row>
    <row r="95" spans="2:11" ht="14.25" thickBot="1" x14ac:dyDescent="0.3">
      <c r="G95" s="52"/>
      <c r="I95" s="52"/>
      <c r="J95" s="52"/>
      <c r="K95" s="52"/>
    </row>
    <row r="96" spans="2:11" ht="14.25" thickBot="1" x14ac:dyDescent="0.3">
      <c r="B96" s="55" t="s">
        <v>28</v>
      </c>
      <c r="G96" s="53"/>
      <c r="I96" s="53"/>
      <c r="J96" s="53"/>
      <c r="K96" s="53"/>
    </row>
    <row r="97" spans="2:11" x14ac:dyDescent="0.25">
      <c r="B97" s="124" t="s">
        <v>141</v>
      </c>
      <c r="C97" s="125"/>
      <c r="D97" s="125"/>
      <c r="E97" s="125"/>
      <c r="F97" s="125"/>
      <c r="G97" s="56"/>
      <c r="H97" s="37"/>
      <c r="I97" s="56"/>
      <c r="J97" s="56"/>
      <c r="K97" s="56"/>
    </row>
    <row r="98" spans="2:11" x14ac:dyDescent="0.25">
      <c r="B98" s="39" t="s">
        <v>12</v>
      </c>
      <c r="C98" s="120" t="s">
        <v>29</v>
      </c>
      <c r="D98" s="120"/>
      <c r="E98" s="120"/>
      <c r="F98" s="120"/>
      <c r="H98" s="40" t="s">
        <v>10</v>
      </c>
      <c r="I98" s="129" t="s">
        <v>35</v>
      </c>
      <c r="J98" s="130"/>
      <c r="K98" s="131"/>
    </row>
    <row r="99" spans="2:11" x14ac:dyDescent="0.25">
      <c r="B99" s="41"/>
      <c r="C99" s="134" t="s">
        <v>81</v>
      </c>
      <c r="D99" s="118"/>
      <c r="E99" s="118"/>
      <c r="F99" s="119"/>
      <c r="H99" s="62" t="str">
        <f>IF(B99&gt;0,IF('Prismatris '!$B$119=$J$116,'Prismatris '!B97,IF('Prismatris '!$C$119=$J$116,'Prismatris '!C97,IF('Prismatris '!$D$119=$J$116,'Prismatris '!D97,IF('Prismatris '!$E$119=$J$116,'Prismatris '!E97,)))),"")</f>
        <v/>
      </c>
      <c r="I99" s="126"/>
      <c r="J99" s="127"/>
      <c r="K99" s="128"/>
    </row>
    <row r="100" spans="2:11" x14ac:dyDescent="0.25">
      <c r="B100" s="41"/>
      <c r="C100" s="117" t="s">
        <v>82</v>
      </c>
      <c r="D100" s="118"/>
      <c r="E100" s="118"/>
      <c r="F100" s="119"/>
      <c r="H100" s="62" t="str">
        <f>IF(B100&gt;0,IF('Prismatris '!$B$119=$J$116,'Prismatris '!B100,IF('Prismatris '!$C$119=$J$116,'Prismatris '!C100,IF('Prismatris '!$D$119=$J$116,'Prismatris '!D100,IF('Prismatris '!$E$119=$J$116,'Prismatris '!E100,)))),"")</f>
        <v/>
      </c>
      <c r="I100" s="135"/>
      <c r="J100" s="136"/>
      <c r="K100" s="137"/>
    </row>
    <row r="101" spans="2:11" ht="14.25" thickBot="1" x14ac:dyDescent="0.3">
      <c r="B101" s="33"/>
      <c r="C101" s="48"/>
      <c r="D101" s="48"/>
      <c r="E101" s="48"/>
      <c r="F101" s="48"/>
      <c r="G101" s="64"/>
      <c r="H101" s="48"/>
      <c r="I101" s="64"/>
      <c r="J101" s="64"/>
      <c r="K101" s="64"/>
    </row>
    <row r="102" spans="2:11" ht="14.25" thickBot="1" x14ac:dyDescent="0.3">
      <c r="B102" s="55" t="s">
        <v>29</v>
      </c>
      <c r="G102" s="52"/>
      <c r="I102" s="52"/>
      <c r="J102" s="52"/>
      <c r="K102" s="52"/>
    </row>
    <row r="103" spans="2:11" x14ac:dyDescent="0.25">
      <c r="B103" s="124" t="s">
        <v>142</v>
      </c>
      <c r="C103" s="125"/>
      <c r="D103" s="125"/>
      <c r="E103" s="125"/>
      <c r="F103" s="125"/>
      <c r="G103" s="56"/>
      <c r="H103" s="37"/>
      <c r="I103" s="56"/>
      <c r="J103" s="56"/>
      <c r="K103" s="56"/>
    </row>
    <row r="104" spans="2:11" x14ac:dyDescent="0.25">
      <c r="B104" s="39" t="s">
        <v>123</v>
      </c>
      <c r="C104" s="120" t="s">
        <v>122</v>
      </c>
      <c r="D104" s="120"/>
      <c r="E104" s="120"/>
      <c r="F104" s="120"/>
      <c r="H104" s="40" t="s">
        <v>10</v>
      </c>
      <c r="I104" s="129" t="s">
        <v>35</v>
      </c>
      <c r="J104" s="130"/>
      <c r="K104" s="131"/>
    </row>
    <row r="105" spans="2:11" x14ac:dyDescent="0.25">
      <c r="B105" s="41"/>
      <c r="C105" s="121"/>
      <c r="D105" s="122"/>
      <c r="E105" s="122"/>
      <c r="F105" s="123"/>
      <c r="H105" s="62" t="str">
        <f>IF(B105&gt;0,IF('Prismatris '!$B$119=$J$116,'Prismatris '!B103,IF('Prismatris '!$C$119=$J$116,'Prismatris '!C103,IF('Prismatris '!$D$119=$J$116,'Prismatris '!D103,IF('Prismatris '!$E$119=$J$116,'Prismatris '!E103,)))),"")</f>
        <v/>
      </c>
      <c r="I105" s="126"/>
      <c r="J105" s="127"/>
      <c r="K105" s="128"/>
    </row>
    <row r="106" spans="2:11" ht="14.25" thickBot="1" x14ac:dyDescent="0.3"/>
    <row r="107" spans="2:11" ht="14.25" customHeight="1" x14ac:dyDescent="0.3">
      <c r="F107" s="10" t="s">
        <v>2</v>
      </c>
      <c r="G107" s="115">
        <f>'Prismatris '!E128</f>
        <v>0</v>
      </c>
      <c r="H107" s="116"/>
    </row>
    <row r="108" spans="2:11" ht="14.25" customHeight="1" x14ac:dyDescent="0.25"/>
    <row r="109" spans="2:11" ht="19.5" customHeight="1" x14ac:dyDescent="0.35">
      <c r="C109" s="11" t="s">
        <v>3</v>
      </c>
      <c r="D109" s="11"/>
    </row>
    <row r="110" spans="2:11" ht="14.25" customHeight="1" x14ac:dyDescent="0.25"/>
    <row r="111" spans="2:11" ht="14.25" customHeight="1" x14ac:dyDescent="0.25">
      <c r="C111" s="2" t="s">
        <v>4</v>
      </c>
      <c r="F111" s="114" t="str">
        <f>'Prismatris '!B129</f>
        <v/>
      </c>
      <c r="G111" s="98"/>
      <c r="K111" s="7">
        <f>'Prismatris '!D129</f>
        <v>0</v>
      </c>
    </row>
    <row r="112" spans="2:11" ht="14.25" customHeight="1" x14ac:dyDescent="0.25">
      <c r="C112" s="2" t="s">
        <v>5</v>
      </c>
      <c r="F112" s="114" t="str">
        <f>'Prismatris '!B130</f>
        <v/>
      </c>
      <c r="G112" s="98"/>
      <c r="K112" s="7">
        <f>'Prismatris '!D130</f>
        <v>0</v>
      </c>
    </row>
    <row r="113" spans="3:11" ht="14.25" customHeight="1" x14ac:dyDescent="0.25">
      <c r="C113" s="2" t="s">
        <v>6</v>
      </c>
      <c r="F113" s="114" t="str">
        <f>'Prismatris '!B131</f>
        <v/>
      </c>
      <c r="G113" s="98"/>
      <c r="K113" s="7">
        <f>'Prismatris '!D131</f>
        <v>0</v>
      </c>
    </row>
    <row r="114" spans="3:11" ht="14.25" customHeight="1" x14ac:dyDescent="0.25">
      <c r="C114" s="2" t="s">
        <v>39</v>
      </c>
      <c r="F114" s="114" t="str">
        <f>'Prismatris '!B132</f>
        <v/>
      </c>
      <c r="G114" s="98"/>
      <c r="K114" s="7">
        <f>'Prismatris '!D132</f>
        <v>0</v>
      </c>
    </row>
    <row r="116" spans="3:11" x14ac:dyDescent="0.25">
      <c r="C116" s="2" t="s">
        <v>37</v>
      </c>
      <c r="J116" s="13">
        <v>1</v>
      </c>
    </row>
    <row r="119" spans="3:11" x14ac:dyDescent="0.25">
      <c r="C119" s="2" t="s">
        <v>7</v>
      </c>
      <c r="H119" s="2" t="s">
        <v>8</v>
      </c>
    </row>
    <row r="123" spans="3:11" ht="14.25" thickBot="1" x14ac:dyDescent="0.3">
      <c r="C123" s="12"/>
      <c r="D123" s="12"/>
      <c r="H123" s="12"/>
      <c r="I123" s="12"/>
    </row>
    <row r="126" spans="3:11" x14ac:dyDescent="0.25">
      <c r="C126" s="2" t="s">
        <v>9</v>
      </c>
      <c r="H126" s="2" t="s">
        <v>9</v>
      </c>
    </row>
  </sheetData>
  <sheetProtection algorithmName="SHA-512" hashValue="oO9tckjkLwGVp9ZeyLZMxxr2XfDNWydxzywGMu0DK1ZK6Ew2U6NLrf3rkdBy86fFHoOwHT8ZN4zaPVTNYX2dYw==" saltValue="0DHPhNfwVSpz4cTG9UM1XQ==" spinCount="100000" sheet="1" formatColumns="0" formatRows="0"/>
  <protectedRanges>
    <protectedRange sqref="B89:B94 B99:B100 B105 C105" name="Område5"/>
    <protectedRange sqref="D8:F22 H14 J116 J2:L4" name="Huvud"/>
    <protectedRange sqref="B27 B31 B43 B47 B51 B63 B83 B35 B39 B55 B59 B67 B71 B75 B79" name="Mobiltelefoner"/>
    <protectedRange sqref="I99:K100 I89:K94 I105:K105" name="Skärmar rekond tjänster"/>
    <protectedRange sqref="B89:B94 B99:B100 B105" name="Tillbehör"/>
  </protectedRanges>
  <mergeCells count="109">
    <mergeCell ref="I105:K105"/>
    <mergeCell ref="I104:K104"/>
    <mergeCell ref="I88:K88"/>
    <mergeCell ref="B87:F87"/>
    <mergeCell ref="B103:F103"/>
    <mergeCell ref="J26:L26"/>
    <mergeCell ref="J58:L58"/>
    <mergeCell ref="J54:L54"/>
    <mergeCell ref="J42:L42"/>
    <mergeCell ref="J34:L35"/>
    <mergeCell ref="J30:L30"/>
    <mergeCell ref="I89:K89"/>
    <mergeCell ref="I98:K98"/>
    <mergeCell ref="C99:F99"/>
    <mergeCell ref="I99:K99"/>
    <mergeCell ref="C100:F100"/>
    <mergeCell ref="I100:K100"/>
    <mergeCell ref="I90:K90"/>
    <mergeCell ref="I91:K91"/>
    <mergeCell ref="I92:K92"/>
    <mergeCell ref="I93:K93"/>
    <mergeCell ref="I94:K94"/>
    <mergeCell ref="D83:G83"/>
    <mergeCell ref="C104:F104"/>
    <mergeCell ref="B69:E69"/>
    <mergeCell ref="D70:G70"/>
    <mergeCell ref="C105:F105"/>
    <mergeCell ref="D71:G71"/>
    <mergeCell ref="B73:E73"/>
    <mergeCell ref="D74:G74"/>
    <mergeCell ref="D75:G75"/>
    <mergeCell ref="B77:E77"/>
    <mergeCell ref="D78:G78"/>
    <mergeCell ref="D79:G79"/>
    <mergeCell ref="B81:E81"/>
    <mergeCell ref="D82:G82"/>
    <mergeCell ref="B97:F97"/>
    <mergeCell ref="C98:F98"/>
    <mergeCell ref="F112:G112"/>
    <mergeCell ref="F113:G113"/>
    <mergeCell ref="F114:G114"/>
    <mergeCell ref="F111:G111"/>
    <mergeCell ref="I11:L11"/>
    <mergeCell ref="I10:L10"/>
    <mergeCell ref="G107:H107"/>
    <mergeCell ref="D16:F16"/>
    <mergeCell ref="B37:E37"/>
    <mergeCell ref="C89:F89"/>
    <mergeCell ref="C88:F88"/>
    <mergeCell ref="B53:E53"/>
    <mergeCell ref="B61:E61"/>
    <mergeCell ref="C90:F90"/>
    <mergeCell ref="C91:F91"/>
    <mergeCell ref="C94:F94"/>
    <mergeCell ref="C92:F92"/>
    <mergeCell ref="C93:F93"/>
    <mergeCell ref="D63:G63"/>
    <mergeCell ref="B65:E65"/>
    <mergeCell ref="D66:G66"/>
    <mergeCell ref="D67:G67"/>
    <mergeCell ref="D34:G34"/>
    <mergeCell ref="D35:G35"/>
    <mergeCell ref="J2:L2"/>
    <mergeCell ref="J3:L3"/>
    <mergeCell ref="J4:L4"/>
    <mergeCell ref="D13:F13"/>
    <mergeCell ref="B25:E25"/>
    <mergeCell ref="D8:F8"/>
    <mergeCell ref="D9:F9"/>
    <mergeCell ref="D10:F10"/>
    <mergeCell ref="D11:F11"/>
    <mergeCell ref="D12:F12"/>
    <mergeCell ref="D14:F14"/>
    <mergeCell ref="D15:F15"/>
    <mergeCell ref="I8:L8"/>
    <mergeCell ref="I9:L9"/>
    <mergeCell ref="I12:L12"/>
    <mergeCell ref="D20:F20"/>
    <mergeCell ref="D21:F21"/>
    <mergeCell ref="B20:C20"/>
    <mergeCell ref="B21:C21"/>
    <mergeCell ref="H14:L21"/>
    <mergeCell ref="D17:F19"/>
    <mergeCell ref="D26:G26"/>
    <mergeCell ref="D27:G27"/>
    <mergeCell ref="D30:G30"/>
    <mergeCell ref="D31:G31"/>
    <mergeCell ref="B33:E33"/>
    <mergeCell ref="D38:G38"/>
    <mergeCell ref="D39:G39"/>
    <mergeCell ref="B41:E41"/>
    <mergeCell ref="D42:G42"/>
    <mergeCell ref="J38:L40"/>
    <mergeCell ref="J62:L62"/>
    <mergeCell ref="J46:L50"/>
    <mergeCell ref="D46:G46"/>
    <mergeCell ref="D47:G47"/>
    <mergeCell ref="B49:E49"/>
    <mergeCell ref="D50:G50"/>
    <mergeCell ref="B29:E29"/>
    <mergeCell ref="B45:E45"/>
    <mergeCell ref="D43:G43"/>
    <mergeCell ref="D51:G51"/>
    <mergeCell ref="D54:G54"/>
    <mergeCell ref="D55:G55"/>
    <mergeCell ref="B57:E57"/>
    <mergeCell ref="D58:G58"/>
    <mergeCell ref="D59:G59"/>
    <mergeCell ref="D62:G62"/>
  </mergeCells>
  <phoneticPr fontId="23" type="noConversion"/>
  <conditionalFormatting sqref="B27 B31 B35">
    <cfRule type="containsBlanks" dxfId="85" priority="535">
      <formula>LEN(TRIM(B27))=0</formula>
    </cfRule>
  </conditionalFormatting>
  <conditionalFormatting sqref="B27">
    <cfRule type="expression" dxfId="84" priority="531">
      <formula>"OM($B$71&gt;200)"</formula>
    </cfRule>
  </conditionalFormatting>
  <conditionalFormatting sqref="B31">
    <cfRule type="expression" dxfId="83" priority="94">
      <formula>"OM($B$71&gt;200)"</formula>
    </cfRule>
  </conditionalFormatting>
  <conditionalFormatting sqref="B35">
    <cfRule type="expression" dxfId="82" priority="61">
      <formula>"OM($B$71&gt;200)"</formula>
    </cfRule>
  </conditionalFormatting>
  <conditionalFormatting sqref="B39 B43 B47 B51 B55 B59 B63 B67 B27 B31 B35">
    <cfRule type="expression" dxfId="81" priority="532">
      <formula>IF($B$68&gt;201,,)</formula>
    </cfRule>
  </conditionalFormatting>
  <conditionalFormatting sqref="B39">
    <cfRule type="containsBlanks" dxfId="80" priority="92">
      <formula>LEN(TRIM(B39))=0</formula>
    </cfRule>
    <cfRule type="expression" dxfId="79" priority="91">
      <formula>"OM($B$71&gt;200)"</formula>
    </cfRule>
    <cfRule type="containsBlanks" dxfId="78" priority="60">
      <formula>LEN(TRIM(B39))=0</formula>
    </cfRule>
    <cfRule type="expression" dxfId="77" priority="58">
      <formula>"OM($B$71&gt;200)"</formula>
    </cfRule>
  </conditionalFormatting>
  <conditionalFormatting sqref="B43">
    <cfRule type="containsBlanks" dxfId="76" priority="90">
      <formula>LEN(TRIM(B43))=0</formula>
    </cfRule>
    <cfRule type="expression" dxfId="75" priority="89">
      <formula>"OM($B$71&gt;200)"</formula>
    </cfRule>
  </conditionalFormatting>
  <conditionalFormatting sqref="B47">
    <cfRule type="containsBlanks" dxfId="74" priority="88">
      <formula>LEN(TRIM(B47))=0</formula>
    </cfRule>
    <cfRule type="expression" dxfId="73" priority="87">
      <formula>"OM($B$71&gt;200)"</formula>
    </cfRule>
  </conditionalFormatting>
  <conditionalFormatting sqref="B51">
    <cfRule type="containsBlanks" dxfId="72" priority="86">
      <formula>LEN(TRIM(B51))=0</formula>
    </cfRule>
    <cfRule type="expression" dxfId="71" priority="85">
      <formula>"OM($B$71&gt;200)"</formula>
    </cfRule>
  </conditionalFormatting>
  <conditionalFormatting sqref="B55">
    <cfRule type="expression" dxfId="70" priority="83">
      <formula>"OM($B$71&gt;200)"</formula>
    </cfRule>
    <cfRule type="containsBlanks" dxfId="69" priority="84">
      <formula>LEN(TRIM(B55))=0</formula>
    </cfRule>
    <cfRule type="containsBlanks" dxfId="68" priority="57">
      <formula>LEN(TRIM(B55))=0</formula>
    </cfRule>
    <cfRule type="expression" dxfId="67" priority="56">
      <formula>"OM($B$71&gt;200)"</formula>
    </cfRule>
    <cfRule type="containsBlanks" dxfId="66" priority="55">
      <formula>LEN(TRIM(B55))=0</formula>
    </cfRule>
    <cfRule type="expression" dxfId="65" priority="53">
      <formula>"OM($B$71&gt;200)"</formula>
    </cfRule>
  </conditionalFormatting>
  <conditionalFormatting sqref="B59">
    <cfRule type="expression" dxfId="64" priority="51">
      <formula>"OM($B$71&gt;200)"</formula>
    </cfRule>
    <cfRule type="containsBlanks" dxfId="63" priority="52">
      <formula>LEN(TRIM(B59))=0</formula>
    </cfRule>
    <cfRule type="expression" dxfId="62" priority="81">
      <formula>"OM($B$71&gt;200)"</formula>
    </cfRule>
    <cfRule type="containsBlanks" dxfId="61" priority="82">
      <formula>LEN(TRIM(B59))=0</formula>
    </cfRule>
    <cfRule type="expression" dxfId="60" priority="46">
      <formula>"OM($B$71&gt;200)"</formula>
    </cfRule>
    <cfRule type="containsBlanks" dxfId="59" priority="48">
      <formula>LEN(TRIM(B59))=0</formula>
    </cfRule>
    <cfRule type="expression" dxfId="58" priority="49">
      <formula>"OM($B$71&gt;200)"</formula>
    </cfRule>
    <cfRule type="containsBlanks" dxfId="57" priority="50">
      <formula>LEN(TRIM(B59))=0</formula>
    </cfRule>
  </conditionalFormatting>
  <conditionalFormatting sqref="B63">
    <cfRule type="expression" dxfId="56" priority="79">
      <formula>"OM($B$71&gt;200)"</formula>
    </cfRule>
    <cfRule type="containsBlanks" dxfId="55" priority="80">
      <formula>LEN(TRIM(B63))=0</formula>
    </cfRule>
  </conditionalFormatting>
  <conditionalFormatting sqref="B67">
    <cfRule type="expression" dxfId="54" priority="40">
      <formula>"OM($B$71&gt;200)"</formula>
    </cfRule>
    <cfRule type="expression" dxfId="53" priority="37">
      <formula>"OM($B$71&gt;200)"</formula>
    </cfRule>
    <cfRule type="containsBlanks" dxfId="52" priority="78">
      <formula>LEN(TRIM(B67))=0</formula>
    </cfRule>
    <cfRule type="expression" dxfId="51" priority="77">
      <formula>"OM($B$71&gt;200)"</formula>
    </cfRule>
    <cfRule type="containsBlanks" dxfId="50" priority="39">
      <formula>LEN(TRIM(B67))=0</formula>
    </cfRule>
    <cfRule type="containsBlanks" dxfId="49" priority="45">
      <formula>LEN(TRIM(B67))=0</formula>
    </cfRule>
    <cfRule type="expression" dxfId="48" priority="44">
      <formula>"OM($B$71&gt;200)"</formula>
    </cfRule>
    <cfRule type="containsBlanks" dxfId="47" priority="43">
      <formula>LEN(TRIM(B67))=0</formula>
    </cfRule>
    <cfRule type="expression" dxfId="46" priority="42">
      <formula>"OM($B$71&gt;200)"</formula>
    </cfRule>
    <cfRule type="containsBlanks" dxfId="45" priority="41">
      <formula>LEN(TRIM(B67))=0</formula>
    </cfRule>
  </conditionalFormatting>
  <conditionalFormatting sqref="B71">
    <cfRule type="containsBlanks" dxfId="44" priority="31">
      <formula>LEN(TRIM(B71))=0</formula>
    </cfRule>
    <cfRule type="expression" dxfId="43" priority="30">
      <formula>"OM($B$71&gt;200)"</formula>
    </cfRule>
    <cfRule type="containsBlanks" dxfId="42" priority="29">
      <formula>LEN(TRIM(B71))=0</formula>
    </cfRule>
    <cfRule type="expression" dxfId="41" priority="28">
      <formula>"OM($B$71&gt;200)"</formula>
    </cfRule>
    <cfRule type="expression" dxfId="40" priority="25">
      <formula>"OM($B$71&gt;200)"</formula>
    </cfRule>
    <cfRule type="containsBlanks" dxfId="39" priority="27">
      <formula>LEN(TRIM(B71))=0</formula>
    </cfRule>
    <cfRule type="expression" dxfId="38" priority="36">
      <formula>IF($B$68&gt;201,,)</formula>
    </cfRule>
    <cfRule type="containsBlanks" dxfId="37" priority="35">
      <formula>LEN(TRIM(B71))=0</formula>
    </cfRule>
    <cfRule type="expression" dxfId="36" priority="34">
      <formula>"OM($B$71&gt;200)"</formula>
    </cfRule>
    <cfRule type="containsBlanks" dxfId="35" priority="33">
      <formula>LEN(TRIM(B71))=0</formula>
    </cfRule>
    <cfRule type="expression" dxfId="34" priority="32">
      <formula>"OM($B$71&gt;200)"</formula>
    </cfRule>
  </conditionalFormatting>
  <conditionalFormatting sqref="B75">
    <cfRule type="containsBlanks" dxfId="33" priority="23">
      <formula>LEN(TRIM(B75))=0</formula>
    </cfRule>
    <cfRule type="expression" dxfId="32" priority="13">
      <formula>"OM($B$71&gt;200)"</formula>
    </cfRule>
    <cfRule type="containsBlanks" dxfId="31" priority="15">
      <formula>LEN(TRIM(B75))=0</formula>
    </cfRule>
    <cfRule type="expression" dxfId="30" priority="16">
      <formula>"OM($B$71&gt;200)"</formula>
    </cfRule>
    <cfRule type="containsBlanks" dxfId="29" priority="17">
      <formula>LEN(TRIM(B75))=0</formula>
    </cfRule>
    <cfRule type="containsBlanks" dxfId="28" priority="19">
      <formula>LEN(TRIM(B75))=0</formula>
    </cfRule>
    <cfRule type="expression" dxfId="27" priority="20">
      <formula>"OM($B$71&gt;200)"</formula>
    </cfRule>
    <cfRule type="expression" dxfId="26" priority="22">
      <formula>"OM($B$71&gt;200)"</formula>
    </cfRule>
    <cfRule type="containsBlanks" dxfId="25" priority="21">
      <formula>LEN(TRIM(B75))=0</formula>
    </cfRule>
    <cfRule type="expression" dxfId="24" priority="18">
      <formula>"OM($B$71&gt;200)"</formula>
    </cfRule>
    <cfRule type="expression" dxfId="23" priority="24">
      <formula>IF($B$68&gt;201,,)</formula>
    </cfRule>
  </conditionalFormatting>
  <conditionalFormatting sqref="B79">
    <cfRule type="containsBlanks" dxfId="22" priority="3">
      <formula>LEN(TRIM(B79))=0</formula>
    </cfRule>
    <cfRule type="expression" dxfId="21" priority="4">
      <formula>"OM($B$71&gt;200)"</formula>
    </cfRule>
    <cfRule type="containsBlanks" dxfId="20" priority="5">
      <formula>LEN(TRIM(B79))=0</formula>
    </cfRule>
    <cfRule type="expression" dxfId="19" priority="6">
      <formula>"OM($B$71&gt;200)"</formula>
    </cfRule>
    <cfRule type="containsBlanks" dxfId="18" priority="7">
      <formula>LEN(TRIM(B79))=0</formula>
    </cfRule>
    <cfRule type="expression" dxfId="17" priority="8">
      <formula>"OM($B$71&gt;200)"</formula>
    </cfRule>
    <cfRule type="expression" dxfId="16" priority="10">
      <formula>"OM($B$71&gt;200)"</formula>
    </cfRule>
    <cfRule type="containsBlanks" dxfId="15" priority="11">
      <formula>LEN(TRIM(B79))=0</formula>
    </cfRule>
    <cfRule type="containsBlanks" dxfId="14" priority="9">
      <formula>LEN(TRIM(B79))=0</formula>
    </cfRule>
    <cfRule type="expression" dxfId="13" priority="12">
      <formula>IF($B$68&gt;201,,)</formula>
    </cfRule>
    <cfRule type="expression" dxfId="12" priority="1">
      <formula>"OM($B$71&gt;200)"</formula>
    </cfRule>
  </conditionalFormatting>
  <conditionalFormatting sqref="B83">
    <cfRule type="containsBlanks" dxfId="11" priority="66">
      <formula>LEN(TRIM(B83))=0</formula>
    </cfRule>
    <cfRule type="expression" dxfId="10" priority="67">
      <formula>IF($B$68&gt;201,,)</formula>
    </cfRule>
    <cfRule type="expression" dxfId="9" priority="65">
      <formula>"OM($B$71&gt;200)"</formula>
    </cfRule>
  </conditionalFormatting>
  <conditionalFormatting sqref="B99:B100">
    <cfRule type="containsBlanks" dxfId="8" priority="62">
      <formula>LEN(TRIM(B99))=0</formula>
    </cfRule>
  </conditionalFormatting>
  <conditionalFormatting sqref="B105:C105">
    <cfRule type="containsBlanks" dxfId="7" priority="64">
      <formula>LEN(TRIM(B105))=0</formula>
    </cfRule>
  </conditionalFormatting>
  <conditionalFormatting sqref="D8:D17">
    <cfRule type="containsBlanks" dxfId="6" priority="1653">
      <formula>LEN(TRIM(D8))=0</formula>
    </cfRule>
  </conditionalFormatting>
  <conditionalFormatting sqref="D20:D21">
    <cfRule type="containsBlanks" dxfId="5" priority="130">
      <formula>LEN(TRIM(D20))=0</formula>
    </cfRule>
  </conditionalFormatting>
  <conditionalFormatting sqref="H14">
    <cfRule type="containsBlanks" dxfId="4" priority="1636">
      <formula>LEN(TRIM(H14))=0</formula>
    </cfRule>
  </conditionalFormatting>
  <conditionalFormatting sqref="I8:I11">
    <cfRule type="beginsWith" dxfId="3" priority="1633" operator="beginsWith" text="Två eller">
      <formula>LEFT(I8,LEN("Två eller"))="Två eller"</formula>
    </cfRule>
    <cfRule type="expression" dxfId="2" priority="1672">
      <formula>IF(#REF!="Kan ej leverera","Sant","Falskt")</formula>
    </cfRule>
  </conditionalFormatting>
  <conditionalFormatting sqref="I12">
    <cfRule type="expression" dxfId="1" priority="1673">
      <formula>IF(P17="Kan ej leverera","Sant","Falskt")</formula>
    </cfRule>
  </conditionalFormatting>
  <conditionalFormatting sqref="J2:J4 B89:B94">
    <cfRule type="containsBlanks" dxfId="0" priority="95">
      <formula>LEN(TRIM(B2))=0</formula>
    </cfRule>
  </conditionalFormatting>
  <dataValidations count="4">
    <dataValidation type="list" allowBlank="1" showInputMessage="1" showErrorMessage="1" sqref="J116" xr:uid="{00000000-0002-0000-0000-000001000000}">
      <formula1>"1,2,3,4"</formula1>
    </dataValidation>
    <dataValidation type="whole" operator="greaterThan" allowBlank="1" showInputMessage="1" showErrorMessage="1" sqref="B89:B94 B99:B100 B105:F105" xr:uid="{8D0761FC-96D3-4823-8444-63D32C086837}">
      <formula1>-1</formula1>
    </dataValidation>
    <dataValidation type="whole" allowBlank="1" showInputMessage="1" showErrorMessage="1" errorTitle=" " error="Beställ med siffror. Det totala antal produkter får inte överstiga 250 per avrop exklusive tjänster och tillbehör " sqref="B83 B63 B47 B43 B51 B31" xr:uid="{010E34E7-7BEC-4B54-9114-5D666A198137}">
      <formula1>0</formula1>
      <formula2>IF($B$68&gt;250,0)</formula2>
    </dataValidation>
    <dataValidation type="whole" allowBlank="1" showInputMessage="1" showErrorMessage="1" errorTitle=" " error="Beställ med siffror. Det totala antal produkter får inte överstiga 250 per avrop exklusive tjänster och tillbehör " sqref="B27 B35 B39 B55 B59 B67 B71 B75 B79" xr:uid="{1FDA1E53-C98A-48C4-A6A8-1A1F0620213E}">
      <formula1>0</formula1>
      <formula2>IF($B$84&gt;200,0)</formula2>
    </dataValidation>
  </dataValidations>
  <pageMargins left="0.7" right="0.7" top="0.75" bottom="0.75" header="0.3" footer="0.3"/>
  <pageSetup paperSize="9" scale="5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Q135"/>
  <sheetViews>
    <sheetView zoomScale="80" zoomScaleNormal="80" workbookViewId="0">
      <pane xSplit="1" ySplit="1" topLeftCell="B2" activePane="bottomRight" state="frozen"/>
      <selection pane="topRight" activeCell="B1" sqref="B1"/>
      <selection pane="bottomLeft" activeCell="A2" sqref="A2"/>
      <selection pane="bottomRight" activeCell="D5" sqref="D5"/>
    </sheetView>
  </sheetViews>
  <sheetFormatPr defaultColWidth="9" defaultRowHeight="13.5" x14ac:dyDescent="0.25"/>
  <cols>
    <col min="1" max="1" width="42.125" style="2" customWidth="1"/>
    <col min="2" max="4" width="41.875" style="2" customWidth="1"/>
    <col min="5" max="5" width="41.875" style="3" customWidth="1"/>
    <col min="6" max="9" width="19.25" style="2" customWidth="1"/>
    <col min="10" max="10" width="14.625" style="2" customWidth="1"/>
    <col min="11" max="11" width="4.625" style="2" customWidth="1"/>
    <col min="12" max="17" width="13.5" style="2" customWidth="1"/>
    <col min="18" max="16384" width="9" style="2"/>
  </cols>
  <sheetData>
    <row r="1" spans="1:5" x14ac:dyDescent="0.25">
      <c r="A1" s="21" t="s">
        <v>1</v>
      </c>
      <c r="B1" s="28" t="s">
        <v>41</v>
      </c>
      <c r="C1" s="28" t="s">
        <v>42</v>
      </c>
      <c r="D1" s="28" t="s">
        <v>108</v>
      </c>
      <c r="E1" s="28" t="s">
        <v>61</v>
      </c>
    </row>
    <row r="2" spans="1:5" x14ac:dyDescent="0.25">
      <c r="A2" s="21" t="s">
        <v>25</v>
      </c>
      <c r="B2" s="1" t="s">
        <v>43</v>
      </c>
      <c r="C2" s="1" t="s">
        <v>44</v>
      </c>
      <c r="D2" s="2" t="s">
        <v>152</v>
      </c>
      <c r="E2" s="1" t="s">
        <v>62</v>
      </c>
    </row>
    <row r="3" spans="1:5" x14ac:dyDescent="0.25">
      <c r="A3" s="21" t="s">
        <v>18</v>
      </c>
      <c r="B3" s="49" t="s">
        <v>65</v>
      </c>
      <c r="C3" s="49" t="s">
        <v>67</v>
      </c>
      <c r="D3" s="49" t="s">
        <v>210</v>
      </c>
      <c r="E3" s="49" t="s">
        <v>58</v>
      </c>
    </row>
    <row r="4" spans="1:5" x14ac:dyDescent="0.25">
      <c r="A4" s="21" t="s">
        <v>19</v>
      </c>
      <c r="B4" s="49" t="s">
        <v>66</v>
      </c>
      <c r="C4" s="49" t="s">
        <v>68</v>
      </c>
      <c r="D4" s="49" t="s">
        <v>211</v>
      </c>
      <c r="E4" s="49" t="s">
        <v>69</v>
      </c>
    </row>
    <row r="5" spans="1:5" x14ac:dyDescent="0.25">
      <c r="A5" s="21" t="s">
        <v>20</v>
      </c>
      <c r="B5" s="50" t="s">
        <v>72</v>
      </c>
      <c r="C5" s="51" t="s">
        <v>70</v>
      </c>
      <c r="D5" s="50" t="s">
        <v>212</v>
      </c>
      <c r="E5" s="50" t="s">
        <v>64</v>
      </c>
    </row>
    <row r="6" spans="1:5" x14ac:dyDescent="0.25">
      <c r="B6" s="2">
        <v>4</v>
      </c>
      <c r="C6" s="2">
        <v>3</v>
      </c>
      <c r="D6" s="2">
        <v>1</v>
      </c>
      <c r="E6" s="3">
        <v>2</v>
      </c>
    </row>
    <row r="7" spans="1:5" x14ac:dyDescent="0.25">
      <c r="A7"/>
      <c r="E7" s="2"/>
    </row>
    <row r="8" spans="1:5" ht="27" x14ac:dyDescent="0.45">
      <c r="A8" s="58" t="s">
        <v>105</v>
      </c>
      <c r="E8" s="2"/>
    </row>
    <row r="9" spans="1:5" x14ac:dyDescent="0.25">
      <c r="A9"/>
      <c r="E9" s="2"/>
    </row>
    <row r="10" spans="1:5" ht="21" x14ac:dyDescent="0.35">
      <c r="A10" s="59" t="s">
        <v>106</v>
      </c>
      <c r="E10" s="2"/>
    </row>
    <row r="11" spans="1:5" x14ac:dyDescent="0.25">
      <c r="A11"/>
      <c r="E11" s="2"/>
    </row>
    <row r="12" spans="1:5" x14ac:dyDescent="0.25">
      <c r="A12"/>
      <c r="E12" s="2"/>
    </row>
    <row r="13" spans="1:5" x14ac:dyDescent="0.25">
      <c r="A13"/>
      <c r="B13" s="60"/>
      <c r="C13" s="60"/>
      <c r="D13" s="60"/>
      <c r="E13" s="60"/>
    </row>
    <row r="14" spans="1:5" ht="15.75" x14ac:dyDescent="0.3">
      <c r="A14" t="s">
        <v>109</v>
      </c>
      <c r="B14" s="63" t="s">
        <v>178</v>
      </c>
      <c r="C14" s="79" t="s">
        <v>198</v>
      </c>
      <c r="D14" s="63" t="s">
        <v>197</v>
      </c>
      <c r="E14" s="63" t="s">
        <v>189</v>
      </c>
    </row>
    <row r="15" spans="1:5" x14ac:dyDescent="0.25">
      <c r="A15" s="2" t="s">
        <v>118</v>
      </c>
      <c r="B15" s="60">
        <v>11221.86</v>
      </c>
      <c r="C15" s="60">
        <v>12760</v>
      </c>
      <c r="D15" s="60">
        <v>10261</v>
      </c>
      <c r="E15" s="60">
        <v>11868</v>
      </c>
    </row>
    <row r="16" spans="1:5" x14ac:dyDescent="0.25">
      <c r="A16" t="s">
        <v>10</v>
      </c>
      <c r="B16" s="60">
        <f>SUM(B15*'Avropsmall DMS'!$B$27)</f>
        <v>0</v>
      </c>
      <c r="C16" s="60">
        <f>SUM(C15*'Avropsmall DMS'!$B$27)</f>
        <v>0</v>
      </c>
      <c r="D16" s="60">
        <f>SUM(D15*'Avropsmall DMS'!$B$27)</f>
        <v>0</v>
      </c>
      <c r="E16" s="60">
        <f>SUM(E15*'Avropsmall DMS'!$B$27)</f>
        <v>0</v>
      </c>
    </row>
    <row r="17" spans="1:5" x14ac:dyDescent="0.25">
      <c r="A17"/>
      <c r="B17" s="60"/>
      <c r="C17" s="60"/>
      <c r="D17" s="60"/>
      <c r="E17" s="60"/>
    </row>
    <row r="18" spans="1:5" ht="15.75" x14ac:dyDescent="0.3">
      <c r="A18" t="s">
        <v>90</v>
      </c>
      <c r="B18" s="63" t="s">
        <v>176</v>
      </c>
      <c r="C18" s="63" t="s">
        <v>199</v>
      </c>
      <c r="D18" s="63" t="s">
        <v>157</v>
      </c>
      <c r="E18" s="67" t="s">
        <v>165</v>
      </c>
    </row>
    <row r="19" spans="1:5" x14ac:dyDescent="0.25">
      <c r="A19" s="2" t="s">
        <v>118</v>
      </c>
      <c r="B19" s="60">
        <v>2989.12</v>
      </c>
      <c r="C19" s="60">
        <v>2751</v>
      </c>
      <c r="D19" s="60">
        <v>1870</v>
      </c>
      <c r="E19" s="60">
        <v>2069</v>
      </c>
    </row>
    <row r="20" spans="1:5" x14ac:dyDescent="0.25">
      <c r="A20" t="s">
        <v>10</v>
      </c>
      <c r="B20" s="60">
        <f>SUM(B19*'Avropsmall DMS'!$B$31)</f>
        <v>0</v>
      </c>
      <c r="C20" s="60">
        <f>SUM(C19*'Avropsmall DMS'!$B$31)</f>
        <v>0</v>
      </c>
      <c r="D20" s="60">
        <f>SUM(D19*'Avropsmall DMS'!$B$31)</f>
        <v>0</v>
      </c>
      <c r="E20" s="60">
        <f>SUM(E19*'Avropsmall DMS'!$B$31)</f>
        <v>0</v>
      </c>
    </row>
    <row r="21" spans="1:5" x14ac:dyDescent="0.25">
      <c r="A21" s="54"/>
      <c r="B21" s="60"/>
      <c r="C21" s="60"/>
      <c r="D21" s="60"/>
      <c r="E21" s="60"/>
    </row>
    <row r="22" spans="1:5" ht="31.5" x14ac:dyDescent="0.3">
      <c r="A22" t="s">
        <v>91</v>
      </c>
      <c r="B22" s="63" t="s">
        <v>177</v>
      </c>
      <c r="C22" s="63" t="s">
        <v>200</v>
      </c>
      <c r="D22" s="80" t="s">
        <v>196</v>
      </c>
      <c r="E22" s="63" t="s">
        <v>190</v>
      </c>
    </row>
    <row r="23" spans="1:5" x14ac:dyDescent="0.25">
      <c r="A23" s="2" t="s">
        <v>118</v>
      </c>
      <c r="B23" s="60">
        <v>2559.35</v>
      </c>
      <c r="C23" s="60">
        <v>2179</v>
      </c>
      <c r="D23" s="60">
        <v>2059</v>
      </c>
      <c r="E23" s="60">
        <v>1866</v>
      </c>
    </row>
    <row r="24" spans="1:5" x14ac:dyDescent="0.25">
      <c r="A24" t="s">
        <v>10</v>
      </c>
      <c r="B24" s="60">
        <f>SUM(B23*'Avropsmall DMS'!$B$35)</f>
        <v>0</v>
      </c>
      <c r="C24" s="60">
        <f>SUM(C23*'Avropsmall DMS'!$B$35)</f>
        <v>0</v>
      </c>
      <c r="D24" s="60">
        <f>SUM(D23*'Avropsmall DMS'!$B$35)</f>
        <v>0</v>
      </c>
      <c r="E24" s="60">
        <f>SUM(E23*'Avropsmall DMS'!$B$35)</f>
        <v>0</v>
      </c>
    </row>
    <row r="25" spans="1:5" x14ac:dyDescent="0.25">
      <c r="A25"/>
      <c r="B25" s="60"/>
      <c r="C25" s="60"/>
      <c r="D25" s="60"/>
      <c r="E25" s="60"/>
    </row>
    <row r="26" spans="1:5" ht="15.75" x14ac:dyDescent="0.3">
      <c r="A26" t="s">
        <v>92</v>
      </c>
      <c r="B26" s="63" t="s">
        <v>179</v>
      </c>
      <c r="C26" s="63" t="s">
        <v>201</v>
      </c>
      <c r="D26" s="65" t="s">
        <v>158</v>
      </c>
      <c r="E26" s="68" t="s">
        <v>166</v>
      </c>
    </row>
    <row r="27" spans="1:5" x14ac:dyDescent="0.25">
      <c r="A27" s="2" t="s">
        <v>118</v>
      </c>
      <c r="B27" s="60">
        <v>2228.3200000000002</v>
      </c>
      <c r="C27" s="60">
        <v>2293</v>
      </c>
      <c r="D27" s="60">
        <v>2013</v>
      </c>
      <c r="E27" s="60">
        <v>2100</v>
      </c>
    </row>
    <row r="28" spans="1:5" x14ac:dyDescent="0.25">
      <c r="A28" t="s">
        <v>10</v>
      </c>
      <c r="B28" s="60">
        <f>SUM(B27*'Avropsmall DMS'!$B$39)</f>
        <v>0</v>
      </c>
      <c r="C28" s="60">
        <f>SUM(C27*'Avropsmall DMS'!$B$39)</f>
        <v>0</v>
      </c>
      <c r="D28" s="60">
        <f>SUM(D27*'Avropsmall DMS'!$B$39)</f>
        <v>0</v>
      </c>
      <c r="E28" s="60">
        <f>SUM(E27*'Avropsmall DMS'!$B$39)</f>
        <v>0</v>
      </c>
    </row>
    <row r="29" spans="1:5" x14ac:dyDescent="0.25">
      <c r="A29"/>
      <c r="B29" s="60"/>
      <c r="C29" s="60" t="s">
        <v>202</v>
      </c>
      <c r="D29" s="60"/>
      <c r="E29" s="60"/>
    </row>
    <row r="30" spans="1:5" ht="15.75" x14ac:dyDescent="0.3">
      <c r="A30" t="s">
        <v>93</v>
      </c>
      <c r="B30" s="63" t="s">
        <v>180</v>
      </c>
      <c r="C30" s="63" t="s">
        <v>153</v>
      </c>
      <c r="D30" s="65" t="s">
        <v>159</v>
      </c>
      <c r="E30" s="69" t="s">
        <v>167</v>
      </c>
    </row>
    <row r="31" spans="1:5" x14ac:dyDescent="0.25">
      <c r="A31" s="2" t="s">
        <v>118</v>
      </c>
      <c r="B31" s="60">
        <v>72.27</v>
      </c>
      <c r="C31" s="60">
        <v>65</v>
      </c>
      <c r="D31" s="60">
        <v>44</v>
      </c>
      <c r="E31" s="60">
        <v>206</v>
      </c>
    </row>
    <row r="32" spans="1:5" x14ac:dyDescent="0.25">
      <c r="A32" t="s">
        <v>10</v>
      </c>
      <c r="B32" s="60">
        <f>SUM(B31*'Avropsmall DMS'!$B$43)</f>
        <v>0</v>
      </c>
      <c r="C32" s="60">
        <f>SUM(C31*'Avropsmall DMS'!$B$43)</f>
        <v>0</v>
      </c>
      <c r="D32" s="60">
        <f>SUM(D31*'Avropsmall DMS'!$B$43)</f>
        <v>0</v>
      </c>
      <c r="E32" s="60">
        <f>SUM(E31*'Avropsmall DMS'!$B$43)</f>
        <v>0</v>
      </c>
    </row>
    <row r="33" spans="1:7" x14ac:dyDescent="0.25">
      <c r="A33"/>
      <c r="B33" s="60"/>
      <c r="C33" s="60"/>
      <c r="D33" s="60"/>
      <c r="E33" s="60"/>
    </row>
    <row r="34" spans="1:7" ht="15.75" x14ac:dyDescent="0.3">
      <c r="A34" t="s">
        <v>95</v>
      </c>
      <c r="B34" s="63" t="s">
        <v>181</v>
      </c>
      <c r="C34" s="63" t="s">
        <v>154</v>
      </c>
      <c r="D34" s="65" t="s">
        <v>160</v>
      </c>
      <c r="E34" s="70" t="s">
        <v>168</v>
      </c>
    </row>
    <row r="35" spans="1:7" x14ac:dyDescent="0.25">
      <c r="A35" s="2" t="s">
        <v>118</v>
      </c>
      <c r="B35" s="60">
        <v>72.27</v>
      </c>
      <c r="C35" s="60">
        <v>64</v>
      </c>
      <c r="D35" s="60">
        <v>60</v>
      </c>
      <c r="E35" s="60">
        <v>145</v>
      </c>
    </row>
    <row r="36" spans="1:7" x14ac:dyDescent="0.25">
      <c r="A36" t="s">
        <v>10</v>
      </c>
      <c r="B36" s="60">
        <f>SUM(B35*'Avropsmall DMS'!$B$47)</f>
        <v>0</v>
      </c>
      <c r="C36" s="60">
        <f>SUM(C35*'Avropsmall DMS'!$B$47)</f>
        <v>0</v>
      </c>
      <c r="D36" s="60">
        <f>SUM(D35*'Avropsmall DMS'!$B$47)</f>
        <v>0</v>
      </c>
      <c r="E36" s="60">
        <f>SUM(E35*'Avropsmall DMS'!$B$47)</f>
        <v>0</v>
      </c>
    </row>
    <row r="37" spans="1:7" x14ac:dyDescent="0.25">
      <c r="A37"/>
      <c r="B37" s="60"/>
      <c r="C37" s="60"/>
      <c r="D37" s="60"/>
      <c r="E37" s="60"/>
    </row>
    <row r="38" spans="1:7" ht="15.75" x14ac:dyDescent="0.3">
      <c r="A38" t="s">
        <v>110</v>
      </c>
      <c r="B38" s="63" t="s">
        <v>182</v>
      </c>
      <c r="C38" s="63" t="s">
        <v>203</v>
      </c>
      <c r="D38" s="65" t="s">
        <v>161</v>
      </c>
      <c r="E38" s="71" t="s">
        <v>169</v>
      </c>
    </row>
    <row r="39" spans="1:7" x14ac:dyDescent="0.25">
      <c r="A39" s="2" t="s">
        <v>118</v>
      </c>
      <c r="B39" s="60">
        <v>195.24</v>
      </c>
      <c r="C39" s="60">
        <v>231</v>
      </c>
      <c r="D39" s="60">
        <v>132</v>
      </c>
      <c r="E39" s="60">
        <v>250</v>
      </c>
    </row>
    <row r="40" spans="1:7" x14ac:dyDescent="0.25">
      <c r="A40" t="s">
        <v>10</v>
      </c>
      <c r="B40" s="60">
        <f>SUM(B39*'Avropsmall DMS'!$B$51)</f>
        <v>0</v>
      </c>
      <c r="C40" s="60">
        <f>SUM(C39*'Avropsmall DMS'!$B$51)</f>
        <v>0</v>
      </c>
      <c r="D40" s="60">
        <f>SUM(D39*'Avropsmall DMS'!$B$51)</f>
        <v>0</v>
      </c>
      <c r="E40" s="60">
        <f>SUM(E39*'Avropsmall DMS'!$B$51)</f>
        <v>0</v>
      </c>
    </row>
    <row r="41" spans="1:7" x14ac:dyDescent="0.25">
      <c r="A41"/>
      <c r="B41" s="60"/>
      <c r="C41" s="60"/>
      <c r="D41" s="60"/>
      <c r="E41" s="60"/>
    </row>
    <row r="42" spans="1:7" ht="15.75" x14ac:dyDescent="0.3">
      <c r="A42" t="s">
        <v>96</v>
      </c>
      <c r="B42" s="63" t="s">
        <v>183</v>
      </c>
      <c r="C42" s="63" t="s">
        <v>204</v>
      </c>
      <c r="D42" s="65" t="s">
        <v>162</v>
      </c>
      <c r="E42" s="73" t="s">
        <v>170</v>
      </c>
    </row>
    <row r="43" spans="1:7" x14ac:dyDescent="0.25">
      <c r="A43" s="2" t="s">
        <v>118</v>
      </c>
      <c r="B43" s="60">
        <v>6084.09</v>
      </c>
      <c r="C43" s="60">
        <v>8873</v>
      </c>
      <c r="D43" s="60">
        <v>8192</v>
      </c>
      <c r="E43" s="60">
        <v>6066</v>
      </c>
      <c r="F43" s="60"/>
      <c r="G43" s="72"/>
    </row>
    <row r="44" spans="1:7" x14ac:dyDescent="0.25">
      <c r="A44" t="s">
        <v>10</v>
      </c>
      <c r="B44" s="60">
        <f>SUM(B43*'Avropsmall DMS'!$B$55)</f>
        <v>0</v>
      </c>
      <c r="C44" s="60">
        <f>SUM(C43*'Avropsmall DMS'!$B$55)</f>
        <v>0</v>
      </c>
      <c r="D44" s="60">
        <f>SUM(D43*'Avropsmall DMS'!$B$55)</f>
        <v>0</v>
      </c>
      <c r="E44" s="60">
        <f>SUM(E43*'Avropsmall DMS'!$B$55)</f>
        <v>0</v>
      </c>
    </row>
    <row r="45" spans="1:7" x14ac:dyDescent="0.25">
      <c r="A45"/>
      <c r="B45" s="60"/>
      <c r="C45" s="60"/>
      <c r="D45" s="60"/>
      <c r="E45" s="60"/>
    </row>
    <row r="46" spans="1:7" ht="15.75" x14ac:dyDescent="0.3">
      <c r="A46" t="s">
        <v>97</v>
      </c>
      <c r="B46" s="63" t="s">
        <v>188</v>
      </c>
      <c r="C46" s="63" t="s">
        <v>205</v>
      </c>
      <c r="D46" s="80" t="s">
        <v>192</v>
      </c>
      <c r="E46" s="63" t="s">
        <v>191</v>
      </c>
    </row>
    <row r="47" spans="1:7" x14ac:dyDescent="0.25">
      <c r="A47" s="2" t="s">
        <v>118</v>
      </c>
      <c r="B47" s="60">
        <v>4062.93</v>
      </c>
      <c r="C47" s="60">
        <v>5285</v>
      </c>
      <c r="D47" s="60">
        <v>3649</v>
      </c>
      <c r="E47" s="60">
        <v>3666</v>
      </c>
    </row>
    <row r="48" spans="1:7" x14ac:dyDescent="0.25">
      <c r="A48" t="s">
        <v>10</v>
      </c>
      <c r="B48" s="60">
        <f>SUM(B47*'Avropsmall DMS'!$B$59)</f>
        <v>0</v>
      </c>
      <c r="C48" s="60">
        <f>SUM(C47*'Avropsmall DMS'!$B$59)</f>
        <v>0</v>
      </c>
      <c r="D48" s="60">
        <f>SUM(D47*'Avropsmall DMS'!$B$59)</f>
        <v>0</v>
      </c>
      <c r="E48" s="60">
        <f>SUM(E47*'Avropsmall DMS'!$B$59)</f>
        <v>0</v>
      </c>
    </row>
    <row r="49" spans="1:7" x14ac:dyDescent="0.25">
      <c r="A49"/>
      <c r="B49" s="60"/>
      <c r="C49" s="60"/>
      <c r="D49" s="60"/>
      <c r="E49" s="60"/>
    </row>
    <row r="50" spans="1:7" ht="31.5" x14ac:dyDescent="0.3">
      <c r="A50" t="s">
        <v>98</v>
      </c>
      <c r="B50" s="63" t="s">
        <v>184</v>
      </c>
      <c r="C50" s="63" t="s">
        <v>155</v>
      </c>
      <c r="D50" s="65" t="s">
        <v>163</v>
      </c>
      <c r="E50" s="74" t="s">
        <v>171</v>
      </c>
    </row>
    <row r="51" spans="1:7" ht="12.6" customHeight="1" x14ac:dyDescent="0.25">
      <c r="A51" s="2" t="s">
        <v>118</v>
      </c>
      <c r="B51" s="60">
        <v>89.75</v>
      </c>
      <c r="C51" s="60">
        <v>156</v>
      </c>
      <c r="D51" s="60">
        <v>93</v>
      </c>
      <c r="E51" s="60">
        <v>168</v>
      </c>
    </row>
    <row r="52" spans="1:7" ht="12" customHeight="1" x14ac:dyDescent="0.25">
      <c r="A52" t="s">
        <v>10</v>
      </c>
      <c r="B52" s="60">
        <f>SUM(B51*'Avropsmall DMS'!$B$63)</f>
        <v>0</v>
      </c>
      <c r="C52" s="60">
        <f>SUM(C51*'Avropsmall DMS'!$B$63)</f>
        <v>0</v>
      </c>
      <c r="D52" s="60">
        <f>SUM(D51*'Avropsmall DMS'!$B$63)</f>
        <v>0</v>
      </c>
      <c r="E52" s="60">
        <f>SUM(E51*'Avropsmall DMS'!$B$63)</f>
        <v>0</v>
      </c>
    </row>
    <row r="53" spans="1:7" ht="12" customHeight="1" x14ac:dyDescent="0.25">
      <c r="A53"/>
      <c r="B53" s="60"/>
      <c r="C53" s="60"/>
      <c r="D53" s="60"/>
      <c r="E53" s="60"/>
    </row>
    <row r="54" spans="1:7" ht="12" customHeight="1" x14ac:dyDescent="0.3">
      <c r="A54" t="s">
        <v>99</v>
      </c>
      <c r="B54" s="63" t="s">
        <v>185</v>
      </c>
      <c r="C54" s="63" t="s">
        <v>206</v>
      </c>
      <c r="D54" s="65" t="s">
        <v>164</v>
      </c>
      <c r="E54" s="75" t="s">
        <v>172</v>
      </c>
    </row>
    <row r="55" spans="1:7" x14ac:dyDescent="0.25">
      <c r="A55" s="2" t="s">
        <v>118</v>
      </c>
      <c r="B55" s="60">
        <v>5542.82</v>
      </c>
      <c r="C55" s="60">
        <v>7026</v>
      </c>
      <c r="D55" s="60">
        <v>5591</v>
      </c>
      <c r="E55" s="66">
        <v>5467</v>
      </c>
    </row>
    <row r="56" spans="1:7" x14ac:dyDescent="0.25">
      <c r="A56" t="s">
        <v>10</v>
      </c>
      <c r="B56" s="60">
        <f>SUM(B55*'Avropsmall DMS'!$B$67)</f>
        <v>0</v>
      </c>
      <c r="C56" s="60">
        <f>SUM(C55*'Avropsmall DMS'!$B$67)</f>
        <v>0</v>
      </c>
      <c r="D56" s="60">
        <f>SUM(D55*'Avropsmall DMS'!$B$67)</f>
        <v>0</v>
      </c>
      <c r="E56" s="60">
        <f>SUM(E55*'Avropsmall DMS'!$B$67)</f>
        <v>0</v>
      </c>
    </row>
    <row r="57" spans="1:7" x14ac:dyDescent="0.25">
      <c r="A57"/>
      <c r="B57" s="60"/>
      <c r="C57" s="60"/>
      <c r="D57" s="60"/>
      <c r="E57" s="60"/>
    </row>
    <row r="58" spans="1:7" ht="31.5" x14ac:dyDescent="0.3">
      <c r="A58" t="s">
        <v>100</v>
      </c>
      <c r="B58" s="63" t="s">
        <v>173</v>
      </c>
      <c r="C58" s="63" t="s">
        <v>207</v>
      </c>
      <c r="D58" s="80" t="s">
        <v>193</v>
      </c>
      <c r="E58" s="76" t="s">
        <v>173</v>
      </c>
    </row>
    <row r="59" spans="1:7" x14ac:dyDescent="0.25">
      <c r="A59" s="2" t="s">
        <v>118</v>
      </c>
      <c r="B59" s="60">
        <v>5171.34</v>
      </c>
      <c r="C59" s="60">
        <v>4040</v>
      </c>
      <c r="D59" s="60">
        <v>3999</v>
      </c>
      <c r="E59" s="60">
        <v>3896</v>
      </c>
    </row>
    <row r="60" spans="1:7" x14ac:dyDescent="0.25">
      <c r="A60" t="s">
        <v>10</v>
      </c>
      <c r="B60" s="60">
        <f>SUM(B59*'Avropsmall DMS'!$B$71)</f>
        <v>0</v>
      </c>
      <c r="C60" s="60">
        <f>SUM(C59*'Avropsmall DMS'!$B$71)</f>
        <v>0</v>
      </c>
      <c r="D60" s="60">
        <f>SUM(D59*'Avropsmall DMS'!$B$71)</f>
        <v>0</v>
      </c>
      <c r="E60" s="60">
        <f>SUM(E59*'Avropsmall DMS'!$B$71)</f>
        <v>0</v>
      </c>
      <c r="G60" s="14"/>
    </row>
    <row r="61" spans="1:7" x14ac:dyDescent="0.25">
      <c r="A61"/>
      <c r="B61" s="60"/>
      <c r="C61" s="60"/>
      <c r="D61" s="60"/>
      <c r="E61" s="60"/>
      <c r="G61" s="14"/>
    </row>
    <row r="62" spans="1:7" ht="15.75" x14ac:dyDescent="0.3">
      <c r="A62" t="s">
        <v>101</v>
      </c>
      <c r="B62" s="63" t="s">
        <v>186</v>
      </c>
      <c r="C62" s="63" t="s">
        <v>208</v>
      </c>
      <c r="D62" s="80" t="s">
        <v>194</v>
      </c>
      <c r="E62" s="77" t="s">
        <v>174</v>
      </c>
      <c r="G62" s="14"/>
    </row>
    <row r="63" spans="1:7" x14ac:dyDescent="0.25">
      <c r="A63" s="2" t="s">
        <v>118</v>
      </c>
      <c r="B63" s="60">
        <v>1775.67</v>
      </c>
      <c r="C63" s="60">
        <v>1130</v>
      </c>
      <c r="D63" s="60">
        <v>1049</v>
      </c>
      <c r="E63" s="60">
        <v>2205</v>
      </c>
    </row>
    <row r="64" spans="1:7" x14ac:dyDescent="0.25">
      <c r="A64" t="s">
        <v>10</v>
      </c>
      <c r="B64" s="60">
        <f>SUM(B63*'Avropsmall DMS'!$B$75)</f>
        <v>0</v>
      </c>
      <c r="C64" s="60">
        <f>SUM(C63*'Avropsmall DMS'!$B$75)</f>
        <v>0</v>
      </c>
      <c r="D64" s="60">
        <f>SUM(D63*'Avropsmall DMS'!$B$75)</f>
        <v>0</v>
      </c>
      <c r="E64" s="60">
        <f>SUM(E63*'Avropsmall DMS'!$B$75)</f>
        <v>0</v>
      </c>
    </row>
    <row r="65" spans="1:5" x14ac:dyDescent="0.25">
      <c r="A65"/>
      <c r="B65" s="60"/>
      <c r="C65" s="60"/>
      <c r="D65" s="60"/>
      <c r="E65" s="60"/>
    </row>
    <row r="66" spans="1:5" ht="15.75" x14ac:dyDescent="0.3">
      <c r="A66" t="s">
        <v>102</v>
      </c>
      <c r="B66" s="63" t="s">
        <v>187</v>
      </c>
      <c r="C66" s="63" t="s">
        <v>209</v>
      </c>
      <c r="D66" s="80" t="s">
        <v>195</v>
      </c>
      <c r="E66" s="78" t="s">
        <v>175</v>
      </c>
    </row>
    <row r="67" spans="1:5" ht="13.5" customHeight="1" x14ac:dyDescent="0.25">
      <c r="A67" s="2" t="s">
        <v>118</v>
      </c>
      <c r="B67" s="60">
        <v>2399.5300000000002</v>
      </c>
      <c r="C67" s="60">
        <v>4521</v>
      </c>
      <c r="D67" s="60">
        <v>1789</v>
      </c>
      <c r="E67" s="60">
        <v>2670</v>
      </c>
    </row>
    <row r="68" spans="1:5" x14ac:dyDescent="0.25">
      <c r="A68" t="s">
        <v>10</v>
      </c>
      <c r="B68" s="60">
        <f>SUM(B67*'Avropsmall DMS'!$B$79)</f>
        <v>0</v>
      </c>
      <c r="C68" s="60">
        <f>SUM(C67*'Avropsmall DMS'!$B$79)</f>
        <v>0</v>
      </c>
      <c r="D68" s="60">
        <f>SUM(D67*'Avropsmall DMS'!$B$79)</f>
        <v>0</v>
      </c>
      <c r="E68" s="60">
        <f>SUM(E67*'Avropsmall DMS'!$B$79)</f>
        <v>0</v>
      </c>
    </row>
    <row r="69" spans="1:5" x14ac:dyDescent="0.25">
      <c r="A69"/>
      <c r="B69" s="60"/>
      <c r="C69" s="60"/>
      <c r="D69" s="60"/>
      <c r="E69" s="60"/>
    </row>
    <row r="70" spans="1:5" ht="31.5" x14ac:dyDescent="0.3">
      <c r="A70" t="s">
        <v>103</v>
      </c>
      <c r="B70" s="63" t="s">
        <v>184</v>
      </c>
      <c r="C70" s="63" t="s">
        <v>156</v>
      </c>
      <c r="D70" s="65" t="s">
        <v>163</v>
      </c>
      <c r="E70" s="79" t="s">
        <v>171</v>
      </c>
    </row>
    <row r="71" spans="1:5" x14ac:dyDescent="0.25">
      <c r="A71" s="2" t="s">
        <v>118</v>
      </c>
      <c r="B71" s="60">
        <v>89.75</v>
      </c>
      <c r="C71" s="60">
        <v>156</v>
      </c>
      <c r="D71" s="60">
        <v>93</v>
      </c>
      <c r="E71" s="60">
        <v>168</v>
      </c>
    </row>
    <row r="72" spans="1:5" x14ac:dyDescent="0.25">
      <c r="A72" t="s">
        <v>10</v>
      </c>
      <c r="B72" s="60">
        <f>SUM(B71*'Avropsmall DMS'!$B$83)</f>
        <v>0</v>
      </c>
      <c r="C72" s="60">
        <f>SUM(C71*'Avropsmall DMS'!$B$83)</f>
        <v>0</v>
      </c>
      <c r="D72" s="60">
        <f>SUM(D71*'Avropsmall DMS'!$B$83)</f>
        <v>0</v>
      </c>
      <c r="E72" s="60">
        <f>SUM(E71*'Avropsmall DMS'!$B$83)</f>
        <v>0</v>
      </c>
    </row>
    <row r="73" spans="1:5" x14ac:dyDescent="0.25">
      <c r="A73"/>
      <c r="B73" s="60"/>
      <c r="C73" s="60"/>
      <c r="D73" s="60"/>
      <c r="E73" s="60"/>
    </row>
    <row r="74" spans="1:5" x14ac:dyDescent="0.25">
      <c r="A74"/>
      <c r="B74" s="60"/>
      <c r="C74" s="60"/>
      <c r="D74" s="60"/>
      <c r="E74" s="60"/>
    </row>
    <row r="75" spans="1:5" x14ac:dyDescent="0.25">
      <c r="A75"/>
      <c r="B75" s="60"/>
      <c r="C75" s="60"/>
      <c r="D75" s="60"/>
      <c r="E75" s="60"/>
    </row>
    <row r="76" spans="1:5" x14ac:dyDescent="0.25">
      <c r="A76" t="s">
        <v>111</v>
      </c>
      <c r="B76" s="60">
        <v>120.85</v>
      </c>
      <c r="C76" s="60">
        <v>1</v>
      </c>
      <c r="D76" s="60">
        <v>13</v>
      </c>
      <c r="E76" s="60">
        <v>120</v>
      </c>
    </row>
    <row r="77" spans="1:5" x14ac:dyDescent="0.25">
      <c r="A77" t="s">
        <v>10</v>
      </c>
      <c r="B77" s="60">
        <f>SUM(B76*'Avropsmall DMS'!$B$89)</f>
        <v>0</v>
      </c>
      <c r="C77" s="60">
        <f>SUM(C76*'Avropsmall DMS'!$B$89)</f>
        <v>0</v>
      </c>
      <c r="D77" s="60">
        <f>SUM(D76*'Avropsmall DMS'!$B$89)</f>
        <v>0</v>
      </c>
      <c r="E77" s="60">
        <f>SUM(E76*'Avropsmall DMS'!$B$89)</f>
        <v>0</v>
      </c>
    </row>
    <row r="78" spans="1:5" x14ac:dyDescent="0.25">
      <c r="A78"/>
      <c r="B78" s="60"/>
      <c r="C78" s="60"/>
      <c r="D78" s="60"/>
      <c r="E78" s="60"/>
    </row>
    <row r="79" spans="1:5" x14ac:dyDescent="0.25">
      <c r="A79" t="s">
        <v>112</v>
      </c>
      <c r="B79" s="60">
        <v>20.14</v>
      </c>
      <c r="C79" s="60">
        <v>1</v>
      </c>
      <c r="D79" s="60">
        <v>6</v>
      </c>
      <c r="E79" s="60">
        <v>50</v>
      </c>
    </row>
    <row r="80" spans="1:5" x14ac:dyDescent="0.25">
      <c r="A80" t="s">
        <v>10</v>
      </c>
      <c r="B80" s="60">
        <f>SUM(B79*'Avropsmall DMS'!$B$90)</f>
        <v>0</v>
      </c>
      <c r="C80" s="60">
        <f>SUM(C79*'Avropsmall DMS'!$B$90)</f>
        <v>0</v>
      </c>
      <c r="D80" s="60">
        <f>SUM(D79*'Avropsmall DMS'!$B$90)</f>
        <v>0</v>
      </c>
      <c r="E80" s="60">
        <f>SUM(E79*'Avropsmall DMS'!$B$90)</f>
        <v>0</v>
      </c>
    </row>
    <row r="81" spans="1:6" x14ac:dyDescent="0.25">
      <c r="A81"/>
      <c r="B81" s="60"/>
      <c r="C81" s="60"/>
      <c r="D81" s="60"/>
      <c r="E81" s="60"/>
    </row>
    <row r="82" spans="1:6" x14ac:dyDescent="0.25">
      <c r="A82" t="s">
        <v>113</v>
      </c>
      <c r="B82" s="60">
        <v>20.14</v>
      </c>
      <c r="C82" s="60">
        <v>1</v>
      </c>
      <c r="D82" s="60">
        <v>6</v>
      </c>
      <c r="E82" s="60">
        <v>50</v>
      </c>
    </row>
    <row r="83" spans="1:6" x14ac:dyDescent="0.25">
      <c r="A83" t="s">
        <v>10</v>
      </c>
      <c r="B83" s="60">
        <f>SUM(B82*'Avropsmall DMS'!$B$91)</f>
        <v>0</v>
      </c>
      <c r="C83" s="60">
        <f>SUM(C82*'Avropsmall DMS'!$B$91)</f>
        <v>0</v>
      </c>
      <c r="D83" s="60">
        <f>SUM(D82*'Avropsmall DMS'!$B$91)</f>
        <v>0</v>
      </c>
      <c r="E83" s="60">
        <f>SUM(E82*'Avropsmall DMS'!$B$91)</f>
        <v>0</v>
      </c>
    </row>
    <row r="84" spans="1:6" x14ac:dyDescent="0.25">
      <c r="A84"/>
      <c r="B84" s="60"/>
      <c r="C84" s="60"/>
      <c r="D84" s="60"/>
      <c r="E84" s="60"/>
    </row>
    <row r="85" spans="1:6" x14ac:dyDescent="0.25">
      <c r="A85" t="s">
        <v>114</v>
      </c>
      <c r="B85" s="60">
        <v>20.14</v>
      </c>
      <c r="C85" s="60">
        <v>1</v>
      </c>
      <c r="D85" s="60">
        <v>6</v>
      </c>
      <c r="E85" s="60">
        <v>50</v>
      </c>
    </row>
    <row r="86" spans="1:6" x14ac:dyDescent="0.25">
      <c r="A86" t="s">
        <v>10</v>
      </c>
      <c r="B86" s="60">
        <f>SUM(B85*'Avropsmall DMS'!$B$92)</f>
        <v>0</v>
      </c>
      <c r="C86" s="60">
        <f>SUM(C85*'Avropsmall DMS'!$B$92)</f>
        <v>0</v>
      </c>
      <c r="D86" s="60">
        <f>SUM(D85*'Avropsmall DMS'!$B$92)</f>
        <v>0</v>
      </c>
      <c r="E86" s="60">
        <f>SUM(E85*'Avropsmall DMS'!$B$92)</f>
        <v>0</v>
      </c>
    </row>
    <row r="87" spans="1:6" x14ac:dyDescent="0.25">
      <c r="A87"/>
      <c r="B87" s="60"/>
      <c r="C87" s="60"/>
      <c r="D87" s="60"/>
      <c r="E87" s="60"/>
    </row>
    <row r="88" spans="1:6" x14ac:dyDescent="0.25">
      <c r="A88" t="s">
        <v>115</v>
      </c>
      <c r="B88" s="60">
        <v>20.14</v>
      </c>
      <c r="C88" s="60">
        <v>1</v>
      </c>
      <c r="D88" s="60">
        <v>6</v>
      </c>
      <c r="E88" s="60">
        <v>50</v>
      </c>
    </row>
    <row r="89" spans="1:6" x14ac:dyDescent="0.25">
      <c r="A89" t="s">
        <v>10</v>
      </c>
      <c r="B89" s="60">
        <f>SUM(B88*'Avropsmall DMS'!$B$93)</f>
        <v>0</v>
      </c>
      <c r="C89" s="60">
        <f>SUM(C88*'Avropsmall DMS'!$B$93)</f>
        <v>0</v>
      </c>
      <c r="D89" s="60">
        <f>SUM(D88*'Avropsmall DMS'!$B$93)</f>
        <v>0</v>
      </c>
      <c r="E89" s="60">
        <f>SUM(E88*'Avropsmall DMS'!$B$93)</f>
        <v>0</v>
      </c>
    </row>
    <row r="90" spans="1:6" x14ac:dyDescent="0.25">
      <c r="A90"/>
      <c r="B90" s="60"/>
      <c r="C90" s="60"/>
      <c r="D90" s="60"/>
      <c r="E90" s="60"/>
    </row>
    <row r="91" spans="1:6" x14ac:dyDescent="0.25">
      <c r="A91" t="s">
        <v>116</v>
      </c>
      <c r="B91" s="60">
        <v>20.14</v>
      </c>
      <c r="C91" s="60">
        <v>1</v>
      </c>
      <c r="D91" s="60">
        <v>6</v>
      </c>
      <c r="E91" s="60">
        <v>50</v>
      </c>
    </row>
    <row r="92" spans="1:6" x14ac:dyDescent="0.25">
      <c r="A92" t="s">
        <v>10</v>
      </c>
      <c r="B92" s="60">
        <f>SUM(B91*'Avropsmall DMS'!$B$94)</f>
        <v>0</v>
      </c>
      <c r="C92" s="60">
        <f>SUM(C91*'Avropsmall DMS'!$B$94)</f>
        <v>0</v>
      </c>
      <c r="D92" s="60">
        <f>SUM(D91*'Avropsmall DMS'!$B$94)</f>
        <v>0</v>
      </c>
      <c r="E92" s="60">
        <f>SUM(E91*'Avropsmall DMS'!$B$94)</f>
        <v>0</v>
      </c>
    </row>
    <row r="93" spans="1:6" x14ac:dyDescent="0.25">
      <c r="A93"/>
      <c r="B93" s="60"/>
      <c r="C93" s="60"/>
      <c r="D93" s="60"/>
      <c r="E93" s="60"/>
    </row>
    <row r="94" spans="1:6" x14ac:dyDescent="0.25">
      <c r="A94"/>
      <c r="B94" s="60"/>
      <c r="C94" s="60"/>
      <c r="D94" s="60"/>
      <c r="E94" s="60"/>
      <c r="F94" s="14"/>
    </row>
    <row r="95" spans="1:6" x14ac:dyDescent="0.25">
      <c r="A95"/>
      <c r="B95" s="60"/>
      <c r="C95" s="60"/>
      <c r="D95" s="60"/>
      <c r="E95" s="60"/>
    </row>
    <row r="96" spans="1:6" x14ac:dyDescent="0.25">
      <c r="A96" t="s">
        <v>119</v>
      </c>
      <c r="B96" s="60">
        <v>443.08</v>
      </c>
      <c r="C96" s="60">
        <v>420</v>
      </c>
      <c r="D96" s="60">
        <v>300</v>
      </c>
      <c r="E96" s="60">
        <v>420</v>
      </c>
    </row>
    <row r="97" spans="1:17" x14ac:dyDescent="0.25">
      <c r="A97" t="s">
        <v>10</v>
      </c>
      <c r="B97" s="60">
        <f>SUM(B96*'Avropsmall DMS'!$B$99)</f>
        <v>0</v>
      </c>
      <c r="C97" s="60">
        <f>SUM(C96*'Avropsmall DMS'!$B$99)</f>
        <v>0</v>
      </c>
      <c r="D97" s="60">
        <f>SUM(D96*'Avropsmall DMS'!$B$99)</f>
        <v>0</v>
      </c>
      <c r="E97" s="60">
        <f>SUM(E96*'Avropsmall DMS'!$B$99)</f>
        <v>0</v>
      </c>
    </row>
    <row r="98" spans="1:17" x14ac:dyDescent="0.25">
      <c r="A98"/>
      <c r="B98" s="60"/>
      <c r="C98" s="60"/>
      <c r="D98" s="60"/>
      <c r="E98" s="60"/>
    </row>
    <row r="99" spans="1:17" x14ac:dyDescent="0.25">
      <c r="A99" t="s">
        <v>117</v>
      </c>
      <c r="B99" s="60">
        <v>2406.73</v>
      </c>
      <c r="C99" s="60">
        <v>840</v>
      </c>
      <c r="D99" s="60">
        <v>400</v>
      </c>
      <c r="E99" s="60">
        <v>420</v>
      </c>
    </row>
    <row r="100" spans="1:17" x14ac:dyDescent="0.25">
      <c r="A100" t="s">
        <v>10</v>
      </c>
      <c r="B100" s="60">
        <f>SUM(B99*'Avropsmall DMS'!$B$100)</f>
        <v>0</v>
      </c>
      <c r="C100" s="60">
        <f>SUM(C99*'Avropsmall DMS'!$B$100)</f>
        <v>0</v>
      </c>
      <c r="D100" s="60">
        <f>SUM(D99*'Avropsmall DMS'!$B$100)</f>
        <v>0</v>
      </c>
      <c r="E100" s="60">
        <f>SUM(E99*'Avropsmall DMS'!$B$100)</f>
        <v>0</v>
      </c>
    </row>
    <row r="101" spans="1:17" x14ac:dyDescent="0.25">
      <c r="A101"/>
      <c r="B101" s="60"/>
      <c r="C101" s="60"/>
      <c r="D101" s="60"/>
      <c r="E101" s="60"/>
    </row>
    <row r="102" spans="1:17" x14ac:dyDescent="0.25">
      <c r="A102" t="s">
        <v>121</v>
      </c>
      <c r="B102" s="60">
        <v>995</v>
      </c>
      <c r="C102" s="60">
        <v>1000</v>
      </c>
      <c r="D102" s="60">
        <v>20</v>
      </c>
      <c r="E102" s="60">
        <v>1900</v>
      </c>
      <c r="F102"/>
      <c r="G102"/>
      <c r="I102"/>
    </row>
    <row r="103" spans="1:17" x14ac:dyDescent="0.25">
      <c r="A103" t="s">
        <v>10</v>
      </c>
      <c r="B103" s="60">
        <f>SUM(B102*'Avropsmall DMS'!$B$105*'Avropsmall DMS'!$C$105)</f>
        <v>0</v>
      </c>
      <c r="C103" s="60">
        <f>SUM(C102*'Avropsmall DMS'!$B$105*'Avropsmall DMS'!$C$105)</f>
        <v>0</v>
      </c>
      <c r="D103" s="60">
        <f>SUM(D102*'Avropsmall DMS'!$B$105*'Avropsmall DMS'!$C$105)</f>
        <v>0</v>
      </c>
      <c r="E103" s="60">
        <f>SUM(E102*'Avropsmall DMS'!$B$105*'Avropsmall DMS'!$C$105)</f>
        <v>0</v>
      </c>
    </row>
    <row r="104" spans="1:17" x14ac:dyDescent="0.25">
      <c r="A104"/>
      <c r="B104" s="60"/>
      <c r="C104" s="60"/>
      <c r="D104" s="60"/>
      <c r="E104" s="60"/>
    </row>
    <row r="105" spans="1:17" x14ac:dyDescent="0.25">
      <c r="A105"/>
      <c r="B105" s="60"/>
      <c r="C105" s="60"/>
      <c r="D105" s="60"/>
      <c r="E105" s="60"/>
    </row>
    <row r="106" spans="1:17" x14ac:dyDescent="0.25">
      <c r="A106" s="24" t="s">
        <v>107</v>
      </c>
      <c r="B106" s="6">
        <f>SUM(B16,B20,B24,B28,B32,B36,B40,B44,B48,B52,B56,B60,B64,B68,B72,B77,B80,B83,B86,B89,B92,B97,B100,B103)</f>
        <v>0</v>
      </c>
      <c r="C106" s="6">
        <f>SUM(C16,C20,C24,C28,C32,C36,C40,C44,C48,C52,C56,C60,C64,C68,C72,C77,C80,C83,C86,C89,C92,C97,C100,C103)</f>
        <v>0</v>
      </c>
      <c r="D106" s="6">
        <f>SUM(D16,D20,D24,D28,D32,D36,D40,D44,D48,D52,D56,D60,D64,D68,D72,D77,D80,D83,D86,D89,D92,D97,D100,D103)</f>
        <v>0</v>
      </c>
      <c r="E106" s="6">
        <f>SUM(E16,E20,E24,E28,E32,E36,E40,E44,E48,E52,E56,E60,E64,E68,E72,E77,E80,E83,E86,E89,E92,E97,E100,E103)</f>
        <v>0</v>
      </c>
      <c r="L106" s="42" t="e">
        <f>SUM(#REF!)</f>
        <v>#REF!</v>
      </c>
      <c r="M106" s="42" t="e">
        <f>SUM(#REF!)</f>
        <v>#REF!</v>
      </c>
      <c r="N106" s="42" t="e">
        <f>SUM(#REF!)</f>
        <v>#REF!</v>
      </c>
      <c r="O106" s="42" t="e">
        <f>SUM(#REF!)</f>
        <v>#REF!</v>
      </c>
      <c r="P106" s="42" t="e">
        <f>SUM(#REF!)</f>
        <v>#REF!</v>
      </c>
      <c r="Q106" s="42" t="e">
        <f>SUM(#REF!)</f>
        <v>#REF!</v>
      </c>
    </row>
    <row r="107" spans="1:17" x14ac:dyDescent="0.25">
      <c r="A107" s="8"/>
      <c r="B107" s="9"/>
      <c r="C107" s="9"/>
      <c r="D107" s="9"/>
      <c r="E107" s="2"/>
      <c r="L107" s="9"/>
      <c r="M107" s="9"/>
      <c r="N107" s="9"/>
      <c r="O107" s="9"/>
      <c r="P107" s="9"/>
      <c r="Q107" s="9"/>
    </row>
    <row r="108" spans="1:17" x14ac:dyDescent="0.25">
      <c r="A108" s="8"/>
      <c r="B108" s="9"/>
      <c r="C108" s="9"/>
      <c r="D108" s="9"/>
      <c r="E108" s="2"/>
    </row>
    <row r="109" spans="1:17" x14ac:dyDescent="0.25">
      <c r="A109" s="8"/>
      <c r="B109" s="9"/>
      <c r="C109" s="9"/>
      <c r="D109" s="9"/>
      <c r="E109" s="2"/>
    </row>
    <row r="110" spans="1:17" x14ac:dyDescent="0.25">
      <c r="A110" s="8"/>
      <c r="B110" s="9"/>
      <c r="C110" s="9"/>
      <c r="D110" s="9"/>
      <c r="E110" s="2"/>
    </row>
    <row r="111" spans="1:17" x14ac:dyDescent="0.25">
      <c r="A111" s="8"/>
      <c r="B111" s="9">
        <f>SUM(B106)</f>
        <v>0</v>
      </c>
      <c r="C111" s="9">
        <f>SUM(C106)</f>
        <v>0</v>
      </c>
      <c r="D111" s="9">
        <f>SUM(D106)</f>
        <v>0</v>
      </c>
      <c r="E111" s="9">
        <f>SUM(E106)</f>
        <v>0</v>
      </c>
    </row>
    <row r="112" spans="1:17" x14ac:dyDescent="0.25">
      <c r="A112" s="8"/>
      <c r="B112" s="9"/>
      <c r="C112" s="9"/>
      <c r="D112" s="9"/>
      <c r="E112" s="2"/>
    </row>
    <row r="113" spans="1:7" x14ac:dyDescent="0.25">
      <c r="A113" s="8"/>
      <c r="B113" s="9"/>
      <c r="C113" s="9"/>
      <c r="D113" s="9"/>
      <c r="E113" s="2"/>
    </row>
    <row r="114" spans="1:7" x14ac:dyDescent="0.25">
      <c r="A114" s="8" t="s">
        <v>0</v>
      </c>
      <c r="B114" s="2">
        <f>_xlfn.RANK.EQ(B111,$B$111:$E$111,2)</f>
        <v>1</v>
      </c>
      <c r="C114" s="2">
        <f>_xlfn.RANK.EQ(C111,$B$111:$E$111,2)</f>
        <v>1</v>
      </c>
      <c r="D114" s="2">
        <f>_xlfn.RANK.EQ(D111,$B$111:$E$111,2)</f>
        <v>1</v>
      </c>
      <c r="E114" s="2">
        <f>_xlfn.RANK.EQ(E111,$B$111:$E$111,2)</f>
        <v>1</v>
      </c>
    </row>
    <row r="115" spans="1:7" x14ac:dyDescent="0.25">
      <c r="A115" s="8"/>
      <c r="B115" s="2">
        <f>SUM(B114+0.004)</f>
        <v>1.004</v>
      </c>
      <c r="C115" s="2">
        <f>SUM(C114+0.003)</f>
        <v>1.0029999999999999</v>
      </c>
      <c r="D115" s="2">
        <f>SUM(D114+0.001)</f>
        <v>1.0009999999999999</v>
      </c>
      <c r="E115" s="2">
        <f>SUM(E114+0.002)</f>
        <v>1.002</v>
      </c>
    </row>
    <row r="116" spans="1:7" x14ac:dyDescent="0.25">
      <c r="A116" s="8"/>
      <c r="B116" s="9"/>
      <c r="C116" s="9"/>
      <c r="D116" s="9"/>
      <c r="E116" s="2"/>
    </row>
    <row r="117" spans="1:7" x14ac:dyDescent="0.25">
      <c r="A117" s="8"/>
      <c r="B117" s="9"/>
      <c r="C117" s="9"/>
      <c r="D117" s="9"/>
      <c r="E117" s="2"/>
    </row>
    <row r="118" spans="1:7" x14ac:dyDescent="0.25">
      <c r="A118" s="8"/>
      <c r="B118" s="9"/>
      <c r="C118" s="9"/>
      <c r="D118" s="9"/>
      <c r="E118" s="2"/>
    </row>
    <row r="119" spans="1:7" x14ac:dyDescent="0.25">
      <c r="A119" s="4" t="s">
        <v>0</v>
      </c>
      <c r="B119" s="25">
        <f>_xlfn.RANK.EQ(B115,$B$115:$E$115,2)</f>
        <v>4</v>
      </c>
      <c r="C119" s="25">
        <f>_xlfn.RANK.EQ(C115,$B$115:$E$115,2)</f>
        <v>3</v>
      </c>
      <c r="D119" s="25">
        <f>_xlfn.RANK.EQ(D115,$B$115:$E$115,2)</f>
        <v>1</v>
      </c>
      <c r="E119" s="25">
        <f>_xlfn.RANK.EQ(E115,$B$115:$E$115,2)</f>
        <v>2</v>
      </c>
      <c r="G119" s="14">
        <f>SUM(B111:E111)</f>
        <v>0</v>
      </c>
    </row>
    <row r="120" spans="1:7" ht="14.25" thickBot="1" x14ac:dyDescent="0.3">
      <c r="A120" s="5"/>
      <c r="E120" s="2"/>
    </row>
    <row r="121" spans="1:7" ht="24.6" customHeight="1" x14ac:dyDescent="0.25">
      <c r="A121" s="21" t="s">
        <v>1</v>
      </c>
      <c r="B121" s="138" t="str">
        <f>IF('Avropsmall DMS'!B68&gt;200,"Avropet överstiger 200 enheter, använd förnyad konkurensutsättning för avrop",IF(G119=0,"Vinnande anbud",IF(D134=1,B129,IF(D134=2,B130,IF(D134=3,B131,IF(D134=4,B132,IF(D134=5,#REF!,IF(D134=6,#REF!,""))))))))</f>
        <v>Vinnande anbud</v>
      </c>
      <c r="C121" s="139"/>
      <c r="D121" s="140"/>
      <c r="E121" s="2"/>
    </row>
    <row r="122" spans="1:7" ht="24.6" customHeight="1" x14ac:dyDescent="0.25">
      <c r="A122" s="21" t="s">
        <v>25</v>
      </c>
      <c r="B122" s="141" t="str">
        <f>IF(B121=B1,B2,IF(B121=C1,C2,IF(B121=D1,D2,IF(B121=E1,E2,""))))</f>
        <v/>
      </c>
      <c r="C122" s="82"/>
      <c r="D122" s="142"/>
      <c r="E122" s="2"/>
    </row>
    <row r="123" spans="1:7" ht="24.6" customHeight="1" x14ac:dyDescent="0.25">
      <c r="A123" s="21" t="s">
        <v>18</v>
      </c>
      <c r="B123" s="141" t="str">
        <f>IF(B121=B1,B3,IF(B121=C1,C3,IF(B121=D1,D3,IF(B121=E1,E3,""))))</f>
        <v/>
      </c>
      <c r="C123" s="82"/>
      <c r="D123" s="142"/>
      <c r="E123" s="2"/>
    </row>
    <row r="124" spans="1:7" ht="24.6" customHeight="1" x14ac:dyDescent="0.25">
      <c r="A124" s="21" t="s">
        <v>19</v>
      </c>
      <c r="B124" s="141" t="str">
        <f>IF(B121=B1,B4,IF(B121=C1,C4,IF(B121=D1,D4,IF(B121=E1,E4,""))))</f>
        <v/>
      </c>
      <c r="C124" s="82"/>
      <c r="D124" s="142"/>
      <c r="E124" s="2"/>
    </row>
    <row r="125" spans="1:7" ht="24.6" customHeight="1" thickBot="1" x14ac:dyDescent="0.3">
      <c r="A125" s="21" t="s">
        <v>20</v>
      </c>
      <c r="B125" s="143" t="str">
        <f>IF(B121=B1,B5,IF(B121=C1,C5,IF(B121=D1,D5,IF(B121=E1,E5,""))))</f>
        <v/>
      </c>
      <c r="C125" s="144"/>
      <c r="D125" s="145"/>
      <c r="E125" s="2"/>
    </row>
    <row r="126" spans="1:7" x14ac:dyDescent="0.25">
      <c r="E126" s="2"/>
    </row>
    <row r="127" spans="1:7" ht="21" x14ac:dyDescent="0.35">
      <c r="A127" s="26" t="s">
        <v>36</v>
      </c>
      <c r="B127" s="1"/>
      <c r="C127" s="1"/>
      <c r="D127" s="1"/>
      <c r="E127" s="2"/>
    </row>
    <row r="128" spans="1:7" x14ac:dyDescent="0.25">
      <c r="A128" s="1"/>
      <c r="B128" s="1" t="s">
        <v>11</v>
      </c>
      <c r="C128" s="1"/>
      <c r="D128" s="1" t="s">
        <v>10</v>
      </c>
      <c r="E128" s="2">
        <f>IF(D134=B119,B111,IF(D134=C119,C111,IF(D134=D119,D111,IF(D134=E119,E111,""))))</f>
        <v>0</v>
      </c>
    </row>
    <row r="129" spans="1:5" x14ac:dyDescent="0.25">
      <c r="A129" s="1" t="s">
        <v>4</v>
      </c>
      <c r="B129" s="61" t="str">
        <f>IF(G119=0,"",IF(B119=1,B1,IF(C119=1,C1,IF(D119=1,D1,IF(E119=1,E1,IF(#REF!=1,#REF!,IF(#REF!=1,#REF!,IF(#REF!=1,#REF!,""))))))))</f>
        <v/>
      </c>
      <c r="C129" s="28"/>
      <c r="D129" s="7">
        <f>IF(B119=1,B111,IF(C119=1,C111,IF(D119=1,D111,IF(E119=1,E111,IF(#REF!=1,#REF!,IF(#REF!=1,#REF!,IF(#REF!=1,#REF!)))))))</f>
        <v>0</v>
      </c>
      <c r="E129" s="2"/>
    </row>
    <row r="130" spans="1:5" x14ac:dyDescent="0.25">
      <c r="A130" s="1" t="s">
        <v>5</v>
      </c>
      <c r="B130" s="61" t="str">
        <f>IF(G119=0,"",IF(B119=2,B1,IF(C119=2,C1,IF(D119=2,D1,IF(E119=2,E1,IF(#REF!=2,#REF!,IF(#REF!=2,#REF!,IF(#REF!=2,#REF!,""))))))))</f>
        <v/>
      </c>
      <c r="C130" s="28"/>
      <c r="D130" s="7">
        <f>IF(B119=2,B111,IF(C119=2,C111,IF(D119=2,D111,IF(E119=2,E111,IF(#REF!=2,#REF!,IF(#REF!=2,#REF!,IF(#REF!=2,#REF!)))))))</f>
        <v>0</v>
      </c>
      <c r="E130" s="2"/>
    </row>
    <row r="131" spans="1:5" x14ac:dyDescent="0.25">
      <c r="A131" s="1" t="s">
        <v>6</v>
      </c>
      <c r="B131" s="61" t="str">
        <f>IF(G119=0,"",IF(B119=3,B1,IF(C119=3,C1,IF(D119=3,D1,IF(E119=3,E1,IF(#REF!=3,#REF!,IF(#REF!=3,#REF!,IF(#REF!=3,#REF!,""))))))))</f>
        <v/>
      </c>
      <c r="C131" s="28"/>
      <c r="D131" s="7">
        <f>IF(B119=3,B111,IF(C119=3,C111,IF(D119=3,D111,IF(E119=3,E111,IF(#REF!=3,#REF!,IF(#REF!=3,#REF!,IF(#REF!=3,#REF!)))))))</f>
        <v>0</v>
      </c>
      <c r="E131" s="2"/>
    </row>
    <row r="132" spans="1:5" x14ac:dyDescent="0.25">
      <c r="A132" s="1" t="s">
        <v>39</v>
      </c>
      <c r="B132" s="61" t="str">
        <f>IF(G119=0,"",IF(B119=4,B1,IF(C119=4,C1,IF(D119=4,D1,IF(E119=4,E1,IF(#REF!=4,#REF!,IF(#REF!=4,#REF!,IF(#REF!=4,#REF!,""))))))))</f>
        <v/>
      </c>
      <c r="C132" s="28"/>
      <c r="D132" s="7">
        <f>IF(B119=4,B111,IF(C119=4,C111,IF(D119=4,D111,IF(E119=4,E111,IF(#REF!=4,#REF!,IF(#REF!=4,#REF!,IF(#REF!=4,#REF!)))))))</f>
        <v>0</v>
      </c>
      <c r="E132" s="2"/>
    </row>
    <row r="133" spans="1:5" x14ac:dyDescent="0.25">
      <c r="E133" s="2"/>
    </row>
    <row r="134" spans="1:5" x14ac:dyDescent="0.25">
      <c r="A134" s="146"/>
      <c r="B134" s="147"/>
      <c r="C134" s="147"/>
      <c r="D134" s="1">
        <f>'Avropsmall DMS'!J116</f>
        <v>1</v>
      </c>
      <c r="E134" s="2"/>
    </row>
    <row r="135" spans="1:5" x14ac:dyDescent="0.25">
      <c r="A135" s="5"/>
      <c r="B135" s="5"/>
      <c r="C135" s="5"/>
      <c r="D135" s="5"/>
    </row>
  </sheetData>
  <sheetProtection algorithmName="SHA-512" hashValue="+y7ttnBRpO8uQCS7hmHt8Z/AVgGw31NqtZ1vy5Uf+xvZ0TR4gDJXVmzNSgRzeK1i3MOz6OY1MeRINUvNhdMq8A==" saltValue="Y6+s6joSf6Shb0lT/ipWFw==" spinCount="100000" sheet="1" objects="1" scenarios="1"/>
  <mergeCells count="6">
    <mergeCell ref="B121:D121"/>
    <mergeCell ref="B122:D122"/>
    <mergeCell ref="B123:D123"/>
    <mergeCell ref="B125:D125"/>
    <mergeCell ref="A134:C134"/>
    <mergeCell ref="B124:D124"/>
  </mergeCells>
  <phoneticPr fontId="23" type="noConversion"/>
  <dataValidations count="1">
    <dataValidation errorStyle="warning" allowBlank="1" showInputMessage="1" showErrorMessage="1" sqref="B121:B125" xr:uid="{324AA489-2B8A-4983-89A0-83913C06D623}"/>
  </dataValidations>
  <hyperlinks>
    <hyperlink ref="C5" r:id="rId1" xr:uid="{DFF5DF09-F171-49BF-B00E-37DBD9492E04}"/>
    <hyperlink ref="B5" r:id="rId2" xr:uid="{52E791EE-3517-4B77-9AAF-6CFFBBF3A396}"/>
    <hyperlink ref="E5" r:id="rId3" xr:uid="{FCF67886-6ECD-4B92-96BE-7909F3CB8B4E}"/>
    <hyperlink ref="D5" r:id="rId4" xr:uid="{9241EF6E-ED0A-4067-8237-3E51DB1B84EB}"/>
  </hyperlinks>
  <pageMargins left="0.62992125984251968" right="0.62992125984251968" top="0.74803149606299213" bottom="0.74803149606299213" header="0.31496062992125984" footer="0.31496062992125984"/>
  <pageSetup paperSize="9" scale="47" fitToHeight="0" orientation="portrait"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9FE2-873A-4816-A418-A2F231000EBB}">
  <dimension ref="A1:N15"/>
  <sheetViews>
    <sheetView workbookViewId="0">
      <selection activeCell="G9" sqref="G9"/>
    </sheetView>
  </sheetViews>
  <sheetFormatPr defaultRowHeight="13.5" x14ac:dyDescent="0.25"/>
  <sheetData>
    <row r="1" spans="1:14" ht="15.75" x14ac:dyDescent="0.25">
      <c r="A1" s="43" t="s">
        <v>45</v>
      </c>
    </row>
    <row r="2" spans="1:14" ht="29.45" customHeight="1" x14ac:dyDescent="0.25">
      <c r="A2" s="148" t="s">
        <v>63</v>
      </c>
      <c r="B2" s="149"/>
      <c r="C2" s="149"/>
      <c r="D2" s="149"/>
      <c r="E2" s="149"/>
      <c r="F2" s="149"/>
      <c r="G2" s="149"/>
      <c r="H2" s="149"/>
      <c r="I2" s="149"/>
      <c r="J2" s="149"/>
      <c r="K2" s="149"/>
      <c r="L2" s="149"/>
      <c r="M2" s="149"/>
      <c r="N2" s="149"/>
    </row>
    <row r="3" spans="1:14" ht="15.75" x14ac:dyDescent="0.25">
      <c r="A3" s="43" t="s">
        <v>46</v>
      </c>
    </row>
    <row r="4" spans="1:14" ht="15.75" x14ac:dyDescent="0.25">
      <c r="A4" s="43" t="s">
        <v>47</v>
      </c>
    </row>
    <row r="5" spans="1:14" ht="15.75" x14ac:dyDescent="0.25">
      <c r="A5" s="43" t="s">
        <v>48</v>
      </c>
    </row>
    <row r="6" spans="1:14" ht="15.75" x14ac:dyDescent="0.25">
      <c r="A6" s="43" t="s">
        <v>49</v>
      </c>
    </row>
    <row r="7" spans="1:14" ht="15.75" x14ac:dyDescent="0.25">
      <c r="A7" s="43" t="s">
        <v>50</v>
      </c>
    </row>
    <row r="8" spans="1:14" ht="15.75" x14ac:dyDescent="0.25">
      <c r="A8" s="43" t="s">
        <v>51</v>
      </c>
    </row>
    <row r="9" spans="1:14" ht="15.75" x14ac:dyDescent="0.3">
      <c r="A9" s="44"/>
    </row>
    <row r="10" spans="1:14" ht="15.75" x14ac:dyDescent="0.25">
      <c r="A10" s="43" t="s">
        <v>52</v>
      </c>
    </row>
    <row r="11" spans="1:14" ht="15.75" x14ac:dyDescent="0.25">
      <c r="A11" s="43" t="s">
        <v>53</v>
      </c>
    </row>
    <row r="12" spans="1:14" ht="15.75" x14ac:dyDescent="0.25">
      <c r="A12" s="43" t="s">
        <v>54</v>
      </c>
    </row>
    <row r="13" spans="1:14" ht="15.75" x14ac:dyDescent="0.25">
      <c r="A13" s="45" t="s">
        <v>55</v>
      </c>
    </row>
    <row r="14" spans="1:14" ht="15.75" x14ac:dyDescent="0.25">
      <c r="A14" s="45" t="s">
        <v>57</v>
      </c>
    </row>
    <row r="15" spans="1:14" ht="15.75" x14ac:dyDescent="0.25">
      <c r="A15" s="45" t="s">
        <v>56</v>
      </c>
    </row>
  </sheetData>
  <sheetProtection algorithmName="SHA-512" hashValue="Edpy0+tIOQVira1Tk6UMetF2uAsrYD9ljr0UBPEUTJZWpQzDlwgIz1eqFF7srcMBL4MTqOegxJRcNuYGfmdiuQ==" saltValue="pjAJQ9HfvguTV9EbTgD1GA==" spinCount="100000" sheet="1" objects="1" scenarios="1"/>
  <mergeCells count="1">
    <mergeCell ref="A2:N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Avropsmall DMS</vt:lpstr>
      <vt:lpstr>Prismatris </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Wedholm</dc:creator>
  <cp:lastModifiedBy>Karl-Johan Skiver</cp:lastModifiedBy>
  <cp:lastPrinted>2022-09-16T12:40:11Z</cp:lastPrinted>
  <dcterms:created xsi:type="dcterms:W3CDTF">2016-05-19T07:07:08Z</dcterms:created>
  <dcterms:modified xsi:type="dcterms:W3CDTF">2025-09-29T13:44:45Z</dcterms:modified>
</cp:coreProperties>
</file>