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U:\Flyttjänster 2024\3 Förvaltning\1 Avropa.se\"/>
    </mc:Choice>
  </mc:AlternateContent>
  <xr:revisionPtr revIDLastSave="0" documentId="8_{453DC690-92F3-4DD5-B3F9-6E4E5735FE2B}" xr6:coauthVersionLast="47" xr6:coauthVersionMax="47" xr10:uidLastSave="{00000000-0000-0000-0000-000000000000}"/>
  <workbookProtection workbookAlgorithmName="SHA-512" workbookHashValue="4TnZkHRMHs0dh9Ljf+oyqOvkzXGqQpJlAVh27LhfBtmjS9RKw1Ja1QBgUdKuFDUW0VRVJ7+GELh2N8b8fnTegA==" workbookSaltValue="4UQ/MJ4VMk/uZ8chEz3k0Q==" workbookSpinCount="100000" lockStructure="1"/>
  <bookViews>
    <workbookView xWindow="-24375" yWindow="-21720" windowWidth="38640" windowHeight="21120" xr2:uid="{00000000-000D-0000-FFFF-FFFF00000000}"/>
  </bookViews>
  <sheets>
    <sheet name="Avropsblankett" sheetId="1" r:id="rId1"/>
    <sheet name="Län" sheetId="4" r:id="rId2"/>
    <sheet name="Priser" sheetId="3" r:id="rId3"/>
  </sheets>
  <definedNames>
    <definedName name="_xlnm._FilterDatabase" localSheetId="2" hidden="1">Priser!$D$3:$I$40</definedName>
    <definedName name="Blekinge">Län!$B$2:$B$4</definedName>
    <definedName name="Dalarna">Län!$E$2:$E$3</definedName>
    <definedName name="Gotland">Län!$K$2:$K$3</definedName>
    <definedName name="Gävleborg">Län!$H$2</definedName>
    <definedName name="Halland">Län!$N$2:$N$4</definedName>
    <definedName name="Jämtland">Län!$Q$2:$Q$4</definedName>
    <definedName name="Jönköping">Län!$T$2:$T$4</definedName>
    <definedName name="Kalmar">Län!$W$2:$W$4</definedName>
    <definedName name="Kronoberg">Län!$Z$2:$Z$4</definedName>
    <definedName name="Norrbotten">Län!$AC$2:$AC$4</definedName>
    <definedName name="Skåne">Län!$AF$2:$AF$4</definedName>
    <definedName name="Stockholm">Län!$AI$2:$AI$6</definedName>
    <definedName name="Södermanland">Län!$AL$2:$AL$3</definedName>
    <definedName name="Uppsala">Län!$AO$2:$AO$4</definedName>
    <definedName name="Värmland">Län!$AR$2</definedName>
    <definedName name="Västerbotten">Län!$AU$2:$AU$4</definedName>
    <definedName name="Västernorrland">Län!$AX$2:$AX$4</definedName>
    <definedName name="Västmanland">Län!$BA$2:$BA$3</definedName>
    <definedName name="VästraGötaland">Län!$BD$2:$BD$4</definedName>
    <definedName name="Örebro">Län!$BG$2:$BG$3</definedName>
    <definedName name="Östergötland">Län!$BJ$2:$BJ$3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K21" i="1" l="1"/>
  <c r="H21" i="1"/>
  <c r="J7" i="1"/>
  <c r="H24" i="1"/>
  <c r="H26" i="1"/>
  <c r="B12" i="4"/>
  <c r="B11" i="4"/>
  <c r="B8" i="4"/>
  <c r="B9" i="4"/>
  <c r="B10" i="4"/>
  <c r="K27" i="1"/>
  <c r="K23" i="1"/>
  <c r="D58" i="3" l="1"/>
  <c r="D57" i="3"/>
  <c r="D56" i="3"/>
  <c r="D55" i="3"/>
  <c r="D53" i="3"/>
  <c r="D54" i="3"/>
  <c r="D52" i="3"/>
  <c r="D51" i="3"/>
  <c r="D50" i="3"/>
  <c r="D48" i="3"/>
  <c r="D49" i="3"/>
  <c r="D47" i="3"/>
  <c r="D45" i="3"/>
  <c r="D46" i="3"/>
  <c r="D44" i="3"/>
  <c r="D43" i="3"/>
  <c r="D41" i="3"/>
  <c r="D42" i="3"/>
  <c r="D40" i="3"/>
  <c r="D39" i="3"/>
  <c r="D38" i="3"/>
  <c r="D34" i="3"/>
  <c r="D35" i="3"/>
  <c r="D36" i="3"/>
  <c r="D37" i="3"/>
  <c r="D33" i="3"/>
  <c r="D31" i="3"/>
  <c r="D32" i="3"/>
  <c r="D30" i="3"/>
  <c r="D29" i="3"/>
  <c r="D28" i="3"/>
  <c r="D27" i="3"/>
  <c r="D26" i="3"/>
  <c r="D25" i="3"/>
  <c r="D24" i="3"/>
  <c r="D23" i="3"/>
  <c r="D22" i="3"/>
  <c r="D21" i="3"/>
  <c r="D20" i="3"/>
  <c r="D19" i="3"/>
  <c r="D18" i="3"/>
  <c r="D17" i="3"/>
  <c r="D16" i="3"/>
  <c r="D15" i="3"/>
  <c r="D14" i="3"/>
  <c r="D13" i="3"/>
  <c r="D12" i="3"/>
  <c r="D11" i="3"/>
  <c r="D10" i="3"/>
  <c r="D9" i="3"/>
  <c r="D8" i="3"/>
  <c r="D7" i="3"/>
  <c r="D6" i="3"/>
  <c r="D5" i="3"/>
  <c r="D4" i="3"/>
  <c r="K28" i="1"/>
  <c r="K24" i="1"/>
  <c r="K44" i="1"/>
  <c r="K38" i="1" l="1"/>
  <c r="K39" i="1" s="1"/>
  <c r="K26" i="1"/>
  <c r="H28" i="1"/>
  <c r="H29" i="1" s="1"/>
  <c r="H45" i="1"/>
  <c r="H17" i="1" l="1"/>
  <c r="K15" i="1"/>
  <c r="K17" i="1" s="1"/>
  <c r="H37" i="1" l="1"/>
  <c r="K29" i="1"/>
  <c r="H38" i="1"/>
  <c r="H39" i="1" l="1"/>
  <c r="K4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Karl-Johan Skiver</author>
  </authors>
  <commentList>
    <comment ref="G16" authorId="0" shapeId="0" xr:uid="{4DEF2D4B-EF11-4AD5-89F0-4A8099522687}">
      <text>
        <r>
          <rPr>
            <sz val="9"/>
            <color indexed="81"/>
            <rFont val="Tahoma"/>
            <family val="2"/>
          </rPr>
          <t>Totalt antal timmar för samtliga arbetare</t>
        </r>
      </text>
    </comment>
    <comment ref="G35" authorId="0" shapeId="0" xr:uid="{7349C1D5-4CA6-40BD-9363-DA1D5F762A7A}">
      <text>
        <r>
          <rPr>
            <b/>
            <sz val="9"/>
            <color indexed="81"/>
            <rFont val="Tahoma"/>
            <family val="2"/>
          </rPr>
          <t>6.10.8 Ställkostnad</t>
        </r>
        <r>
          <rPr>
            <sz val="9"/>
            <color indexed="81"/>
            <rFont val="Tahoma"/>
            <family val="2"/>
          </rPr>
          <t xml:space="preserve">
Ställkostnad utgår inte vid leverans eller avhämtning av flyttkartonger, se avsnitt Flyttkartonger. 
Rangordning
Vid avrop enligt rangordning har Ramavtalsleverantören rätt till ersättning för ställkostnad. Om avståndet från Ramavtalsleverantörens Stationeringsadress till den plats där flyttuppdraget ska utföras/utgår från är upp till 50 kilometer har Ramavtalsleverantör rätt att debitera Avropsberättigad för 30 minuter före ankomst till flyttobjektet och 30 minuter efter att ha lämnat objektet för den personal och de flyttfordon som utfört uppdraget. 
Denna ersättning räknas per dag. Om avståndet från Ramavtalsleverantörens Stationeringsadress till den plats där flyttuppdraget ska utföras/utgår från är över 50 kilometer äger Ramavtalsleverantör rätt att debitera Avropsberättigad för timpris för flyttfordon och personal samt kilometerersättning för flyttfordon som utfört uppdraget avseende den distans som överstiger 50 kilometer.
</t>
        </r>
        <r>
          <rPr>
            <b/>
            <sz val="9"/>
            <color indexed="81"/>
            <rFont val="Tahoma"/>
            <family val="2"/>
          </rPr>
          <t>6.10.6</t>
        </r>
        <r>
          <rPr>
            <sz val="9"/>
            <color indexed="81"/>
            <rFont val="Tahoma"/>
            <family val="2"/>
          </rPr>
          <t xml:space="preserve"> </t>
        </r>
        <r>
          <rPr>
            <b/>
            <sz val="9"/>
            <color indexed="81"/>
            <rFont val="Tahoma"/>
            <family val="2"/>
          </rPr>
          <t>Kilometerersättning</t>
        </r>
        <r>
          <rPr>
            <sz val="9"/>
            <color indexed="81"/>
            <rFont val="Tahoma"/>
            <family val="2"/>
          </rPr>
          <t xml:space="preserve">
Vid flyttuppdrag som avser transporter längre än 50 kilometer från den plats som flyttuppdraget utgår från till den plats där flyttuppdraget avslutas utgår kilometerersättning för de kilometrar som överstiger 50 kilometer, enligt följande: Flyttfordon som inte kräver C-körkort inklusive servicebil ersätts med 5 SEK per kilometer. 
Flyttfordon som kräver C-körkort ersätts med 10 SEK per kilometer.
För returresan utgår Kilometerersättning med 50 % av ovanstående angivna belopp.
</t>
        </r>
      </text>
    </comment>
    <comment ref="G36" authorId="0" shapeId="0" xr:uid="{683235D9-EAA3-49F6-A14D-4D6B18D1D416}">
      <text>
        <r>
          <rPr>
            <b/>
            <sz val="9"/>
            <color indexed="81"/>
            <rFont val="Tahoma"/>
            <family val="2"/>
          </rPr>
          <t>Antal arbetsdagar som flytten kommer att utföras under.</t>
        </r>
      </text>
    </comment>
  </commentList>
</comments>
</file>

<file path=xl/sharedStrings.xml><?xml version="1.0" encoding="utf-8"?>
<sst xmlns="http://schemas.openxmlformats.org/spreadsheetml/2006/main" count="372" uniqueCount="156">
  <si>
    <t>Avropande myndighet</t>
  </si>
  <si>
    <t>Organisationsnummer</t>
  </si>
  <si>
    <t>Postadress</t>
  </si>
  <si>
    <t>Postnummer, ort</t>
  </si>
  <si>
    <t>Kontaktperson</t>
  </si>
  <si>
    <t>Telefonnummer</t>
  </si>
  <si>
    <t>E-post</t>
  </si>
  <si>
    <t>Flytt från adress</t>
  </si>
  <si>
    <t>Flytt till adress</t>
  </si>
  <si>
    <t>Hiss finns</t>
  </si>
  <si>
    <t>Ramtalsleverantörens namn</t>
  </si>
  <si>
    <t>Leverantör</t>
  </si>
  <si>
    <t>Län</t>
  </si>
  <si>
    <t>Rang</t>
  </si>
  <si>
    <t>Acta Flytt och Logistik Syd AB</t>
  </si>
  <si>
    <t>Blekinge</t>
  </si>
  <si>
    <t>Gotland</t>
  </si>
  <si>
    <t>Gävleborg</t>
  </si>
  <si>
    <t>Halland</t>
  </si>
  <si>
    <t>Jönköping</t>
  </si>
  <si>
    <t>Kalmar</t>
  </si>
  <si>
    <t>Kronoberg</t>
  </si>
  <si>
    <t>Freys Express i Stockholm AB</t>
  </si>
  <si>
    <t>Norrbotten</t>
  </si>
  <si>
    <t>Skåne</t>
  </si>
  <si>
    <t>Flytt 4 You Malmö AB</t>
  </si>
  <si>
    <t>Freys Express i Malmö AB</t>
  </si>
  <si>
    <t xml:space="preserve">Eterne AB </t>
  </si>
  <si>
    <t>Stockholm</t>
  </si>
  <si>
    <t>Södermanland</t>
  </si>
  <si>
    <t>Uppsala</t>
  </si>
  <si>
    <t>Freys Express i Uppsala AB</t>
  </si>
  <si>
    <t>Värmland</t>
  </si>
  <si>
    <t>Västerbotten</t>
  </si>
  <si>
    <t>Västernorrland</t>
  </si>
  <si>
    <t>Örebro</t>
  </si>
  <si>
    <t>Östergötland</t>
  </si>
  <si>
    <t>Dalarna</t>
  </si>
  <si>
    <t>Beskrivning av uppdraget</t>
  </si>
  <si>
    <t>Flyttarbetare</t>
  </si>
  <si>
    <t>SEK/timme</t>
  </si>
  <si>
    <t>Antal timmar</t>
  </si>
  <si>
    <t>Summa</t>
  </si>
  <si>
    <t>Antal arbetare</t>
  </si>
  <si>
    <t>Antal fordon</t>
  </si>
  <si>
    <t>VästraGötaland</t>
  </si>
  <si>
    <t>Antal veckor</t>
  </si>
  <si>
    <t>SEK/vecka</t>
  </si>
  <si>
    <t>Servicebil</t>
  </si>
  <si>
    <t>Antal dagar</t>
  </si>
  <si>
    <t>SEK/dag</t>
  </si>
  <si>
    <t>Flyttkartonger</t>
  </si>
  <si>
    <t>Önskat datum/vecka</t>
  </si>
  <si>
    <t>Tidplan</t>
  </si>
  <si>
    <t>Avropssumma</t>
  </si>
  <si>
    <t>Kommentarer</t>
  </si>
  <si>
    <t>Avdelning/Enhet</t>
  </si>
  <si>
    <t>Flyttfordon som inte kräver C-körkort</t>
  </si>
  <si>
    <t>Flyttfordon som kräver C-körkort + 200 kr</t>
  </si>
  <si>
    <t>Län där flytt utgår från</t>
  </si>
  <si>
    <t xml:space="preserve">Rangordnad avropsförfrågan från ramavtalet Flyttjänster d.nr: 23.3-10420-2024 </t>
  </si>
  <si>
    <t>Ange avstånd i kilometer baserat på kortaste bilväg</t>
  </si>
  <si>
    <t>Peppol-ID</t>
  </si>
  <si>
    <t>Fakturareferens</t>
  </si>
  <si>
    <t>Ange uppskattat behov av flyttkartonger (ange om det är krav på att nya ska användas)</t>
  </si>
  <si>
    <t>Ramtalsleverantörens organisationsnummer</t>
  </si>
  <si>
    <t>Ställkostnad</t>
  </si>
  <si>
    <t>Ställkostnad personal</t>
  </si>
  <si>
    <t>Ställkostnad fordon</t>
  </si>
  <si>
    <t>km</t>
  </si>
  <si>
    <t xml:space="preserve">Antal körda kilometer i flytten </t>
  </si>
  <si>
    <t>Antal bilar</t>
  </si>
  <si>
    <t>Returresan Antal kilometer</t>
  </si>
  <si>
    <t>Kilometerersättning ställkostnader</t>
  </si>
  <si>
    <t>Antal körda kilometer från stationeringsadress till flyttobjektet</t>
  </si>
  <si>
    <t>Ersättning returresan</t>
  </si>
  <si>
    <t xml:space="preserve">Acta Flytt och Logistik Syd AB </t>
  </si>
  <si>
    <t xml:space="preserve"> 556791-1325 </t>
  </si>
  <si>
    <t xml:space="preserve">Flytt 4 You Malmö AB </t>
  </si>
  <si>
    <t xml:space="preserve"> 559137-1413 </t>
  </si>
  <si>
    <t xml:space="preserve"> 556672-3333 </t>
  </si>
  <si>
    <t xml:space="preserve"> 556809-2075 </t>
  </si>
  <si>
    <t xml:space="preserve"> 556703-6255 </t>
  </si>
  <si>
    <t xml:space="preserve"> 556715-0478 </t>
  </si>
  <si>
    <t xml:space="preserve"> (ensam leverantör)</t>
  </si>
  <si>
    <t xml:space="preserve">Freys Express i Stockholm AB </t>
  </si>
  <si>
    <t xml:space="preserve"> 556639-6049 </t>
  </si>
  <si>
    <t xml:space="preserve">Ilexpressen i Visby AB </t>
  </si>
  <si>
    <t xml:space="preserve"> 556090-0044 </t>
  </si>
  <si>
    <t xml:space="preserve">Flyttningsbyrån Halmstad AB </t>
  </si>
  <si>
    <t xml:space="preserve"> 556768-9210 </t>
  </si>
  <si>
    <t xml:space="preserve">Jämt Flytt AB </t>
  </si>
  <si>
    <t xml:space="preserve"> 556114-7348 </t>
  </si>
  <si>
    <t xml:space="preserve">Östersund Flytt &amp; Transport AB </t>
  </si>
  <si>
    <t xml:space="preserve"> 556977-2139 </t>
  </si>
  <si>
    <t xml:space="preserve">June Express AB </t>
  </si>
  <si>
    <t xml:space="preserve"> 556218-1809 </t>
  </si>
  <si>
    <t xml:space="preserve">Stjärnexpressen AB </t>
  </si>
  <si>
    <t xml:space="preserve"> 556317-0199 </t>
  </si>
  <si>
    <t xml:space="preserve">Freys Express i Göteborg AB </t>
  </si>
  <si>
    <t xml:space="preserve"> 556963-0139 </t>
  </si>
  <si>
    <t xml:space="preserve">Freys Express i Linköping AB </t>
  </si>
  <si>
    <t xml:space="preserve"> 556569-9161 </t>
  </si>
  <si>
    <t xml:space="preserve">Tegvalls Express AB </t>
  </si>
  <si>
    <t xml:space="preserve"> 556169-1246 </t>
  </si>
  <si>
    <t xml:space="preserve">Hedströms Lastmaskiner AB </t>
  </si>
  <si>
    <t xml:space="preserve"> 556649-2434 </t>
  </si>
  <si>
    <t xml:space="preserve">Kalles Bud &amp; Transport i Norr AB </t>
  </si>
  <si>
    <t xml:space="preserve"> 556345-0179 </t>
  </si>
  <si>
    <t xml:space="preserve">Movator AB </t>
  </si>
  <si>
    <t xml:space="preserve"> 556389-2180 </t>
  </si>
  <si>
    <t xml:space="preserve">Future Mobility AB </t>
  </si>
  <si>
    <t xml:space="preserve"> 559229-5181 </t>
  </si>
  <si>
    <t xml:space="preserve">OCT Office and Computer Transport AB </t>
  </si>
  <si>
    <t xml:space="preserve"> 556269-7788 </t>
  </si>
  <si>
    <t xml:space="preserve"> 556790-5160 </t>
  </si>
  <si>
    <t xml:space="preserve">Umeå Stadsbud AB </t>
  </si>
  <si>
    <t xml:space="preserve"> 556698-4760 </t>
  </si>
  <si>
    <t xml:space="preserve">Örnsköldsviks Stadsbudskontor AB </t>
  </si>
  <si>
    <t xml:space="preserve"> 556267-9745 </t>
  </si>
  <si>
    <t xml:space="preserve">Sundsvalls Expressbyrå AB </t>
  </si>
  <si>
    <t xml:space="preserve"> 556236-8729 </t>
  </si>
  <si>
    <t xml:space="preserve">Heby Städ &amp; Flytt AB </t>
  </si>
  <si>
    <t xml:space="preserve"> 556659-2241 </t>
  </si>
  <si>
    <t>Jämtland</t>
  </si>
  <si>
    <t>Västmanland</t>
  </si>
  <si>
    <t>Freys Express i Linköping AB</t>
  </si>
  <si>
    <t>556569-9161</t>
  </si>
  <si>
    <t>Uppskattad körtid till och från uppdraget per dag</t>
  </si>
  <si>
    <t>Antal nya flyttkartonger</t>
  </si>
  <si>
    <t>Antal återanvända flyttkartonger</t>
  </si>
  <si>
    <t>Timpris för flyttarbetare/förare</t>
  </si>
  <si>
    <t>Timpris för arbetsledare</t>
  </si>
  <si>
    <t>Timpris för flyttfördon som inte kräver C-körkort, exklusive förare</t>
  </si>
  <si>
    <t>Timpris för flyttfördon som kräver C-körkort, exklusive förare</t>
  </si>
  <si>
    <t>Kubikmeterpris för magasinering i varmrum per vecka</t>
  </si>
  <si>
    <t xml:space="preserve">Blekinge </t>
  </si>
  <si>
    <t>-</t>
  </si>
  <si>
    <t>Montrab Mellersta AB</t>
  </si>
  <si>
    <t>Freys Express i Karlstad AB</t>
  </si>
  <si>
    <t>Org-nr</t>
  </si>
  <si>
    <t>Avropande myndighet fyller i gula fält</t>
  </si>
  <si>
    <t>Ramavtalsleverantören fyller i blåa fält</t>
  </si>
  <si>
    <t>minuter</t>
  </si>
  <si>
    <t>556317-0199</t>
  </si>
  <si>
    <t xml:space="preserve"> 556639-6049</t>
  </si>
  <si>
    <t>kr/km</t>
  </si>
  <si>
    <t>Magasinering</t>
  </si>
  <si>
    <t>Antal kubikmeter</t>
  </si>
  <si>
    <t>Är platsbesök aktuellt?</t>
  </si>
  <si>
    <t>Om ja, ange information om hur platsbesök bokas</t>
  </si>
  <si>
    <t>Kilometerersättning för flytt</t>
  </si>
  <si>
    <t>Välj i den leverantör som avropet skickas till</t>
  </si>
  <si>
    <t>Arbetsledare + 50 kr (vid fem flyttarbetare ska det alltid finnas en arbetsledare)</t>
  </si>
  <si>
    <t>Antal</t>
  </si>
  <si>
    <t>Version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</si>
</sst>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kr&quot;;\-#,##0.00\ &quot;kr&quot;"/>
    <numFmt numFmtId="43" formatCode="_-* #,##0.00_-;\-* #,##0.00_-;_-* &quot;-&quot;??_-;_-@_-"/>
    <numFmt numFmtId="164" formatCode="#,##0_ ;\-#,##0\ "/>
    <numFmt numFmtId="165" formatCode="#,##0.00\ &quot;kr&quot;"/>
    <numFmt numFmtId="166" formatCode="#,##0\ &quot;kr&quot;"/>
    <numFmt numFmtId="167" formatCode="######\-####"/>
    <numFmt numFmtId="168" formatCode="#,##0.0_ ;\-#,##0.0\ "/>
    <numFmt numFmtId="169" formatCode="0.0"/>
  </numFmts>
  <fonts count="16"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8"/>
      <color theme="1"/>
      <name val="Arial"/>
      <family val="2"/>
    </font>
    <font>
      <b/>
      <sz val="9"/>
      <color indexed="81"/>
      <name val="Tahoma"/>
      <family val="2"/>
    </font>
    <font>
      <sz val="12"/>
      <name val="Calibri"/>
      <family val="2"/>
      <scheme val="minor"/>
    </font>
    <font>
      <b/>
      <sz val="12"/>
      <name val="Calibri"/>
      <family val="2"/>
      <scheme val="minor"/>
    </font>
    <font>
      <sz val="11"/>
      <color theme="1"/>
      <name val="Calibri"/>
      <family val="2"/>
      <scheme val="minor"/>
    </font>
    <font>
      <b/>
      <sz val="20"/>
      <color theme="1"/>
      <name val="Calibri"/>
      <family val="2"/>
      <scheme val="minor"/>
    </font>
    <font>
      <sz val="9"/>
      <color indexed="81"/>
      <name val="Tahoma"/>
      <family val="2"/>
    </font>
    <font>
      <sz val="8"/>
      <name val="Calibri"/>
      <family val="2"/>
      <scheme val="minor"/>
    </font>
    <font>
      <sz val="11"/>
      <color theme="1"/>
      <name val="Aptos"/>
      <family val="2"/>
    </font>
    <font>
      <b/>
      <sz val="11"/>
      <color theme="1"/>
      <name val="Aptos"/>
      <family val="2"/>
    </font>
    <font>
      <b/>
      <sz val="10"/>
      <color theme="1"/>
      <name val="Calibri"/>
      <family val="2"/>
      <scheme val="minor"/>
    </font>
  </fonts>
  <fills count="12">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7"/>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2CC"/>
        <bgColor indexed="64"/>
      </patternFill>
    </fill>
    <fill>
      <patternFill patternType="solid">
        <fgColor rgb="FFFFFF00"/>
        <bgColor indexed="64"/>
      </patternFill>
    </fill>
    <fill>
      <patternFill patternType="solid">
        <fgColor theme="4" tint="0.39997558519241921"/>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9" fillId="0" borderId="0" applyFont="0" applyFill="0" applyBorder="0" applyAlignment="0" applyProtection="0"/>
  </cellStyleXfs>
  <cellXfs count="95">
    <xf numFmtId="0" fontId="0" fillId="0" borderId="0" xfId="0"/>
    <xf numFmtId="0" fontId="1" fillId="0" borderId="0" xfId="0" applyFont="1"/>
    <xf numFmtId="0" fontId="2" fillId="0" borderId="0" xfId="0" applyFont="1"/>
    <xf numFmtId="0" fontId="5" fillId="0" borderId="1" xfId="0" applyFont="1" applyFill="1" applyBorder="1" applyAlignment="1">
      <alignment vertical="top"/>
    </xf>
    <xf numFmtId="0" fontId="5" fillId="0" borderId="1" xfId="0" applyFont="1" applyFill="1" applyBorder="1" applyAlignment="1">
      <alignment horizontal="left" vertical="top"/>
    </xf>
    <xf numFmtId="0" fontId="0" fillId="0" borderId="0" xfId="0" applyBorder="1" applyAlignment="1">
      <alignment vertical="top" wrapText="1"/>
    </xf>
    <xf numFmtId="0" fontId="7" fillId="0" borderId="0" xfId="0" applyFont="1"/>
    <xf numFmtId="43" fontId="2" fillId="5" borderId="1" xfId="1" applyFont="1" applyFill="1" applyBorder="1" applyProtection="1">
      <protection locked="0"/>
    </xf>
    <xf numFmtId="0" fontId="7" fillId="2" borderId="1" xfId="0" applyFont="1" applyFill="1" applyBorder="1" applyProtection="1">
      <protection locked="0"/>
    </xf>
    <xf numFmtId="0" fontId="8" fillId="4" borderId="1" xfId="0" applyFont="1" applyFill="1" applyBorder="1"/>
    <xf numFmtId="0" fontId="2" fillId="7" borderId="0" xfId="0" applyFont="1" applyFill="1"/>
    <xf numFmtId="0" fontId="8" fillId="4" borderId="1" xfId="0" applyFont="1" applyFill="1" applyBorder="1" applyAlignment="1">
      <alignment wrapText="1"/>
    </xf>
    <xf numFmtId="0" fontId="2" fillId="7" borderId="0" xfId="0" applyFont="1" applyFill="1" applyBorder="1"/>
    <xf numFmtId="0" fontId="2" fillId="7" borderId="0" xfId="0" applyFont="1" applyFill="1" applyProtection="1">
      <protection locked="0"/>
    </xf>
    <xf numFmtId="164" fontId="2" fillId="5" borderId="1" xfId="1" applyNumberFormat="1" applyFont="1" applyFill="1" applyBorder="1" applyProtection="1">
      <protection locked="0"/>
    </xf>
    <xf numFmtId="0" fontId="2" fillId="5" borderId="1" xfId="1" applyNumberFormat="1" applyFont="1" applyFill="1" applyBorder="1" applyProtection="1">
      <protection locked="0"/>
    </xf>
    <xf numFmtId="164" fontId="2" fillId="5" borderId="10" xfId="1" applyNumberFormat="1" applyFont="1" applyFill="1" applyBorder="1" applyAlignment="1" applyProtection="1">
      <alignment wrapText="1"/>
      <protection locked="0"/>
    </xf>
    <xf numFmtId="0" fontId="2" fillId="7" borderId="0" xfId="0" applyFont="1" applyFill="1" applyAlignment="1"/>
    <xf numFmtId="0" fontId="14" fillId="0" borderId="0" xfId="0" applyFont="1" applyAlignment="1">
      <alignment vertical="center"/>
    </xf>
    <xf numFmtId="0" fontId="13" fillId="0" borderId="0" xfId="0" applyFont="1" applyAlignment="1">
      <alignment horizontal="left" vertical="center" indent="1"/>
    </xf>
    <xf numFmtId="0" fontId="0" fillId="0" borderId="0" xfId="0" applyNumberFormat="1"/>
    <xf numFmtId="0" fontId="1" fillId="9" borderId="0" xfId="0" applyFont="1" applyFill="1"/>
    <xf numFmtId="0" fontId="13" fillId="0" borderId="0" xfId="0" applyNumberFormat="1" applyFont="1" applyAlignment="1">
      <alignment horizontal="left" vertical="center" indent="1"/>
    </xf>
    <xf numFmtId="0" fontId="5" fillId="0" borderId="1" xfId="0" applyFont="1" applyFill="1" applyBorder="1" applyAlignment="1">
      <alignment horizontal="center" vertical="center"/>
    </xf>
    <xf numFmtId="0" fontId="10" fillId="7" borderId="0" xfId="0" applyFont="1" applyFill="1" applyBorder="1" applyAlignment="1">
      <alignment horizontal="center"/>
    </xf>
    <xf numFmtId="0" fontId="15" fillId="6" borderId="1" xfId="0" applyFont="1" applyFill="1" applyBorder="1"/>
    <xf numFmtId="0" fontId="15" fillId="6" borderId="1" xfId="0" applyFont="1" applyFill="1" applyBorder="1" applyAlignment="1">
      <alignment horizontal="left"/>
    </xf>
    <xf numFmtId="0" fontId="15" fillId="6" borderId="1" xfId="0" applyFont="1" applyFill="1" applyBorder="1" applyAlignment="1">
      <alignment wrapText="1"/>
    </xf>
    <xf numFmtId="0" fontId="3" fillId="7" borderId="0" xfId="0" applyFont="1" applyFill="1" applyBorder="1" applyAlignment="1">
      <alignment horizontal="left"/>
    </xf>
    <xf numFmtId="0" fontId="14" fillId="7" borderId="0" xfId="0" applyFont="1" applyFill="1" applyAlignment="1">
      <alignment vertical="center"/>
    </xf>
    <xf numFmtId="0" fontId="13" fillId="7" borderId="0" xfId="0" applyFont="1" applyFill="1" applyAlignment="1">
      <alignment horizontal="left" vertical="center" indent="1"/>
    </xf>
    <xf numFmtId="0" fontId="0" fillId="7" borderId="0" xfId="0" applyFill="1"/>
    <xf numFmtId="0" fontId="2" fillId="7" borderId="0" xfId="0" applyFont="1" applyFill="1" applyAlignment="1">
      <alignment wrapText="1"/>
    </xf>
    <xf numFmtId="0" fontId="3" fillId="7" borderId="0" xfId="0" applyFont="1" applyFill="1"/>
    <xf numFmtId="167" fontId="0" fillId="0" borderId="0" xfId="0" applyNumberFormat="1"/>
    <xf numFmtId="0" fontId="2" fillId="10" borderId="1" xfId="0" applyFont="1" applyFill="1" applyBorder="1"/>
    <xf numFmtId="0" fontId="3" fillId="10" borderId="1" xfId="0" applyFont="1" applyFill="1" applyBorder="1"/>
    <xf numFmtId="7" fontId="7" fillId="10" borderId="1" xfId="1" applyNumberFormat="1" applyFont="1" applyFill="1" applyBorder="1" applyProtection="1"/>
    <xf numFmtId="0" fontId="2" fillId="10" borderId="10" xfId="0" applyFont="1" applyFill="1" applyBorder="1" applyAlignment="1">
      <alignment wrapText="1"/>
    </xf>
    <xf numFmtId="0" fontId="2" fillId="10" borderId="1" xfId="0" applyFont="1" applyFill="1" applyBorder="1" applyAlignment="1">
      <alignment wrapText="1"/>
    </xf>
    <xf numFmtId="43" fontId="3" fillId="10" borderId="1" xfId="1" applyFont="1" applyFill="1" applyBorder="1"/>
    <xf numFmtId="43" fontId="7" fillId="5" borderId="1" xfId="1" applyFont="1" applyFill="1" applyBorder="1"/>
    <xf numFmtId="165" fontId="8" fillId="10" borderId="1" xfId="0" applyNumberFormat="1" applyFont="1" applyFill="1" applyBorder="1" applyAlignment="1">
      <alignment wrapText="1"/>
    </xf>
    <xf numFmtId="168" fontId="2" fillId="5" borderId="1" xfId="1" applyNumberFormat="1" applyFont="1" applyFill="1" applyBorder="1" applyProtection="1">
      <protection locked="0"/>
    </xf>
    <xf numFmtId="7" fontId="4" fillId="10" borderId="1" xfId="1" applyNumberFormat="1" applyFont="1" applyFill="1" applyBorder="1"/>
    <xf numFmtId="0" fontId="4" fillId="11" borderId="1" xfId="0" applyFont="1" applyFill="1" applyBorder="1"/>
    <xf numFmtId="164" fontId="2" fillId="10" borderId="10" xfId="1" applyNumberFormat="1" applyFont="1" applyFill="1" applyBorder="1" applyAlignment="1" applyProtection="1">
      <alignment wrapText="1"/>
    </xf>
    <xf numFmtId="7" fontId="2" fillId="10" borderId="1" xfId="1" applyNumberFormat="1" applyFont="1" applyFill="1" applyBorder="1" applyProtection="1"/>
    <xf numFmtId="7" fontId="3" fillId="10" borderId="1" xfId="1" applyNumberFormat="1" applyFont="1" applyFill="1" applyBorder="1" applyProtection="1"/>
    <xf numFmtId="166" fontId="2" fillId="10" borderId="1" xfId="1" applyNumberFormat="1" applyFont="1" applyFill="1" applyBorder="1" applyProtection="1"/>
    <xf numFmtId="165" fontId="2" fillId="10" borderId="1" xfId="1" applyNumberFormat="1" applyFont="1" applyFill="1" applyBorder="1" applyProtection="1"/>
    <xf numFmtId="43" fontId="3" fillId="10" borderId="1" xfId="1" applyNumberFormat="1" applyFont="1" applyFill="1" applyBorder="1" applyProtection="1"/>
    <xf numFmtId="43" fontId="2" fillId="10" borderId="1" xfId="1" applyFont="1" applyFill="1" applyBorder="1" applyProtection="1"/>
    <xf numFmtId="7" fontId="3" fillId="6" borderId="1" xfId="1" applyNumberFormat="1" applyFont="1" applyFill="1" applyBorder="1" applyProtection="1"/>
    <xf numFmtId="43" fontId="3" fillId="10" borderId="1" xfId="1" applyFont="1" applyFill="1" applyBorder="1" applyAlignment="1" applyProtection="1">
      <alignment horizontal="right"/>
    </xf>
    <xf numFmtId="164" fontId="2" fillId="10" borderId="1" xfId="0" applyNumberFormat="1" applyFont="1" applyFill="1" applyBorder="1" applyProtection="1"/>
    <xf numFmtId="169" fontId="2" fillId="5" borderId="1" xfId="1" applyNumberFormat="1" applyFont="1" applyFill="1" applyBorder="1" applyProtection="1">
      <protection locked="0"/>
    </xf>
    <xf numFmtId="0" fontId="2" fillId="8" borderId="2" xfId="0" applyFont="1" applyFill="1" applyBorder="1" applyAlignment="1">
      <alignment wrapText="1"/>
    </xf>
    <xf numFmtId="0" fontId="0" fillId="0" borderId="3" xfId="0" applyBorder="1" applyAlignment="1">
      <alignment wrapText="1"/>
    </xf>
    <xf numFmtId="0" fontId="2" fillId="0" borderId="0" xfId="0" applyFont="1" applyAlignment="1">
      <alignment wrapText="1"/>
    </xf>
    <xf numFmtId="0" fontId="0" fillId="0" borderId="0" xfId="0" applyAlignment="1">
      <alignment wrapText="1"/>
    </xf>
    <xf numFmtId="0" fontId="3" fillId="4" borderId="1" xfId="0" applyFont="1" applyFill="1" applyBorder="1"/>
    <xf numFmtId="0" fontId="2" fillId="2" borderId="1" xfId="0" applyFont="1" applyFill="1" applyBorder="1"/>
    <xf numFmtId="0" fontId="2" fillId="8" borderId="1" xfId="0" applyFont="1" applyFill="1" applyBorder="1"/>
    <xf numFmtId="0" fontId="3" fillId="4" borderId="11" xfId="0" applyFont="1" applyFill="1" applyBorder="1"/>
    <xf numFmtId="0" fontId="3" fillId="4" borderId="2" xfId="0" applyFont="1" applyFill="1" applyBorder="1"/>
    <xf numFmtId="0" fontId="3" fillId="4" borderId="3" xfId="0" applyFont="1" applyFill="1" applyBorder="1"/>
    <xf numFmtId="0" fontId="8" fillId="3" borderId="1" xfId="0" applyFont="1" applyFill="1" applyBorder="1"/>
    <xf numFmtId="0" fontId="3" fillId="4" borderId="1" xfId="0" applyFont="1" applyFill="1" applyBorder="1" applyAlignment="1"/>
    <xf numFmtId="0" fontId="2" fillId="2" borderId="2" xfId="0" applyFont="1" applyFill="1" applyBorder="1" applyProtection="1">
      <protection locked="0"/>
    </xf>
    <xf numFmtId="0" fontId="2" fillId="2" borderId="3" xfId="0" applyFont="1" applyFill="1" applyBorder="1" applyProtection="1">
      <protection locked="0"/>
    </xf>
    <xf numFmtId="0" fontId="8" fillId="3" borderId="1" xfId="0" applyFont="1" applyFill="1" applyBorder="1" applyAlignment="1">
      <alignment vertical="top" wrapText="1"/>
    </xf>
    <xf numFmtId="0" fontId="10" fillId="7" borderId="1" xfId="0" applyFont="1" applyFill="1" applyBorder="1" applyAlignment="1">
      <alignment horizontal="center"/>
    </xf>
    <xf numFmtId="0" fontId="8" fillId="4" borderId="1" xfId="0" applyFont="1" applyFill="1" applyBorder="1" applyAlignment="1">
      <alignment horizontal="left"/>
    </xf>
    <xf numFmtId="0" fontId="2" fillId="5" borderId="2" xfId="0" applyFont="1" applyFill="1" applyBorder="1" applyProtection="1">
      <protection locked="0"/>
    </xf>
    <xf numFmtId="0" fontId="2" fillId="5" borderId="3" xfId="0" applyFont="1" applyFill="1" applyBorder="1" applyProtection="1">
      <protection locked="0"/>
    </xf>
    <xf numFmtId="0" fontId="3" fillId="4" borderId="1" xfId="0" applyFont="1" applyFill="1" applyBorder="1" applyAlignment="1">
      <alignment horizontal="center"/>
    </xf>
    <xf numFmtId="0" fontId="2" fillId="2" borderId="1" xfId="0" applyFont="1" applyFill="1" applyBorder="1" applyAlignment="1" applyProtection="1">
      <alignment horizontal="left" vertical="top"/>
      <protection locked="0"/>
    </xf>
    <xf numFmtId="0" fontId="8" fillId="4" borderId="1" xfId="0" applyFont="1" applyFill="1" applyBorder="1"/>
    <xf numFmtId="0" fontId="8" fillId="4" borderId="1" xfId="0" applyFont="1" applyFill="1" applyBorder="1" applyAlignment="1">
      <alignment wrapText="1"/>
    </xf>
    <xf numFmtId="0" fontId="2" fillId="8" borderId="1" xfId="0" applyFont="1" applyFill="1" applyBorder="1" applyProtection="1">
      <protection locked="0"/>
    </xf>
    <xf numFmtId="0" fontId="2" fillId="5" borderId="4" xfId="0" applyFont="1" applyFill="1" applyBorder="1" applyAlignment="1" applyProtection="1">
      <alignment horizontal="left"/>
      <protection locked="0"/>
    </xf>
    <xf numFmtId="0" fontId="2" fillId="5" borderId="5" xfId="0" applyFont="1" applyFill="1" applyBorder="1" applyAlignment="1" applyProtection="1">
      <alignment horizontal="left"/>
      <protection locked="0"/>
    </xf>
    <xf numFmtId="0" fontId="2" fillId="5" borderId="8" xfId="0" applyFont="1" applyFill="1" applyBorder="1" applyAlignment="1" applyProtection="1">
      <alignment horizontal="left"/>
      <protection locked="0"/>
    </xf>
    <xf numFmtId="0" fontId="2" fillId="5" borderId="9" xfId="0" applyFont="1" applyFill="1" applyBorder="1" applyAlignment="1" applyProtection="1">
      <alignment horizontal="left"/>
      <protection locked="0"/>
    </xf>
    <xf numFmtId="0" fontId="2" fillId="5" borderId="6" xfId="0" applyFont="1" applyFill="1" applyBorder="1" applyAlignment="1" applyProtection="1">
      <alignment horizontal="left"/>
      <protection locked="0"/>
    </xf>
    <xf numFmtId="0" fontId="2" fillId="5" borderId="7" xfId="0" applyFont="1" applyFill="1" applyBorder="1" applyAlignment="1" applyProtection="1">
      <alignment horizontal="left"/>
      <protection locked="0"/>
    </xf>
    <xf numFmtId="0" fontId="2" fillId="5" borderId="4" xfId="0" applyFont="1" applyFill="1" applyBorder="1" applyAlignment="1" applyProtection="1">
      <alignment horizontal="left" vertical="top"/>
      <protection locked="0"/>
    </xf>
    <xf numFmtId="0" fontId="2" fillId="5" borderId="5" xfId="0" applyFont="1" applyFill="1" applyBorder="1" applyAlignment="1" applyProtection="1">
      <alignment horizontal="left" vertical="top"/>
      <protection locked="0"/>
    </xf>
    <xf numFmtId="0" fontId="2" fillId="5" borderId="8" xfId="0" applyFont="1" applyFill="1" applyBorder="1" applyAlignment="1" applyProtection="1">
      <alignment horizontal="left" vertical="top"/>
      <protection locked="0"/>
    </xf>
    <xf numFmtId="0" fontId="2" fillId="5" borderId="9" xfId="0" applyFont="1" applyFill="1" applyBorder="1" applyAlignment="1" applyProtection="1">
      <alignment horizontal="left" vertical="top"/>
      <protection locked="0"/>
    </xf>
    <xf numFmtId="0" fontId="2" fillId="5" borderId="6" xfId="0" applyFont="1" applyFill="1" applyBorder="1" applyAlignment="1" applyProtection="1">
      <alignment horizontal="left" vertical="top"/>
      <protection locked="0"/>
    </xf>
    <xf numFmtId="0" fontId="2" fillId="5" borderId="7" xfId="0" applyFont="1" applyFill="1" applyBorder="1" applyAlignment="1" applyProtection="1">
      <alignment horizontal="left" vertical="top"/>
      <protection locked="0"/>
    </xf>
    <xf numFmtId="0" fontId="8" fillId="3" borderId="2" xfId="0" applyFont="1" applyFill="1" applyBorder="1"/>
    <xf numFmtId="0" fontId="8" fillId="3" borderId="3" xfId="0" applyFont="1" applyFill="1" applyBorder="1"/>
  </cellXfs>
  <cellStyles count="2">
    <cellStyle name="Normal" xfId="0" builtinId="0"/>
    <cellStyle name="Tusental" xfId="1" builtinId="3"/>
  </cellStyles>
  <dxfs count="4">
    <dxf>
      <fill>
        <patternFill>
          <bgColor theme="9" tint="0.59996337778862885"/>
        </patternFill>
      </fill>
    </dxf>
    <dxf>
      <fill>
        <patternFill>
          <bgColor theme="8" tint="0.39994506668294322"/>
        </patternFill>
      </fill>
    </dxf>
    <dxf>
      <fill>
        <patternFill>
          <bgColor theme="8" tint="0.39994506668294322"/>
        </patternFill>
      </fill>
    </dxf>
    <dxf>
      <fill>
        <patternFill>
          <bgColor theme="2" tint="-9.9948118533890809E-2"/>
        </patternFill>
      </fill>
    </dxf>
  </dxfs>
  <tableStyles count="0" defaultTableStyle="TableStyleMedium2" defaultPivotStyle="PivotStyleLight16"/>
  <colors>
    <mruColors>
      <color rgb="FF1ADA9F"/>
      <color rgb="FFFFF2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133"/>
  <sheetViews>
    <sheetView tabSelected="1" zoomScale="79" zoomScaleNormal="80" workbookViewId="0">
      <selection activeCell="B2" sqref="B2:K2"/>
    </sheetView>
  </sheetViews>
  <sheetFormatPr defaultColWidth="9.1796875" defaultRowHeight="15.5" x14ac:dyDescent="0.35"/>
  <cols>
    <col min="1" max="1" width="3.7265625" style="10" customWidth="1"/>
    <col min="2" max="5" width="20.7265625" style="10" customWidth="1"/>
    <col min="6" max="6" width="9.1796875" style="10" customWidth="1"/>
    <col min="7" max="7" width="23.453125" style="10" customWidth="1"/>
    <col min="8" max="8" width="20.7265625" style="10" customWidth="1"/>
    <col min="9" max="9" width="6.26953125" style="10" customWidth="1"/>
    <col min="10" max="10" width="26" style="10" customWidth="1"/>
    <col min="11" max="11" width="20.7265625" style="10" customWidth="1"/>
    <col min="12" max="12" width="6" style="10" customWidth="1"/>
    <col min="13" max="17" width="9.1796875" style="10"/>
    <col min="18" max="18" width="27.1796875" style="10" bestFit="1" customWidth="1"/>
    <col min="19" max="19" width="44.453125" style="10" bestFit="1" customWidth="1"/>
    <col min="20" max="20" width="25.81640625" style="10" bestFit="1" customWidth="1"/>
    <col min="21" max="16384" width="9.1796875" style="10"/>
  </cols>
  <sheetData>
    <row r="2" spans="2:11" ht="26" x14ac:dyDescent="0.6">
      <c r="B2" s="72" t="s">
        <v>60</v>
      </c>
      <c r="C2" s="72"/>
      <c r="D2" s="72"/>
      <c r="E2" s="72"/>
      <c r="F2" s="72"/>
      <c r="G2" s="72"/>
      <c r="H2" s="72"/>
      <c r="I2" s="72"/>
      <c r="J2" s="72"/>
      <c r="K2" s="72"/>
    </row>
    <row r="3" spans="2:11" ht="26" x14ac:dyDescent="0.6">
      <c r="B3" s="28" t="s">
        <v>155</v>
      </c>
      <c r="C3" s="28"/>
      <c r="D3" s="24"/>
      <c r="E3" s="24"/>
      <c r="F3" s="24"/>
      <c r="G3" s="24"/>
      <c r="H3" s="24"/>
      <c r="I3" s="24"/>
      <c r="J3" s="24"/>
      <c r="K3" s="24"/>
    </row>
    <row r="4" spans="2:11" ht="26" x14ac:dyDescent="0.6">
      <c r="B4" s="28"/>
      <c r="C4" s="24"/>
      <c r="D4" s="24"/>
      <c r="E4" s="24"/>
      <c r="F4" s="24"/>
      <c r="G4" s="24"/>
      <c r="H4" s="24"/>
      <c r="I4" s="24"/>
      <c r="J4" s="24"/>
      <c r="K4" s="24"/>
    </row>
    <row r="5" spans="2:11" x14ac:dyDescent="0.35">
      <c r="B5" s="28" t="s">
        <v>141</v>
      </c>
      <c r="C5" s="12"/>
      <c r="D5" s="12"/>
      <c r="E5" s="12"/>
      <c r="F5" s="12"/>
      <c r="G5" s="33" t="s">
        <v>152</v>
      </c>
    </row>
    <row r="6" spans="2:11" x14ac:dyDescent="0.35">
      <c r="B6" s="68" t="s">
        <v>0</v>
      </c>
      <c r="C6" s="68"/>
      <c r="D6" s="61" t="s">
        <v>1</v>
      </c>
      <c r="E6" s="61"/>
      <c r="G6" s="61" t="s">
        <v>10</v>
      </c>
      <c r="H6" s="61"/>
      <c r="I6" s="2"/>
      <c r="J6" s="61" t="s">
        <v>65</v>
      </c>
      <c r="K6" s="61"/>
    </row>
    <row r="7" spans="2:11" x14ac:dyDescent="0.35">
      <c r="B7" s="62"/>
      <c r="C7" s="62"/>
      <c r="D7" s="62"/>
      <c r="E7" s="62"/>
      <c r="G7" s="62"/>
      <c r="H7" s="62"/>
      <c r="J7" s="62">
        <f>IF(G7=Län!B2,Län!C2,IF(G7=Län!B3,Län!C3,IF(G7=Län!B4,Län!C4,IF(G7=Län!E2,Län!F2,IF(G7=Län!E3,Län!F3,IF(G7=Län!H2,Län!I2,IF(G7=Län!K2,Län!L2,IF(G7=Län!K3,Län!L3,IF(G7=Län!N2,Län!O2,IF(G7=Län!N3,Län!O3,IF(G7=Län!N4,Län!O4,IF(G7=Län!Q2,Län!R2,IF(G7=Län!Q3,Län!R3,IF(G7=Län!Q4,Län!R4,IF(G7=Län!T2,Län!U2,IF(G7=Län!T3,Län!U3,IF(G7=Län!T4,Län!U4,IF(G7=Län!W2,Län!X2,IF(G7=Län!W3,Län!X3,IF(G7=Län!W4,Län!X4,IF(G7=Län!Z2,Län!AA2,IF(G7=Län!Z3,Län!AA3,IF(G7=Län!Z4,Län!AA4,IF(G7=Län!AC2,Län!AD2,IF(G7=Län!AC3,Län!AD3,IF(G7=Län!AC4,Län!AD4,IF(G7=Län!AF2,Län!AG2,IF(G7=Län!AF3,Län!AG3,IF(G7=Län!AF4,Län!AG4,IF(G7=Län!AI2,Län!AJ2,IF(G7=Län!AI3,Län!AJ3,IF(G7=Län!AI4,Län!AJ4,IF(G7=Län!AI5,Län!AJ5,IF(G7=Län!AI6,Län!AJ6,IF(G7=Län!AL2,Län!AM2,IF(G7=Län!AL3,Län!AM3,IF(G7=Län!AO2,Län!AP2,IF(G7=Län!AO3,Län!AP3,IF(G7=Län!AO4,Län!AP4,IF(G7=Län!AR2,Län!AS2,IF(G7=Län!AU2,Län!AV2,IF(G7=Län!AU3,Län!AV3,IF(G7=Län!AU4,Län!AV4,IF(G7=Län!AX2,Län!AY2,IF(G7=Län!AX3,Län!AY3,IF(G7=Län!AX4,Län!AY4,IF(G7=Län!BA2,Län!BB2,IF(G7=Län!BA3,Län!BB3,IF(G7=Län!BD2,Län!BE2,IF(G7=Län!BD3,Län!BE3,IF(G7=Län!BD4,Län!BE4,IF(G7=Län!BG2,Län!BH2,IF(G7=Län!BG3,Län!BH3,IF(G7=Län!BJ2,Län!BK2,IF(G7=Län!BJ3,Län!BK3,IF(G7=Län!BM2,Län!BN2,IF(G7=Län!BM3,Län!BN3,"")))))))))))))))))))))))))))))))))))))))))))))))))))))))))</f>
        <v>0</v>
      </c>
      <c r="K7" s="62"/>
    </row>
    <row r="8" spans="2:11" x14ac:dyDescent="0.35">
      <c r="B8" s="12"/>
      <c r="C8" s="12"/>
      <c r="D8" s="12"/>
      <c r="E8" s="12"/>
    </row>
    <row r="9" spans="2:11" x14ac:dyDescent="0.35">
      <c r="B9" s="12"/>
      <c r="C9" s="12"/>
      <c r="D9" s="12"/>
      <c r="E9" s="12"/>
      <c r="G9" s="28" t="s">
        <v>142</v>
      </c>
    </row>
    <row r="10" spans="2:11" x14ac:dyDescent="0.35">
      <c r="B10" s="64" t="s">
        <v>2</v>
      </c>
      <c r="C10" s="64"/>
      <c r="D10" s="64" t="s">
        <v>3</v>
      </c>
      <c r="E10" s="64"/>
      <c r="G10" s="67" t="s">
        <v>4</v>
      </c>
      <c r="H10" s="67"/>
      <c r="J10" s="67" t="s">
        <v>5</v>
      </c>
      <c r="K10" s="67"/>
    </row>
    <row r="11" spans="2:11" x14ac:dyDescent="0.35">
      <c r="B11" s="63"/>
      <c r="C11" s="63"/>
      <c r="D11" s="62"/>
      <c r="E11" s="62"/>
      <c r="G11" s="74"/>
      <c r="H11" s="75"/>
      <c r="J11" s="74"/>
      <c r="K11" s="75"/>
    </row>
    <row r="12" spans="2:11" x14ac:dyDescent="0.35">
      <c r="B12" s="12"/>
      <c r="C12" s="12"/>
      <c r="D12" s="12"/>
      <c r="E12" s="12"/>
    </row>
    <row r="13" spans="2:11" ht="35.15" customHeight="1" x14ac:dyDescent="0.35">
      <c r="B13" s="68" t="s">
        <v>56</v>
      </c>
      <c r="C13" s="68"/>
      <c r="D13" s="68" t="s">
        <v>4</v>
      </c>
      <c r="E13" s="68"/>
      <c r="G13" s="67" t="s">
        <v>39</v>
      </c>
      <c r="H13" s="67"/>
      <c r="J13" s="71" t="s">
        <v>153</v>
      </c>
      <c r="K13" s="71"/>
    </row>
    <row r="14" spans="2:11" x14ac:dyDescent="0.35">
      <c r="B14" s="63"/>
      <c r="C14" s="63"/>
      <c r="D14" s="63"/>
      <c r="E14" s="63"/>
      <c r="G14" s="35" t="s">
        <v>43</v>
      </c>
      <c r="H14" s="14"/>
      <c r="J14" s="35" t="s">
        <v>154</v>
      </c>
      <c r="K14" s="14"/>
    </row>
    <row r="15" spans="2:11" x14ac:dyDescent="0.35">
      <c r="B15" s="65" t="s">
        <v>5</v>
      </c>
      <c r="C15" s="66"/>
      <c r="D15" s="65" t="s">
        <v>6</v>
      </c>
      <c r="E15" s="66"/>
      <c r="G15" s="35" t="s">
        <v>40</v>
      </c>
      <c r="H15" s="47" t="str">
        <f>IF(AND(B22=Priser!B4,G7=Priser!D4),Priser!E4,IF(AND(B22=Priser!B5,G7=Priser!D5),Priser!E5,IF(AND(B22=Priser!B6,G7=Priser!D6),Priser!E6,IF(AND(B22=Priser!B7,G7=Priser!D7),Priser!E7,IF(AND(B22=Priser!B8,G7=Priser!D8),Priser!E8,IF(AND(B22=Priser!B9,G7=Priser!D9),Priser!E9,IF(AND(B22=Priser!B10,G7=Priser!D10),Priser!E10,IF(AND(B22=Priser!B11,G7=Priser!D11),Priser!E11,IF(AND(B22=Priser!B12,G7=Priser!D12),Priser!E12,IF(AND(B22=Priser!B13,G7=Priser!D13),Priser!E13,IF(AND(B22=Priser!B14,G7=Priser!D14),Priser!E14,IF(AND(B22=Priser!B15,G7=Priser!D15),Priser!E15,IF(AND(B22=Priser!B16,G7=Priser!D16),Priser!E16,IF(AND(B22=Priser!B17,G7=Priser!D17),Priser!E17,IF(AND(B22=Priser!B18,G7=Priser!D18),Priser!E18,IF(AND(B22=Priser!B19,G7=Priser!D19),Priser!E19,IF(AND(B22=Priser!B20,G7=Priser!D20),Priser!E20,IF(AND(B22=Priser!B21,G7=Priser!D21),Priser!E21,IF(AND(B22=Priser!B22,G7=Priser!D22),Priser!E22,IF(AND(B22=Priser!B23,G7=Priser!D23),Priser!E23,IF(AND(B22=Priser!B24,G7=Priser!D24),Priser!E24,IF(AND(B22=Priser!B25,G7=Priser!D25),Priser!E25,IF(AND(B22=Priser!B25,G7=Priser!D26),Priser!E26,IF(AND(B22=Priser!B27,G7=Priser!D27),Priser!E27,IF(AND(B22=Priser!B28,G7=Priser!D28),Priser!E28,IF(AND(B22=Priser!B29,G7=Priser!D29),Priser!E29,IF(AND(B22=Priser!B30,G7=Priser!D30),Priser!E30,IF(AND(B22=Priser!B31,G7=Priser!D31),Priser!E31,IF(AND(B22=Priser!B32,G7=Priser!D32),Priser!E32,IF(AND(B22=Priser!B33,G7=Priser!D33),Priser!E33,IF(AND(B22=Priser!B34,G7=Priser!D34),Priser!E34,IF(AND(B22=Priser!B35,G7=Priser!D35),Priser!E35,IF(AND(B22=Priser!B36,G7=Priser!D36),Priser!E36,IF(AND(B22=Priser!B37,G7=Priser!D37),Priser!E37,IF(AND(B22=Priser!B38,G7=Priser!D38),Priser!E38,IF(AND(B22=Priser!B39,G7=Priser!D39),Priser!E39,IF(AND(B22=Priser!B40,G7=Priser!D40),Priser!E40,IF(AND(B22=Priser!B41,G7=Priser!D41),Priser!E41,IF(AND(B22=Priser!B42,G7=Priser!D42),Priser!E42,IF(AND(B22=Priser!B43,G7=Priser!D43),Priser!E43,IF(AND(B22=Priser!B44,G7=Priser!D44),Priser!E44,IF(AND(B22=Priser!B45,G7=Priser!D45),Priser!E45,IF(AND(B22=Priser!B46,G7=Priser!D46),Priser!E46,IF(AND(B22=Priser!B47,G7=Priser!D47),Priser!E47,IF(AND(B22=Priser!B48,G7=Priser!D48),Priser!E48,IF(AND(B22=Priser!B49,G7=Priser!D49),Priser!E49,IF(AND(B22=Priser!B50,G7=Priser!D50),Priser!E50,IF(AND(B22=Priser!B51,G7=Priser!D51),Priser!E51,IF(AND(B22=Priser!B52,G7=Priser!D52),Priser!E52,IF(AND(B22=Priser!B53,G7=Priser!D53),Priser!E53,IF(AND(B22=Priser!B54,G7=Priser!D54),Priser!E54,IF(AND(B22=Priser!B55,G7=Priser!D55),Priser!E55,IF(AND(B22=Priser!B56,G7=Priser!D56),Priser!E56,IF(AND(B22=Priser!B57,G7=Priser!D57),Priser!E57,IF(AND(B22=Priser!B58,G7=Priser!D58),Priser!E58,"")))))))))))))))))))))))))))))))))))))))))))))))))))))))</f>
        <v/>
      </c>
      <c r="J15" s="35" t="s">
        <v>40</v>
      </c>
      <c r="K15" s="37" t="str">
        <f>IF(ISNUMBER(H15),H15+50,"")</f>
        <v/>
      </c>
    </row>
    <row r="16" spans="2:11" x14ac:dyDescent="0.35">
      <c r="B16" s="63"/>
      <c r="C16" s="63"/>
      <c r="D16" s="63"/>
      <c r="E16" s="63"/>
      <c r="G16" s="35" t="s">
        <v>41</v>
      </c>
      <c r="H16" s="43"/>
      <c r="J16" s="35" t="s">
        <v>41</v>
      </c>
      <c r="K16" s="43"/>
    </row>
    <row r="17" spans="2:16" x14ac:dyDescent="0.35">
      <c r="B17" s="65" t="s">
        <v>62</v>
      </c>
      <c r="C17" s="66"/>
      <c r="D17" s="65" t="s">
        <v>63</v>
      </c>
      <c r="E17" s="66"/>
      <c r="G17" s="36" t="s">
        <v>42</v>
      </c>
      <c r="H17" s="53" t="str">
        <f>IFERROR(H15*H14*H16,"")</f>
        <v/>
      </c>
      <c r="J17" s="36" t="s">
        <v>42</v>
      </c>
      <c r="K17" s="54" t="str">
        <f>IFERROR(K15*K14*K16,"")</f>
        <v/>
      </c>
      <c r="P17" s="29"/>
    </row>
    <row r="18" spans="2:16" x14ac:dyDescent="0.35">
      <c r="B18" s="63"/>
      <c r="C18" s="63"/>
      <c r="D18" s="63"/>
      <c r="E18" s="63"/>
      <c r="G18" s="2"/>
      <c r="H18" s="2"/>
      <c r="J18" s="2"/>
      <c r="K18" s="2"/>
      <c r="P18" s="30"/>
    </row>
    <row r="19" spans="2:16" x14ac:dyDescent="0.35">
      <c r="B19" s="68" t="s">
        <v>52</v>
      </c>
      <c r="C19" s="68"/>
      <c r="D19" s="63"/>
      <c r="E19" s="63"/>
      <c r="G19" s="67" t="s">
        <v>57</v>
      </c>
      <c r="H19" s="67"/>
      <c r="J19" s="67" t="s">
        <v>58</v>
      </c>
      <c r="K19" s="67"/>
      <c r="P19" s="30"/>
    </row>
    <row r="20" spans="2:16" x14ac:dyDescent="0.35">
      <c r="B20" s="2"/>
      <c r="C20" s="2"/>
      <c r="G20" s="35" t="s">
        <v>44</v>
      </c>
      <c r="H20" s="14"/>
      <c r="J20" s="35" t="s">
        <v>44</v>
      </c>
      <c r="K20" s="15"/>
      <c r="P20" s="30"/>
    </row>
    <row r="21" spans="2:16" x14ac:dyDescent="0.35">
      <c r="B21" s="73" t="s">
        <v>59</v>
      </c>
      <c r="C21" s="73"/>
      <c r="G21" s="35" t="s">
        <v>40</v>
      </c>
      <c r="H21" s="47" t="str">
        <f>IF(G7=Priser!D4,Priser!G4,IF(G7=Priser!D5,Priser!G5,IF(G7=Priser!D6,Priser!G6,IF(G7=Priser!D7,Priser!G7,IF(G7=Priser!D8,Priser!G8,IF(G7=Priser!D9,Priser!G9,IF(G7=Priser!D10,Priser!G10,IF(G7=Priser!D10,Priser!G10,IF(G7=Priser!D11,Priser!G11,IF(G7=Priser!D12,Priser!G12,IF(G7=Priser!D13,Priser!G13,IF(G7=Priser!D14,Priser!G14,IF(G7=Priser!D15,Priser!G15,IF(G7=Priser!D16,Priser!G16,IF(G7=Priser!D17,Priser!G17,IF(G7=Priser!D18,Priser!G18,IF(G7=Priser!D19,Priser!G19,IF(G7=Priser!D20,Priser!G20,IF(G7=Priser!D21,Priser!G21,IF(G7=Priser!D22,Priser!G22,IF(G7=Priser!D23,Priser!G23,IF(G7=Priser!D24,Priser!G24,IF(G7=Priser!D25,Priser!G25,IF(G7=Priser!D26,Priser!G26,IF(G7=Priser!D27,Priser!G27,IF(G7=Priser!D28,Priser!G28,IF(G7=Priser!D29,Priser!G29,IF(G7=Priser!D30,Priser!G30,IF(G7=Priser!D31,Priser!G31,IF(G7=Priser!D32,Priser!G32,IF(G7=Priser!D33,Priser!G33,IF(G7=Priser!D34,Priser!G34,IF(G7=Priser!D35,Priser!G35,IF(G7=Priser!D36,Priser!G36,IF(G7=Priser!D37,Priser!G37,IF(G7=Priser!D38,Priser!G38,IF(G7=Priser!D39,Priser!G39,IF(G7=Priser!D40,Priser!G40,IF(G7=Priser!D41,Priser!G41,IF(G7=Priser!D42,Priser!G42,IF(G7=Priser!D43,Priser!G43,IF(G7=Priser!D44,Priser!G44,IF(G7=Priser!D45,Priser!G45,IF(G7=Priser!D46,Priser!G46,IF(G7=Priser!D47,Priser!G47,IF(G7=Priser!D48,Priser!G48,IF(G7=Priser!D49,Priser!G49,IF(G7=Priser!D50,Priser!G50,IF(G7=Priser!D51,Priser!G51,IF(G7=Priser!D52,Priser!G52,IF(G7=Priser!D53,Priser!G53,IF(G7=Priser!D54,Priser!G54,IF(G7=Priser!D55,Priser!G55,IF(G7=Priser!D56,Priser!G56,IF(G7=Priser!D57,Priser!G57,IF(G7=Priser!D58,Priser!G58,"0"))))))))))))))))))))))))))))))))))))))))))))))))))))))))</f>
        <v>0</v>
      </c>
      <c r="J21" s="35" t="s">
        <v>40</v>
      </c>
      <c r="K21" s="47" t="str">
        <f>IF(G7=Priser!D4,Priser!H4,IF(G7=Priser!D5,Priser!H5,IF(G7=Priser!D6,Priser!H6,IF(G7=Priser!D7,Priser!H7,IF(G7=Priser!D8,Priser!H8,IF(G7=Priser!D9,Priser!H9,IF(G7=Priser!D10,Priser!H10,IF(G7=Priser!D10,Priser!H10,IF(G7=Priser!D11,Priser!H11,IF(G7=Priser!D12,Priser!H12,IF(G7=Priser!D13,Priser!H13,IF(G7=Priser!D14,Priser!H14,IF(G7=Priser!D15,Priser!H15,IF(G7=Priser!D16,Priser!H16,IF(G7=Priser!D17,Priser!H17,IF(G7=Priser!D18,Priser!H18,IF(G7=Priser!D19,Priser!H19,IF(G7=Priser!D20,Priser!H20,IF(G7=Priser!D21,Priser!H21,IF(G7=Priser!D22,Priser!H22,IF(G7=Priser!D23,Priser!H23,IF(G7=Priser!D24,Priser!H24,IF(G7=Priser!D25,Priser!H25,IF(G7=Priser!D26,Priser!H26,IF(G7=Priser!D27,Priser!H27,IF(G7=Priser!D28,Priser!H28,IF(G7=Priser!D29,Priser!H29,IF(G7=Priser!D30,Priser!H30,IF(G7=Priser!D31,Priser!H31,IF(G7=Priser!D32,Priser!H32,IF(G7=Priser!D33,Priser!H33,IF(G7=Priser!D34,Priser!H34,IF(G7=Priser!D35,Priser!H35,IF(G7=Priser!D36,Priser!H36,IF(G7=Priser!D37,Priser!H37,IF(G7=Priser!D38,Priser!H38,IF(G7=Priser!D39,Priser!H39,IF(G7=Priser!D40,Priser!H40,IF(G7=Priser!D41,Priser!H41,IF(G7=Priser!D42,Priser!H42,IF(G7=Priser!D43,Priser!H43,IF(G7=Priser!D44,Priser!H44,IF(G7=Priser!D45,Priser!H45,IF(G7=Priser!D46,Priser!H46,IF(G7=Priser!D47,Priser!H47,IF(G7=Priser!D48,Priser!H48,IF(G7=Priser!D49,Priser!H49,IF(G7=Priser!D50,Priser!H50,IF(G7=Priser!D51,Priser!H51,IF(G7=Priser!D52,Priser!H52,IF(G7=Priser!D53,Priser!H53,IF(G7=Priser!D54,Priser!H54,IF(G7=Priser!D55,Priser!H55,IF(G7=Priser!D56,Priser!H56,IF(G7=Priser!D57,Priser!H57,IF(G7=Priser!D58,Priser!H58,"0"))))))))))))))))))))))))))))))))))))))))))))))))))))))))</f>
        <v>0</v>
      </c>
      <c r="P21" s="31"/>
    </row>
    <row r="22" spans="2:16" x14ac:dyDescent="0.35">
      <c r="B22" s="69"/>
      <c r="C22" s="70"/>
      <c r="G22" s="35" t="s">
        <v>41</v>
      </c>
      <c r="H22" s="43"/>
      <c r="J22" s="35" t="s">
        <v>41</v>
      </c>
      <c r="K22" s="56"/>
      <c r="O22" s="13"/>
      <c r="P22" s="31"/>
    </row>
    <row r="23" spans="2:16" ht="62.5" customHeight="1" x14ac:dyDescent="0.35">
      <c r="G23" s="38" t="s">
        <v>74</v>
      </c>
      <c r="H23" s="16"/>
      <c r="I23" s="17" t="s">
        <v>69</v>
      </c>
      <c r="K23" s="55">
        <f>H23</f>
        <v>0</v>
      </c>
      <c r="L23" s="17" t="s">
        <v>69</v>
      </c>
      <c r="P23" s="29"/>
    </row>
    <row r="24" spans="2:16" ht="31" x14ac:dyDescent="0.35">
      <c r="B24" s="78" t="s">
        <v>7</v>
      </c>
      <c r="C24" s="78"/>
      <c r="D24" s="78" t="s">
        <v>8</v>
      </c>
      <c r="E24" s="78"/>
      <c r="G24" s="38" t="s">
        <v>73</v>
      </c>
      <c r="H24" s="46">
        <f>IF(H23&gt;50,H20*(H23-50)*5,0)</f>
        <v>0</v>
      </c>
      <c r="I24" s="17" t="s">
        <v>146</v>
      </c>
      <c r="J24" s="38" t="s">
        <v>73</v>
      </c>
      <c r="K24" s="46">
        <f>IF(H23&gt;50,K20*(H23-50)*10,0)</f>
        <v>0</v>
      </c>
      <c r="L24" s="17" t="s">
        <v>146</v>
      </c>
      <c r="P24" s="30"/>
    </row>
    <row r="25" spans="2:16" ht="32.5" customHeight="1" x14ac:dyDescent="0.35">
      <c r="B25" s="63"/>
      <c r="C25" s="63"/>
      <c r="D25" s="63"/>
      <c r="E25" s="63"/>
      <c r="G25" s="38" t="s">
        <v>70</v>
      </c>
      <c r="H25" s="16"/>
      <c r="I25" s="17" t="s">
        <v>69</v>
      </c>
      <c r="J25" s="38" t="s">
        <v>70</v>
      </c>
      <c r="K25" s="16"/>
      <c r="L25" s="17" t="s">
        <v>69</v>
      </c>
      <c r="P25" s="30"/>
    </row>
    <row r="26" spans="2:16" ht="32.5" customHeight="1" x14ac:dyDescent="0.35">
      <c r="B26" s="57"/>
      <c r="C26" s="58"/>
      <c r="D26" s="57"/>
      <c r="E26" s="58"/>
      <c r="G26" s="38" t="s">
        <v>151</v>
      </c>
      <c r="H26" s="46">
        <f>IF(H25&gt;50,H20*(H25-50)*5,0)</f>
        <v>0</v>
      </c>
      <c r="I26" s="17" t="s">
        <v>146</v>
      </c>
      <c r="J26" s="38" t="s">
        <v>151</v>
      </c>
      <c r="K26" s="46">
        <f>IF(K25&gt;50,K20*(K25-50)*10,0)</f>
        <v>0</v>
      </c>
      <c r="L26" s="17" t="s">
        <v>146</v>
      </c>
      <c r="P26" s="31"/>
    </row>
    <row r="27" spans="2:16" ht="33" customHeight="1" x14ac:dyDescent="0.35">
      <c r="B27" s="57"/>
      <c r="C27" s="58"/>
      <c r="D27" s="57"/>
      <c r="E27" s="58"/>
      <c r="G27" s="38" t="s">
        <v>72</v>
      </c>
      <c r="H27" s="16"/>
      <c r="I27" s="17" t="s">
        <v>69</v>
      </c>
      <c r="K27" s="55">
        <f>H27</f>
        <v>0</v>
      </c>
      <c r="L27" s="17" t="s">
        <v>146</v>
      </c>
      <c r="P27" s="31"/>
    </row>
    <row r="28" spans="2:16" ht="32.5" customHeight="1" x14ac:dyDescent="0.35">
      <c r="B28" s="57"/>
      <c r="C28" s="58"/>
      <c r="D28" s="57"/>
      <c r="E28" s="58"/>
      <c r="G28" s="38" t="s">
        <v>75</v>
      </c>
      <c r="H28" s="46">
        <f>IF(H27&gt;50,H20*(H27-50)*2.5,0)</f>
        <v>0</v>
      </c>
      <c r="I28" s="17" t="s">
        <v>146</v>
      </c>
      <c r="J28" s="38" t="s">
        <v>75</v>
      </c>
      <c r="K28" s="46">
        <f>IF(H27&gt;50,K20*(H27-50)*5,0)</f>
        <v>0</v>
      </c>
      <c r="L28" s="17" t="s">
        <v>146</v>
      </c>
      <c r="P28" s="29"/>
    </row>
    <row r="29" spans="2:16" ht="32.5" customHeight="1" x14ac:dyDescent="0.35">
      <c r="B29" s="57"/>
      <c r="C29" s="58"/>
      <c r="D29" s="57"/>
      <c r="E29" s="58"/>
      <c r="G29" s="36" t="s">
        <v>42</v>
      </c>
      <c r="H29" s="48">
        <f>H21*H20*H22+H24+H26+H28</f>
        <v>0</v>
      </c>
      <c r="J29" s="36" t="s">
        <v>42</v>
      </c>
      <c r="K29" s="48">
        <f>K21*K20*K22+K24+K26+K28</f>
        <v>0</v>
      </c>
      <c r="P29" s="30"/>
    </row>
    <row r="30" spans="2:16" ht="32.5" customHeight="1" x14ac:dyDescent="0.35">
      <c r="B30" s="79" t="s">
        <v>61</v>
      </c>
      <c r="C30" s="79"/>
      <c r="D30" s="63"/>
      <c r="E30" s="63"/>
      <c r="G30" s="59"/>
      <c r="H30" s="60"/>
      <c r="I30" s="60"/>
      <c r="J30" s="60"/>
      <c r="K30" s="60"/>
    </row>
    <row r="31" spans="2:16" ht="31" x14ac:dyDescent="0.35">
      <c r="J31" s="39" t="s">
        <v>128</v>
      </c>
      <c r="K31" s="14"/>
      <c r="L31" s="10" t="s">
        <v>143</v>
      </c>
    </row>
    <row r="33" spans="2:16" ht="15.65" customHeight="1" x14ac:dyDescent="0.35">
      <c r="B33" s="79" t="s">
        <v>149</v>
      </c>
      <c r="C33" s="79"/>
      <c r="D33" s="80"/>
      <c r="E33" s="80"/>
      <c r="P33" s="30"/>
    </row>
    <row r="34" spans="2:16" ht="29.25" customHeight="1" x14ac:dyDescent="0.35">
      <c r="B34" s="79" t="s">
        <v>150</v>
      </c>
      <c r="C34" s="79"/>
      <c r="D34" s="63"/>
      <c r="E34" s="63"/>
      <c r="P34" s="30"/>
    </row>
    <row r="35" spans="2:16" x14ac:dyDescent="0.35">
      <c r="B35" s="6"/>
      <c r="C35" s="6"/>
      <c r="D35" s="6"/>
      <c r="E35" s="6"/>
      <c r="G35" s="67" t="s">
        <v>66</v>
      </c>
      <c r="H35" s="67"/>
      <c r="J35" s="67" t="s">
        <v>147</v>
      </c>
      <c r="K35" s="67"/>
      <c r="P35" s="31"/>
    </row>
    <row r="36" spans="2:16" ht="102" customHeight="1" x14ac:dyDescent="0.35">
      <c r="B36" s="9" t="s">
        <v>9</v>
      </c>
      <c r="C36" s="8"/>
      <c r="D36" s="11" t="s">
        <v>64</v>
      </c>
      <c r="E36" s="8"/>
      <c r="G36" s="35" t="s">
        <v>49</v>
      </c>
      <c r="H36" s="14"/>
      <c r="J36" s="35" t="s">
        <v>46</v>
      </c>
      <c r="K36" s="7"/>
      <c r="P36" s="31"/>
    </row>
    <row r="37" spans="2:16" x14ac:dyDescent="0.35">
      <c r="D37" s="32"/>
      <c r="G37" s="35" t="s">
        <v>67</v>
      </c>
      <c r="H37" s="49">
        <f>IFERROR(IF(H23&gt;50,IF(K31&gt;60,(H36*K31/60*((H14*H15)+(K14*K15))),H36*((H14*H15)+(K14*K15))),H36*((H14*H15)+(K14*K15))),0)</f>
        <v>0</v>
      </c>
      <c r="J37" s="35" t="s">
        <v>148</v>
      </c>
      <c r="K37" s="7"/>
      <c r="P37" s="29"/>
    </row>
    <row r="38" spans="2:16" x14ac:dyDescent="0.35">
      <c r="G38" s="35" t="s">
        <v>68</v>
      </c>
      <c r="H38" s="50">
        <f>IF(H23&gt;50,IF(K31&gt;60,(H36*K31/60*((H20*H21)+(K20*K21))),H36*((H20*H21)+(K20*K21))),H36*((H20*H21)+(K20*K21)))</f>
        <v>0</v>
      </c>
      <c r="J38" s="35" t="s">
        <v>47</v>
      </c>
      <c r="K38" s="50" t="str">
        <f>IF(G7=Priser!D4,Priser!I4,IF(G7=Priser!D5,Priser!I5,IF(G7=Priser!D6,Priser!I6,IF(G7=Priser!D7,Priser!I7,IF(G7=Priser!D8,Priser!I8,IF(G7=Priser!D9,Priser!I9,IF(G7=Priser!D10,Priser!I10,IF(G7=Priser!D10,Priser!I10,IF(G7=Priser!D11,Priser!I11,IF(G7=Priser!D12,Priser!I12,IF(G7=Priser!D13,Priser!I13,IF(G7=Priser!D14,Priser!I14,IF(G7=Priser!D15,Priser!I15,IF(G7=Priser!D16,Priser!I16,IF(G7=Priser!D17,Priser!I17,IF(G7=Priser!D18,Priser!I18,IF(G7=Priser!D19,Priser!I19,IF(G7=Priser!D20,Priser!I20,IF(G7=Priser!D21,Priser!I21,IF(G7=Priser!D22,Priser!I22,IF(G7=Priser!D23,Priser!I23,IF(G7=Priser!D24,Priser!I24,IF(G7=Priser!D25,Priser!I25,IF(G7=Priser!D26,Priser!I26,IF(G7=Priser!D27,Priser!I27,IF(G7=Priser!D28,Priser!I28,IF(G7=Priser!D29,Priser!I29,IF(G7=Priser!D30,Priser!I30,IF(G7=Priser!D31,Priser!I31,IF(G7=Priser!D32,Priser!I32,IF(G7=Priser!D33,Priser!I33,IF(G7=Priser!D34,Priser!I34,IF(G7=Priser!D35,Priser!I35,IF(G7=Priser!D36,Priser!I36,IF(G7=Priser!D37,Priser!I37,IF(G7=Priser!D38,Priser!I38,IF(G7=Priser!D39,Priser!I39,IF(G7=Priser!D40,Priser!I40,IF(G7=Priser!D41,Priser!I41,IF(G7=Priser!D42,Priser!I42,IF(G7=Priser!D43,Priser!I43,IF(G7=Priser!D44,Priser!I44,IF(G7=Priser!D45,Priser!I45,IF(G7=Priser!D46,Priser!I46,IF(G7=Priser!D47,Priser!I47,IF(G7=Priser!D48,Priser!I48,IF(G7=Priser!D49,Priser!I49,IF(G7=Priser!D50,Priser!I50,IF(G7=Priser!D51,Priser!I51,IF(G7=Priser!D52,Priser!I52,IF(G7=Priser!D53,Priser!I53,IF(G7=Priser!D54,Priser!I54,IF(G7=Priser!D55,Priser!I55,IF(G7=Priser!D56,Priser!I56,IF(G7=Priser!D57,Priser!I57,IF(G7=Priser!D58,Priser!I58,""))))))))))))))))))))))))))))))))))))))))))))))))))))))))</f>
        <v/>
      </c>
      <c r="P38" s="30"/>
    </row>
    <row r="39" spans="2:16" x14ac:dyDescent="0.35">
      <c r="B39" s="76" t="s">
        <v>38</v>
      </c>
      <c r="C39" s="76"/>
      <c r="D39" s="76"/>
      <c r="E39" s="76"/>
      <c r="G39" s="36" t="s">
        <v>42</v>
      </c>
      <c r="H39" s="51">
        <f>SUM(H37,H38)</f>
        <v>0</v>
      </c>
      <c r="J39" s="36" t="s">
        <v>42</v>
      </c>
      <c r="K39" s="52">
        <f>IFERROR(K36*K37*K38,0)</f>
        <v>0</v>
      </c>
      <c r="P39" s="30"/>
    </row>
    <row r="40" spans="2:16" x14ac:dyDescent="0.35">
      <c r="B40" s="77"/>
      <c r="C40" s="77"/>
      <c r="D40" s="77"/>
      <c r="E40" s="77"/>
      <c r="P40" s="30"/>
    </row>
    <row r="41" spans="2:16" x14ac:dyDescent="0.35">
      <c r="B41" s="77"/>
      <c r="C41" s="77"/>
      <c r="D41" s="77"/>
      <c r="E41" s="77"/>
      <c r="G41" s="67" t="s">
        <v>48</v>
      </c>
      <c r="H41" s="67"/>
      <c r="J41" s="67" t="s">
        <v>51</v>
      </c>
      <c r="K41" s="67"/>
      <c r="P41" s="31"/>
    </row>
    <row r="42" spans="2:16" ht="15.65" customHeight="1" x14ac:dyDescent="0.35">
      <c r="B42" s="77"/>
      <c r="C42" s="77"/>
      <c r="D42" s="77"/>
      <c r="E42" s="77"/>
      <c r="G42" s="35" t="s">
        <v>49</v>
      </c>
      <c r="H42" s="7"/>
      <c r="J42" s="35" t="s">
        <v>129</v>
      </c>
      <c r="K42" s="41"/>
      <c r="P42" s="31"/>
    </row>
    <row r="43" spans="2:16" ht="31" x14ac:dyDescent="0.35">
      <c r="B43" s="77"/>
      <c r="C43" s="77"/>
      <c r="D43" s="77"/>
      <c r="E43" s="77"/>
      <c r="G43" s="35" t="s">
        <v>71</v>
      </c>
      <c r="H43" s="7"/>
      <c r="J43" s="39" t="s">
        <v>130</v>
      </c>
      <c r="K43" s="41"/>
      <c r="P43" s="29"/>
    </row>
    <row r="44" spans="2:16" x14ac:dyDescent="0.35">
      <c r="B44" s="77"/>
      <c r="C44" s="77"/>
      <c r="D44" s="77"/>
      <c r="E44" s="77"/>
      <c r="G44" s="35" t="s">
        <v>50</v>
      </c>
      <c r="H44" s="42">
        <v>750</v>
      </c>
      <c r="J44" s="36" t="s">
        <v>42</v>
      </c>
      <c r="K44" s="40">
        <f>SUM(K42*45+K43*40)</f>
        <v>0</v>
      </c>
      <c r="P44" s="30"/>
    </row>
    <row r="45" spans="2:16" x14ac:dyDescent="0.35">
      <c r="B45" s="77"/>
      <c r="C45" s="77"/>
      <c r="D45" s="77"/>
      <c r="E45" s="77"/>
      <c r="G45" s="36" t="s">
        <v>42</v>
      </c>
      <c r="H45" s="40">
        <f>SUM(H42*H43*H44)</f>
        <v>0</v>
      </c>
      <c r="P45" s="30"/>
    </row>
    <row r="46" spans="2:16" x14ac:dyDescent="0.35">
      <c r="B46" s="77"/>
      <c r="C46" s="77"/>
      <c r="D46" s="77"/>
      <c r="E46" s="77"/>
      <c r="H46" s="2"/>
      <c r="P46" s="30"/>
    </row>
    <row r="47" spans="2:16" x14ac:dyDescent="0.35">
      <c r="B47" s="77"/>
      <c r="C47" s="77"/>
      <c r="D47" s="77"/>
      <c r="E47" s="77"/>
      <c r="P47" s="31"/>
    </row>
    <row r="48" spans="2:16" ht="21" x14ac:dyDescent="0.5">
      <c r="B48" s="77"/>
      <c r="C48" s="77"/>
      <c r="D48" s="77"/>
      <c r="E48" s="77"/>
      <c r="G48" s="2"/>
      <c r="J48" s="45" t="s">
        <v>54</v>
      </c>
      <c r="K48" s="44">
        <f>SUM(H17,K17,K29,H29,H39,K39,K44,H45)</f>
        <v>0</v>
      </c>
      <c r="P48" s="31"/>
    </row>
    <row r="49" spans="2:16" x14ac:dyDescent="0.35">
      <c r="B49" s="77"/>
      <c r="C49" s="77"/>
      <c r="D49" s="77"/>
      <c r="E49" s="77"/>
      <c r="P49" s="29"/>
    </row>
    <row r="50" spans="2:16" x14ac:dyDescent="0.35">
      <c r="B50" s="77"/>
      <c r="C50" s="77"/>
      <c r="D50" s="77"/>
      <c r="E50" s="77"/>
      <c r="G50" s="93" t="s">
        <v>53</v>
      </c>
      <c r="H50" s="94"/>
      <c r="J50" s="93" t="s">
        <v>55</v>
      </c>
      <c r="K50" s="94"/>
      <c r="P50" s="30"/>
    </row>
    <row r="51" spans="2:16" x14ac:dyDescent="0.35">
      <c r="G51" s="81"/>
      <c r="H51" s="82"/>
      <c r="J51" s="87"/>
      <c r="K51" s="88"/>
      <c r="P51" s="30"/>
    </row>
    <row r="52" spans="2:16" x14ac:dyDescent="0.35">
      <c r="G52" s="83"/>
      <c r="H52" s="84"/>
      <c r="J52" s="89"/>
      <c r="K52" s="90"/>
      <c r="P52" s="30"/>
    </row>
    <row r="53" spans="2:16" x14ac:dyDescent="0.35">
      <c r="G53" s="83"/>
      <c r="H53" s="84"/>
      <c r="J53" s="89"/>
      <c r="K53" s="90"/>
      <c r="P53" s="31"/>
    </row>
    <row r="54" spans="2:16" ht="30" customHeight="1" x14ac:dyDescent="0.35">
      <c r="G54" s="85"/>
      <c r="H54" s="86"/>
      <c r="J54" s="91"/>
      <c r="K54" s="92"/>
      <c r="P54" s="31"/>
    </row>
    <row r="55" spans="2:16" x14ac:dyDescent="0.35">
      <c r="P55" s="29"/>
    </row>
    <row r="56" spans="2:16" x14ac:dyDescent="0.35">
      <c r="P56" s="30"/>
    </row>
    <row r="57" spans="2:16" x14ac:dyDescent="0.35">
      <c r="P57" s="30"/>
    </row>
    <row r="58" spans="2:16" x14ac:dyDescent="0.35">
      <c r="P58" s="30"/>
    </row>
    <row r="59" spans="2:16" x14ac:dyDescent="0.35">
      <c r="P59" s="30"/>
    </row>
    <row r="60" spans="2:16" x14ac:dyDescent="0.35">
      <c r="B60" s="33"/>
      <c r="P60" s="31"/>
    </row>
    <row r="61" spans="2:16" x14ac:dyDescent="0.35">
      <c r="P61" s="31"/>
    </row>
    <row r="62" spans="2:16" x14ac:dyDescent="0.35">
      <c r="P62" s="29"/>
    </row>
    <row r="63" spans="2:16" x14ac:dyDescent="0.35">
      <c r="P63" s="30"/>
    </row>
    <row r="64" spans="2:16" x14ac:dyDescent="0.35">
      <c r="B64" s="33"/>
      <c r="P64" s="30"/>
    </row>
    <row r="65" spans="16:16" x14ac:dyDescent="0.35">
      <c r="P65" s="30"/>
    </row>
    <row r="66" spans="16:16" x14ac:dyDescent="0.35">
      <c r="P66" s="31"/>
    </row>
    <row r="67" spans="16:16" x14ac:dyDescent="0.35">
      <c r="P67" s="31"/>
    </row>
    <row r="68" spans="16:16" x14ac:dyDescent="0.35">
      <c r="P68" s="29"/>
    </row>
    <row r="69" spans="16:16" x14ac:dyDescent="0.35">
      <c r="P69" s="30"/>
    </row>
    <row r="70" spans="16:16" x14ac:dyDescent="0.35">
      <c r="P70" s="30"/>
    </row>
    <row r="71" spans="16:16" x14ac:dyDescent="0.35">
      <c r="P71" s="30"/>
    </row>
    <row r="72" spans="16:16" x14ac:dyDescent="0.35">
      <c r="P72" s="31"/>
    </row>
    <row r="73" spans="16:16" x14ac:dyDescent="0.35">
      <c r="P73" s="31"/>
    </row>
    <row r="74" spans="16:16" x14ac:dyDescent="0.35">
      <c r="P74" s="29"/>
    </row>
    <row r="75" spans="16:16" x14ac:dyDescent="0.35">
      <c r="P75" s="30"/>
    </row>
    <row r="76" spans="16:16" x14ac:dyDescent="0.35">
      <c r="P76" s="30"/>
    </row>
    <row r="77" spans="16:16" x14ac:dyDescent="0.35">
      <c r="P77" s="30"/>
    </row>
    <row r="78" spans="16:16" x14ac:dyDescent="0.35">
      <c r="P78" s="31"/>
    </row>
    <row r="79" spans="16:16" x14ac:dyDescent="0.35">
      <c r="P79" s="31"/>
    </row>
    <row r="80" spans="16:16" x14ac:dyDescent="0.35">
      <c r="P80" s="29"/>
    </row>
    <row r="81" spans="16:16" x14ac:dyDescent="0.35">
      <c r="P81" s="30"/>
    </row>
    <row r="82" spans="16:16" x14ac:dyDescent="0.35">
      <c r="P82" s="30"/>
    </row>
    <row r="83" spans="16:16" x14ac:dyDescent="0.35">
      <c r="P83" s="30"/>
    </row>
    <row r="84" spans="16:16" x14ac:dyDescent="0.35">
      <c r="P84" s="30"/>
    </row>
    <row r="85" spans="16:16" x14ac:dyDescent="0.35">
      <c r="P85" s="30"/>
    </row>
    <row r="86" spans="16:16" x14ac:dyDescent="0.35">
      <c r="P86" s="31"/>
    </row>
    <row r="87" spans="16:16" x14ac:dyDescent="0.35">
      <c r="P87" s="31"/>
    </row>
    <row r="88" spans="16:16" x14ac:dyDescent="0.35">
      <c r="P88" s="29"/>
    </row>
    <row r="89" spans="16:16" x14ac:dyDescent="0.35">
      <c r="P89" s="30"/>
    </row>
    <row r="90" spans="16:16" x14ac:dyDescent="0.35">
      <c r="P90" s="30"/>
    </row>
    <row r="91" spans="16:16" x14ac:dyDescent="0.35">
      <c r="P91" s="31"/>
    </row>
    <row r="92" spans="16:16" x14ac:dyDescent="0.35">
      <c r="P92" s="31"/>
    </row>
    <row r="93" spans="16:16" x14ac:dyDescent="0.35">
      <c r="P93" s="29"/>
    </row>
    <row r="94" spans="16:16" x14ac:dyDescent="0.35">
      <c r="P94" s="30"/>
    </row>
    <row r="95" spans="16:16" x14ac:dyDescent="0.35">
      <c r="P95" s="30"/>
    </row>
    <row r="96" spans="16:16" x14ac:dyDescent="0.35">
      <c r="P96" s="30"/>
    </row>
    <row r="97" spans="16:16" x14ac:dyDescent="0.35">
      <c r="P97" s="31"/>
    </row>
    <row r="98" spans="16:16" x14ac:dyDescent="0.35">
      <c r="P98" s="31"/>
    </row>
    <row r="99" spans="16:16" x14ac:dyDescent="0.35">
      <c r="P99" s="29"/>
    </row>
    <row r="100" spans="16:16" x14ac:dyDescent="0.35">
      <c r="P100" s="30"/>
    </row>
    <row r="101" spans="16:16" x14ac:dyDescent="0.35">
      <c r="P101" s="31"/>
    </row>
    <row r="102" spans="16:16" x14ac:dyDescent="0.35">
      <c r="P102" s="31"/>
    </row>
    <row r="103" spans="16:16" x14ac:dyDescent="0.35">
      <c r="P103" s="29"/>
    </row>
    <row r="104" spans="16:16" x14ac:dyDescent="0.35">
      <c r="P104" s="30"/>
    </row>
    <row r="105" spans="16:16" x14ac:dyDescent="0.35">
      <c r="P105" s="30"/>
    </row>
    <row r="106" spans="16:16" x14ac:dyDescent="0.35">
      <c r="P106" s="30"/>
    </row>
    <row r="107" spans="16:16" x14ac:dyDescent="0.35">
      <c r="P107" s="31"/>
    </row>
    <row r="108" spans="16:16" x14ac:dyDescent="0.35">
      <c r="P108" s="31"/>
    </row>
    <row r="109" spans="16:16" x14ac:dyDescent="0.35">
      <c r="P109" s="29"/>
    </row>
    <row r="110" spans="16:16" x14ac:dyDescent="0.35">
      <c r="P110" s="30"/>
    </row>
    <row r="111" spans="16:16" x14ac:dyDescent="0.35">
      <c r="P111" s="30"/>
    </row>
    <row r="112" spans="16:16" x14ac:dyDescent="0.35">
      <c r="P112" s="30"/>
    </row>
    <row r="113" spans="16:16" x14ac:dyDescent="0.35">
      <c r="P113" s="31"/>
    </row>
    <row r="114" spans="16:16" x14ac:dyDescent="0.35">
      <c r="P114" s="31"/>
    </row>
    <row r="115" spans="16:16" x14ac:dyDescent="0.35">
      <c r="P115" s="29"/>
    </row>
    <row r="116" spans="16:16" x14ac:dyDescent="0.35">
      <c r="P116" s="30"/>
    </row>
    <row r="117" spans="16:16" x14ac:dyDescent="0.35">
      <c r="P117" s="30"/>
    </row>
    <row r="118" spans="16:16" x14ac:dyDescent="0.35">
      <c r="P118" s="31"/>
    </row>
    <row r="119" spans="16:16" x14ac:dyDescent="0.35">
      <c r="P119" s="31"/>
    </row>
    <row r="120" spans="16:16" x14ac:dyDescent="0.35">
      <c r="P120" s="29"/>
    </row>
    <row r="121" spans="16:16" x14ac:dyDescent="0.35">
      <c r="P121" s="30"/>
    </row>
    <row r="122" spans="16:16" x14ac:dyDescent="0.35">
      <c r="P122" s="30"/>
    </row>
    <row r="123" spans="16:16" x14ac:dyDescent="0.35">
      <c r="P123" s="30"/>
    </row>
    <row r="124" spans="16:16" x14ac:dyDescent="0.35">
      <c r="P124" s="31"/>
    </row>
    <row r="125" spans="16:16" x14ac:dyDescent="0.35">
      <c r="P125" s="31"/>
    </row>
    <row r="126" spans="16:16" x14ac:dyDescent="0.35">
      <c r="P126" s="18"/>
    </row>
    <row r="127" spans="16:16" x14ac:dyDescent="0.35">
      <c r="P127" s="19"/>
    </row>
    <row r="128" spans="16:16" x14ac:dyDescent="0.35">
      <c r="P128" s="19"/>
    </row>
    <row r="129" spans="16:16" x14ac:dyDescent="0.35">
      <c r="P129"/>
    </row>
    <row r="130" spans="16:16" x14ac:dyDescent="0.35">
      <c r="P130"/>
    </row>
    <row r="131" spans="16:16" x14ac:dyDescent="0.35">
      <c r="P131" s="18"/>
    </row>
    <row r="132" spans="16:16" x14ac:dyDescent="0.35">
      <c r="P132" s="19"/>
    </row>
    <row r="133" spans="16:16" x14ac:dyDescent="0.35">
      <c r="P133" s="19"/>
    </row>
  </sheetData>
  <sheetProtection algorithmName="SHA-512" hashValue="FYsh0BRhqJOqSsajHDcYkGUGO2JVb6PxTWjgtqc93K32iV4+LzbNF95CsnDuBHEataJSmfS1BMSwMIcf75krfw==" saltValue="gb8mKJV69LvMML/Uh0yreA==" spinCount="100000" sheet="1" formatRows="0"/>
  <protectedRanges>
    <protectedRange sqref="G11 J11 H14 H16 K14 K16 H20 K20 K22 H22:H23 H25 K25 H27 K31 H36 K36:K37 H42:H43 K42:K43 G51 J51" name="Område2"/>
    <protectedRange sqref="B7 D7 B11 D11 B14 D14 B16 D16 B18 D18:D19 B25:B29 D25:D30 D34 E36 B40" name="Område1"/>
    <protectedRange sqref="G7:H7" name="Område3"/>
  </protectedRanges>
  <mergeCells count="66">
    <mergeCell ref="G51:H54"/>
    <mergeCell ref="J51:K54"/>
    <mergeCell ref="G50:H50"/>
    <mergeCell ref="G35:H35"/>
    <mergeCell ref="J35:K35"/>
    <mergeCell ref="G41:H41"/>
    <mergeCell ref="J41:K41"/>
    <mergeCell ref="J50:K50"/>
    <mergeCell ref="B39:E39"/>
    <mergeCell ref="B40:E50"/>
    <mergeCell ref="B24:C24"/>
    <mergeCell ref="B30:C30"/>
    <mergeCell ref="D30:E30"/>
    <mergeCell ref="D25:E25"/>
    <mergeCell ref="B25:C25"/>
    <mergeCell ref="D24:E24"/>
    <mergeCell ref="B33:C33"/>
    <mergeCell ref="D33:E33"/>
    <mergeCell ref="D34:E34"/>
    <mergeCell ref="B34:C34"/>
    <mergeCell ref="B27:C27"/>
    <mergeCell ref="B28:C28"/>
    <mergeCell ref="B29:C29"/>
    <mergeCell ref="D26:E26"/>
    <mergeCell ref="B22:C22"/>
    <mergeCell ref="J13:K13"/>
    <mergeCell ref="B2:K2"/>
    <mergeCell ref="B21:C21"/>
    <mergeCell ref="G19:H19"/>
    <mergeCell ref="J19:K19"/>
    <mergeCell ref="G10:H10"/>
    <mergeCell ref="J10:K10"/>
    <mergeCell ref="G11:H11"/>
    <mergeCell ref="J11:K11"/>
    <mergeCell ref="B19:C19"/>
    <mergeCell ref="D19:E19"/>
    <mergeCell ref="G6:H6"/>
    <mergeCell ref="G7:H7"/>
    <mergeCell ref="B6:C6"/>
    <mergeCell ref="J6:K6"/>
    <mergeCell ref="D18:E18"/>
    <mergeCell ref="G13:H13"/>
    <mergeCell ref="B14:C14"/>
    <mergeCell ref="D14:E14"/>
    <mergeCell ref="B16:C16"/>
    <mergeCell ref="D16:E16"/>
    <mergeCell ref="D15:E15"/>
    <mergeCell ref="B15:C15"/>
    <mergeCell ref="B13:C13"/>
    <mergeCell ref="D13:E13"/>
    <mergeCell ref="D29:E29"/>
    <mergeCell ref="G30:K30"/>
    <mergeCell ref="D6:E6"/>
    <mergeCell ref="J7:K7"/>
    <mergeCell ref="B26:C26"/>
    <mergeCell ref="D27:E27"/>
    <mergeCell ref="D28:E28"/>
    <mergeCell ref="B7:C7"/>
    <mergeCell ref="D7:E7"/>
    <mergeCell ref="B11:C11"/>
    <mergeCell ref="D11:E11"/>
    <mergeCell ref="B10:C10"/>
    <mergeCell ref="D10:E10"/>
    <mergeCell ref="B17:C17"/>
    <mergeCell ref="D17:E17"/>
    <mergeCell ref="B18:C18"/>
  </mergeCells>
  <phoneticPr fontId="12" type="noConversion"/>
  <conditionalFormatting sqref="K14 K16">
    <cfRule type="expression" dxfId="3" priority="15">
      <formula>#REF!&lt;#REF!</formula>
    </cfRule>
  </conditionalFormatting>
  <conditionalFormatting sqref="K24 K26">
    <cfRule type="containsBlanks" dxfId="2" priority="2">
      <formula>LEN(TRIM(K24))=0</formula>
    </cfRule>
  </conditionalFormatting>
  <conditionalFormatting sqref="K28">
    <cfRule type="containsBlanks" dxfId="1" priority="1">
      <formula>LEN(TRIM(K28))=0</formula>
    </cfRule>
  </conditionalFormatting>
  <dataValidations xWindow="337" yWindow="602" count="19">
    <dataValidation type="list" allowBlank="1" showInputMessage="1" showErrorMessage="1" error="Val måste göras" prompt="Välj från meny" sqref="C36" xr:uid="{540F4BE5-87DB-41D8-862B-E1845C9C2A0D}">
      <formula1>"Ja,Nej"</formula1>
    </dataValidation>
    <dataValidation type="whole" operator="greaterThan" allowBlank="1" showInputMessage="1" showErrorMessage="1" error="Antal anges i siffror" prompt="Ange antal efterfrågade kartonger" sqref="E36" xr:uid="{BE03EEAE-DFE4-4901-A42A-2C2332826C62}">
      <formula1>-1</formula1>
    </dataValidation>
    <dataValidation allowBlank="1" showInputMessage="1" showErrorMessage="1" prompt="Beskriv uppdraget i detalj_x000a_Tänk gärna över eventuella skrymmande produkter" sqref="B40:E50" xr:uid="{AE5E0189-67CA-4E85-9477-86FFB027ECBB}"/>
    <dataValidation type="decimal" operator="greaterThan" allowBlank="1" showInputMessage="1" showErrorMessage="1" prompt="Exklusive ställtid_x000a_" sqref="H16" xr:uid="{7B8E8D0F-BAA0-40EB-BF3B-F1A12EBA70C0}">
      <formula1>0</formula1>
    </dataValidation>
    <dataValidation type="list" allowBlank="1" showInputMessage="1" showErrorMessage="1" sqref="D33:E33" xr:uid="{00000000-0002-0000-0100-000006000000}">
      <formula1>"Ja,Nej"</formula1>
    </dataValidation>
    <dataValidation allowBlank="1" showInputMessage="1" showErrorMessage="1" prompt="Beskriv tidplan; vecka/datum/tid/timmar" sqref="G51" xr:uid="{4FF4F9D3-4848-4A61-B050-C67C6FCCEFA9}"/>
    <dataValidation allowBlank="1" showInputMessage="1" showErrorMessage="1" prompt="Eventuellt tillkommande eller övrigt av intresse_x000a_" sqref="J51:K54" xr:uid="{4FBCA332-B37D-4067-81CD-A4E646302BC4}"/>
    <dataValidation allowBlank="1" showInputMessage="1" showErrorMessage="1" prompt="Pris fylls i automatiskt" sqref="K15" xr:uid="{B08B808A-FBE2-4FFB-9B9F-7A38EE4C1488}"/>
    <dataValidation type="whole" operator="greaterThan" allowBlank="1" showInputMessage="1" showErrorMessage="1" sqref="H20 H14 K20 H36" xr:uid="{A8C3F4F6-2A2C-4709-A141-2353A75F32C0}">
      <formula1>-1</formula1>
    </dataValidation>
    <dataValidation allowBlank="1" showInputMessage="1" showErrorMessage="1" prompt="Adress Gata nummer" sqref="B25:E25" xr:uid="{28BC4375-F037-478E-8BEE-AA1EBA30F86A}"/>
    <dataValidation allowBlank="1" showInputMessage="1" showErrorMessage="1" prompt="Våningsplan" sqref="B26:E26" xr:uid="{9B9CF0A2-428C-43BC-8A5E-42E20F4E01C0}"/>
    <dataValidation allowBlank="1" showInputMessage="1" showErrorMessage="1" prompt="Information om dörrar, trösklar, hissar, hinder mm" sqref="B27:E27" xr:uid="{22D41B1F-E2CC-4B13-BDA6-179AD9AD1143}"/>
    <dataValidation allowBlank="1" showInputMessage="1" showErrorMessage="1" prompt="Postnummer" sqref="B28:E28" xr:uid="{77B6359A-52B1-429F-B300-682D866CF82B}"/>
    <dataValidation allowBlank="1" showInputMessage="1" showErrorMessage="1" prompt="Postort" sqref="B29:E29" xr:uid="{14C5C41B-9564-41AE-A48F-E6E8BF7E5A34}"/>
    <dataValidation type="decimal" operator="greaterThan" allowBlank="1" showInputMessage="1" showErrorMessage="1" sqref="K31" xr:uid="{48B57C12-A09D-4FD2-9BEF-A2170759B621}">
      <formula1>-1</formula1>
    </dataValidation>
    <dataValidation type="whole" operator="greaterThan" allowBlank="1" showInputMessage="1" showErrorMessage="1" error="Max antal arbetsledare är 1 då detär minst 5 arbetare." sqref="K14" xr:uid="{CC1929DC-30E4-4312-9128-82D6578D1307}">
      <formula1>-1</formula1>
    </dataValidation>
    <dataValidation type="whole" operator="greaterThan" allowBlank="1" showInputMessage="1" showErrorMessage="1" prompt="_x000a_" sqref="H22:H23 H25 H27 K22 K25" xr:uid="{8524F8EC-3C95-46CB-84C8-53CD591A547E}">
      <formula1>-1</formula1>
    </dataValidation>
    <dataValidation type="list" allowBlank="1" showInputMessage="1" showErrorMessage="1" sqref="G7:H7" xr:uid="{5D794C29-FEE9-4C20-9475-9AEE32AB7E86}">
      <formula1>INDIRECT($B$22)</formula1>
    </dataValidation>
    <dataValidation type="decimal" operator="greaterThan" allowBlank="1" showInputMessage="1" showErrorMessage="1" error="Arbetare understiger 5 personer" prompt="Exklusive ställtid" sqref="K16" xr:uid="{327E4C37-1767-4F84-8DF7-9AF365FBDA44}">
      <formula1>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xWindow="337" yWindow="602" count="1">
        <x14:dataValidation type="list" allowBlank="1" showInputMessage="1" prompt="Välj från lista" xr:uid="{B25AE846-45AD-43AB-9398-DF167B684657}">
          <x14:formula1>
            <xm:f>Län!$A$2:$A$22</xm:f>
          </x14:formula1>
          <xm:sqref>B22:C22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48"/>
  <sheetViews>
    <sheetView workbookViewId="0">
      <selection activeCell="B12" sqref="B12"/>
    </sheetView>
  </sheetViews>
  <sheetFormatPr defaultRowHeight="14.5" x14ac:dyDescent="0.35"/>
  <cols>
    <col min="1" max="1" width="19.1796875" bestFit="1" customWidth="1"/>
    <col min="2" max="2" width="29.26953125" bestFit="1" customWidth="1"/>
    <col min="3" max="3" width="12.453125" bestFit="1" customWidth="1"/>
    <col min="4" max="4" width="2.453125" bestFit="1" customWidth="1"/>
    <col min="5" max="5" width="26" bestFit="1" customWidth="1"/>
    <col min="6" max="6" width="12.453125" bestFit="1" customWidth="1"/>
    <col min="7" max="7" width="2.453125" bestFit="1" customWidth="1"/>
    <col min="8" max="8" width="26" bestFit="1" customWidth="1"/>
    <col min="9" max="9" width="12.453125" bestFit="1" customWidth="1"/>
    <col min="10" max="10" width="17.453125" bestFit="1" customWidth="1"/>
    <col min="11" max="11" width="28.1796875" bestFit="1" customWidth="1"/>
    <col min="12" max="12" width="12.453125" bestFit="1" customWidth="1"/>
    <col min="13" max="13" width="2.453125" bestFit="1" customWidth="1"/>
    <col min="14" max="14" width="27.81640625" bestFit="1" customWidth="1"/>
    <col min="15" max="15" width="12.453125" bestFit="1" customWidth="1"/>
    <col min="16" max="16" width="2.453125" bestFit="1" customWidth="1"/>
    <col min="17" max="17" width="29.26953125" bestFit="1" customWidth="1"/>
    <col min="18" max="18" width="12.453125" bestFit="1" customWidth="1"/>
    <col min="19" max="19" width="2.453125" bestFit="1" customWidth="1"/>
    <col min="20" max="20" width="26.81640625" bestFit="1" customWidth="1"/>
    <col min="21" max="21" width="12.453125" bestFit="1" customWidth="1"/>
    <col min="22" max="22" width="2.453125" bestFit="1" customWidth="1"/>
    <col min="23" max="23" width="27.81640625" bestFit="1" customWidth="1"/>
    <col min="24" max="24" width="12.453125" bestFit="1" customWidth="1"/>
    <col min="25" max="25" width="2.453125" bestFit="1" customWidth="1"/>
    <col min="26" max="26" width="27.81640625" bestFit="1" customWidth="1"/>
    <col min="27" max="27" width="12.453125" bestFit="1" customWidth="1"/>
    <col min="28" max="28" width="2.453125" bestFit="1" customWidth="1"/>
    <col min="29" max="29" width="30.1796875" bestFit="1" customWidth="1"/>
    <col min="30" max="30" width="12.453125" bestFit="1" customWidth="1"/>
    <col min="31" max="31" width="2.453125" bestFit="1" customWidth="1"/>
    <col min="32" max="32" width="27.81640625" bestFit="1" customWidth="1"/>
    <col min="33" max="33" width="12.453125" bestFit="1" customWidth="1"/>
    <col min="34" max="34" width="2.453125" bestFit="1" customWidth="1"/>
    <col min="35" max="35" width="36.7265625" bestFit="1" customWidth="1"/>
    <col min="36" max="36" width="12.453125" bestFit="1" customWidth="1"/>
    <col min="37" max="37" width="2.453125" bestFit="1" customWidth="1"/>
    <col min="38" max="38" width="28.1796875" bestFit="1" customWidth="1"/>
    <col min="39" max="39" width="12.453125" bestFit="1" customWidth="1"/>
    <col min="40" max="40" width="2.453125" bestFit="1" customWidth="1"/>
    <col min="41" max="41" width="36.7265625" bestFit="1" customWidth="1"/>
    <col min="42" max="42" width="12.453125" bestFit="1" customWidth="1"/>
    <col min="43" max="43" width="2.453125" bestFit="1" customWidth="1"/>
    <col min="44" max="44" width="26" bestFit="1" customWidth="1"/>
    <col min="45" max="45" width="12.453125" bestFit="1" customWidth="1"/>
    <col min="46" max="46" width="17.453125" bestFit="1" customWidth="1"/>
    <col min="47" max="47" width="30.1796875" bestFit="1" customWidth="1"/>
    <col min="48" max="48" width="12.453125" bestFit="1" customWidth="1"/>
    <col min="49" max="49" width="2.453125" bestFit="1" customWidth="1"/>
    <col min="50" max="50" width="33.1796875" bestFit="1" customWidth="1"/>
    <col min="51" max="51" width="12.453125" bestFit="1" customWidth="1"/>
    <col min="52" max="52" width="2.453125" bestFit="1" customWidth="1"/>
    <col min="53" max="53" width="26" bestFit="1" customWidth="1"/>
    <col min="54" max="54" width="12.453125" bestFit="1" customWidth="1"/>
    <col min="55" max="55" width="2.453125" bestFit="1" customWidth="1"/>
    <col min="56" max="56" width="36.7265625" bestFit="1" customWidth="1"/>
    <col min="57" max="57" width="12.453125" bestFit="1" customWidth="1"/>
    <col min="58" max="58" width="2.453125" bestFit="1" customWidth="1"/>
    <col min="59" max="59" width="26" bestFit="1" customWidth="1"/>
    <col min="60" max="60" width="12.453125" bestFit="1" customWidth="1"/>
    <col min="61" max="61" width="2.453125" bestFit="1" customWidth="1"/>
    <col min="62" max="62" width="27" bestFit="1" customWidth="1"/>
    <col min="63" max="63" width="12.453125" bestFit="1" customWidth="1"/>
    <col min="64" max="64" width="2.453125" bestFit="1" customWidth="1"/>
    <col min="65" max="66" width="11.453125" bestFit="1" customWidth="1"/>
  </cols>
  <sheetData>
    <row r="1" spans="1:64" s="1" customFormat="1" x14ac:dyDescent="0.35">
      <c r="A1" s="1" t="s">
        <v>12</v>
      </c>
      <c r="B1" s="18" t="s">
        <v>15</v>
      </c>
      <c r="C1"/>
      <c r="D1" s="20"/>
      <c r="E1" s="18" t="s">
        <v>37</v>
      </c>
      <c r="F1"/>
      <c r="G1" s="20"/>
      <c r="H1" s="18" t="s">
        <v>17</v>
      </c>
      <c r="I1"/>
      <c r="J1" s="20"/>
      <c r="K1" s="18" t="s">
        <v>16</v>
      </c>
      <c r="L1"/>
      <c r="M1" s="20"/>
      <c r="N1" s="18" t="s">
        <v>18</v>
      </c>
      <c r="O1"/>
      <c r="P1" s="20"/>
      <c r="Q1" s="18" t="s">
        <v>124</v>
      </c>
      <c r="R1"/>
      <c r="S1" s="20"/>
      <c r="T1" s="18" t="s">
        <v>19</v>
      </c>
      <c r="U1"/>
      <c r="V1" s="20"/>
      <c r="W1" s="18" t="s">
        <v>20</v>
      </c>
      <c r="X1"/>
      <c r="Y1" s="20"/>
      <c r="Z1" s="18" t="s">
        <v>21</v>
      </c>
      <c r="AA1"/>
      <c r="AB1" s="20"/>
      <c r="AC1" s="18" t="s">
        <v>23</v>
      </c>
      <c r="AD1"/>
      <c r="AE1" s="20"/>
      <c r="AF1" s="18" t="s">
        <v>24</v>
      </c>
      <c r="AG1"/>
      <c r="AH1" s="20"/>
      <c r="AI1" s="18" t="s">
        <v>28</v>
      </c>
      <c r="AJ1"/>
      <c r="AK1" s="20"/>
      <c r="AL1" s="18" t="s">
        <v>29</v>
      </c>
      <c r="AM1"/>
      <c r="AN1" s="20"/>
      <c r="AO1" s="18" t="s">
        <v>30</v>
      </c>
      <c r="AP1"/>
      <c r="AQ1" s="20"/>
      <c r="AR1" s="18" t="s">
        <v>32</v>
      </c>
      <c r="AS1"/>
      <c r="AT1" s="20"/>
      <c r="AU1" s="18" t="s">
        <v>33</v>
      </c>
      <c r="AV1"/>
      <c r="AW1" s="20"/>
      <c r="AX1" s="18" t="s">
        <v>34</v>
      </c>
      <c r="AY1"/>
      <c r="AZ1" s="20"/>
      <c r="BA1" s="18" t="s">
        <v>125</v>
      </c>
      <c r="BB1"/>
      <c r="BC1" s="20"/>
      <c r="BD1" s="18" t="s">
        <v>45</v>
      </c>
      <c r="BE1"/>
      <c r="BF1" s="20"/>
      <c r="BG1" s="18" t="s">
        <v>35</v>
      </c>
      <c r="BH1"/>
      <c r="BI1" s="20"/>
      <c r="BJ1" s="18" t="s">
        <v>36</v>
      </c>
      <c r="BK1"/>
      <c r="BL1" s="20"/>
    </row>
    <row r="2" spans="1:64" x14ac:dyDescent="0.35">
      <c r="A2" s="18" t="s">
        <v>15</v>
      </c>
      <c r="B2" s="22" t="s">
        <v>14</v>
      </c>
      <c r="C2" s="20" t="s">
        <v>77</v>
      </c>
      <c r="D2" s="20">
        <v>-1</v>
      </c>
      <c r="E2" s="22" t="s">
        <v>138</v>
      </c>
      <c r="F2" s="20" t="s">
        <v>81</v>
      </c>
      <c r="G2" s="20">
        <v>-1</v>
      </c>
      <c r="H2" s="22" t="s">
        <v>31</v>
      </c>
      <c r="I2" s="20" t="s">
        <v>83</v>
      </c>
      <c r="J2" s="20" t="s">
        <v>84</v>
      </c>
      <c r="K2" s="22" t="s">
        <v>22</v>
      </c>
      <c r="L2" s="20" t="s">
        <v>86</v>
      </c>
      <c r="M2" s="20">
        <v>-1</v>
      </c>
      <c r="N2" s="22" t="s">
        <v>14</v>
      </c>
      <c r="O2" s="20" t="s">
        <v>77</v>
      </c>
      <c r="P2" s="20">
        <v>-1</v>
      </c>
      <c r="Q2" s="22" t="s">
        <v>91</v>
      </c>
      <c r="R2" s="20" t="s">
        <v>92</v>
      </c>
      <c r="S2" s="20">
        <v>-1</v>
      </c>
      <c r="T2" s="22" t="s">
        <v>95</v>
      </c>
      <c r="U2" s="20" t="s">
        <v>96</v>
      </c>
      <c r="V2" s="20">
        <v>-1</v>
      </c>
      <c r="W2" s="22" t="s">
        <v>76</v>
      </c>
      <c r="X2" s="20" t="s">
        <v>77</v>
      </c>
      <c r="Y2" s="20">
        <v>-1</v>
      </c>
      <c r="Z2" s="22" t="s">
        <v>76</v>
      </c>
      <c r="AA2" s="20" t="s">
        <v>77</v>
      </c>
      <c r="AB2" s="20">
        <v>-1</v>
      </c>
      <c r="AC2" s="22" t="s">
        <v>139</v>
      </c>
      <c r="AD2" s="20" t="s">
        <v>82</v>
      </c>
      <c r="AE2" s="20">
        <v>-1</v>
      </c>
      <c r="AF2" s="22" t="s">
        <v>78</v>
      </c>
      <c r="AG2" s="20" t="s">
        <v>79</v>
      </c>
      <c r="AH2" s="20">
        <v>-1</v>
      </c>
      <c r="AI2" s="22" t="s">
        <v>109</v>
      </c>
      <c r="AJ2" s="20" t="s">
        <v>110</v>
      </c>
      <c r="AK2" s="20">
        <v>-1</v>
      </c>
      <c r="AL2" s="22" t="s">
        <v>97</v>
      </c>
      <c r="AM2" s="20" t="s">
        <v>98</v>
      </c>
      <c r="AN2" s="20">
        <v>-1</v>
      </c>
      <c r="AO2" s="22" t="s">
        <v>109</v>
      </c>
      <c r="AP2" s="20" t="s">
        <v>110</v>
      </c>
      <c r="AQ2" s="20">
        <v>-1</v>
      </c>
      <c r="AR2" s="22" t="s">
        <v>139</v>
      </c>
      <c r="AS2" s="20" t="s">
        <v>82</v>
      </c>
      <c r="AT2" s="20" t="s">
        <v>84</v>
      </c>
      <c r="AU2" s="22" t="s">
        <v>116</v>
      </c>
      <c r="AV2" s="20" t="s">
        <v>117</v>
      </c>
      <c r="AW2" s="20">
        <v>-1</v>
      </c>
      <c r="AX2" s="22" t="s">
        <v>118</v>
      </c>
      <c r="AY2" s="20" t="s">
        <v>119</v>
      </c>
      <c r="AZ2" s="20">
        <v>-1</v>
      </c>
      <c r="BA2" s="22" t="s">
        <v>31</v>
      </c>
      <c r="BB2" s="20" t="s">
        <v>83</v>
      </c>
      <c r="BC2" s="20">
        <v>-1</v>
      </c>
      <c r="BD2" s="22" t="s">
        <v>78</v>
      </c>
      <c r="BE2" s="20" t="s">
        <v>79</v>
      </c>
      <c r="BF2" s="20">
        <v>-1</v>
      </c>
      <c r="BG2" s="22" t="s">
        <v>139</v>
      </c>
      <c r="BH2" s="20" t="s">
        <v>82</v>
      </c>
      <c r="BI2" s="20">
        <v>-1</v>
      </c>
      <c r="BJ2" s="22" t="s">
        <v>97</v>
      </c>
      <c r="BK2" s="34" t="s">
        <v>144</v>
      </c>
      <c r="BL2" s="20">
        <v>-1</v>
      </c>
    </row>
    <row r="3" spans="1:64" x14ac:dyDescent="0.35">
      <c r="A3" s="18" t="s">
        <v>37</v>
      </c>
      <c r="B3" s="22" t="s">
        <v>25</v>
      </c>
      <c r="C3" s="20" t="s">
        <v>79</v>
      </c>
      <c r="D3" s="20">
        <v>-2</v>
      </c>
      <c r="E3" s="22" t="s">
        <v>139</v>
      </c>
      <c r="F3" s="20" t="s">
        <v>82</v>
      </c>
      <c r="G3" s="20">
        <v>-2</v>
      </c>
      <c r="H3" s="20"/>
      <c r="I3" s="20"/>
      <c r="J3" s="20"/>
      <c r="K3" s="22" t="s">
        <v>87</v>
      </c>
      <c r="L3" s="20" t="s">
        <v>88</v>
      </c>
      <c r="M3" s="20">
        <v>-2</v>
      </c>
      <c r="N3" s="22" t="s">
        <v>25</v>
      </c>
      <c r="O3" s="20" t="s">
        <v>79</v>
      </c>
      <c r="P3" s="20">
        <v>-2</v>
      </c>
      <c r="Q3" s="22" t="s">
        <v>93</v>
      </c>
      <c r="R3" s="20" t="s">
        <v>94</v>
      </c>
      <c r="S3" s="20">
        <v>-2</v>
      </c>
      <c r="T3" s="22" t="s">
        <v>97</v>
      </c>
      <c r="U3" s="20" t="s">
        <v>98</v>
      </c>
      <c r="V3" s="20">
        <v>-2</v>
      </c>
      <c r="W3" s="22" t="s">
        <v>97</v>
      </c>
      <c r="X3" s="20" t="s">
        <v>98</v>
      </c>
      <c r="Y3" s="20">
        <v>-2</v>
      </c>
      <c r="Z3" s="22" t="s">
        <v>103</v>
      </c>
      <c r="AA3" s="20" t="s">
        <v>104</v>
      </c>
      <c r="AB3" s="20">
        <v>-2</v>
      </c>
      <c r="AC3" s="22" t="s">
        <v>105</v>
      </c>
      <c r="AD3" s="20" t="s">
        <v>106</v>
      </c>
      <c r="AE3" s="20">
        <v>-2</v>
      </c>
      <c r="AF3" s="22" t="s">
        <v>26</v>
      </c>
      <c r="AG3" s="20" t="s">
        <v>80</v>
      </c>
      <c r="AH3" s="20">
        <v>-2</v>
      </c>
      <c r="AI3" s="22" t="s">
        <v>111</v>
      </c>
      <c r="AJ3" s="20" t="s">
        <v>112</v>
      </c>
      <c r="AK3" s="20">
        <v>-2</v>
      </c>
      <c r="AL3" s="22" t="s">
        <v>22</v>
      </c>
      <c r="AM3" s="20" t="s">
        <v>86</v>
      </c>
      <c r="AN3" s="20">
        <v>-2</v>
      </c>
      <c r="AO3" s="22" t="s">
        <v>31</v>
      </c>
      <c r="AP3" s="20" t="s">
        <v>83</v>
      </c>
      <c r="AQ3" s="20">
        <v>-2</v>
      </c>
      <c r="AR3" s="20"/>
      <c r="AS3" s="20"/>
      <c r="AT3" s="20"/>
      <c r="AU3" s="22" t="s">
        <v>107</v>
      </c>
      <c r="AV3" s="20" t="s">
        <v>108</v>
      </c>
      <c r="AW3" s="20">
        <v>-2</v>
      </c>
      <c r="AX3" s="22" t="s">
        <v>120</v>
      </c>
      <c r="AY3" s="20" t="s">
        <v>121</v>
      </c>
      <c r="AZ3" s="20">
        <v>-2</v>
      </c>
      <c r="BA3" s="22" t="s">
        <v>122</v>
      </c>
      <c r="BB3" s="20" t="s">
        <v>123</v>
      </c>
      <c r="BC3" s="20">
        <v>-2</v>
      </c>
      <c r="BD3" s="22" t="s">
        <v>113</v>
      </c>
      <c r="BE3" s="20" t="s">
        <v>114</v>
      </c>
      <c r="BF3" s="20">
        <v>-2</v>
      </c>
      <c r="BG3" s="22" t="s">
        <v>97</v>
      </c>
      <c r="BH3" s="20" t="s">
        <v>144</v>
      </c>
      <c r="BI3" s="20">
        <v>-2</v>
      </c>
      <c r="BJ3" s="22" t="s">
        <v>126</v>
      </c>
      <c r="BK3" s="34" t="s">
        <v>127</v>
      </c>
      <c r="BL3" s="20">
        <v>-2</v>
      </c>
    </row>
    <row r="4" spans="1:64" x14ac:dyDescent="0.35">
      <c r="A4" s="18" t="s">
        <v>16</v>
      </c>
      <c r="B4" s="22" t="s">
        <v>26</v>
      </c>
      <c r="C4" s="20" t="s">
        <v>80</v>
      </c>
      <c r="D4" s="20">
        <v>-3</v>
      </c>
      <c r="E4" s="20"/>
      <c r="F4" s="20"/>
      <c r="G4" s="20"/>
      <c r="H4" s="20"/>
      <c r="I4" s="20"/>
      <c r="J4" s="20"/>
      <c r="K4" s="20"/>
      <c r="L4" s="20"/>
      <c r="M4" s="20"/>
      <c r="N4" s="22" t="s">
        <v>89</v>
      </c>
      <c r="O4" s="20" t="s">
        <v>90</v>
      </c>
      <c r="P4" s="20">
        <v>-3</v>
      </c>
      <c r="Q4" s="22" t="s">
        <v>139</v>
      </c>
      <c r="R4" s="20" t="s">
        <v>82</v>
      </c>
      <c r="S4" s="20">
        <v>-3</v>
      </c>
      <c r="T4" s="22" t="s">
        <v>99</v>
      </c>
      <c r="U4" s="20" t="s">
        <v>100</v>
      </c>
      <c r="V4" s="20">
        <v>-3</v>
      </c>
      <c r="W4" s="22" t="s">
        <v>101</v>
      </c>
      <c r="X4" s="20" t="s">
        <v>102</v>
      </c>
      <c r="Y4" s="20">
        <v>-3</v>
      </c>
      <c r="Z4" s="22" t="s">
        <v>26</v>
      </c>
      <c r="AA4" s="20" t="s">
        <v>80</v>
      </c>
      <c r="AB4" s="20">
        <v>-3</v>
      </c>
      <c r="AC4" s="22" t="s">
        <v>107</v>
      </c>
      <c r="AD4" s="20" t="s">
        <v>108</v>
      </c>
      <c r="AE4" s="20">
        <v>-3</v>
      </c>
      <c r="AF4" s="22" t="s">
        <v>76</v>
      </c>
      <c r="AG4" s="20" t="s">
        <v>77</v>
      </c>
      <c r="AH4" s="20">
        <v>-3</v>
      </c>
      <c r="AI4" s="22" t="s">
        <v>113</v>
      </c>
      <c r="AJ4" s="20" t="s">
        <v>114</v>
      </c>
      <c r="AK4" s="20">
        <v>-3</v>
      </c>
      <c r="AL4" s="20"/>
      <c r="AM4" s="20"/>
      <c r="AN4" s="20"/>
      <c r="AO4" s="22" t="s">
        <v>113</v>
      </c>
      <c r="AP4" s="20" t="s">
        <v>114</v>
      </c>
      <c r="AQ4" s="20">
        <v>-3</v>
      </c>
      <c r="AR4" s="20"/>
      <c r="AS4" s="20"/>
      <c r="AT4" s="20"/>
      <c r="AU4" s="22" t="s">
        <v>139</v>
      </c>
      <c r="AV4" s="20" t="s">
        <v>82</v>
      </c>
      <c r="AW4" s="20">
        <v>-3</v>
      </c>
      <c r="AX4" s="22" t="s">
        <v>139</v>
      </c>
      <c r="AY4" s="20" t="s">
        <v>82</v>
      </c>
      <c r="AZ4" s="20">
        <v>-3</v>
      </c>
      <c r="BA4" s="20"/>
      <c r="BB4" s="20"/>
      <c r="BC4" s="20"/>
      <c r="BD4" s="22" t="s">
        <v>27</v>
      </c>
      <c r="BE4" s="20" t="s">
        <v>115</v>
      </c>
      <c r="BF4" s="20">
        <v>-3</v>
      </c>
      <c r="BG4" s="20"/>
      <c r="BH4" s="20"/>
      <c r="BI4" s="20"/>
      <c r="BJ4" s="20"/>
      <c r="BK4" s="20"/>
      <c r="BL4" s="20"/>
    </row>
    <row r="5" spans="1:64" x14ac:dyDescent="0.35">
      <c r="A5" s="18" t="s">
        <v>17</v>
      </c>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2" t="s">
        <v>27</v>
      </c>
      <c r="AJ5" s="20" t="s">
        <v>115</v>
      </c>
      <c r="AK5" s="20">
        <v>-4</v>
      </c>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row>
    <row r="6" spans="1:64" x14ac:dyDescent="0.35">
      <c r="A6" s="18" t="s">
        <v>18</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2" t="s">
        <v>85</v>
      </c>
      <c r="AJ6" s="20" t="s">
        <v>145</v>
      </c>
      <c r="AK6" s="20">
        <v>-5</v>
      </c>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row>
    <row r="7" spans="1:64" x14ac:dyDescent="0.35">
      <c r="A7" s="18" t="s">
        <v>124</v>
      </c>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row>
    <row r="8" spans="1:64" x14ac:dyDescent="0.35">
      <c r="A8" s="18" t="s">
        <v>19</v>
      </c>
      <c r="B8" t="str">
        <f>A7</f>
        <v>Jämtland</v>
      </c>
      <c r="E8" s="19"/>
      <c r="AK8" s="20"/>
    </row>
    <row r="9" spans="1:64" x14ac:dyDescent="0.35">
      <c r="A9" s="18" t="s">
        <v>20</v>
      </c>
      <c r="B9" t="str">
        <f>A8</f>
        <v>Jönköping</v>
      </c>
      <c r="E9" s="19"/>
    </row>
    <row r="10" spans="1:64" x14ac:dyDescent="0.35">
      <c r="A10" s="18" t="s">
        <v>21</v>
      </c>
      <c r="B10" t="str">
        <f>A10</f>
        <v>Kronoberg</v>
      </c>
      <c r="E10" s="19"/>
      <c r="AZ10" s="20"/>
    </row>
    <row r="11" spans="1:64" x14ac:dyDescent="0.35">
      <c r="A11" s="18" t="s">
        <v>23</v>
      </c>
      <c r="B11" t="str">
        <f>A19</f>
        <v>Västmanland</v>
      </c>
      <c r="D11" s="20"/>
      <c r="V11" s="20"/>
      <c r="AZ11" s="20"/>
    </row>
    <row r="12" spans="1:64" x14ac:dyDescent="0.35">
      <c r="A12" s="18" t="s">
        <v>24</v>
      </c>
      <c r="B12" t="str">
        <f>A20</f>
        <v>VästraGötaland</v>
      </c>
      <c r="D12" s="20"/>
      <c r="V12" s="20"/>
      <c r="AK12" s="20"/>
    </row>
    <row r="13" spans="1:64" x14ac:dyDescent="0.35">
      <c r="A13" s="18" t="s">
        <v>28</v>
      </c>
      <c r="AK13" s="20"/>
    </row>
    <row r="14" spans="1:64" x14ac:dyDescent="0.35">
      <c r="A14" s="18" t="s">
        <v>29</v>
      </c>
    </row>
    <row r="15" spans="1:64" x14ac:dyDescent="0.35">
      <c r="A15" s="18" t="s">
        <v>30</v>
      </c>
    </row>
    <row r="16" spans="1:64" x14ac:dyDescent="0.35">
      <c r="A16" s="18" t="s">
        <v>32</v>
      </c>
      <c r="D16" s="20"/>
      <c r="AZ16" s="20"/>
    </row>
    <row r="17" spans="1:52" x14ac:dyDescent="0.35">
      <c r="A17" s="18" t="s">
        <v>33</v>
      </c>
      <c r="D17" s="20"/>
      <c r="V17" s="20"/>
      <c r="AZ17" s="20"/>
    </row>
    <row r="18" spans="1:52" x14ac:dyDescent="0.35">
      <c r="A18" s="18" t="s">
        <v>34</v>
      </c>
      <c r="V18" s="20"/>
      <c r="AK18" s="20"/>
    </row>
    <row r="19" spans="1:52" x14ac:dyDescent="0.35">
      <c r="A19" s="18" t="s">
        <v>125</v>
      </c>
      <c r="AK19" s="20"/>
    </row>
    <row r="20" spans="1:52" x14ac:dyDescent="0.35">
      <c r="A20" s="21" t="s">
        <v>45</v>
      </c>
      <c r="D20" s="20"/>
    </row>
    <row r="21" spans="1:52" x14ac:dyDescent="0.35">
      <c r="A21" s="18" t="s">
        <v>35</v>
      </c>
      <c r="D21" s="20"/>
      <c r="AZ21" s="20"/>
    </row>
    <row r="22" spans="1:52" x14ac:dyDescent="0.35">
      <c r="A22" s="18" t="s">
        <v>36</v>
      </c>
      <c r="AZ22" s="20"/>
    </row>
    <row r="23" spans="1:52" x14ac:dyDescent="0.35">
      <c r="A23" s="1"/>
      <c r="V23" s="20"/>
      <c r="AK23" s="20"/>
    </row>
    <row r="24" spans="1:52" x14ac:dyDescent="0.35">
      <c r="A24" s="1"/>
      <c r="V24" s="20"/>
    </row>
    <row r="25" spans="1:52" x14ac:dyDescent="0.35">
      <c r="A25" s="1"/>
      <c r="D25" s="20"/>
    </row>
    <row r="26" spans="1:52" x14ac:dyDescent="0.35">
      <c r="A26" s="1"/>
      <c r="D26" s="20"/>
    </row>
    <row r="48" spans="4:4" x14ac:dyDescent="0.35">
      <c r="D48" s="20"/>
    </row>
  </sheetData>
  <sheetProtection algorithmName="SHA-512" hashValue="cP6u4CpcJX3wTyTvHnt/RjdvYogvr9c2exJ0NuEzE5busL7kYlGY2TJYmwKRT/YG5JQjyHSZGBr6PpEC2P/xlA==" saltValue="5sAlM88PyB1wEA5Q2z9npg==" spinCount="100000" sheet="1" objects="1" scenarios="1"/>
  <sortState xmlns:xlrd2="http://schemas.microsoft.com/office/spreadsheetml/2017/richdata2" ref="A3:A26">
    <sortCondition ref="A3:A26"/>
  </sortState>
  <conditionalFormatting sqref="B2:BO7">
    <cfRule type="uniqueValues" dxfId="0" priority="2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8"/>
  <sheetViews>
    <sheetView zoomScale="120" zoomScaleNormal="120" workbookViewId="0">
      <selection activeCell="D55" sqref="D55"/>
    </sheetView>
  </sheetViews>
  <sheetFormatPr defaultRowHeight="14.5" x14ac:dyDescent="0.35"/>
  <cols>
    <col min="1" max="1" width="10.26953125" customWidth="1"/>
    <col min="2" max="2" width="10.453125" customWidth="1"/>
    <col min="4" max="4" width="32.54296875" customWidth="1"/>
    <col min="5" max="5" width="10.453125" customWidth="1"/>
    <col min="6" max="6" width="11.26953125" customWidth="1"/>
    <col min="7" max="8" width="22.453125" customWidth="1"/>
    <col min="9" max="9" width="17.1796875" customWidth="1"/>
    <col min="10" max="10" width="13.26953125" customWidth="1"/>
  </cols>
  <sheetData>
    <row r="1" spans="1:9" ht="26" x14ac:dyDescent="0.6">
      <c r="A1" s="1" t="s">
        <v>60</v>
      </c>
      <c r="C1" s="24"/>
      <c r="D1" s="24"/>
      <c r="E1" s="24"/>
      <c r="F1" s="24"/>
      <c r="G1" s="24"/>
      <c r="H1" s="24"/>
    </row>
    <row r="3" spans="1:9" ht="46.15" customHeight="1" x14ac:dyDescent="0.35">
      <c r="A3" s="25" t="s">
        <v>140</v>
      </c>
      <c r="B3" s="25" t="s">
        <v>12</v>
      </c>
      <c r="C3" s="26" t="s">
        <v>13</v>
      </c>
      <c r="D3" s="25" t="s">
        <v>11</v>
      </c>
      <c r="E3" s="27" t="s">
        <v>131</v>
      </c>
      <c r="F3" s="27" t="s">
        <v>132</v>
      </c>
      <c r="G3" s="27" t="s">
        <v>133</v>
      </c>
      <c r="H3" s="27" t="s">
        <v>134</v>
      </c>
      <c r="I3" s="27" t="s">
        <v>135</v>
      </c>
    </row>
    <row r="4" spans="1:9" x14ac:dyDescent="0.35">
      <c r="A4" s="4" t="s">
        <v>77</v>
      </c>
      <c r="B4" s="3" t="s">
        <v>136</v>
      </c>
      <c r="C4" s="23">
        <v>1</v>
      </c>
      <c r="D4" s="3" t="str">
        <f>Län!B2</f>
        <v>Acta Flytt och Logistik Syd AB</v>
      </c>
      <c r="E4" s="3">
        <v>310</v>
      </c>
      <c r="F4" s="3">
        <v>360</v>
      </c>
      <c r="G4" s="3">
        <v>0</v>
      </c>
      <c r="H4" s="3">
        <v>200</v>
      </c>
      <c r="I4" s="3">
        <v>10</v>
      </c>
    </row>
    <row r="5" spans="1:9" x14ac:dyDescent="0.35">
      <c r="A5" s="4" t="s">
        <v>79</v>
      </c>
      <c r="B5" s="3" t="s">
        <v>136</v>
      </c>
      <c r="C5" s="23">
        <v>2</v>
      </c>
      <c r="D5" s="3" t="str">
        <f>Län!B3</f>
        <v>Flytt 4 You Malmö AB</v>
      </c>
      <c r="E5" s="3">
        <v>0</v>
      </c>
      <c r="F5" s="3">
        <v>50</v>
      </c>
      <c r="G5" s="3">
        <v>1500</v>
      </c>
      <c r="H5" s="3">
        <v>1700</v>
      </c>
      <c r="I5" s="3">
        <v>25</v>
      </c>
    </row>
    <row r="6" spans="1:9" x14ac:dyDescent="0.35">
      <c r="A6" s="4" t="s">
        <v>80</v>
      </c>
      <c r="B6" s="3" t="s">
        <v>136</v>
      </c>
      <c r="C6" s="23">
        <v>3</v>
      </c>
      <c r="D6" s="3" t="str">
        <f>Län!B4</f>
        <v>Freys Express i Malmö AB</v>
      </c>
      <c r="E6" s="3">
        <v>390</v>
      </c>
      <c r="F6" s="3">
        <v>440</v>
      </c>
      <c r="G6" s="3">
        <v>0</v>
      </c>
      <c r="H6" s="3">
        <v>200</v>
      </c>
      <c r="I6" s="3">
        <v>80</v>
      </c>
    </row>
    <row r="7" spans="1:9" x14ac:dyDescent="0.35">
      <c r="A7" s="4" t="s">
        <v>81</v>
      </c>
      <c r="B7" s="3" t="s">
        <v>37</v>
      </c>
      <c r="C7" s="23">
        <v>1</v>
      </c>
      <c r="D7" s="3" t="str">
        <f>Län!E2</f>
        <v>Montrab Mellersta AB</v>
      </c>
      <c r="E7" s="3">
        <v>466</v>
      </c>
      <c r="F7" s="3">
        <v>516</v>
      </c>
      <c r="G7" s="3">
        <v>258</v>
      </c>
      <c r="H7" s="3">
        <v>458</v>
      </c>
      <c r="I7" s="3">
        <v>30</v>
      </c>
    </row>
    <row r="8" spans="1:9" x14ac:dyDescent="0.35">
      <c r="A8" s="4" t="s">
        <v>82</v>
      </c>
      <c r="B8" s="3" t="s">
        <v>37</v>
      </c>
      <c r="C8" s="23">
        <v>2</v>
      </c>
      <c r="D8" s="3" t="str">
        <f>Län!E3</f>
        <v>Freys Express i Karlstad AB</v>
      </c>
      <c r="E8" s="3">
        <v>845</v>
      </c>
      <c r="F8" s="3">
        <v>895</v>
      </c>
      <c r="G8" s="3">
        <v>0</v>
      </c>
      <c r="H8" s="3">
        <v>200</v>
      </c>
      <c r="I8" s="3">
        <v>80</v>
      </c>
    </row>
    <row r="9" spans="1:9" x14ac:dyDescent="0.35">
      <c r="A9" s="4" t="s">
        <v>86</v>
      </c>
      <c r="B9" s="3" t="s">
        <v>16</v>
      </c>
      <c r="C9" s="23">
        <v>1</v>
      </c>
      <c r="D9" s="3" t="str">
        <f>Län!K2</f>
        <v>Freys Express i Stockholm AB</v>
      </c>
      <c r="E9" s="3">
        <v>665</v>
      </c>
      <c r="F9" s="3">
        <v>715</v>
      </c>
      <c r="G9" s="3">
        <v>0</v>
      </c>
      <c r="H9" s="3">
        <v>200</v>
      </c>
      <c r="I9" s="3">
        <v>50</v>
      </c>
    </row>
    <row r="10" spans="1:9" x14ac:dyDescent="0.35">
      <c r="A10" s="4" t="s">
        <v>88</v>
      </c>
      <c r="B10" s="3" t="s">
        <v>16</v>
      </c>
      <c r="C10" s="23">
        <v>2</v>
      </c>
      <c r="D10" s="3" t="str">
        <f>Län!K3</f>
        <v xml:space="preserve">Ilexpressen i Visby AB </v>
      </c>
      <c r="E10" s="3">
        <v>680</v>
      </c>
      <c r="F10" s="3">
        <v>730</v>
      </c>
      <c r="G10" s="3">
        <v>320</v>
      </c>
      <c r="H10" s="3">
        <v>520</v>
      </c>
      <c r="I10" s="3">
        <v>72</v>
      </c>
    </row>
    <row r="11" spans="1:9" x14ac:dyDescent="0.35">
      <c r="A11" s="4" t="s">
        <v>83</v>
      </c>
      <c r="B11" s="3" t="s">
        <v>17</v>
      </c>
      <c r="C11" s="23" t="s">
        <v>137</v>
      </c>
      <c r="D11" s="3" t="str">
        <f>Gävleborg</f>
        <v>Freys Express i Uppsala AB</v>
      </c>
      <c r="E11" s="3">
        <v>525</v>
      </c>
      <c r="F11" s="3">
        <v>575</v>
      </c>
      <c r="G11" s="3">
        <v>0</v>
      </c>
      <c r="H11" s="3">
        <v>200</v>
      </c>
      <c r="I11" s="3">
        <v>40</v>
      </c>
    </row>
    <row r="12" spans="1:9" x14ac:dyDescent="0.35">
      <c r="A12" s="4" t="s">
        <v>77</v>
      </c>
      <c r="B12" s="3" t="s">
        <v>18</v>
      </c>
      <c r="C12" s="23">
        <v>1</v>
      </c>
      <c r="D12" s="3" t="str">
        <f>Län!N2</f>
        <v>Acta Flytt och Logistik Syd AB</v>
      </c>
      <c r="E12" s="3">
        <v>320</v>
      </c>
      <c r="F12" s="3">
        <v>370</v>
      </c>
      <c r="G12" s="3">
        <v>0</v>
      </c>
      <c r="H12" s="3">
        <v>200</v>
      </c>
      <c r="I12" s="3">
        <v>20</v>
      </c>
    </row>
    <row r="13" spans="1:9" x14ac:dyDescent="0.35">
      <c r="A13" s="4" t="s">
        <v>79</v>
      </c>
      <c r="B13" s="3" t="s">
        <v>18</v>
      </c>
      <c r="C13" s="23">
        <v>2</v>
      </c>
      <c r="D13" s="3" t="str">
        <f>Län!N3</f>
        <v>Flytt 4 You Malmö AB</v>
      </c>
      <c r="E13" s="3">
        <v>0</v>
      </c>
      <c r="F13" s="3">
        <v>50</v>
      </c>
      <c r="G13" s="3">
        <v>1700</v>
      </c>
      <c r="H13" s="3">
        <v>1900</v>
      </c>
      <c r="I13" s="3">
        <v>25</v>
      </c>
    </row>
    <row r="14" spans="1:9" x14ac:dyDescent="0.35">
      <c r="A14" s="4" t="s">
        <v>90</v>
      </c>
      <c r="B14" s="3" t="s">
        <v>18</v>
      </c>
      <c r="C14" s="23">
        <v>3</v>
      </c>
      <c r="D14" s="3" t="str">
        <f>Län!N4</f>
        <v xml:space="preserve">Flyttningsbyrån Halmstad AB </v>
      </c>
      <c r="E14" s="3">
        <v>380</v>
      </c>
      <c r="F14" s="3">
        <v>430</v>
      </c>
      <c r="G14" s="3">
        <v>300</v>
      </c>
      <c r="H14" s="3">
        <v>500</v>
      </c>
      <c r="I14" s="3">
        <v>1</v>
      </c>
    </row>
    <row r="15" spans="1:9" x14ac:dyDescent="0.35">
      <c r="A15" s="4" t="s">
        <v>92</v>
      </c>
      <c r="B15" s="3" t="s">
        <v>124</v>
      </c>
      <c r="C15" s="23">
        <v>1</v>
      </c>
      <c r="D15" s="3" t="str">
        <f>Län!Q2</f>
        <v xml:space="preserve">Jämt Flytt AB </v>
      </c>
      <c r="E15" s="3">
        <v>325</v>
      </c>
      <c r="F15" s="3">
        <v>375</v>
      </c>
      <c r="G15" s="3">
        <v>0</v>
      </c>
      <c r="H15" s="3">
        <v>200</v>
      </c>
      <c r="I15" s="3">
        <v>8</v>
      </c>
    </row>
    <row r="16" spans="1:9" x14ac:dyDescent="0.35">
      <c r="A16" s="4" t="s">
        <v>94</v>
      </c>
      <c r="B16" s="3" t="s">
        <v>124</v>
      </c>
      <c r="C16" s="23">
        <v>2</v>
      </c>
      <c r="D16" s="3" t="str">
        <f>Län!Q3</f>
        <v xml:space="preserve">Östersund Flytt &amp; Transport AB </v>
      </c>
      <c r="E16" s="3">
        <v>330</v>
      </c>
      <c r="F16" s="3">
        <v>380</v>
      </c>
      <c r="G16" s="3">
        <v>350</v>
      </c>
      <c r="H16" s="3">
        <v>550</v>
      </c>
      <c r="I16" s="3">
        <v>500</v>
      </c>
    </row>
    <row r="17" spans="1:9" x14ac:dyDescent="0.35">
      <c r="A17" s="4" t="s">
        <v>82</v>
      </c>
      <c r="B17" s="3" t="s">
        <v>124</v>
      </c>
      <c r="C17" s="23">
        <v>3</v>
      </c>
      <c r="D17" s="3" t="str">
        <f>Län!Q4</f>
        <v>Freys Express i Karlstad AB</v>
      </c>
      <c r="E17" s="3">
        <v>945</v>
      </c>
      <c r="F17" s="3">
        <v>995</v>
      </c>
      <c r="G17" s="3">
        <v>0</v>
      </c>
      <c r="H17" s="3">
        <v>200</v>
      </c>
      <c r="I17" s="3">
        <v>40</v>
      </c>
    </row>
    <row r="18" spans="1:9" x14ac:dyDescent="0.35">
      <c r="A18" s="4" t="s">
        <v>96</v>
      </c>
      <c r="B18" s="3" t="s">
        <v>19</v>
      </c>
      <c r="C18" s="23">
        <v>1</v>
      </c>
      <c r="D18" s="3" t="str">
        <f>Län!T2</f>
        <v xml:space="preserve">June Express AB </v>
      </c>
      <c r="E18" s="3">
        <v>374</v>
      </c>
      <c r="F18" s="3">
        <v>424</v>
      </c>
      <c r="G18" s="3">
        <v>298</v>
      </c>
      <c r="H18" s="3">
        <v>498</v>
      </c>
      <c r="I18" s="3">
        <v>48</v>
      </c>
    </row>
    <row r="19" spans="1:9" x14ac:dyDescent="0.35">
      <c r="A19" s="4" t="s">
        <v>98</v>
      </c>
      <c r="B19" s="3" t="s">
        <v>19</v>
      </c>
      <c r="C19" s="23">
        <v>2</v>
      </c>
      <c r="D19" s="3" t="str">
        <f>Län!T3</f>
        <v xml:space="preserve">Stjärnexpressen AB </v>
      </c>
      <c r="E19" s="3">
        <v>455</v>
      </c>
      <c r="F19" s="3">
        <v>505</v>
      </c>
      <c r="G19" s="3">
        <v>160</v>
      </c>
      <c r="H19" s="3">
        <v>360</v>
      </c>
      <c r="I19" s="3">
        <v>14</v>
      </c>
    </row>
    <row r="20" spans="1:9" x14ac:dyDescent="0.35">
      <c r="A20" s="4" t="s">
        <v>100</v>
      </c>
      <c r="B20" s="3" t="s">
        <v>19</v>
      </c>
      <c r="C20" s="23">
        <v>3</v>
      </c>
      <c r="D20" s="3" t="str">
        <f>Län!T4</f>
        <v xml:space="preserve">Freys Express i Göteborg AB </v>
      </c>
      <c r="E20" s="3">
        <v>620</v>
      </c>
      <c r="F20" s="3">
        <v>670</v>
      </c>
      <c r="G20" s="3">
        <v>0</v>
      </c>
      <c r="H20" s="3">
        <v>200</v>
      </c>
      <c r="I20" s="3">
        <v>40</v>
      </c>
    </row>
    <row r="21" spans="1:9" x14ac:dyDescent="0.35">
      <c r="A21" s="4" t="s">
        <v>77</v>
      </c>
      <c r="B21" s="3" t="s">
        <v>20</v>
      </c>
      <c r="C21" s="23">
        <v>1</v>
      </c>
      <c r="D21" s="3" t="str">
        <f>Län!W2</f>
        <v xml:space="preserve">Acta Flytt och Logistik Syd AB </v>
      </c>
      <c r="E21" s="3">
        <v>320</v>
      </c>
      <c r="F21" s="3">
        <v>370</v>
      </c>
      <c r="G21" s="3">
        <v>0</v>
      </c>
      <c r="H21" s="3">
        <v>200</v>
      </c>
      <c r="I21" s="3">
        <v>20</v>
      </c>
    </row>
    <row r="22" spans="1:9" x14ac:dyDescent="0.35">
      <c r="A22" s="4" t="s">
        <v>98</v>
      </c>
      <c r="B22" s="3" t="s">
        <v>20</v>
      </c>
      <c r="C22" s="23">
        <v>2</v>
      </c>
      <c r="D22" s="3" t="str">
        <f>Län!W3</f>
        <v xml:space="preserve">Stjärnexpressen AB </v>
      </c>
      <c r="E22" s="3">
        <v>560</v>
      </c>
      <c r="F22" s="3">
        <v>610</v>
      </c>
      <c r="G22" s="3">
        <v>160</v>
      </c>
      <c r="H22" s="3">
        <v>360</v>
      </c>
      <c r="I22" s="3">
        <v>14</v>
      </c>
    </row>
    <row r="23" spans="1:9" x14ac:dyDescent="0.35">
      <c r="A23" s="4" t="s">
        <v>102</v>
      </c>
      <c r="B23" s="3" t="s">
        <v>20</v>
      </c>
      <c r="C23" s="23">
        <v>3</v>
      </c>
      <c r="D23" s="3" t="str">
        <f>Län!W4</f>
        <v xml:space="preserve">Freys Express i Linköping AB </v>
      </c>
      <c r="E23" s="3">
        <v>880</v>
      </c>
      <c r="F23" s="3">
        <v>930</v>
      </c>
      <c r="G23" s="3">
        <v>0</v>
      </c>
      <c r="H23" s="3">
        <v>200</v>
      </c>
      <c r="I23" s="3">
        <v>40</v>
      </c>
    </row>
    <row r="24" spans="1:9" x14ac:dyDescent="0.35">
      <c r="A24" s="4" t="s">
        <v>77</v>
      </c>
      <c r="B24" s="3" t="s">
        <v>21</v>
      </c>
      <c r="C24" s="23">
        <v>1</v>
      </c>
      <c r="D24" s="3" t="str">
        <f>Län!Z2</f>
        <v xml:space="preserve">Acta Flytt och Logistik Syd AB </v>
      </c>
      <c r="E24" s="3">
        <v>320</v>
      </c>
      <c r="F24" s="3">
        <v>370</v>
      </c>
      <c r="G24" s="3">
        <v>0</v>
      </c>
      <c r="H24" s="3">
        <v>200</v>
      </c>
      <c r="I24" s="3">
        <v>20</v>
      </c>
    </row>
    <row r="25" spans="1:9" x14ac:dyDescent="0.35">
      <c r="A25" s="4" t="s">
        <v>104</v>
      </c>
      <c r="B25" s="3" t="s">
        <v>21</v>
      </c>
      <c r="C25" s="23">
        <v>2</v>
      </c>
      <c r="D25" s="3" t="str">
        <f>Län!Z3</f>
        <v xml:space="preserve">Tegvalls Express AB </v>
      </c>
      <c r="E25" s="3">
        <v>395</v>
      </c>
      <c r="F25" s="3">
        <v>445</v>
      </c>
      <c r="G25" s="3">
        <v>370</v>
      </c>
      <c r="H25" s="3">
        <v>570</v>
      </c>
      <c r="I25" s="3">
        <v>18</v>
      </c>
    </row>
    <row r="26" spans="1:9" x14ac:dyDescent="0.35">
      <c r="A26" s="4" t="s">
        <v>80</v>
      </c>
      <c r="B26" s="3" t="s">
        <v>21</v>
      </c>
      <c r="C26" s="23">
        <v>3</v>
      </c>
      <c r="D26" s="3" t="str">
        <f>Län!Z4</f>
        <v>Freys Express i Malmö AB</v>
      </c>
      <c r="E26" s="3">
        <v>750</v>
      </c>
      <c r="F26" s="3">
        <v>800</v>
      </c>
      <c r="G26" s="3">
        <v>0</v>
      </c>
      <c r="H26" s="3">
        <v>200</v>
      </c>
      <c r="I26" s="3">
        <v>80</v>
      </c>
    </row>
    <row r="27" spans="1:9" x14ac:dyDescent="0.35">
      <c r="A27" s="4" t="s">
        <v>82</v>
      </c>
      <c r="B27" s="3" t="s">
        <v>23</v>
      </c>
      <c r="C27" s="23">
        <v>1</v>
      </c>
      <c r="D27" s="3" t="str">
        <f>Län!AC2</f>
        <v>Freys Express i Karlstad AB</v>
      </c>
      <c r="E27" s="3">
        <v>365</v>
      </c>
      <c r="F27" s="3">
        <v>415</v>
      </c>
      <c r="G27" s="3">
        <v>0</v>
      </c>
      <c r="H27" s="3">
        <v>200</v>
      </c>
      <c r="I27" s="3">
        <v>40</v>
      </c>
    </row>
    <row r="28" spans="1:9" x14ac:dyDescent="0.35">
      <c r="A28" s="4" t="s">
        <v>106</v>
      </c>
      <c r="B28" s="3" t="s">
        <v>23</v>
      </c>
      <c r="C28" s="23">
        <v>2</v>
      </c>
      <c r="D28" s="3" t="str">
        <f>Län!AC3</f>
        <v xml:space="preserve">Hedströms Lastmaskiner AB </v>
      </c>
      <c r="E28" s="3">
        <v>398</v>
      </c>
      <c r="F28" s="3">
        <v>448</v>
      </c>
      <c r="G28" s="3">
        <v>304</v>
      </c>
      <c r="H28" s="3">
        <v>504</v>
      </c>
      <c r="I28" s="3">
        <v>747</v>
      </c>
    </row>
    <row r="29" spans="1:9" x14ac:dyDescent="0.35">
      <c r="A29" s="4" t="s">
        <v>108</v>
      </c>
      <c r="B29" s="3" t="s">
        <v>23</v>
      </c>
      <c r="C29" s="23">
        <v>3</v>
      </c>
      <c r="D29" s="3" t="str">
        <f>Län!AC4</f>
        <v xml:space="preserve">Kalles Bud &amp; Transport i Norr AB </v>
      </c>
      <c r="E29" s="3">
        <v>400</v>
      </c>
      <c r="F29" s="3">
        <v>450</v>
      </c>
      <c r="G29" s="3">
        <v>800</v>
      </c>
      <c r="H29" s="3">
        <v>1000</v>
      </c>
      <c r="I29" s="3">
        <v>30</v>
      </c>
    </row>
    <row r="30" spans="1:9" x14ac:dyDescent="0.35">
      <c r="A30" s="4" t="s">
        <v>79</v>
      </c>
      <c r="B30" s="3" t="s">
        <v>24</v>
      </c>
      <c r="C30" s="23">
        <v>1</v>
      </c>
      <c r="D30" s="3" t="str">
        <f>Län!AF2</f>
        <v xml:space="preserve">Flytt 4 You Malmö AB </v>
      </c>
      <c r="E30" s="3">
        <v>0</v>
      </c>
      <c r="F30" s="3">
        <v>50</v>
      </c>
      <c r="G30" s="3">
        <v>995</v>
      </c>
      <c r="H30" s="3">
        <v>1195</v>
      </c>
      <c r="I30" s="3">
        <v>18</v>
      </c>
    </row>
    <row r="31" spans="1:9" x14ac:dyDescent="0.35">
      <c r="A31" s="4" t="s">
        <v>80</v>
      </c>
      <c r="B31" s="3" t="s">
        <v>24</v>
      </c>
      <c r="C31" s="23">
        <v>2</v>
      </c>
      <c r="D31" s="3" t="str">
        <f>Län!AF3</f>
        <v>Freys Express i Malmö AB</v>
      </c>
      <c r="E31" s="3">
        <v>290</v>
      </c>
      <c r="F31" s="3">
        <v>370</v>
      </c>
      <c r="G31" s="3">
        <v>0</v>
      </c>
      <c r="H31" s="3">
        <v>200</v>
      </c>
      <c r="I31" s="3">
        <v>80</v>
      </c>
    </row>
    <row r="32" spans="1:9" x14ac:dyDescent="0.35">
      <c r="A32" s="4" t="s">
        <v>77</v>
      </c>
      <c r="B32" s="3" t="s">
        <v>24</v>
      </c>
      <c r="C32" s="23">
        <v>3</v>
      </c>
      <c r="D32" s="3" t="str">
        <f>Län!AF4</f>
        <v xml:space="preserve">Acta Flytt och Logistik Syd AB </v>
      </c>
      <c r="E32" s="3">
        <v>320</v>
      </c>
      <c r="F32" s="3">
        <v>370</v>
      </c>
      <c r="G32" s="3">
        <v>0</v>
      </c>
      <c r="H32" s="3">
        <v>200</v>
      </c>
      <c r="I32" s="3">
        <v>10</v>
      </c>
    </row>
    <row r="33" spans="1:11" x14ac:dyDescent="0.35">
      <c r="A33" s="4" t="s">
        <v>110</v>
      </c>
      <c r="B33" s="3" t="s">
        <v>28</v>
      </c>
      <c r="C33" s="23">
        <v>1</v>
      </c>
      <c r="D33" s="3" t="str">
        <f>Län!AI2</f>
        <v xml:space="preserve">Movator AB </v>
      </c>
      <c r="E33" s="3">
        <v>257</v>
      </c>
      <c r="F33" s="3">
        <v>307</v>
      </c>
      <c r="G33" s="3">
        <v>0</v>
      </c>
      <c r="H33" s="3">
        <v>200</v>
      </c>
      <c r="I33" s="3">
        <v>30</v>
      </c>
    </row>
    <row r="34" spans="1:11" x14ac:dyDescent="0.35">
      <c r="A34" s="4" t="s">
        <v>112</v>
      </c>
      <c r="B34" s="3" t="s">
        <v>28</v>
      </c>
      <c r="C34" s="23">
        <v>2</v>
      </c>
      <c r="D34" s="3" t="str">
        <f>Län!AI3</f>
        <v xml:space="preserve">Future Mobility AB </v>
      </c>
      <c r="E34" s="3">
        <v>268</v>
      </c>
      <c r="F34" s="3">
        <v>318</v>
      </c>
      <c r="G34" s="3">
        <v>0</v>
      </c>
      <c r="H34" s="3">
        <v>200</v>
      </c>
      <c r="I34" s="3">
        <v>15</v>
      </c>
    </row>
    <row r="35" spans="1:11" x14ac:dyDescent="0.35">
      <c r="A35" s="4" t="s">
        <v>114</v>
      </c>
      <c r="B35" s="3" t="s">
        <v>28</v>
      </c>
      <c r="C35" s="23">
        <v>3</v>
      </c>
      <c r="D35" s="3" t="str">
        <f>Län!AI4</f>
        <v xml:space="preserve">OCT Office and Computer Transport AB </v>
      </c>
      <c r="E35" s="3">
        <v>270</v>
      </c>
      <c r="F35" s="3">
        <v>320</v>
      </c>
      <c r="G35" s="3">
        <v>0</v>
      </c>
      <c r="H35" s="3">
        <v>200</v>
      </c>
      <c r="I35" s="3">
        <v>8</v>
      </c>
    </row>
    <row r="36" spans="1:11" x14ac:dyDescent="0.35">
      <c r="A36" s="4" t="s">
        <v>115</v>
      </c>
      <c r="B36" s="3" t="s">
        <v>28</v>
      </c>
      <c r="C36" s="23">
        <v>4</v>
      </c>
      <c r="D36" s="3" t="str">
        <f>Län!AI5</f>
        <v xml:space="preserve">Eterne AB </v>
      </c>
      <c r="E36" s="3">
        <v>321</v>
      </c>
      <c r="F36" s="3">
        <v>371</v>
      </c>
      <c r="G36" s="3">
        <v>0</v>
      </c>
      <c r="H36" s="3">
        <v>200</v>
      </c>
      <c r="I36" s="3">
        <v>24</v>
      </c>
    </row>
    <row r="37" spans="1:11" x14ac:dyDescent="0.35">
      <c r="A37" s="4" t="s">
        <v>86</v>
      </c>
      <c r="B37" s="3" t="s">
        <v>28</v>
      </c>
      <c r="C37" s="23">
        <v>5</v>
      </c>
      <c r="D37" s="3" t="str">
        <f>Län!AI6</f>
        <v xml:space="preserve">Freys Express i Stockholm AB </v>
      </c>
      <c r="E37" s="3">
        <v>330</v>
      </c>
      <c r="F37" s="3">
        <v>380</v>
      </c>
      <c r="G37" s="3">
        <v>0</v>
      </c>
      <c r="H37" s="3">
        <v>200</v>
      </c>
      <c r="I37" s="3">
        <v>40</v>
      </c>
    </row>
    <row r="38" spans="1:11" x14ac:dyDescent="0.35">
      <c r="A38" s="4" t="s">
        <v>98</v>
      </c>
      <c r="B38" s="3" t="s">
        <v>29</v>
      </c>
      <c r="C38" s="23">
        <v>1</v>
      </c>
      <c r="D38" s="3" t="str">
        <f>Län!AL2</f>
        <v xml:space="preserve">Stjärnexpressen AB </v>
      </c>
      <c r="E38" s="3">
        <v>438</v>
      </c>
      <c r="F38" s="3">
        <v>488</v>
      </c>
      <c r="G38" s="3">
        <v>160</v>
      </c>
      <c r="H38" s="3">
        <v>360</v>
      </c>
      <c r="I38" s="3">
        <v>14</v>
      </c>
    </row>
    <row r="39" spans="1:11" x14ac:dyDescent="0.35">
      <c r="A39" s="4" t="s">
        <v>86</v>
      </c>
      <c r="B39" s="3" t="s">
        <v>29</v>
      </c>
      <c r="C39" s="23">
        <v>2</v>
      </c>
      <c r="D39" s="3" t="str">
        <f>Län!AL3</f>
        <v>Freys Express i Stockholm AB</v>
      </c>
      <c r="E39" s="3">
        <v>525</v>
      </c>
      <c r="F39" s="3">
        <v>575</v>
      </c>
      <c r="G39" s="3">
        <v>0</v>
      </c>
      <c r="H39" s="3">
        <v>200</v>
      </c>
      <c r="I39" s="3">
        <v>40</v>
      </c>
    </row>
    <row r="40" spans="1:11" x14ac:dyDescent="0.35">
      <c r="A40" s="4" t="s">
        <v>110</v>
      </c>
      <c r="B40" s="3" t="s">
        <v>30</v>
      </c>
      <c r="C40" s="23">
        <v>1</v>
      </c>
      <c r="D40" s="3" t="str">
        <f>Län!AO2</f>
        <v xml:space="preserve">Movator AB </v>
      </c>
      <c r="E40" s="3">
        <v>307</v>
      </c>
      <c r="F40" s="3">
        <v>357</v>
      </c>
      <c r="G40" s="3">
        <v>0</v>
      </c>
      <c r="H40" s="3">
        <v>200</v>
      </c>
      <c r="I40" s="3">
        <v>30</v>
      </c>
    </row>
    <row r="41" spans="1:11" x14ac:dyDescent="0.35">
      <c r="A41" s="4" t="s">
        <v>83</v>
      </c>
      <c r="B41" s="3" t="s">
        <v>30</v>
      </c>
      <c r="C41" s="23">
        <v>2</v>
      </c>
      <c r="D41" s="3" t="str">
        <f>Län!AO3</f>
        <v>Freys Express i Uppsala AB</v>
      </c>
      <c r="E41" s="3">
        <v>335</v>
      </c>
      <c r="F41" s="3">
        <v>385</v>
      </c>
      <c r="G41" s="3">
        <v>0</v>
      </c>
      <c r="H41" s="3">
        <v>200</v>
      </c>
      <c r="I41" s="3">
        <v>40</v>
      </c>
      <c r="J41" s="5"/>
      <c r="K41" s="5"/>
    </row>
    <row r="42" spans="1:11" x14ac:dyDescent="0.35">
      <c r="A42" s="4" t="s">
        <v>114</v>
      </c>
      <c r="B42" s="3" t="s">
        <v>30</v>
      </c>
      <c r="C42" s="23">
        <v>3</v>
      </c>
      <c r="D42" s="3" t="str">
        <f>Län!AO4</f>
        <v xml:space="preserve">OCT Office and Computer Transport AB </v>
      </c>
      <c r="E42" s="3">
        <v>392</v>
      </c>
      <c r="F42" s="3">
        <v>442</v>
      </c>
      <c r="G42" s="3">
        <v>100</v>
      </c>
      <c r="H42" s="3">
        <v>300</v>
      </c>
      <c r="I42" s="3">
        <v>8</v>
      </c>
    </row>
    <row r="43" spans="1:11" x14ac:dyDescent="0.35">
      <c r="A43" s="4" t="s">
        <v>82</v>
      </c>
      <c r="B43" s="3" t="s">
        <v>32</v>
      </c>
      <c r="C43" s="23" t="s">
        <v>137</v>
      </c>
      <c r="D43" s="3" t="str">
        <f>Värmland</f>
        <v>Freys Express i Karlstad AB</v>
      </c>
      <c r="E43" s="3">
        <v>395</v>
      </c>
      <c r="F43" s="3">
        <v>445</v>
      </c>
      <c r="G43" s="3">
        <v>0</v>
      </c>
      <c r="H43" s="3">
        <v>200</v>
      </c>
      <c r="I43" s="3">
        <v>40</v>
      </c>
    </row>
    <row r="44" spans="1:11" x14ac:dyDescent="0.35">
      <c r="A44" s="4" t="s">
        <v>117</v>
      </c>
      <c r="B44" s="3" t="s">
        <v>33</v>
      </c>
      <c r="C44" s="23">
        <v>1</v>
      </c>
      <c r="D44" s="3" t="str">
        <f>Län!AU2</f>
        <v xml:space="preserve">Umeå Stadsbud AB </v>
      </c>
      <c r="E44" s="3">
        <v>368</v>
      </c>
      <c r="F44" s="3">
        <v>418</v>
      </c>
      <c r="G44" s="3">
        <v>0</v>
      </c>
      <c r="H44" s="3">
        <v>200</v>
      </c>
      <c r="I44" s="3">
        <v>7</v>
      </c>
    </row>
    <row r="45" spans="1:11" x14ac:dyDescent="0.35">
      <c r="A45" s="4" t="s">
        <v>108</v>
      </c>
      <c r="B45" s="3" t="s">
        <v>33</v>
      </c>
      <c r="C45" s="23">
        <v>2</v>
      </c>
      <c r="D45" s="3" t="str">
        <f>Län!AU3</f>
        <v xml:space="preserve">Kalles Bud &amp; Transport i Norr AB </v>
      </c>
      <c r="E45" s="3">
        <v>400</v>
      </c>
      <c r="F45" s="3">
        <v>450</v>
      </c>
      <c r="G45" s="3">
        <v>800</v>
      </c>
      <c r="H45" s="3">
        <v>1000</v>
      </c>
      <c r="I45" s="3">
        <v>30</v>
      </c>
    </row>
    <row r="46" spans="1:11" x14ac:dyDescent="0.35">
      <c r="A46" s="4" t="s">
        <v>82</v>
      </c>
      <c r="B46" s="3" t="s">
        <v>33</v>
      </c>
      <c r="C46" s="23">
        <v>3</v>
      </c>
      <c r="D46" s="3" t="str">
        <f>Län!AU4</f>
        <v>Freys Express i Karlstad AB</v>
      </c>
      <c r="E46" s="3">
        <v>700</v>
      </c>
      <c r="F46" s="3">
        <v>750</v>
      </c>
      <c r="G46" s="3">
        <v>0</v>
      </c>
      <c r="H46" s="3">
        <v>200</v>
      </c>
      <c r="I46" s="3">
        <v>40</v>
      </c>
    </row>
    <row r="47" spans="1:11" x14ac:dyDescent="0.35">
      <c r="A47" s="4" t="s">
        <v>119</v>
      </c>
      <c r="B47" s="3" t="s">
        <v>34</v>
      </c>
      <c r="C47" s="23">
        <v>1</v>
      </c>
      <c r="D47" s="3" t="str">
        <f>Län!AX2</f>
        <v xml:space="preserve">Örnsköldsviks Stadsbudskontor AB </v>
      </c>
      <c r="E47" s="3">
        <v>378</v>
      </c>
      <c r="F47" s="3">
        <v>428</v>
      </c>
      <c r="G47" s="3">
        <v>50</v>
      </c>
      <c r="H47" s="3">
        <v>250</v>
      </c>
      <c r="I47" s="3">
        <v>7</v>
      </c>
    </row>
    <row r="48" spans="1:11" x14ac:dyDescent="0.35">
      <c r="A48" s="4" t="s">
        <v>121</v>
      </c>
      <c r="B48" s="3" t="s">
        <v>34</v>
      </c>
      <c r="C48" s="23">
        <v>2</v>
      </c>
      <c r="D48" s="3" t="str">
        <f>Län!AX3</f>
        <v xml:space="preserve">Sundsvalls Expressbyrå AB </v>
      </c>
      <c r="E48" s="3">
        <v>349</v>
      </c>
      <c r="F48" s="3">
        <v>399</v>
      </c>
      <c r="G48" s="3">
        <v>200</v>
      </c>
      <c r="H48" s="3">
        <v>400</v>
      </c>
      <c r="I48" s="3">
        <v>25</v>
      </c>
    </row>
    <row r="49" spans="1:9" x14ac:dyDescent="0.35">
      <c r="A49" s="4" t="s">
        <v>82</v>
      </c>
      <c r="B49" s="3" t="s">
        <v>34</v>
      </c>
      <c r="C49" s="23">
        <v>3</v>
      </c>
      <c r="D49" s="3" t="str">
        <f>Län!AX4</f>
        <v>Freys Express i Karlstad AB</v>
      </c>
      <c r="E49" s="3">
        <v>700</v>
      </c>
      <c r="F49" s="3">
        <v>750</v>
      </c>
      <c r="G49" s="3">
        <v>0</v>
      </c>
      <c r="H49" s="3">
        <v>200</v>
      </c>
      <c r="I49" s="3">
        <v>40</v>
      </c>
    </row>
    <row r="50" spans="1:9" x14ac:dyDescent="0.35">
      <c r="A50" s="4" t="s">
        <v>83</v>
      </c>
      <c r="B50" s="3" t="s">
        <v>125</v>
      </c>
      <c r="C50" s="23">
        <v>1</v>
      </c>
      <c r="D50" s="3" t="str">
        <f>Län!BA2</f>
        <v>Freys Express i Uppsala AB</v>
      </c>
      <c r="E50" s="3">
        <v>470</v>
      </c>
      <c r="F50" s="3">
        <v>520</v>
      </c>
      <c r="G50" s="3">
        <v>0</v>
      </c>
      <c r="H50" s="3">
        <v>200</v>
      </c>
      <c r="I50" s="3">
        <v>40</v>
      </c>
    </row>
    <row r="51" spans="1:9" x14ac:dyDescent="0.35">
      <c r="A51" s="4" t="s">
        <v>123</v>
      </c>
      <c r="B51" s="3" t="s">
        <v>125</v>
      </c>
      <c r="C51" s="23">
        <v>2</v>
      </c>
      <c r="D51" s="3" t="str">
        <f>Län!BA3</f>
        <v xml:space="preserve">Heby Städ &amp; Flytt AB </v>
      </c>
      <c r="E51" s="3">
        <v>716</v>
      </c>
      <c r="F51" s="3">
        <v>766</v>
      </c>
      <c r="G51" s="3">
        <v>200</v>
      </c>
      <c r="H51" s="3">
        <v>400</v>
      </c>
      <c r="I51" s="3">
        <v>13</v>
      </c>
    </row>
    <row r="52" spans="1:9" x14ac:dyDescent="0.35">
      <c r="A52" s="4" t="s">
        <v>79</v>
      </c>
      <c r="B52" s="3" t="s">
        <v>45</v>
      </c>
      <c r="C52" s="23">
        <v>1</v>
      </c>
      <c r="D52" s="3" t="str">
        <f>Län!BD2</f>
        <v xml:space="preserve">Flytt 4 You Malmö AB </v>
      </c>
      <c r="E52" s="3">
        <v>0</v>
      </c>
      <c r="F52" s="3">
        <v>50</v>
      </c>
      <c r="G52" s="3">
        <v>995</v>
      </c>
      <c r="H52" s="3">
        <v>1195</v>
      </c>
      <c r="I52" s="3">
        <v>18</v>
      </c>
    </row>
    <row r="53" spans="1:9" x14ac:dyDescent="0.35">
      <c r="A53" s="4" t="s">
        <v>114</v>
      </c>
      <c r="B53" s="3" t="s">
        <v>45</v>
      </c>
      <c r="C53" s="23">
        <v>2</v>
      </c>
      <c r="D53" s="3" t="str">
        <f>Län!BD3</f>
        <v xml:space="preserve">OCT Office and Computer Transport AB </v>
      </c>
      <c r="E53" s="3">
        <v>275</v>
      </c>
      <c r="F53" s="3">
        <v>325</v>
      </c>
      <c r="G53" s="3">
        <v>0</v>
      </c>
      <c r="H53" s="3">
        <v>200</v>
      </c>
      <c r="I53" s="3">
        <v>8</v>
      </c>
    </row>
    <row r="54" spans="1:9" x14ac:dyDescent="0.35">
      <c r="A54" s="4" t="s">
        <v>115</v>
      </c>
      <c r="B54" s="3" t="s">
        <v>45</v>
      </c>
      <c r="C54" s="23">
        <v>3</v>
      </c>
      <c r="D54" s="3" t="str">
        <f>Län!BD4</f>
        <v xml:space="preserve">Eterne AB </v>
      </c>
      <c r="E54" s="3">
        <v>327</v>
      </c>
      <c r="F54" s="3">
        <v>377</v>
      </c>
      <c r="G54" s="3">
        <v>0</v>
      </c>
      <c r="H54" s="3">
        <v>200</v>
      </c>
      <c r="I54" s="3">
        <v>24</v>
      </c>
    </row>
    <row r="55" spans="1:9" x14ac:dyDescent="0.35">
      <c r="A55" s="4" t="s">
        <v>82</v>
      </c>
      <c r="B55" s="3" t="s">
        <v>35</v>
      </c>
      <c r="C55" s="23">
        <v>1</v>
      </c>
      <c r="D55" s="3" t="str">
        <f>Län!BG2</f>
        <v>Freys Express i Karlstad AB</v>
      </c>
      <c r="E55" s="3">
        <v>460</v>
      </c>
      <c r="F55" s="3">
        <v>510</v>
      </c>
      <c r="G55" s="3">
        <v>0</v>
      </c>
      <c r="H55" s="3">
        <v>200</v>
      </c>
      <c r="I55" s="3">
        <v>40</v>
      </c>
    </row>
    <row r="56" spans="1:9" x14ac:dyDescent="0.35">
      <c r="A56" s="4" t="s">
        <v>98</v>
      </c>
      <c r="B56" s="3" t="s">
        <v>35</v>
      </c>
      <c r="C56" s="23">
        <v>2</v>
      </c>
      <c r="D56" s="3" t="str">
        <f>Län!BG3</f>
        <v xml:space="preserve">Stjärnexpressen AB </v>
      </c>
      <c r="E56" s="3">
        <v>455</v>
      </c>
      <c r="F56" s="3">
        <v>505</v>
      </c>
      <c r="G56" s="3">
        <v>160</v>
      </c>
      <c r="H56" s="3">
        <v>360</v>
      </c>
      <c r="I56" s="3">
        <v>14</v>
      </c>
    </row>
    <row r="57" spans="1:9" x14ac:dyDescent="0.35">
      <c r="A57" s="4" t="s">
        <v>82</v>
      </c>
      <c r="B57" s="3" t="s">
        <v>36</v>
      </c>
      <c r="C57" s="23">
        <v>1</v>
      </c>
      <c r="D57" s="3" t="str">
        <f>Län!BJ2</f>
        <v xml:space="preserve">Stjärnexpressen AB </v>
      </c>
      <c r="E57" s="3">
        <v>395</v>
      </c>
      <c r="F57" s="3">
        <v>445</v>
      </c>
      <c r="G57" s="3">
        <v>160</v>
      </c>
      <c r="H57" s="3">
        <v>360</v>
      </c>
      <c r="I57" s="3">
        <v>14</v>
      </c>
    </row>
    <row r="58" spans="1:9" x14ac:dyDescent="0.35">
      <c r="A58" s="4" t="s">
        <v>98</v>
      </c>
      <c r="B58" s="3" t="s">
        <v>36</v>
      </c>
      <c r="C58" s="23">
        <v>2</v>
      </c>
      <c r="D58" s="3" t="str">
        <f>Län!BJ3</f>
        <v>Freys Express i Linköping AB</v>
      </c>
      <c r="E58" s="3">
        <v>390</v>
      </c>
      <c r="F58" s="3">
        <v>440</v>
      </c>
      <c r="G58" s="3">
        <v>0</v>
      </c>
      <c r="H58" s="3">
        <v>200</v>
      </c>
      <c r="I58" s="3">
        <v>40</v>
      </c>
    </row>
  </sheetData>
  <sheetProtection algorithmName="SHA-512" hashValue="JAeaR94/PHjvOR9spPQ9opn83HIp8udYEQUUeeL+oNbSQ8pjNiy+78h6pK368VTFVBkrVW9cYr06VDXjjeW+yA==" saltValue="NyvfkqWXQxqSXX5LN1E+EA==" spinCount="100000" sheet="1" objects="1" scenarios="1"/>
  <autoFilter ref="D3:I40" xr:uid="{00000000-0009-0000-0000-000004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21</vt:i4>
      </vt:variant>
    </vt:vector>
  </HeadingPairs>
  <TitlesOfParts>
    <vt:vector size="24" baseType="lpstr">
      <vt:lpstr>Avropsblankett</vt:lpstr>
      <vt:lpstr>Län</vt:lpstr>
      <vt:lpstr>Priser</vt:lpstr>
      <vt:lpstr>Blekinge</vt:lpstr>
      <vt:lpstr>Dalarna</vt:lpstr>
      <vt:lpstr>Gotland</vt:lpstr>
      <vt:lpstr>Gävleborg</vt:lpstr>
      <vt:lpstr>Halland</vt:lpstr>
      <vt:lpstr>Jämtland</vt:lpstr>
      <vt:lpstr>Jönköping</vt:lpstr>
      <vt:lpstr>Kalmar</vt:lpstr>
      <vt:lpstr>Kronoberg</vt:lpstr>
      <vt:lpstr>Norrbotten</vt:lpstr>
      <vt:lpstr>Skåne</vt:lpstr>
      <vt:lpstr>Stockholm</vt:lpstr>
      <vt:lpstr>Södermanland</vt:lpstr>
      <vt:lpstr>Uppsala</vt:lpstr>
      <vt:lpstr>Värmland</vt:lpstr>
      <vt:lpstr>Västerbotten</vt:lpstr>
      <vt:lpstr>Västernorrland</vt:lpstr>
      <vt:lpstr>Västmanland</vt:lpstr>
      <vt:lpstr>VästraGötaland</vt:lpstr>
      <vt:lpstr>Örebro</vt:lpstr>
      <vt:lpstr>Östergötland</vt:lpstr>
    </vt:vector>
  </TitlesOfParts>
  <Company>Migrationsverket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Jansen</dc:creator>
  <cp:lastModifiedBy>Alexandra Jolinger Dalle Vacche</cp:lastModifiedBy>
  <dcterms:created xsi:type="dcterms:W3CDTF">2023-10-11T07:12:26Z</dcterms:created>
  <dcterms:modified xsi:type="dcterms:W3CDTF">2026-06-01T12:46:34Z</dcterms:modified>
</cp:coreProperties>
</file>