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mc:AlternateContent xmlns:mc="http://schemas.openxmlformats.org/markup-compatibility/2006">
    <mc:Choice Requires="x15">
      <x15ac:absPath xmlns:x15ac="http://schemas.microsoft.com/office/spreadsheetml/2010/11/ac" url="U:\ITK 2020\3 Förvaltning\10 Stöddokument\AO2 Ledning av IT-projekt\Avropsblanketter\"/>
    </mc:Choice>
  </mc:AlternateContent>
  <xr:revisionPtr revIDLastSave="0" documentId="8_{4040A4CC-A66C-4FE0-8C2D-876A06752A3B}" xr6:coauthVersionLast="47" xr6:coauthVersionMax="47" xr10:uidLastSave="{00000000-0000-0000-0000-000000000000}"/>
  <workbookProtection workbookAlgorithmName="SHA-512" workbookHashValue="YvkVrU564CNJMnMuG07eF8b26lBwHBM9EW8WUx7aAU5nq+23ep7UdnCZHChZVuaG8COoYTloHZyOUltNFchQOQ==" workbookSaltValue="IwaHZ00JbzxIbNBnhJRGTQ==" workbookSpinCount="100000" lockStructure="1"/>
  <bookViews>
    <workbookView xWindow="-110" yWindow="-110" windowWidth="19420" windowHeight="1150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8" i="104" l="1"/>
  <c r="C49" i="104"/>
  <c r="C48" i="102"/>
  <c r="B90" i="102"/>
  <c r="B115" i="102"/>
  <c r="C48" i="103"/>
  <c r="C49" i="103"/>
  <c r="Q138" i="102"/>
  <c r="X69" i="98"/>
  <c r="AG3" i="104"/>
  <c r="T3" i="104" s="1"/>
  <c r="AF3" i="104"/>
  <c r="AF3" i="103"/>
  <c r="T3" i="103" s="1"/>
  <c r="AF3" i="102"/>
  <c r="J8" i="98"/>
  <c r="B6" i="100" l="1"/>
  <c r="J8" i="104"/>
  <c r="J5" i="104"/>
  <c r="J8" i="103"/>
  <c r="J5" i="103"/>
  <c r="J8" i="102"/>
  <c r="J5" i="102"/>
  <c r="J5" i="98"/>
  <c r="B5" i="105"/>
  <c r="B6" i="105"/>
  <c r="L6" i="101" a="1"/>
  <c r="L6" i="101" s="1"/>
  <c r="J10" i="103" s="1"/>
  <c r="J10" i="98" l="1"/>
  <c r="J10" i="102"/>
  <c r="J10" i="104"/>
  <c r="E15" i="105"/>
  <c r="E14" i="105"/>
  <c r="E13" i="105"/>
  <c r="E12" i="105"/>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C47" i="104" l="1"/>
  <c r="B47" i="104"/>
  <c r="C47" i="103"/>
  <c r="B47" i="103"/>
  <c r="C47" i="102"/>
  <c r="B47" i="102"/>
  <c r="C47" i="98" l="1"/>
  <c r="H83" i="86" l="1"/>
  <c r="M67" i="98"/>
  <c r="M66" i="98"/>
  <c r="M65" i="98"/>
  <c r="M64" i="98"/>
  <c r="M63" i="98"/>
  <c r="M62" i="98"/>
  <c r="M61" i="98"/>
  <c r="M60" i="98"/>
  <c r="M59" i="98"/>
  <c r="M58" i="98"/>
  <c r="M57" i="98"/>
  <c r="M56" i="98"/>
  <c r="M55" i="98"/>
  <c r="M54" i="98"/>
  <c r="M53" i="98"/>
  <c r="M52" i="98"/>
  <c r="M51" i="98"/>
  <c r="M50" i="98"/>
  <c r="M49" i="98"/>
  <c r="M48" i="98"/>
  <c r="B47" i="98"/>
  <c r="E4" i="86" l="1"/>
  <c r="C49" i="102"/>
  <c r="C50" i="98"/>
  <c r="C51" i="98"/>
  <c r="C48" i="98"/>
  <c r="C49" i="98"/>
  <c r="C53" i="98"/>
  <c r="C52" i="98"/>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4" i="98"/>
  <c r="C51" i="102"/>
  <c r="C57" i="102"/>
  <c r="C62" i="102"/>
  <c r="C54" i="102"/>
  <c r="C58" i="102"/>
  <c r="C65" i="98"/>
  <c r="C59" i="98"/>
  <c r="C59" i="102"/>
  <c r="C64" i="98"/>
  <c r="C66" i="98"/>
  <c r="C63" i="102"/>
  <c r="C61" i="98"/>
  <c r="C55" i="98"/>
  <c r="C60" i="102"/>
  <c r="C62" i="98"/>
  <c r="C61" i="102"/>
  <c r="C65" i="102"/>
  <c r="C58" i="98"/>
  <c r="C57" i="98"/>
  <c r="C63" i="98"/>
  <c r="C66" i="102"/>
  <c r="C64" i="102"/>
  <c r="C60" i="98"/>
  <c r="C67" i="102"/>
  <c r="C56" i="102"/>
  <c r="C56" i="98"/>
  <c r="C50" i="102"/>
  <c r="C53" i="102"/>
  <c r="F4" i="86"/>
  <c r="H4" i="86"/>
  <c r="D4" i="86"/>
  <c r="G4" i="86"/>
  <c r="C67" i="98"/>
  <c r="J2" i="86"/>
  <c r="C69" i="103" l="1"/>
  <c r="B55" i="103" s="1"/>
  <c r="C69" i="98"/>
  <c r="H45" i="98" s="1"/>
  <c r="C69" i="102"/>
  <c r="B67" i="102" s="1"/>
  <c r="C69" i="104"/>
  <c r="B59" i="104" s="1"/>
  <c r="B51" i="98"/>
  <c r="B57" i="98"/>
  <c r="B49" i="98"/>
  <c r="H3" i="86"/>
  <c r="G3" i="86"/>
  <c r="F3" i="86"/>
  <c r="AT43" i="102" s="1" a="1"/>
  <c r="AT43" i="102" s="1"/>
  <c r="AU43" i="102" s="1" a="1"/>
  <c r="AU43" i="102" s="1"/>
  <c r="E3" i="86"/>
  <c r="E41" i="86"/>
  <c r="F41" i="86" s="1"/>
  <c r="G41" i="86" s="1"/>
  <c r="H41" i="86" s="1"/>
  <c r="D3" i="86"/>
  <c r="B56" i="103" l="1"/>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103" s="1"/>
  <c r="AU43" i="103" s="1" a="1"/>
  <c r="AU43" i="103" s="1"/>
  <c r="AT43" i="98" a="1"/>
  <c r="AT43" i="98" s="1"/>
  <c r="AU43" i="98" s="1" a="1"/>
  <c r="AU43" i="98" s="1"/>
  <c r="B64" i="104"/>
  <c r="B66" i="104"/>
  <c r="B48" i="104"/>
  <c r="B54" i="104"/>
  <c r="B63" i="104"/>
  <c r="B61" i="104"/>
  <c r="B65" i="104"/>
  <c r="B62" i="104"/>
  <c r="B58" i="104"/>
  <c r="B50" i="104"/>
  <c r="B55" i="104"/>
  <c r="B52" i="104"/>
  <c r="AT43" i="104" a="1"/>
  <c r="AT43" i="104" s="1"/>
  <c r="AU43" i="104" s="1" a="1"/>
  <c r="AU43" i="104" s="1"/>
  <c r="B60" i="104"/>
  <c r="B56" i="104"/>
  <c r="J3" i="86"/>
  <c r="M66" i="86" l="1"/>
  <c r="M65" i="86"/>
  <c r="M64" i="86"/>
  <c r="M63" i="86"/>
  <c r="M59" i="86" l="1"/>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102" i="102" l="1"/>
  <c r="N55" i="86"/>
  <c r="P59" i="86"/>
  <c r="O57" i="86"/>
  <c r="AH99" i="102"/>
  <c r="AH107" i="102"/>
  <c r="AH91" i="102"/>
  <c r="AH90" i="104"/>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5" i="103" s="1"/>
  <c r="T216" i="104"/>
  <c r="AG3" i="102"/>
  <c r="T3" i="102" s="1"/>
  <c r="P64" i="86" a="1"/>
  <c r="Q57" i="86" l="1"/>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R64" i="86" a="1"/>
  <c r="S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E9" i="101" l="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N124" i="86"/>
  <c r="G124" i="86"/>
  <c r="Y127" i="86"/>
  <c r="S124" i="86"/>
  <c r="E124" i="86"/>
  <c r="T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L124" i="86"/>
  <c r="Q113" i="86"/>
  <c r="AB113" i="86"/>
  <c r="U113" i="86"/>
  <c r="M113" i="86"/>
  <c r="F113" i="86"/>
  <c r="W113" i="86"/>
  <c r="AA113" i="86"/>
  <c r="H113" i="86"/>
  <c r="G113" i="86"/>
  <c r="Y113" i="86"/>
  <c r="K124" i="86"/>
  <c r="X113" i="86"/>
  <c r="Q124" i="86"/>
  <c r="M124" i="86"/>
  <c r="J124" i="86"/>
  <c r="AC113" i="86"/>
  <c r="J113" i="86"/>
  <c r="S113" i="86"/>
  <c r="O113" i="86"/>
  <c r="H124" i="86"/>
  <c r="X124" i="86"/>
  <c r="O124" i="86"/>
  <c r="L113" i="86"/>
  <c r="W124" i="86"/>
  <c r="R124" i="86"/>
  <c r="K113" i="86"/>
  <c r="V113" i="86"/>
  <c r="P113" i="86"/>
  <c r="V124" i="86"/>
  <c r="P124" i="86"/>
  <c r="Z113" i="86"/>
  <c r="I124" i="86"/>
  <c r="I113" i="86"/>
  <c r="T113" i="86"/>
  <c r="U124" i="86"/>
  <c r="F124" i="86"/>
  <c r="N113" i="86"/>
  <c r="R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<sst xmlns="http://schemas.openxmlformats.org/spreadsheetml/2006/main" count="1182" uniqueCount="766">
  <si>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</si>
  <si>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</si>
  <si>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</si>
  <si>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</si>
  <si>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</si>
  <si>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</si>
  <si>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</si>
  <si>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</si>
  <si>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</si>
  <si>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</si>
  <si>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</si>
  <si>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</si>
  <si>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</si>
  <si>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</si>
  <si>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</si>
  <si>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</si>
  <si>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</si>
  <si>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</si>
  <si>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</si>
  <si>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</si>
  <si>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</si>
  <si>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</si>
  <si>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</si>
  <si>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</si>
  <si>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</si>
  <si>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</si>
  <si>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</si>
  <si>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</si>
  <si>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</si>
  <si>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</si>
  <si>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</si>
  <si>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</si>
  <si>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</si>
  <si>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</si>
  <si>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</si>
  <si>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</si>
  <si>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</si>
  <si>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</si>
  <si>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</si>
  <si>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</si>
  <si>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</si>
  <si>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</si>
  <si>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</si>
  <si>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</si>
  <si>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</si>
  <si>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</si>
  <si>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</si>
  <si>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</si>
  <si>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</si>
  <si>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</si>
  <si>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</si>
  <si>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</si>
  <si>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</si>
  <si>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</si>
  <si>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</si>
  <si>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</si>
  <si>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</si>
  <si>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</si>
  <si>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</si>
  <si>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</si>
  <si>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</si>
  <si>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</si>
  <si>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</si>
  <si>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</si>
  <si>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</si>
  <si>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</si>
  <si>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</si>
  <si>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</si>
  <si>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</si>
  <si>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</si>
  <si>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</si>
  <si>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</si>
  <si>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</si>
  <si>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</si>
  <si>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</si>
  <si>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</si>
  <si>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</si>
  <si>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</si>
  <si>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</si>
  <si>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</si>
  <si>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</si>
  <si>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</si>
  <si>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</si>
  <si>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</si>
  <si>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</si>
  <si>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</si>
  <si>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</si>
  <si>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</si>
  <si>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</si>
  <si>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</si>
  <si>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</si>
  <si>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</si>
  <si>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</si>
  <si>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</si>
  <si>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</si>
  <si>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</si>
  <si>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</si>
  <si>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</si>
  <si>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</si>
  <si>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</si>
  <si>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</si>
  <si>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</si>
  <si>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</si>
  <si>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</si>
  <si>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</si>
  <si>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</si>
  <si>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</si>
  <si>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</si>
  <si>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</si>
  <si>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</si>
  <si>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</si>
  <si>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</si>
  <si>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</si>
  <si>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</si>
  <si>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</si>
  <si>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</si>
  <si>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</si>
  <si>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</si>
  <si>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</si>
  <si>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</si>
  <si>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</si>
  <si>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</si>
  <si>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</si>
  <si>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</si>
  <si>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</si>
  <si>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</si>
  <si>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</si>
  <si>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</si>
  <si>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</si>
  <si>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</si>
  <si>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</si>
  <si>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</si>
  <si>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</si>
  <si>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</si>
  <si>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</si>
  <si>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</si>
  <si>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</si>
  <si>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</si>
  <si>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</si>
  <si>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</si>
  <si>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</si>
  <si>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</si>
  <si>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</si>
  <si>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</si>
  <si>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</si>
  <si>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</si>
  <si>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</si>
  <si>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</si>
  <si>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</si>
  <si>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</si>
  <si>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</si>
  <si>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</si>
  <si>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</si>
  <si>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</si>
  <si>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</si>
  <si>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</si>
  <si>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</si>
  <si>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</si>
  <si>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</si>
  <si>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</si>
  <si>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</si>
  <si>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</si>
  <si>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</si>
  <si>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</si>
  <si>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</si>
  <si>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</si>
  <si>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</si>
  <si>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</si>
  <si>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</si>
  <si>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</si>
  <si>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</si>
  <si>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</si>
  <si>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</si>
  <si>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</si>
  <si>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</si>
  <si>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</si>
  <si>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</si>
  <si>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</si>
  <si>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</si>
  <si>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</si>
  <si>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</si>
  <si>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</si>
  <si>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</si>
  <si>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</si>
  <si>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</si>
  <si>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</si>
  <si>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</si>
  <si>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</si>
  <si>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</si>
  <si>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</si>
  <si>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</si>
  <si>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</si>
  <si>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</si>
  <si>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</si>
  <si>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</si>
  <si>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</si>
  <si>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</si>
  <si>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</si>
  <si>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</si>
  <si>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</si>
  <si>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</si>
  <si>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</si>
  <si>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</si>
  <si>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</si>
  <si>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</si>
  <si>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</si>
  <si>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</si>
  <si>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</si>
  <si>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</si>
  <si>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</si>
  <si>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</si>
  <si>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</si>
  <si>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</si>
  <si>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</si>
  <si>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</si>
  <si>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</si>
  <si>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</si>
  <si>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</si>
  <si>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</si>
  <si>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</si>
  <si>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</si>
  <si>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</si>
  <si>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</si>
  <si>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</si>
  <si>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</si>
  <si>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</si>
  <si>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</si>
  <si>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</si>
  <si>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</si>
  <si>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</si>
  <si>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</si>
  <si>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</si>
  <si>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</si>
  <si>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</si>
  <si>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</si>
  <si>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</si>
  <si>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</si>
  <si>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</si>
  <si>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</si>
  <si>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</si>
  <si>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</si>
  <si>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</si>
  <si>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</si>
  <si>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</si>
  <si>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</si>
  <si>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</si>
  <si>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</si>
  <si>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</si>
  <si>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</si>
  <si>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</si>
  <si>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</si>
  <si>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</si>
  <si>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</si>
  <si>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</si>
  <si>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</si>
  <si>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</si>
  <si>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</si>
  <si>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</si>
  <si>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</si>
  <si>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</si>
  <si>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</si>
  <si>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</si>
  <si>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</si>
  <si>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</si>
  <si>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</si>
  <si>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</si>
  <si>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</si>
  <si>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</si>
  <si>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</si>
  <si>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</si>
  <si>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</si>
  <si>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</si>
  <si>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</si>
  <si>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</si>
  <si>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</si>
  <si>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</si>
  <si>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</si>
  <si>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</si>
  <si>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</si>
  <si>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</si>
  <si>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</si>
  <si>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</si>
  <si>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</si>
  <si>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</si>
  <si>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</si>
  <si>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</si>
  <si>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</si>
  <si>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</si>
  <si>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</si>
  <si>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</si>
  <si>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</si>
  <si>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</si>
  <si>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</si>
  <si>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</si>
  <si>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</si>
  <si>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</si>
  <si>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</si>
  <si>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</si>
  <si>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</si>
  <si>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</si>
  <si>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</si>
  <si>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</si>
  <si>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</si>
  <si>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</si>
  <si>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</si>
  <si>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</si>
  <si>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</si>
  <si>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</si>
  <si>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</si>
  <si>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</si>
  <si>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</si>
  <si>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</si>
  <si>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</si>
  <si>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</si>
  <si>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</si>
  <si>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</si>
  <si>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</si>
  <si>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</si>
  <si>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</si>
  <si>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</si>
  <si>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</si>
  <si>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</si>
  <si>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</si>
  <si>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</si>
  <si>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</si>
  <si>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</si>
  <si>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</si>
  <si>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</si>
  <si>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</si>
  <si>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</si>
  <si>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</si>
  <si>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</si>
  <si>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</si>
  <si>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</si>
  <si>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</si>
  <si>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</si>
  <si>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</si>
  <si>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</si>
  <si>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</si>
  <si>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</si>
  <si>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</si>
  <si>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</si>
  <si>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</si>
  <si>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</si>
  <si>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</si>
  <si>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</si>
  <si>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</si>
  <si>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</si>
  <si>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</si>
  <si>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</si>
  <si>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</si>
  <si>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</si>
  <si>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</si>
  <si>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</si>
  <si>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</si>
  <si>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</si>
  <si>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</si>
  <si>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</si>
  <si>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</si>
  <si>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</si>
  <si>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</si>
  <si>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</si>
  <si>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</si>
  <si>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</si>
  <si>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</si>
  <si>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</si>
  <si>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</si>
  <si>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</si>
  <si>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</si>
  <si>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</si>
  <si>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</si>
  <si>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</si>
  <si>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</si>
  <si>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</si>
  <si>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</si>
  <si>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</si>
  <si>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</si>
  <si>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</si>
  <si>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</si>
  <si>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</si>
  <si>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</si>
  <si>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</si>
  <si>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</si>
  <si>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</si>
  <si>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</si>
  <si>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</si>
  <si>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</si>
  <si>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</si>
  <si>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</si>
  <si>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</si>
  <si>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</si>
  <si>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</si>
  <si>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</si>
  <si>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</si>
  <si>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</si>
  <si>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</si>
  <si>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</si>
  <si>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</si>
  <si>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</si>
  <si>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</si>
  <si>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</si>
  <si>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</si>
  <si>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</si>
  <si>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</si>
  <si>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</si>
  <si>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</si>
  <si>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</si>
  <si>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</si>
  <si>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</si>
  <si>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</si>
  <si>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</si>
  <si>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</si>
  <si>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</si>
  <si>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</si>
  <si>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</si>
  <si>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</si>
  <si>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</si>
  <si>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</si>
  <si>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</si>
  <si>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</si>
  <si>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</si>
  <si>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</si>
  <si>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</si>
  <si>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</si>
  <si>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</si>
  <si>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</si>
  <si>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</si>
  <si>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</si>
  <si>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</si>
  <si>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</si>
  <si>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</si>
  <si>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</si>
  <si>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</si>
  <si>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</si>
  <si>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</si>
  <si>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</si>
  <si>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</si>
  <si>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</si>
  <si>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</si>
  <si>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</si>
  <si>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</si>
  <si>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</si>
  <si>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</si>
  <si>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</si>
  <si>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</si>
  <si>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</si>
  <si>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</si>
  <si>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</si>
  <si>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</si>
  <si>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</si>
  <si>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</si>
  <si>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</si>
  <si>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</si>
  <si>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</si>
  <si>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</si>
  <si>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</si>
  <si>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</si>
  <si>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</si>
  <si>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</si>
  <si>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</si>
  <si>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</si>
  <si>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</si>
  <si>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</si>
  <si>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</si>
  <si>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</si>
  <si>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</si>
  <si>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</si>
  <si>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</si>
  <si>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</si>
  <si>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</si>
  <si>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</si>
  <si>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</si>
  <si>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</si>
  <si>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</si>
  <si>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</si>
  <si>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</si>
  <si>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</si>
  <si>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</si>
  <si>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</si>
  <si>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</si>
  <si>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</si>
  <si>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</si>
  <si>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</si>
  <si>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</si>
  <si>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</si>
  <si>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</si>
  <si>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</si>
  <si>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</si>
  <si>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</si>
  <si>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</si>
  <si>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</si>
  <si>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</si>
  <si>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</si>
  <si>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</si>
  <si>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</si>
  <si>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</si>
  <si>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</si>
  <si>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</si>
  <si>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</si>
  <si>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</si>
  <si>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</si>
  <si>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</si>
  <si>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</si>
  <si>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</si>
  <si>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</si>
  <si>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</si>
  <si>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</si>
  <si>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</si>
  <si>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</si>
  <si>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</si>
  <si>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</si>
  <si>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</si>
  <si>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</si>
  <si>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</si>
  <si>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</si>
  <si>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</si>
  <si>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</si>
  <si>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</si>
  <si>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</si>
  <si>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</si>
  <si>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</si>
  <si>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</si>
  <si>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</si>
  <si>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</si>
  <si>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</si>
  <si>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</si>
  <si>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</si>
  <si>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</si>
  <si>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</si>
  <si>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</si>
  <si>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</si>
  <si>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</si>
  <si>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</si>
  <si>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</si>
  <si>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</si>
  <si>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</si>
  <si>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</si>
  <si>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</si>
  <si>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</si>
  <si>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</si>
  <si>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</si>
  <si>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</si>
  <si>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</si>
  <si>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</si>
  <si>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</si>
  <si>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</si>
  <si>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</si>
  <si>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</si>
  <si>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</si>
  <si>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</si>
  <si>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</si>
  <si>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</si>
  <si>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</si>
  <si>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</si>
  <si>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</si>
  <si>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</si>
  <si>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</si>
  <si>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</si>
  <si>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</si>
  <si>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</si>
  <si>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</si>
  <si>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</si>
  <si>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</si>
  <si>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</si>
  <si>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</si>
  <si>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</si>
  <si>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</si>
  <si>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</si>
  <si>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</si>
  <si>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</si>
  <si>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</si>
  <si>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</si>
  <si>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</si>
  <si>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</si>
  <si>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</si>
  <si>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</si>
  <si>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</si>
  <si>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</si>
  <si>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</si>
  <si>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</si>
  <si>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</si>
  <si>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</si>
  <si>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</si>
  <si>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</si>
  <si>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</si>
  <si>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</si>
  <si>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</si>
  <si>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</si>
  <si>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</si>
  <si>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</si>
  <si>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</si>
  <si>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</si>
  <si>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</si>
  <si>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</si>
  <si>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</si>
  <si>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</si>
  <si>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</si>
  <si>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</si>
  <si>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</si>
  <si>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</si>
  <si>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</si>
  <si>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</si>
  <si>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</si>
  <si>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</si>
  <si>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</si>
  <si>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</si>
  <si>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</si>
  <si>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</si>
  <si>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</si>
  <si>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</si>
  <si>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</si>
  <si>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</si>
  <si>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</si>
  <si>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</si>
  <si>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</si>
  <si>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</si>
  <si>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</si>
  <si>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</si>
  <si>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</si>
  <si>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</si>
  <si>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</si>
  <si>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</si>
  <si>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</si>
  <si>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</si>
  <si>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</si>
  <si>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</si>
  <si>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</si>
  <si>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</si>
  <si>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</si>
  <si>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</si>
  <si>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</si>
  <si>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</si>
  <si>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</si>
  <si>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</si>
  <si>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</si>
  <si>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</si>
  <si>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</si>
  <si>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</si>
  <si>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</si>
  <si>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</si>
  <si>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</si>
  <si>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</si>
  <si>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</si>
  <si>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</si>
  <si>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</si>
  <si>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</si>
  <si>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</si>
  <si>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</si>
  <si>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</si>
  <si>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</si>
  <si>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</si>
  <si>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</si>
  <si>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</si>
  <si>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</si>
  <si>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</si>
  <si>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</si>
  <si>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</si>
  <si>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</si>
  <si>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</si>
  <si>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</si>
  <si>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</si>
  <si>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3. Säkerhet i IT och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</si>
  <si>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</si>
  <si>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</si>
  <si>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</si>
  <si>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</si>
  <si>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</si>
  <si>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</si>
  <si>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</si>
  <si>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</si>
  <si>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</si>
  <si>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</si>
  <si>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</si>
  <si>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</si>
  <si>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</si>
  <si>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</si>
  <si>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</si>
  <si>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</si>
  <si>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</si>
  <si>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</si>
  <si>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</si>
  <si>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</si>
  <si>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</si>
  <si>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</si>
  <si>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</si>
  <si>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</si>
  <si>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</si>
  <si>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</si>
  <si>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</si>
  <si>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</si>
  <si>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</si>
  <si>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</si>
  <si>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</si>
  <si>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</si>
  <si>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</si>
  <si>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</si>
  <si>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</si>
  <si>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</si>
  <si>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</si>
  <si>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</si>
  <si>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</si>
  <si>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</si>
  <si>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</si>
  <si>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</si>
  <si>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</si>
  <si>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</si>
  <si>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</si>
  <si>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</si>
  <si>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</si>
  <si>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</si>
  <si>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</si>
  <si>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</si>
  <si>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</si>
  <si>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</si>
  <si>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</si>
  <si>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</si>
  <si>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</si>
  <si>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</si>
  <si>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</si>
  <si>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</si>
  <si>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</si>
  <si>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</si>
  <si>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</si>
  <si>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</si>
  <si>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</si>
  <si>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</si>
  <si>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</si>
  <si>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</si>
  <si>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</si>
  <si>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</si>
  <si>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</si>
  <si>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</si>
  <si>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</si>
  <si>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</si>
  <si>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</si>
  <si>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</si>
  <si>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</si>
  <si>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</si>
  <si>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</si>
  <si>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</si>
  <si>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</si>
  <si>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</si>
  <si>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</si>
  <si>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</si>
  <si>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</si>
  <si>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</si>
  <si>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</si>
  <si>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</si>
  <si>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</si>
  <si>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23.3-2940-20</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</si>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</sst>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49">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4">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7" borderId="22" xfId="7" applyFill="1" applyBorder="1" applyAlignment="1" applyProtection="1">
      <alignment horizontal="left" vertical="top" wrapText="1"/>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3" fillId="0" borderId="0" xfId="7" applyFill="1" applyBorder="1" applyAlignment="1" applyProtection="1">
      <alignment horizontal="left"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9" fillId="0" borderId="0" xfId="47" applyFont="1" applyAlignment="1">
      <alignment horizontal="left" vertical="top" wrapText="1"/>
    </xf>
    <xf numFmtId="0" fontId="3" fillId="0" borderId="0" xfId="46" applyAlignment="1">
      <alignment horizontal="left" vertical="top" wrapText="1"/>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3" fillId="0" borderId="0" xfId="46" applyAlignment="1">
      <alignment vertical="top" wrapText="1"/>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0" fontId="9" fillId="0" borderId="0" xfId="46" applyFont="1" applyAlignment="1">
      <alignment horizontal="center" vertical="top"/>
    </xf>
    <xf numFmtId="0" fontId="3" fillId="0" borderId="0" xfId="46" applyAlignment="1">
      <alignment horizontal="center" vertical="top"/>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center" vertical="center" wrapText="1"/>
    </xf>
    <xf numFmtId="0" fontId="3" fillId="0" borderId="0" xfId="46" applyAlignment="1">
      <alignment horizontal="left" vertical="top"/>
    </xf>
    <xf numFmtId="0" fontId="26" fillId="0" borderId="0" xfId="48" applyFont="1" applyAlignment="1">
      <alignment horizontal="left" vertical="top" wrapText="1"/>
    </xf>
    <xf numFmtId="0" fontId="3" fillId="0" borderId="0" xfId="46" applyAlignment="1">
      <alignment vertical="top"/>
    </xf>
    <xf numFmtId="49" fontId="3" fillId="0" borderId="0" xfId="7" applyNumberFormat="1" applyFill="1" applyBorder="1" applyAlignment="1" applyProtection="1">
      <alignment horizontal="left" vertical="top" wrapText="1"/>
    </xf>
    <xf numFmtId="166" fontId="32" fillId="0" borderId="0" xfId="5" applyFont="1" applyFill="1" applyBorder="1" applyAlignment="1" applyProtection="1">
      <alignment horizontal="righ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46" applyAlignment="1">
      <alignment horizontal="left" vertical="center" wrapText="1"/>
    </xf>
    <xf numFmtId="0" fontId="4" fillId="0" borderId="0" xfId="0" applyFont="1" applyAlignment="1">
      <alignment horizontal="left" vertical="top" wrapText="1"/>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55"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0" fontId="3" fillId="0" borderId="18" xfId="7" applyAlignment="1" applyProtection="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49" fontId="3" fillId="7" borderId="18" xfId="7" applyNumberFormat="1" applyFill="1" applyAlignment="1" applyProtection="1">
      <alignment horizontal="left" vertical="top"/>
      <protection locked="0"/>
    </xf>
    <xf numFmtId="0" fontId="0" fillId="0" borderId="31" xfId="0" applyBorder="1" applyAlignment="1">
      <alignment horizontal="lef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33" fillId="0" borderId="0" xfId="0" applyFont="1" applyAlignment="1">
      <alignment vertical="top" wrapText="1"/>
    </xf>
    <xf numFmtId="0" fontId="3" fillId="0" borderId="0" xfId="0" applyFont="1" applyAlignment="1">
      <alignmen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5" fillId="0" borderId="0" xfId="0" applyFont="1" applyAlignment="1">
      <alignment horizontal="left" vertical="top" wrapText="1"/>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0" fontId="3" fillId="0" borderId="0" xfId="6" applyFill="1" applyAlignment="1" applyProtection="1">
      <alignment horizontal="left" vertical="top" wrapText="1"/>
    </xf>
    <xf numFmtId="0" fontId="3" fillId="0" borderId="10" xfId="0" applyFont="1" applyBorder="1" applyAlignment="1">
      <alignment horizontal="left" vertical="top" wrapText="1"/>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22" xfId="7" applyFill="1" applyBorder="1" applyAlignment="1" applyProtection="1">
      <alignment horizontal="left" vertical="top" wrapText="1"/>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3" fillId="0" borderId="52" xfId="7"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16" xfId="0" applyFont="1" applyBorder="1" applyAlignment="1">
      <alignment horizontal="left" vertical="top" wrapText="1"/>
    </xf>
    <xf numFmtId="0" fontId="3" fillId="0" borderId="11" xfId="0" applyFont="1" applyBorder="1" applyAlignment="1">
      <alignment horizontal="left" vertical="top" wrapText="1"/>
    </xf>
    <xf numFmtId="0" fontId="3" fillId="12" borderId="12" xfId="6" applyBorder="1" applyAlignment="1" applyProtection="1">
      <alignment horizontal="left" vertical="top" wrapText="1"/>
      <protection locked="0"/>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1" fontId="3" fillId="8" borderId="51" xfId="7" applyNumberFormat="1" applyFill="1" applyBorder="1" applyAlignment="1" applyProtection="1">
      <alignment horizontal="left" vertical="top" wrapText="1"/>
      <protection locked="0"/>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10" fillId="0" borderId="96" xfId="0" applyFont="1" applyBorder="1" applyAlignment="1">
      <alignment horizontal="center" vertical="top"/>
    </xf>
    <xf numFmtId="0" fontId="10" fillId="0" borderId="0" xfId="0" applyFont="1" applyAlignment="1">
      <alignment horizontal="center" vertical="top"/>
    </xf>
    <xf numFmtId="0" fontId="10" fillId="0" borderId="94" xfId="0" applyFont="1" applyBorder="1" applyAlignment="1">
      <alignment horizontal="center" vertical="top"/>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166" fontId="32" fillId="0" borderId="0" xfId="5" applyFont="1" applyFill="1" applyAlignment="1" applyProtection="1">
      <alignment horizontal="righ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0" fillId="0" borderId="32" xfId="0" applyBorder="1" applyAlignment="1">
      <alignment horizontal="left" vertical="top" wrapText="1"/>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3" fillId="0" borderId="0" xfId="0" applyFont="1" applyAlignment="1">
      <alignment horizontal="left" vertical="top" wrapText="1"/>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0" xfId="0"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3" fillId="7" borderId="37" xfId="0" applyFont="1" applyFill="1" applyBorder="1" applyAlignment="1" applyProtection="1">
      <alignment vertical="top" wrapText="1"/>
      <protection locked="0"/>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3" fillId="7" borderId="14" xfId="0" applyFont="1" applyFill="1" applyBorder="1" applyAlignment="1" applyProtection="1">
      <alignment horizontal="center" vertical="top"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0" fillId="7" borderId="14" xfId="0" applyFill="1" applyBorder="1" applyAlignment="1" applyProtection="1">
      <alignment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3" fillId="0" borderId="33" xfId="0" applyFont="1" applyBorder="1" applyAlignment="1">
      <alignment vertical="top" wrapText="1"/>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0" fillId="7" borderId="22" xfId="0" applyFill="1" applyBorder="1" applyAlignment="1" applyProtection="1">
      <alignment horizontal="left" vertical="top" wrapText="1"/>
      <protection locked="0"/>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4" fillId="0" borderId="0" xfId="7" applyFont="1" applyBorder="1" applyAlignment="1" applyProtection="1">
      <alignment horizontal="left" vertical="top" wrapText="1"/>
    </xf>
    <xf numFmtId="0" fontId="23" fillId="15" borderId="14" xfId="0" applyFont="1" applyFill="1"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33">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85" zoomScaleNormal="85" workbookViewId="0">
      <selection activeCell="D12" sqref="D12"/>
    </sheetView>
  </sheetViews>
  <sheetFormatPr defaultColWidth="9.1796875" defaultRowHeight="12.5" x14ac:dyDescent="0.25"/>
  <cols>
    <col min="1" max="1" width="2.81640625" style="25" customWidth="1"/>
    <col min="2" max="2" width="135.7265625" style="24" customWidth="1"/>
    <col min="3" max="3" width="29.453125" style="25" customWidth="1"/>
    <col min="4" max="4" width="13.26953125" style="25" customWidth="1"/>
    <col min="5" max="5" width="12.7265625" style="25" customWidth="1"/>
    <col min="6" max="9" width="11.7265625" style="25" customWidth="1"/>
    <col min="10" max="10" width="10.26953125" style="25" customWidth="1"/>
    <col min="11" max="11" width="11.1796875" style="25" customWidth="1"/>
    <col min="12" max="12" width="12.26953125" style="25" customWidth="1"/>
    <col min="13" max="13" width="12.81640625" style="25" customWidth="1"/>
    <col min="14" max="15" width="12.7265625" style="25" customWidth="1"/>
    <col min="16" max="16" width="11.453125" style="25" customWidth="1"/>
    <col min="17" max="19" width="19.1796875" style="25" customWidth="1"/>
    <col min="20" max="20" width="10.26953125" style="25" customWidth="1"/>
    <col min="21" max="23" width="9.54296875" style="25" customWidth="1"/>
    <col min="24" max="24" width="10.54296875" style="25" customWidth="1"/>
    <col min="25" max="26" width="8.7265625" style="25" customWidth="1"/>
    <col min="27" max="27" width="9.54296875" style="25" hidden="1" customWidth="1"/>
    <col min="28" max="29" width="9.1796875" style="25" hidden="1" customWidth="1"/>
    <col min="30" max="30" width="12.54296875" style="25" hidden="1" customWidth="1"/>
    <col min="31" max="33" width="8.453125" style="25" hidden="1" customWidth="1"/>
    <col min="34" max="35" width="9.7265625" style="25" hidden="1" customWidth="1"/>
    <col min="36" max="36" width="8.453125" style="25" hidden="1" customWidth="1"/>
    <col min="37" max="37" width="7.7265625" style="25" hidden="1" customWidth="1"/>
    <col min="38" max="38" width="7.7265625" style="25" customWidth="1"/>
    <col min="39" max="40" width="8.7265625" style="25" customWidth="1"/>
    <col min="41" max="41" width="7.7265625" style="25" customWidth="1"/>
    <col min="42" max="44" width="9.1796875" style="25" customWidth="1"/>
    <col min="45" max="45" width="10.453125" style="25" customWidth="1"/>
    <col min="46" max="51" width="9.1796875" style="25" customWidth="1"/>
    <col min="52" max="16384" width="9.1796875" style="25"/>
  </cols>
  <sheetData>
    <row r="1" spans="2:35" x14ac:dyDescent="0.25">
      <c r="X1" s="24" t="s">
        <v>175</v>
      </c>
    </row>
    <row r="2" spans="2:35" ht="13" x14ac:dyDescent="0.25">
      <c r="H2" s="26"/>
      <c r="K2" s="27"/>
      <c r="N2" s="28"/>
      <c r="P2" s="29"/>
      <c r="X2" s="29"/>
      <c r="AD2" s="29"/>
    </row>
    <row r="3" spans="2:35" ht="25" x14ac:dyDescent="0.5">
      <c r="B3" s="376" t="s">
        <v>638</v>
      </c>
      <c r="C3" s="376"/>
      <c r="D3" s="376"/>
      <c r="E3" s="30"/>
      <c r="F3" s="30"/>
      <c r="G3" s="30"/>
      <c r="H3" s="30"/>
      <c r="I3" s="30"/>
      <c r="J3" s="30"/>
      <c r="Q3" s="31"/>
      <c r="R3" s="32"/>
      <c r="S3" s="33"/>
      <c r="T3" s="33"/>
      <c r="U3" s="33"/>
      <c r="V3" s="33"/>
      <c r="W3" s="33"/>
      <c r="X3" s="33"/>
      <c r="Y3" s="26"/>
      <c r="Z3" s="26"/>
      <c r="AA3" s="26"/>
      <c r="AC3" s="26"/>
      <c r="AE3" s="34"/>
      <c r="AI3" s="26"/>
    </row>
    <row r="4" spans="2:35" ht="28" customHeight="1" x14ac:dyDescent="0.5">
      <c r="B4" s="376" t="s">
        <v>639</v>
      </c>
      <c r="C4" s="376"/>
      <c r="D4" s="376"/>
      <c r="E4" s="30"/>
      <c r="F4" s="30"/>
      <c r="G4" s="30"/>
      <c r="H4" s="30"/>
      <c r="I4" s="30"/>
      <c r="J4" s="30"/>
      <c r="K4" s="35"/>
      <c r="L4" s="35"/>
      <c r="M4" s="35"/>
      <c r="N4" s="35"/>
      <c r="O4" s="35"/>
      <c r="P4" s="35"/>
      <c r="Q4" s="33"/>
      <c r="R4" s="33"/>
      <c r="S4" s="33"/>
      <c r="T4" s="33"/>
      <c r="U4" s="33"/>
      <c r="V4" s="33"/>
      <c r="W4" s="33"/>
      <c r="X4" s="33"/>
      <c r="AA4" s="36"/>
    </row>
    <row r="5" spans="2:35" ht="30" customHeight="1" x14ac:dyDescent="0.5">
      <c r="B5" s="377" t="str">
        <f>Ramavtalsområde</f>
        <v>IT-konsulttjänster Resurskonsulter</v>
      </c>
      <c r="C5" s="377"/>
      <c r="D5" s="377"/>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4">
      <c r="B6" s="378" t="str">
        <f>"Ramavtalsnummer: " &amp; Ramavtalsnummer</f>
        <v>Ramavtalsnummer: 23.3-2940-20</v>
      </c>
      <c r="C6" s="378"/>
      <c r="D6" s="378"/>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5">
      <c r="B7" s="377"/>
      <c r="C7" s="377"/>
      <c r="D7" s="377"/>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5" customHeight="1" x14ac:dyDescent="0.4">
      <c r="B8" s="379" t="s">
        <v>640</v>
      </c>
      <c r="C8" s="379"/>
      <c r="D8" s="379"/>
      <c r="E8" s="30"/>
      <c r="F8" s="30"/>
      <c r="G8" s="30"/>
      <c r="H8" s="30"/>
      <c r="I8" s="30"/>
      <c r="J8" s="30"/>
      <c r="K8" s="41"/>
      <c r="L8" s="41"/>
      <c r="M8" s="41"/>
      <c r="N8" s="41"/>
      <c r="O8" s="41"/>
      <c r="P8" s="41"/>
      <c r="Q8" s="42"/>
      <c r="R8" s="42"/>
      <c r="S8" s="42"/>
      <c r="T8" s="42"/>
      <c r="U8" s="42"/>
      <c r="V8" s="42"/>
      <c r="W8" s="382"/>
      <c r="X8" s="382"/>
      <c r="AC8" s="30"/>
      <c r="AD8" s="38"/>
      <c r="AE8" s="38"/>
      <c r="AF8" s="38"/>
      <c r="AG8" s="38"/>
    </row>
    <row r="9" spans="2:35" ht="40.5" customHeight="1" x14ac:dyDescent="0.25">
      <c r="B9" s="383" t="s">
        <v>641</v>
      </c>
      <c r="C9" s="383"/>
      <c r="D9" s="383"/>
      <c r="E9" s="30"/>
      <c r="F9" s="30"/>
      <c r="G9" s="30"/>
      <c r="H9" s="30"/>
      <c r="I9" s="30"/>
      <c r="J9" s="30"/>
      <c r="K9" s="44"/>
      <c r="L9" s="44"/>
      <c r="M9" s="44"/>
      <c r="N9" s="44"/>
      <c r="O9" s="44"/>
      <c r="P9" s="44"/>
      <c r="Q9" s="45"/>
      <c r="R9" s="45"/>
      <c r="S9" s="45"/>
      <c r="T9" s="45"/>
      <c r="U9" s="45"/>
      <c r="V9" s="45"/>
      <c r="W9" s="384"/>
      <c r="X9" s="384"/>
      <c r="AC9" s="30"/>
      <c r="AD9" s="38"/>
      <c r="AE9" s="38"/>
      <c r="AF9" s="38"/>
      <c r="AG9" s="38"/>
    </row>
    <row r="10" spans="2:35" s="38" customFormat="1" ht="60.65" customHeight="1" x14ac:dyDescent="0.25">
      <c r="B10" s="385" t="s">
        <v>642</v>
      </c>
      <c r="C10" s="385"/>
      <c r="D10" s="385"/>
      <c r="E10" s="30"/>
      <c r="F10" s="30"/>
      <c r="G10" s="30"/>
      <c r="H10" s="30"/>
      <c r="I10" s="30"/>
      <c r="J10" s="30"/>
      <c r="K10" s="44"/>
      <c r="L10" s="44"/>
      <c r="M10" s="44"/>
      <c r="N10" s="44"/>
      <c r="O10" s="44"/>
      <c r="P10" s="44"/>
      <c r="Q10" s="42"/>
      <c r="R10" s="42"/>
      <c r="S10" s="42"/>
      <c r="T10" s="42"/>
      <c r="U10" s="382"/>
      <c r="V10" s="382"/>
      <c r="W10" s="382"/>
      <c r="X10" s="382"/>
      <c r="AC10" s="30"/>
    </row>
    <row r="11" spans="2:35" ht="28" customHeight="1" x14ac:dyDescent="0.25">
      <c r="B11" s="47" t="s">
        <v>643</v>
      </c>
      <c r="C11" s="48"/>
      <c r="D11" s="48"/>
      <c r="E11" s="30"/>
      <c r="F11" s="30"/>
      <c r="G11" s="30"/>
      <c r="H11" s="30"/>
      <c r="I11" s="30"/>
      <c r="J11" s="30"/>
      <c r="Q11" s="45"/>
      <c r="R11" s="45"/>
      <c r="S11" s="45"/>
      <c r="T11" s="45"/>
      <c r="U11" s="384"/>
      <c r="V11" s="384"/>
      <c r="W11" s="384"/>
      <c r="X11" s="384"/>
      <c r="AC11" s="30"/>
      <c r="AD11" s="38"/>
      <c r="AE11" s="38"/>
      <c r="AF11" s="38"/>
      <c r="AG11" s="38"/>
    </row>
    <row r="12" spans="2:35" ht="44.25" customHeight="1" x14ac:dyDescent="0.25">
      <c r="B12" s="49" t="s">
        <v>644</v>
      </c>
      <c r="C12" s="50" t="s">
        <v>645</v>
      </c>
      <c r="D12" s="310"/>
      <c r="E12" s="51" t="str">
        <f>IF(D12="Ja","1 Spec. - 1. Lägsta pris","")</f>
        <v/>
      </c>
      <c r="F12" s="38"/>
      <c r="G12" s="38"/>
      <c r="H12" s="38"/>
      <c r="I12" s="38"/>
      <c r="J12" s="38"/>
      <c r="K12" s="27"/>
      <c r="Q12" s="42"/>
      <c r="R12" s="42"/>
      <c r="S12" s="42"/>
      <c r="T12" s="382"/>
      <c r="U12" s="382"/>
      <c r="V12" s="382"/>
      <c r="W12" s="382"/>
      <c r="X12" s="382"/>
      <c r="AC12" s="30"/>
      <c r="AD12" s="38"/>
      <c r="AE12" s="38"/>
      <c r="AF12" s="38"/>
      <c r="AG12" s="38"/>
    </row>
    <row r="13" spans="2:35" ht="44.25" customHeight="1" x14ac:dyDescent="0.25">
      <c r="B13" s="49" t="s">
        <v>646</v>
      </c>
      <c r="C13" s="50" t="s">
        <v>645</v>
      </c>
      <c r="D13" s="310"/>
      <c r="E13" s="51" t="str">
        <f>IF(D13="Ja","1 Spec. - 2. Relativ viktning","")</f>
        <v/>
      </c>
      <c r="F13" s="52"/>
      <c r="G13" s="52"/>
      <c r="H13" s="52"/>
      <c r="I13" s="52"/>
      <c r="J13" s="52"/>
      <c r="Q13" s="45"/>
      <c r="R13" s="45"/>
      <c r="S13" s="45"/>
      <c r="T13" s="382"/>
      <c r="U13" s="382"/>
      <c r="V13" s="382"/>
      <c r="W13" s="382"/>
      <c r="X13" s="382"/>
      <c r="AC13" s="30"/>
      <c r="AD13" s="38"/>
      <c r="AE13" s="38"/>
      <c r="AF13" s="38"/>
      <c r="AG13" s="38"/>
      <c r="AI13" s="53"/>
    </row>
    <row r="14" spans="2:35" ht="44.25" customHeight="1" x14ac:dyDescent="0.25">
      <c r="B14" s="49" t="s">
        <v>647</v>
      </c>
      <c r="C14" s="50" t="s">
        <v>645</v>
      </c>
      <c r="D14" s="310"/>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5">
      <c r="B15" s="49" t="s">
        <v>648</v>
      </c>
      <c r="C15" s="50" t="s">
        <v>645</v>
      </c>
      <c r="D15" s="310"/>
      <c r="E15" s="51" t="str">
        <f>IF(D15="Ja","1 Spec. - 4. Annan modell","")</f>
        <v/>
      </c>
      <c r="Q15" s="26"/>
      <c r="AC15" s="30"/>
      <c r="AD15" s="38"/>
      <c r="AE15" s="38"/>
      <c r="AF15" s="38"/>
      <c r="AG15" s="38"/>
    </row>
    <row r="16" spans="2:35" ht="12.75" customHeight="1" x14ac:dyDescent="0.5">
      <c r="B16" s="55"/>
      <c r="C16" s="38"/>
      <c r="D16" s="380" t="s">
        <v>697</v>
      </c>
      <c r="E16" s="38"/>
      <c r="F16" s="38"/>
      <c r="G16" s="38"/>
      <c r="H16" s="38"/>
      <c r="I16" s="38"/>
      <c r="J16" s="38"/>
      <c r="Q16" s="44"/>
      <c r="R16" s="44"/>
      <c r="S16" s="44"/>
      <c r="T16" s="44"/>
      <c r="U16" s="44"/>
      <c r="V16" s="44"/>
      <c r="W16" s="44"/>
      <c r="X16" s="44"/>
      <c r="AC16" s="30"/>
      <c r="AD16" s="38"/>
      <c r="AE16" s="38"/>
      <c r="AF16" s="38"/>
      <c r="AG16" s="38"/>
    </row>
    <row r="17" spans="2:33" ht="12.75" customHeight="1" x14ac:dyDescent="0.25">
      <c r="C17" s="38"/>
      <c r="D17" s="381"/>
      <c r="E17" s="38"/>
      <c r="F17" s="38"/>
      <c r="G17" s="38"/>
      <c r="H17" s="38"/>
      <c r="I17" s="38"/>
      <c r="J17" s="38"/>
      <c r="Q17" s="44"/>
      <c r="R17" s="44"/>
      <c r="S17" s="44"/>
      <c r="T17" s="44"/>
      <c r="U17" s="44"/>
      <c r="V17" s="44"/>
      <c r="W17" s="44"/>
      <c r="X17" s="44"/>
      <c r="AC17" s="30"/>
      <c r="AD17" s="38"/>
      <c r="AE17" s="38"/>
      <c r="AF17" s="38"/>
      <c r="AG17" s="38"/>
    </row>
    <row r="18" spans="2:33" ht="12.75" customHeight="1" x14ac:dyDescent="0.25">
      <c r="C18" s="38"/>
      <c r="D18" s="381"/>
      <c r="E18" s="38"/>
      <c r="F18" s="38"/>
      <c r="G18" s="38"/>
      <c r="H18" s="38"/>
      <c r="I18" s="38"/>
      <c r="J18" s="38"/>
      <c r="Q18" s="44"/>
      <c r="R18" s="44"/>
      <c r="S18" s="44"/>
      <c r="T18" s="44"/>
      <c r="U18" s="44"/>
      <c r="V18" s="44"/>
      <c r="W18" s="44"/>
      <c r="X18" s="44"/>
      <c r="AC18" s="30"/>
      <c r="AD18" s="38"/>
      <c r="AE18" s="38"/>
      <c r="AF18" s="38"/>
      <c r="AG18" s="38"/>
    </row>
    <row r="19" spans="2:33" ht="12.75" customHeight="1" x14ac:dyDescent="0.25">
      <c r="C19" s="38"/>
      <c r="D19" s="38"/>
      <c r="E19" s="38"/>
      <c r="F19" s="38"/>
      <c r="G19" s="38"/>
      <c r="H19" s="38"/>
      <c r="I19" s="38"/>
      <c r="J19" s="38"/>
      <c r="Q19" s="44"/>
      <c r="R19" s="44"/>
      <c r="S19" s="44"/>
      <c r="T19" s="44"/>
      <c r="U19" s="44"/>
      <c r="V19" s="44"/>
      <c r="W19" s="44"/>
      <c r="X19" s="44"/>
      <c r="AC19" s="30"/>
      <c r="AD19" s="38"/>
      <c r="AE19" s="38"/>
      <c r="AF19" s="38"/>
      <c r="AG19" s="38"/>
    </row>
    <row r="20" spans="2:33" ht="14.15" customHeight="1" x14ac:dyDescent="0.25">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5">
      <c r="C21" s="38"/>
      <c r="D21" s="38"/>
      <c r="E21" s="38"/>
      <c r="F21" s="38"/>
      <c r="G21" s="38"/>
      <c r="H21" s="38"/>
      <c r="I21" s="38"/>
      <c r="J21" s="38"/>
      <c r="AC21" s="30"/>
      <c r="AD21" s="38"/>
      <c r="AE21" s="38"/>
      <c r="AF21" s="38"/>
      <c r="AG21" s="38"/>
    </row>
    <row r="22" spans="2:33" ht="17.25" customHeight="1" x14ac:dyDescent="0.25">
      <c r="B22" s="25"/>
      <c r="C22" s="38"/>
      <c r="D22" s="53"/>
      <c r="E22" s="53"/>
      <c r="F22" s="53"/>
      <c r="G22" s="53"/>
      <c r="H22" s="53"/>
      <c r="I22" s="53"/>
      <c r="Q22" s="26"/>
    </row>
    <row r="23" spans="2:33" ht="20.5" customHeight="1" x14ac:dyDescent="0.3">
      <c r="Q23" s="57"/>
      <c r="R23" s="57"/>
      <c r="S23" s="57"/>
      <c r="T23" s="57"/>
      <c r="U23" s="57"/>
      <c r="V23" s="57"/>
      <c r="W23" s="57"/>
      <c r="X23" s="57"/>
      <c r="AC23" s="30"/>
      <c r="AD23" s="38"/>
      <c r="AE23" s="38"/>
      <c r="AF23" s="38"/>
      <c r="AG23" s="38"/>
    </row>
    <row r="24" spans="2:33" ht="33.65" customHeight="1" x14ac:dyDescent="0.25">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5">
      <c r="D25" s="53"/>
      <c r="E25" s="53"/>
      <c r="F25" s="53"/>
      <c r="G25" s="53"/>
      <c r="H25" s="53"/>
      <c r="I25" s="53"/>
    </row>
    <row r="26" spans="2:33" x14ac:dyDescent="0.25">
      <c r="D26" s="53"/>
      <c r="E26" s="53"/>
      <c r="F26" s="53"/>
      <c r="G26" s="53"/>
      <c r="H26" s="53"/>
      <c r="I26" s="53"/>
    </row>
    <row r="27" spans="2:33" ht="27.75" customHeight="1" x14ac:dyDescent="0.25">
      <c r="D27" s="60"/>
      <c r="E27" s="60"/>
      <c r="F27" s="60"/>
      <c r="H27" s="58"/>
      <c r="I27" s="58"/>
      <c r="J27" s="58"/>
    </row>
    <row r="28" spans="2:33" ht="19.5" customHeight="1" x14ac:dyDescent="0.25">
      <c r="C28" s="23"/>
      <c r="D28" s="23"/>
      <c r="E28" s="23"/>
      <c r="F28" s="23"/>
      <c r="H28" s="58"/>
      <c r="I28" s="58"/>
      <c r="J28" s="58"/>
    </row>
    <row r="29" spans="2:33" ht="12.75" customHeight="1" x14ac:dyDescent="0.25"/>
    <row r="30" spans="2:33" ht="27.75" customHeight="1" x14ac:dyDescent="0.25">
      <c r="C30" s="60"/>
      <c r="D30" s="60"/>
      <c r="E30" s="60"/>
      <c r="F30" s="60"/>
    </row>
    <row r="31" spans="2:33" ht="19.5" customHeight="1" x14ac:dyDescent="0.25">
      <c r="C31" s="23"/>
      <c r="D31" s="23"/>
      <c r="E31" s="23"/>
      <c r="F31" s="23"/>
      <c r="Q31" s="61"/>
      <c r="R31" s="61"/>
      <c r="S31" s="61"/>
    </row>
    <row r="32" spans="2:33" ht="12.75" customHeight="1" x14ac:dyDescent="0.25">
      <c r="G32" s="27"/>
    </row>
    <row r="33" spans="3:44" ht="27.75" customHeight="1" x14ac:dyDescent="0.25">
      <c r="C33" s="60"/>
      <c r="D33" s="60"/>
      <c r="E33" s="60"/>
      <c r="F33" s="60"/>
      <c r="H33" s="58"/>
      <c r="I33" s="58"/>
    </row>
    <row r="34" spans="3:44" ht="19.5" customHeight="1" x14ac:dyDescent="0.25">
      <c r="C34" s="23"/>
      <c r="D34" s="23"/>
      <c r="E34" s="23"/>
      <c r="F34" s="23"/>
      <c r="H34" s="62"/>
      <c r="I34" s="62"/>
      <c r="Q34" s="61"/>
      <c r="R34" s="61"/>
      <c r="S34" s="61"/>
    </row>
    <row r="36" spans="3:44" x14ac:dyDescent="0.25">
      <c r="C36" s="58"/>
      <c r="D36" s="58"/>
      <c r="E36" s="58"/>
      <c r="F36" s="58"/>
      <c r="G36" s="58"/>
      <c r="H36" s="58"/>
      <c r="I36" s="58"/>
      <c r="J36" s="58"/>
      <c r="K36" s="58"/>
      <c r="L36" s="58"/>
      <c r="M36" s="58"/>
      <c r="N36" s="58"/>
      <c r="O36" s="58"/>
    </row>
    <row r="37" spans="3:44" ht="13" x14ac:dyDescent="0.25">
      <c r="C37" s="63"/>
      <c r="D37" s="63"/>
      <c r="E37" s="63"/>
      <c r="F37" s="63"/>
      <c r="G37" s="63"/>
      <c r="H37" s="63"/>
      <c r="I37" s="63"/>
      <c r="J37" s="63"/>
      <c r="K37" s="63"/>
      <c r="L37" s="63"/>
      <c r="M37" s="63"/>
      <c r="N37" s="63"/>
      <c r="O37" s="63"/>
    </row>
    <row r="38" spans="3:44" ht="12.75" customHeight="1" x14ac:dyDescent="0.25">
      <c r="C38" s="64"/>
      <c r="D38" s="64"/>
      <c r="E38" s="64"/>
      <c r="F38" s="64"/>
      <c r="G38" s="64"/>
      <c r="H38" s="64"/>
      <c r="I38" s="64"/>
      <c r="J38" s="64"/>
      <c r="K38" s="64"/>
      <c r="L38" s="65"/>
    </row>
    <row r="39" spans="3:44" ht="27.75" customHeight="1" x14ac:dyDescent="0.25">
      <c r="C39" s="58"/>
      <c r="D39" s="58"/>
      <c r="E39" s="58"/>
      <c r="F39" s="58"/>
      <c r="G39" s="58"/>
      <c r="H39" s="58"/>
      <c r="I39" s="58"/>
      <c r="J39" s="58"/>
      <c r="K39" s="58"/>
      <c r="L39" s="58"/>
      <c r="M39" s="58"/>
      <c r="N39" s="58"/>
      <c r="O39" s="58"/>
    </row>
    <row r="40" spans="3:44" ht="25.5" customHeight="1" x14ac:dyDescent="0.25">
      <c r="C40" s="63"/>
      <c r="D40" s="63"/>
      <c r="E40" s="63"/>
      <c r="F40" s="63"/>
      <c r="G40" s="63"/>
      <c r="H40" s="63"/>
      <c r="I40" s="63"/>
      <c r="J40" s="63"/>
      <c r="K40" s="63"/>
      <c r="L40" s="63"/>
      <c r="M40" s="63"/>
      <c r="N40" s="63"/>
      <c r="O40" s="63"/>
      <c r="Q40" s="61"/>
      <c r="R40" s="61"/>
      <c r="S40" s="61"/>
      <c r="W40" s="27"/>
    </row>
    <row r="41" spans="3:44" ht="18.75" customHeight="1" x14ac:dyDescent="0.25">
      <c r="C41" s="38"/>
      <c r="D41" s="38"/>
      <c r="E41" s="38"/>
      <c r="F41" s="38"/>
      <c r="G41" s="38"/>
      <c r="H41" s="38"/>
      <c r="I41" s="38"/>
      <c r="J41" s="38"/>
      <c r="K41" s="38"/>
      <c r="L41" s="38"/>
      <c r="M41" s="38"/>
      <c r="N41" s="38"/>
      <c r="O41" s="38"/>
    </row>
    <row r="42" spans="3:44" ht="37.5" customHeight="1" x14ac:dyDescent="0.25">
      <c r="G42" s="66"/>
      <c r="H42" s="66"/>
      <c r="I42" s="66"/>
      <c r="J42" s="66"/>
      <c r="K42" s="66"/>
      <c r="L42" s="66"/>
      <c r="M42" s="38"/>
      <c r="N42" s="38"/>
      <c r="O42" s="38"/>
      <c r="Y42" s="67"/>
      <c r="Z42" s="68"/>
      <c r="AA42" s="68"/>
      <c r="AB42" s="68"/>
    </row>
    <row r="43" spans="3:44" ht="40.5" customHeight="1" x14ac:dyDescent="0.4">
      <c r="C43" s="69"/>
      <c r="D43" s="69"/>
      <c r="E43" s="69"/>
      <c r="F43" s="69"/>
      <c r="G43" s="66"/>
      <c r="H43" s="66"/>
      <c r="I43" s="66"/>
      <c r="J43" s="66"/>
      <c r="K43" s="66"/>
      <c r="L43" s="66"/>
      <c r="Q43" s="70"/>
      <c r="R43" s="70"/>
      <c r="S43" s="34"/>
      <c r="T43" s="34"/>
      <c r="U43" s="34"/>
    </row>
    <row r="44" spans="3:44" ht="96.75" customHeight="1" x14ac:dyDescent="0.25">
      <c r="C44" s="43"/>
      <c r="F44" s="71"/>
      <c r="G44" s="71"/>
      <c r="H44" s="71"/>
      <c r="I44" s="71"/>
      <c r="J44" s="72"/>
      <c r="K44" s="72"/>
      <c r="L44" s="72"/>
      <c r="M44" s="72"/>
      <c r="N44" s="38"/>
      <c r="O44" s="73"/>
      <c r="Q44" s="42"/>
      <c r="R44" s="44"/>
      <c r="S44" s="44"/>
      <c r="T44" s="44"/>
      <c r="U44" s="44"/>
      <c r="V44" s="44"/>
      <c r="W44" s="386"/>
      <c r="X44" s="386"/>
      <c r="Y44" s="382"/>
      <c r="Z44" s="386"/>
    </row>
    <row r="45" spans="3:44" ht="43.5" customHeight="1" x14ac:dyDescent="0.25">
      <c r="C45" s="43"/>
      <c r="D45" s="58"/>
      <c r="E45" s="58"/>
      <c r="F45" s="58"/>
      <c r="G45" s="58"/>
      <c r="H45" s="58"/>
      <c r="I45" s="58"/>
      <c r="J45" s="38"/>
      <c r="K45" s="38"/>
      <c r="L45" s="38"/>
      <c r="M45" s="38"/>
      <c r="N45" s="74"/>
      <c r="O45" s="74"/>
      <c r="Q45" s="42"/>
      <c r="R45" s="44"/>
      <c r="S45" s="44"/>
      <c r="T45" s="44"/>
      <c r="U45" s="44"/>
      <c r="V45" s="44"/>
      <c r="W45" s="387"/>
      <c r="X45" s="388"/>
      <c r="Y45" s="389"/>
      <c r="Z45" s="390"/>
      <c r="AA45" s="391"/>
      <c r="AB45" s="392"/>
      <c r="AC45" s="392"/>
      <c r="AD45" s="392"/>
      <c r="AE45" s="392"/>
      <c r="AF45" s="392"/>
      <c r="AG45" s="392"/>
      <c r="AH45" s="392"/>
      <c r="AI45" s="392"/>
      <c r="AJ45" s="392"/>
      <c r="AK45" s="392"/>
      <c r="AL45" s="392"/>
      <c r="AM45" s="392"/>
      <c r="AN45" s="392"/>
      <c r="AO45" s="392"/>
      <c r="AP45" s="392"/>
      <c r="AQ45" s="392"/>
      <c r="AR45" s="392"/>
    </row>
    <row r="46" spans="3:44" ht="42.75" customHeight="1" x14ac:dyDescent="0.25">
      <c r="C46" s="43"/>
      <c r="D46" s="58"/>
      <c r="E46" s="58"/>
      <c r="F46" s="58"/>
      <c r="G46" s="58"/>
      <c r="H46" s="58"/>
      <c r="I46" s="58"/>
      <c r="J46" s="38"/>
      <c r="K46" s="38"/>
      <c r="L46" s="38"/>
      <c r="M46" s="38"/>
      <c r="N46" s="74"/>
      <c r="O46" s="74"/>
      <c r="Q46" s="42"/>
      <c r="R46" s="44"/>
      <c r="S46" s="44"/>
      <c r="T46" s="44"/>
      <c r="U46" s="44"/>
      <c r="V46" s="44"/>
      <c r="W46" s="387"/>
      <c r="X46" s="388"/>
      <c r="Y46" s="389"/>
      <c r="Z46" s="390"/>
    </row>
    <row r="47" spans="3:44" ht="42.75" customHeight="1" x14ac:dyDescent="0.25">
      <c r="C47" s="43"/>
      <c r="D47" s="58"/>
      <c r="E47" s="58"/>
      <c r="F47" s="58"/>
      <c r="G47" s="58"/>
      <c r="H47" s="58"/>
      <c r="I47" s="58"/>
      <c r="J47" s="38"/>
      <c r="K47" s="38"/>
      <c r="L47" s="38"/>
      <c r="M47" s="38"/>
      <c r="N47" s="74"/>
      <c r="O47" s="74"/>
      <c r="Q47" s="42"/>
      <c r="R47" s="44"/>
      <c r="S47" s="44"/>
      <c r="T47" s="44"/>
      <c r="U47" s="44"/>
      <c r="V47" s="44"/>
      <c r="W47" s="387"/>
      <c r="X47" s="388"/>
      <c r="Y47" s="389"/>
      <c r="Z47" s="390"/>
    </row>
    <row r="48" spans="3:44" ht="42.75" customHeight="1" x14ac:dyDescent="0.25">
      <c r="C48" s="43"/>
      <c r="D48" s="58"/>
      <c r="E48" s="58"/>
      <c r="F48" s="58"/>
      <c r="G48" s="58"/>
      <c r="H48" s="58"/>
      <c r="I48" s="58"/>
      <c r="J48" s="38"/>
      <c r="K48" s="38"/>
      <c r="L48" s="38"/>
      <c r="M48" s="38"/>
      <c r="N48" s="74"/>
      <c r="O48" s="74"/>
      <c r="Q48" s="42"/>
      <c r="R48" s="44"/>
      <c r="S48" s="44"/>
      <c r="T48" s="44"/>
      <c r="U48" s="44"/>
      <c r="V48" s="44"/>
      <c r="W48" s="387"/>
      <c r="X48" s="388"/>
      <c r="Y48" s="389"/>
      <c r="Z48" s="390"/>
    </row>
    <row r="49" spans="2:28" ht="42.75" customHeight="1" x14ac:dyDescent="0.25">
      <c r="C49" s="43"/>
      <c r="D49" s="58"/>
      <c r="E49" s="58"/>
      <c r="F49" s="58"/>
      <c r="G49" s="58"/>
      <c r="H49" s="58"/>
      <c r="I49" s="58"/>
      <c r="J49" s="38"/>
      <c r="K49" s="38"/>
      <c r="L49" s="38"/>
      <c r="M49" s="38"/>
      <c r="N49" s="74"/>
      <c r="O49" s="74"/>
      <c r="Q49" s="42"/>
      <c r="R49" s="44"/>
      <c r="S49" s="44"/>
      <c r="T49" s="44"/>
      <c r="U49" s="44"/>
      <c r="V49" s="44"/>
      <c r="W49" s="387"/>
      <c r="X49" s="388"/>
      <c r="Y49" s="389"/>
      <c r="Z49" s="390"/>
    </row>
    <row r="50" spans="2:28" ht="42.75" customHeight="1" x14ac:dyDescent="0.25">
      <c r="C50" s="43"/>
      <c r="D50" s="58"/>
      <c r="E50" s="58"/>
      <c r="F50" s="58"/>
      <c r="G50" s="58"/>
      <c r="H50" s="58"/>
      <c r="I50" s="58"/>
      <c r="J50" s="38"/>
      <c r="K50" s="38"/>
      <c r="L50" s="38"/>
      <c r="M50" s="38"/>
      <c r="N50" s="74"/>
      <c r="O50" s="74"/>
      <c r="Q50" s="42"/>
      <c r="R50" s="44"/>
      <c r="S50" s="44"/>
      <c r="T50" s="44"/>
      <c r="U50" s="44"/>
      <c r="V50" s="44"/>
      <c r="W50" s="387"/>
      <c r="X50" s="388"/>
      <c r="Y50" s="389"/>
      <c r="Z50" s="390"/>
    </row>
    <row r="51" spans="2:28" ht="42.75" customHeight="1" x14ac:dyDescent="0.25">
      <c r="C51" s="43"/>
      <c r="D51" s="58"/>
      <c r="E51" s="58"/>
      <c r="F51" s="58"/>
      <c r="G51" s="58"/>
      <c r="H51" s="58"/>
      <c r="I51" s="58"/>
      <c r="J51" s="38"/>
      <c r="K51" s="38"/>
      <c r="L51" s="38"/>
      <c r="M51" s="38"/>
      <c r="N51" s="74"/>
      <c r="O51" s="74"/>
      <c r="Q51" s="42"/>
      <c r="R51" s="44"/>
      <c r="S51" s="44"/>
      <c r="T51" s="44"/>
      <c r="U51" s="44"/>
      <c r="V51" s="44"/>
      <c r="W51" s="387"/>
      <c r="X51" s="388"/>
      <c r="Y51" s="389"/>
      <c r="Z51" s="390"/>
    </row>
    <row r="52" spans="2:28" ht="42.75" customHeight="1" x14ac:dyDescent="0.25">
      <c r="C52" s="43"/>
      <c r="D52" s="58"/>
      <c r="E52" s="58"/>
      <c r="F52" s="58"/>
      <c r="G52" s="58"/>
      <c r="H52" s="58"/>
      <c r="I52" s="58"/>
      <c r="J52" s="38"/>
      <c r="K52" s="38"/>
      <c r="L52" s="38"/>
      <c r="M52" s="38"/>
      <c r="N52" s="74"/>
      <c r="O52" s="74"/>
      <c r="Q52" s="42"/>
      <c r="R52" s="44"/>
      <c r="S52" s="44"/>
      <c r="T52" s="44"/>
      <c r="U52" s="44"/>
      <c r="V52" s="44"/>
      <c r="W52" s="387"/>
      <c r="X52" s="388"/>
      <c r="Y52" s="389"/>
      <c r="Z52" s="390"/>
    </row>
    <row r="53" spans="2:28" ht="42.75" customHeight="1" x14ac:dyDescent="0.25">
      <c r="C53" s="43"/>
      <c r="D53" s="58"/>
      <c r="E53" s="58"/>
      <c r="F53" s="58"/>
      <c r="G53" s="58"/>
      <c r="H53" s="58"/>
      <c r="I53" s="58"/>
      <c r="J53" s="38"/>
      <c r="K53" s="38"/>
      <c r="L53" s="38"/>
      <c r="M53" s="38"/>
      <c r="N53" s="74"/>
      <c r="O53" s="74"/>
      <c r="Q53" s="42"/>
      <c r="R53" s="44"/>
      <c r="S53" s="44"/>
      <c r="T53" s="44"/>
      <c r="U53" s="44"/>
      <c r="V53" s="44"/>
      <c r="W53" s="387"/>
      <c r="X53" s="388"/>
      <c r="Y53" s="389"/>
      <c r="Z53" s="390"/>
    </row>
    <row r="54" spans="2:28" ht="42.75" customHeight="1" x14ac:dyDescent="0.25">
      <c r="C54" s="43"/>
      <c r="D54" s="58"/>
      <c r="E54" s="58"/>
      <c r="F54" s="58"/>
      <c r="G54" s="58"/>
      <c r="H54" s="58"/>
      <c r="I54" s="58"/>
      <c r="J54" s="38"/>
      <c r="K54" s="38"/>
      <c r="L54" s="38"/>
      <c r="M54" s="38"/>
      <c r="N54" s="74"/>
      <c r="O54" s="74"/>
      <c r="Q54" s="42"/>
      <c r="R54" s="44"/>
      <c r="S54" s="44"/>
      <c r="T54" s="44"/>
      <c r="U54" s="44"/>
      <c r="V54" s="44"/>
      <c r="W54" s="387"/>
      <c r="X54" s="388"/>
      <c r="Y54" s="389"/>
      <c r="Z54" s="390"/>
    </row>
    <row r="55" spans="2:28" x14ac:dyDescent="0.25">
      <c r="D55" s="30"/>
      <c r="I55" s="29"/>
      <c r="Q55" s="76"/>
      <c r="R55" s="61"/>
      <c r="S55" s="61"/>
      <c r="AA55" s="68"/>
      <c r="AB55" s="68"/>
    </row>
    <row r="56" spans="2:28" ht="30.75" customHeight="1" x14ac:dyDescent="0.25">
      <c r="C56" s="77"/>
      <c r="D56" s="78"/>
      <c r="E56" s="78"/>
      <c r="F56" s="78"/>
      <c r="Q56" s="61"/>
      <c r="R56" s="61"/>
      <c r="S56" s="61"/>
      <c r="V56" s="68"/>
      <c r="W56" s="68"/>
      <c r="X56" s="79"/>
      <c r="Y56" s="393"/>
      <c r="Z56" s="394"/>
      <c r="AA56" s="68"/>
      <c r="AB56" s="68"/>
    </row>
    <row r="57" spans="2:28" x14ac:dyDescent="0.25">
      <c r="D57" s="30"/>
      <c r="I57" s="29"/>
      <c r="Q57" s="61"/>
      <c r="R57" s="61"/>
      <c r="S57" s="61"/>
      <c r="AA57" s="68"/>
      <c r="AB57" s="68"/>
    </row>
    <row r="58" spans="2:28" ht="15.5" x14ac:dyDescent="0.25">
      <c r="B58" s="80"/>
      <c r="C58" s="81"/>
      <c r="D58" s="81"/>
      <c r="E58" s="81"/>
      <c r="F58" s="81"/>
      <c r="G58" s="81"/>
      <c r="K58" s="68"/>
      <c r="Q58" s="68"/>
      <c r="R58" s="68"/>
      <c r="S58" s="68"/>
      <c r="T58" s="68"/>
      <c r="U58" s="68"/>
      <c r="W58" s="82"/>
      <c r="AA58" s="68"/>
      <c r="AB58" s="68"/>
    </row>
    <row r="59" spans="2:28" ht="13" x14ac:dyDescent="0.25">
      <c r="B59" s="80"/>
      <c r="C59" s="68"/>
      <c r="D59" s="68"/>
      <c r="E59" s="68"/>
      <c r="F59" s="68"/>
      <c r="G59" s="68"/>
      <c r="H59" s="68"/>
      <c r="I59" s="68"/>
      <c r="J59" s="68"/>
      <c r="K59" s="68"/>
      <c r="Q59" s="68"/>
      <c r="R59" s="68"/>
      <c r="S59" s="68"/>
      <c r="T59" s="68"/>
      <c r="U59" s="68"/>
      <c r="V59" s="395"/>
      <c r="W59" s="396"/>
      <c r="X59" s="396"/>
      <c r="Y59" s="83"/>
      <c r="Z59" s="84"/>
      <c r="AA59" s="68"/>
      <c r="AB59" s="68"/>
    </row>
    <row r="60" spans="2:28" ht="13" x14ac:dyDescent="0.25">
      <c r="B60" s="80"/>
      <c r="C60" s="71"/>
      <c r="D60" s="71"/>
      <c r="E60" s="71"/>
      <c r="F60" s="71"/>
      <c r="G60" s="72"/>
      <c r="H60" s="72"/>
      <c r="I60" s="72"/>
      <c r="J60" s="72"/>
      <c r="K60" s="72"/>
      <c r="L60" s="72"/>
      <c r="M60" s="72"/>
      <c r="N60" s="73"/>
      <c r="O60" s="73"/>
      <c r="Q60" s="42"/>
      <c r="R60" s="44"/>
      <c r="S60" s="44"/>
      <c r="T60" s="44"/>
      <c r="U60" s="44"/>
      <c r="V60" s="44"/>
      <c r="W60" s="386"/>
      <c r="X60" s="386"/>
      <c r="Y60" s="382"/>
      <c r="Z60" s="386"/>
      <c r="AA60" s="68"/>
      <c r="AB60" s="68"/>
    </row>
    <row r="61" spans="2:28" x14ac:dyDescent="0.25">
      <c r="B61" s="80"/>
      <c r="C61" s="58"/>
      <c r="D61" s="58"/>
      <c r="E61" s="58"/>
      <c r="F61" s="58"/>
      <c r="G61" s="58"/>
      <c r="H61" s="58"/>
      <c r="I61" s="58"/>
      <c r="J61" s="58"/>
      <c r="K61" s="58"/>
      <c r="L61" s="58"/>
      <c r="M61" s="58"/>
      <c r="N61" s="74"/>
      <c r="O61" s="74"/>
      <c r="Q61" s="42"/>
      <c r="R61" s="44"/>
      <c r="S61" s="44"/>
      <c r="T61" s="44"/>
      <c r="U61" s="44"/>
      <c r="V61" s="44"/>
      <c r="W61" s="397"/>
      <c r="X61" s="398"/>
      <c r="Y61" s="399"/>
      <c r="Z61" s="398"/>
      <c r="AA61" s="68"/>
      <c r="AB61" s="68"/>
    </row>
    <row r="62" spans="2:28" ht="13" x14ac:dyDescent="0.25">
      <c r="B62" s="80"/>
      <c r="C62" s="85"/>
      <c r="D62" s="85"/>
      <c r="E62" s="85"/>
      <c r="F62" s="68"/>
      <c r="G62" s="85"/>
      <c r="H62" s="85"/>
      <c r="I62" s="85"/>
      <c r="J62" s="85"/>
      <c r="K62" s="85"/>
      <c r="L62" s="64"/>
      <c r="M62" s="64"/>
      <c r="Q62" s="86"/>
      <c r="R62" s="68"/>
      <c r="S62" s="68"/>
      <c r="T62" s="68"/>
      <c r="U62" s="68"/>
      <c r="V62" s="395"/>
      <c r="W62" s="396"/>
      <c r="X62" s="396"/>
      <c r="Y62" s="83"/>
      <c r="Z62" s="84"/>
      <c r="AA62" s="68"/>
      <c r="AB62" s="68"/>
    </row>
    <row r="63" spans="2:28" x14ac:dyDescent="0.25">
      <c r="B63" s="80"/>
      <c r="C63" s="58"/>
      <c r="D63" s="58"/>
      <c r="E63" s="58"/>
      <c r="F63" s="58"/>
      <c r="G63" s="58"/>
      <c r="H63" s="58"/>
      <c r="I63" s="58"/>
      <c r="J63" s="58"/>
      <c r="K63" s="58"/>
      <c r="L63" s="58"/>
      <c r="M63" s="58"/>
      <c r="N63" s="74"/>
      <c r="O63" s="74"/>
      <c r="Q63" s="42"/>
      <c r="R63" s="44"/>
      <c r="S63" s="44"/>
      <c r="T63" s="44"/>
      <c r="U63" s="44"/>
      <c r="V63" s="44"/>
      <c r="W63" s="397"/>
      <c r="X63" s="398"/>
      <c r="Y63" s="399"/>
      <c r="Z63" s="398"/>
      <c r="AA63" s="68"/>
      <c r="AB63" s="68"/>
    </row>
    <row r="64" spans="2:28" ht="13" x14ac:dyDescent="0.25">
      <c r="B64" s="80"/>
      <c r="C64" s="85"/>
      <c r="D64" s="85"/>
      <c r="E64" s="85"/>
      <c r="F64" s="68"/>
      <c r="G64" s="85"/>
      <c r="H64" s="85"/>
      <c r="I64" s="85"/>
      <c r="J64" s="85"/>
      <c r="K64" s="85"/>
      <c r="L64" s="64"/>
      <c r="M64" s="64"/>
      <c r="Q64" s="68"/>
      <c r="R64" s="68"/>
      <c r="S64" s="68"/>
      <c r="T64" s="68"/>
      <c r="U64" s="68"/>
      <c r="V64" s="395"/>
      <c r="W64" s="396"/>
      <c r="X64" s="396"/>
      <c r="Y64" s="83"/>
      <c r="Z64" s="84"/>
      <c r="AA64" s="68"/>
      <c r="AB64" s="68"/>
    </row>
    <row r="65" spans="2:28" x14ac:dyDescent="0.25">
      <c r="B65" s="80"/>
      <c r="C65" s="58"/>
      <c r="D65" s="58"/>
      <c r="E65" s="58"/>
      <c r="F65" s="58"/>
      <c r="G65" s="58"/>
      <c r="H65" s="58"/>
      <c r="I65" s="58"/>
      <c r="J65" s="58"/>
      <c r="K65" s="58"/>
      <c r="L65" s="58"/>
      <c r="M65" s="58"/>
      <c r="N65" s="74"/>
      <c r="O65" s="74"/>
      <c r="Q65" s="42"/>
      <c r="R65" s="44"/>
      <c r="S65" s="44"/>
      <c r="T65" s="44"/>
      <c r="U65" s="44"/>
      <c r="V65" s="44"/>
      <c r="W65" s="397"/>
      <c r="X65" s="398"/>
      <c r="Y65" s="399"/>
      <c r="Z65" s="398"/>
      <c r="AA65" s="68"/>
      <c r="AB65" s="68"/>
    </row>
    <row r="66" spans="2:28" ht="13" x14ac:dyDescent="0.25">
      <c r="B66" s="80"/>
      <c r="C66" s="85"/>
      <c r="D66" s="85"/>
      <c r="E66" s="85"/>
      <c r="F66" s="68"/>
      <c r="G66" s="85"/>
      <c r="H66" s="85"/>
      <c r="I66" s="85"/>
      <c r="J66" s="85"/>
      <c r="K66" s="85"/>
      <c r="L66" s="64"/>
      <c r="M66" s="64"/>
      <c r="Q66" s="68"/>
      <c r="R66" s="68"/>
      <c r="S66" s="68"/>
      <c r="T66" s="68"/>
      <c r="U66" s="68"/>
      <c r="V66" s="395"/>
      <c r="W66" s="396"/>
      <c r="X66" s="396"/>
      <c r="Y66" s="83"/>
      <c r="Z66" s="84"/>
      <c r="AA66" s="68"/>
      <c r="AB66" s="68"/>
    </row>
    <row r="67" spans="2:28" x14ac:dyDescent="0.25">
      <c r="B67" s="80"/>
      <c r="C67" s="58"/>
      <c r="D67" s="58"/>
      <c r="E67" s="58"/>
      <c r="F67" s="58"/>
      <c r="G67" s="58"/>
      <c r="H67" s="58"/>
      <c r="I67" s="58"/>
      <c r="J67" s="58"/>
      <c r="K67" s="58"/>
      <c r="L67" s="58"/>
      <c r="M67" s="58"/>
      <c r="N67" s="74"/>
      <c r="O67" s="74"/>
      <c r="Q67" s="42"/>
      <c r="R67" s="44"/>
      <c r="S67" s="44"/>
      <c r="T67" s="44"/>
      <c r="U67" s="44"/>
      <c r="V67" s="44"/>
      <c r="W67" s="397"/>
      <c r="X67" s="398"/>
      <c r="Y67" s="399"/>
      <c r="Z67" s="398"/>
      <c r="AA67" s="68"/>
      <c r="AB67" s="68"/>
    </row>
    <row r="68" spans="2:28" ht="13" x14ac:dyDescent="0.25">
      <c r="B68" s="80"/>
      <c r="C68" s="85"/>
      <c r="D68" s="85"/>
      <c r="E68" s="85"/>
      <c r="F68" s="68"/>
      <c r="G68" s="85"/>
      <c r="H68" s="85"/>
      <c r="I68" s="85"/>
      <c r="J68" s="85"/>
      <c r="K68" s="85"/>
      <c r="L68" s="64"/>
      <c r="M68" s="64"/>
      <c r="Q68" s="68"/>
      <c r="R68" s="68"/>
      <c r="S68" s="68"/>
      <c r="T68" s="68"/>
      <c r="U68" s="68"/>
      <c r="V68" s="400"/>
      <c r="W68" s="401"/>
      <c r="X68" s="401"/>
      <c r="Y68" s="83"/>
      <c r="Z68" s="84"/>
      <c r="AA68" s="68"/>
      <c r="AB68" s="68"/>
    </row>
    <row r="69" spans="2:28" x14ac:dyDescent="0.25">
      <c r="B69" s="80"/>
      <c r="C69" s="58"/>
      <c r="D69" s="58"/>
      <c r="E69" s="58"/>
      <c r="F69" s="58"/>
      <c r="G69" s="58"/>
      <c r="H69" s="58"/>
      <c r="I69" s="58"/>
      <c r="J69" s="58"/>
      <c r="K69" s="58"/>
      <c r="L69" s="58"/>
      <c r="M69" s="58"/>
      <c r="N69" s="74"/>
      <c r="O69" s="74"/>
      <c r="Q69" s="42"/>
      <c r="R69" s="44"/>
      <c r="S69" s="44"/>
      <c r="T69" s="44"/>
      <c r="U69" s="44"/>
      <c r="V69" s="44"/>
      <c r="W69" s="397"/>
      <c r="X69" s="398"/>
      <c r="Y69" s="399"/>
      <c r="Z69" s="398"/>
      <c r="AA69" s="68"/>
      <c r="AB69" s="68"/>
    </row>
    <row r="70" spans="2:28" ht="13" x14ac:dyDescent="0.25">
      <c r="B70" s="80"/>
      <c r="C70" s="85"/>
      <c r="D70" s="85"/>
      <c r="E70" s="85"/>
      <c r="F70" s="68"/>
      <c r="G70" s="85"/>
      <c r="H70" s="85"/>
      <c r="I70" s="85"/>
      <c r="J70" s="85"/>
      <c r="K70" s="85"/>
      <c r="L70" s="64"/>
      <c r="M70" s="64"/>
      <c r="Q70" s="68"/>
      <c r="R70" s="68"/>
      <c r="S70" s="68"/>
      <c r="T70" s="68"/>
      <c r="U70" s="68"/>
      <c r="V70" s="395"/>
      <c r="W70" s="396"/>
      <c r="X70" s="396"/>
      <c r="Y70" s="83"/>
      <c r="Z70" s="84"/>
      <c r="AA70" s="68"/>
      <c r="AB70" s="68"/>
    </row>
    <row r="71" spans="2:28" x14ac:dyDescent="0.25">
      <c r="B71" s="80"/>
      <c r="C71" s="58"/>
      <c r="D71" s="58"/>
      <c r="E71" s="58"/>
      <c r="F71" s="58"/>
      <c r="G71" s="58"/>
      <c r="H71" s="58"/>
      <c r="I71" s="58"/>
      <c r="J71" s="58"/>
      <c r="K71" s="58"/>
      <c r="L71" s="58"/>
      <c r="M71" s="58"/>
      <c r="N71" s="74"/>
      <c r="O71" s="74"/>
      <c r="Q71" s="42"/>
      <c r="R71" s="44"/>
      <c r="S71" s="44"/>
      <c r="T71" s="44"/>
      <c r="U71" s="44"/>
      <c r="V71" s="44"/>
      <c r="W71" s="397"/>
      <c r="X71" s="398"/>
      <c r="Y71" s="399"/>
      <c r="Z71" s="398"/>
      <c r="AA71" s="68"/>
      <c r="AB71" s="68"/>
    </row>
    <row r="72" spans="2:28" ht="13" x14ac:dyDescent="0.25">
      <c r="B72" s="80"/>
      <c r="C72" s="85"/>
      <c r="D72" s="85"/>
      <c r="E72" s="85"/>
      <c r="F72" s="68"/>
      <c r="G72" s="85"/>
      <c r="H72" s="85"/>
      <c r="I72" s="85"/>
      <c r="J72" s="85"/>
      <c r="K72" s="85"/>
      <c r="L72" s="64"/>
      <c r="M72" s="64"/>
      <c r="Q72" s="68"/>
      <c r="R72" s="68"/>
      <c r="S72" s="68"/>
      <c r="T72" s="68"/>
      <c r="U72" s="68"/>
      <c r="V72" s="395"/>
      <c r="W72" s="396"/>
      <c r="X72" s="396"/>
      <c r="Y72" s="83"/>
      <c r="Z72" s="84"/>
      <c r="AA72" s="68"/>
      <c r="AB72" s="68"/>
    </row>
    <row r="73" spans="2:28" x14ac:dyDescent="0.25">
      <c r="B73" s="80"/>
      <c r="C73" s="58"/>
      <c r="D73" s="58"/>
      <c r="E73" s="58"/>
      <c r="F73" s="58"/>
      <c r="G73" s="58"/>
      <c r="H73" s="58"/>
      <c r="I73" s="58"/>
      <c r="J73" s="58"/>
      <c r="K73" s="58"/>
      <c r="L73" s="58"/>
      <c r="M73" s="58"/>
      <c r="N73" s="74"/>
      <c r="O73" s="74"/>
      <c r="Q73" s="42"/>
      <c r="R73" s="44"/>
      <c r="S73" s="44"/>
      <c r="T73" s="44"/>
      <c r="U73" s="44"/>
      <c r="V73" s="44"/>
      <c r="W73" s="397"/>
      <c r="X73" s="398"/>
      <c r="Y73" s="399"/>
      <c r="Z73" s="398"/>
      <c r="AA73" s="68"/>
      <c r="AB73" s="68"/>
    </row>
    <row r="74" spans="2:28" ht="13" x14ac:dyDescent="0.25">
      <c r="B74" s="80"/>
      <c r="C74" s="68"/>
      <c r="D74" s="68"/>
      <c r="E74" s="68"/>
      <c r="F74" s="68"/>
      <c r="G74" s="68"/>
      <c r="H74" s="68"/>
      <c r="I74" s="68"/>
      <c r="J74" s="68"/>
      <c r="K74" s="68"/>
      <c r="Q74" s="68"/>
      <c r="R74" s="68"/>
      <c r="S74" s="68"/>
      <c r="T74" s="87"/>
      <c r="U74" s="87"/>
      <c r="V74" s="396"/>
      <c r="W74" s="396"/>
      <c r="X74" s="396"/>
      <c r="Y74" s="83"/>
      <c r="Z74" s="88"/>
      <c r="AA74" s="87"/>
      <c r="AB74" s="68"/>
    </row>
    <row r="75" spans="2:28" ht="13" x14ac:dyDescent="0.25">
      <c r="B75" s="80"/>
      <c r="C75" s="68"/>
      <c r="D75" s="68"/>
      <c r="E75" s="68"/>
      <c r="F75" s="68"/>
      <c r="G75" s="68"/>
      <c r="H75" s="68"/>
      <c r="I75" s="68"/>
      <c r="J75" s="68"/>
      <c r="K75" s="68"/>
      <c r="Q75" s="68"/>
      <c r="R75" s="68"/>
      <c r="S75" s="68"/>
      <c r="T75" s="87"/>
      <c r="U75" s="87"/>
      <c r="X75" s="79"/>
      <c r="Y75" s="402"/>
      <c r="Z75" s="402"/>
      <c r="AA75" s="87"/>
      <c r="AB75" s="68"/>
    </row>
    <row r="76" spans="2:28" ht="13" x14ac:dyDescent="0.25">
      <c r="B76" s="80"/>
      <c r="C76" s="68"/>
      <c r="D76" s="68"/>
      <c r="E76" s="68"/>
      <c r="F76" s="68"/>
      <c r="G76" s="68"/>
      <c r="H76" s="68"/>
      <c r="I76" s="68"/>
      <c r="J76" s="68"/>
      <c r="K76" s="68"/>
      <c r="Q76" s="68"/>
      <c r="R76" s="68"/>
      <c r="S76" s="68"/>
      <c r="T76" s="87"/>
      <c r="U76" s="87"/>
      <c r="Y76" s="83"/>
      <c r="Z76" s="88"/>
      <c r="AA76" s="87"/>
      <c r="AB76" s="68"/>
    </row>
    <row r="77" spans="2:28" ht="32.25" customHeight="1" x14ac:dyDescent="0.25">
      <c r="B77" s="80"/>
      <c r="C77" s="68"/>
      <c r="D77" s="68"/>
      <c r="E77" s="68"/>
      <c r="F77" s="68"/>
      <c r="G77" s="68"/>
      <c r="H77" s="68"/>
      <c r="I77" s="68"/>
      <c r="J77" s="68"/>
      <c r="K77" s="68"/>
      <c r="Q77" s="68"/>
      <c r="R77" s="68"/>
      <c r="S77" s="68"/>
      <c r="T77" s="87"/>
      <c r="U77" s="87"/>
      <c r="X77" s="83"/>
      <c r="Y77" s="402"/>
      <c r="Z77" s="402"/>
      <c r="AA77" s="87"/>
      <c r="AB77" s="68"/>
    </row>
    <row r="78" spans="2:28" ht="32.25" customHeight="1" x14ac:dyDescent="0.25">
      <c r="B78" s="80"/>
      <c r="C78" s="68"/>
      <c r="D78" s="68"/>
      <c r="E78" s="68"/>
      <c r="F78" s="68"/>
      <c r="G78" s="68"/>
      <c r="H78" s="68"/>
      <c r="I78" s="68"/>
      <c r="J78" s="68"/>
      <c r="K78" s="68"/>
      <c r="Q78" s="68"/>
      <c r="R78" s="68"/>
      <c r="S78" s="68"/>
      <c r="T78" s="87"/>
      <c r="U78" s="87"/>
      <c r="AA78" s="87"/>
      <c r="AB78" s="68"/>
    </row>
    <row r="79" spans="2:28" ht="19.5" customHeight="1" x14ac:dyDescent="0.25">
      <c r="C79" s="56"/>
      <c r="G79" s="27"/>
      <c r="L79" s="56"/>
      <c r="O79" s="27"/>
    </row>
    <row r="80" spans="2:28" ht="28.5" customHeight="1" x14ac:dyDescent="0.25">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5">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5">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5">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5">
      <c r="B84" s="80">
        <v>1</v>
      </c>
      <c r="K84" s="68"/>
      <c r="Q84" s="68"/>
      <c r="R84" s="68"/>
      <c r="S84" s="68"/>
      <c r="T84" s="68"/>
      <c r="U84" s="68"/>
      <c r="V84" s="68"/>
      <c r="W84" s="68"/>
      <c r="X84" s="68"/>
      <c r="Y84" s="83"/>
      <c r="Z84" s="84"/>
      <c r="AB84" s="68"/>
      <c r="AC84" s="68"/>
    </row>
    <row r="85" spans="2:29" ht="27.75" customHeight="1" x14ac:dyDescent="0.25">
      <c r="B85" s="80">
        <v>1</v>
      </c>
      <c r="C85" s="91"/>
      <c r="D85" s="78"/>
      <c r="E85" s="78"/>
      <c r="M85" s="92"/>
      <c r="N85" s="38"/>
      <c r="O85" s="38"/>
      <c r="Q85" s="68"/>
      <c r="R85" s="68"/>
      <c r="S85" s="68"/>
      <c r="T85" s="68"/>
      <c r="U85" s="68"/>
      <c r="V85" s="68"/>
      <c r="W85" s="68"/>
      <c r="X85" s="68"/>
      <c r="Y85" s="83"/>
      <c r="Z85" s="84"/>
      <c r="AA85" s="68"/>
      <c r="AB85" s="68"/>
    </row>
    <row r="86" spans="2:29" ht="33.75" customHeight="1" x14ac:dyDescent="0.25">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5">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5">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5">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5">
      <c r="B90" s="80"/>
      <c r="C90" s="34"/>
      <c r="M90" s="73"/>
      <c r="N90" s="73"/>
      <c r="O90" s="73"/>
      <c r="R90" s="68"/>
      <c r="S90" s="68"/>
      <c r="T90" s="68"/>
      <c r="U90" s="68"/>
      <c r="V90" s="68"/>
      <c r="W90" s="68"/>
      <c r="X90" s="68"/>
      <c r="Y90" s="83"/>
      <c r="Z90" s="84"/>
      <c r="AA90" s="68"/>
      <c r="AB90" s="68"/>
    </row>
    <row r="91" spans="2:29" ht="25.5" customHeight="1" x14ac:dyDescent="0.25">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5">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5">
      <c r="B93" s="80"/>
      <c r="C93" s="90"/>
      <c r="L93" s="93"/>
      <c r="M93" s="75"/>
      <c r="N93" s="38"/>
      <c r="O93" s="38"/>
      <c r="Q93" s="68"/>
      <c r="R93" s="68"/>
      <c r="S93" s="68"/>
      <c r="T93" s="68"/>
      <c r="U93" s="68"/>
      <c r="V93" s="68"/>
      <c r="W93" s="68"/>
      <c r="X93" s="68"/>
      <c r="Y93" s="83"/>
      <c r="Z93" s="84"/>
      <c r="AA93" s="68"/>
      <c r="AB93" s="68"/>
    </row>
    <row r="94" spans="2:29" ht="20.25" customHeight="1" x14ac:dyDescent="0.25">
      <c r="B94" s="80"/>
      <c r="C94" s="69"/>
      <c r="D94" s="69"/>
      <c r="E94" s="69"/>
      <c r="F94" s="69"/>
      <c r="G94" s="69"/>
      <c r="H94" s="27"/>
      <c r="K94" s="68"/>
      <c r="L94" s="93"/>
      <c r="M94" s="38"/>
      <c r="N94" s="38"/>
      <c r="O94" s="38"/>
      <c r="Q94" s="56"/>
      <c r="Y94" s="83"/>
      <c r="Z94" s="84"/>
      <c r="AA94" s="68"/>
      <c r="AB94" s="68"/>
    </row>
    <row r="95" spans="2:29" ht="15.75" customHeight="1" x14ac:dyDescent="0.3">
      <c r="B95" s="80"/>
      <c r="C95" s="94"/>
      <c r="D95" s="94"/>
      <c r="E95" s="94"/>
      <c r="F95" s="38"/>
      <c r="G95" s="95"/>
      <c r="H95" s="73"/>
      <c r="I95" s="73"/>
      <c r="J95" s="73"/>
      <c r="K95" s="68"/>
      <c r="L95" s="75"/>
      <c r="M95" s="96"/>
      <c r="N95" s="97"/>
      <c r="O95" s="93"/>
      <c r="Q95" s="26"/>
      <c r="Y95" s="83"/>
      <c r="Z95" s="84"/>
      <c r="AA95" s="68"/>
      <c r="AB95" s="68"/>
    </row>
    <row r="96" spans="2:29" ht="22.5" customHeight="1" x14ac:dyDescent="0.25">
      <c r="B96" s="80"/>
      <c r="C96" s="92"/>
      <c r="D96" s="98"/>
      <c r="E96" s="99"/>
      <c r="F96" s="38"/>
      <c r="G96" s="38"/>
      <c r="H96" s="38"/>
      <c r="I96" s="99"/>
      <c r="J96" s="38"/>
      <c r="K96" s="38"/>
      <c r="L96" s="38"/>
      <c r="M96" s="38"/>
      <c r="N96" s="38"/>
      <c r="O96" s="38"/>
      <c r="Q96" s="100"/>
      <c r="R96" s="404"/>
      <c r="S96" s="404"/>
      <c r="T96" s="404"/>
      <c r="U96" s="404"/>
      <c r="V96" s="404"/>
      <c r="W96" s="404"/>
      <c r="X96" s="404"/>
      <c r="Y96" s="404"/>
      <c r="Z96" s="86"/>
      <c r="AA96" s="68"/>
      <c r="AB96" s="87"/>
      <c r="AC96" s="87"/>
    </row>
    <row r="97" spans="2:35" ht="42.75" customHeight="1" x14ac:dyDescent="0.3">
      <c r="B97" s="80"/>
      <c r="C97" s="38"/>
      <c r="D97" s="38"/>
      <c r="E97" s="38"/>
      <c r="F97" s="38"/>
      <c r="G97" s="38"/>
      <c r="H97" s="38"/>
      <c r="I97" s="38"/>
      <c r="J97" s="38"/>
      <c r="K97" s="38"/>
      <c r="L97" s="38"/>
      <c r="M97" s="38"/>
      <c r="N97" s="38"/>
      <c r="O97" s="38"/>
      <c r="P97" s="101"/>
      <c r="Q97" s="102"/>
      <c r="R97" s="403"/>
      <c r="S97" s="403"/>
      <c r="T97" s="403"/>
      <c r="U97" s="403"/>
      <c r="V97" s="403"/>
      <c r="W97" s="403"/>
      <c r="X97" s="403"/>
      <c r="Y97" s="403"/>
      <c r="Z97" s="101"/>
      <c r="AA97" s="101"/>
      <c r="AB97" s="101"/>
      <c r="AC97" s="101"/>
      <c r="AI97" s="53"/>
    </row>
    <row r="98" spans="2:35" ht="42.75" customHeight="1" x14ac:dyDescent="0.3">
      <c r="B98" s="80"/>
      <c r="C98" s="38"/>
      <c r="D98" s="38"/>
      <c r="E98" s="38"/>
      <c r="F98" s="38"/>
      <c r="G98" s="38"/>
      <c r="H98" s="38"/>
      <c r="I98" s="38"/>
      <c r="J98" s="38"/>
      <c r="K98" s="38"/>
      <c r="L98" s="38"/>
      <c r="M98" s="38"/>
      <c r="N98" s="38"/>
      <c r="O98" s="38"/>
      <c r="P98" s="101"/>
      <c r="Q98" s="102"/>
      <c r="R98" s="403"/>
      <c r="S98" s="403"/>
      <c r="T98" s="403"/>
      <c r="U98" s="403"/>
      <c r="V98" s="403"/>
      <c r="W98" s="403"/>
      <c r="X98" s="403"/>
      <c r="Y98" s="403"/>
      <c r="Z98" s="101"/>
      <c r="AA98" s="101"/>
      <c r="AB98" s="101"/>
      <c r="AC98" s="101"/>
      <c r="AI98" s="53"/>
    </row>
    <row r="99" spans="2:35" ht="42.75" customHeight="1" x14ac:dyDescent="0.3">
      <c r="B99" s="80"/>
      <c r="C99" s="38"/>
      <c r="D99" s="38"/>
      <c r="E99" s="38"/>
      <c r="F99" s="38"/>
      <c r="G99" s="38"/>
      <c r="H99" s="38"/>
      <c r="I99" s="38"/>
      <c r="J99" s="38"/>
      <c r="K99" s="38"/>
      <c r="L99" s="38"/>
      <c r="M99" s="38"/>
      <c r="N99" s="38"/>
      <c r="O99" s="38"/>
      <c r="P99" s="101"/>
      <c r="Q99" s="102"/>
      <c r="R99" s="403"/>
      <c r="S99" s="403"/>
      <c r="T99" s="403"/>
      <c r="U99" s="403"/>
      <c r="V99" s="403"/>
      <c r="W99" s="403"/>
      <c r="X99" s="403"/>
      <c r="Y99" s="403"/>
      <c r="Z99" s="101"/>
      <c r="AA99" s="101"/>
      <c r="AB99" s="101"/>
      <c r="AC99" s="101"/>
      <c r="AI99" s="53"/>
    </row>
    <row r="100" spans="2:35" ht="42.75" customHeight="1" x14ac:dyDescent="0.3">
      <c r="B100" s="80"/>
      <c r="C100" s="38"/>
      <c r="D100" s="38"/>
      <c r="E100" s="38"/>
      <c r="F100" s="38"/>
      <c r="G100" s="38"/>
      <c r="H100" s="38"/>
      <c r="I100" s="38"/>
      <c r="J100" s="38"/>
      <c r="K100" s="38"/>
      <c r="L100" s="38"/>
      <c r="M100" s="38"/>
      <c r="N100" s="38"/>
      <c r="O100" s="38"/>
      <c r="P100" s="101"/>
      <c r="Q100" s="102"/>
      <c r="R100" s="403"/>
      <c r="S100" s="403"/>
      <c r="T100" s="403"/>
      <c r="U100" s="403"/>
      <c r="V100" s="403"/>
      <c r="W100" s="403"/>
      <c r="X100" s="403"/>
      <c r="Y100" s="403"/>
      <c r="Z100" s="101"/>
      <c r="AA100" s="101"/>
      <c r="AB100" s="101"/>
      <c r="AC100" s="101"/>
      <c r="AI100" s="53"/>
    </row>
    <row r="101" spans="2:35" ht="42.75" customHeight="1" x14ac:dyDescent="0.3">
      <c r="B101" s="80"/>
      <c r="C101" s="38"/>
      <c r="D101" s="38"/>
      <c r="E101" s="38"/>
      <c r="F101" s="38"/>
      <c r="G101" s="38"/>
      <c r="H101" s="38"/>
      <c r="I101" s="38"/>
      <c r="J101" s="38"/>
      <c r="K101" s="38"/>
      <c r="L101" s="38"/>
      <c r="M101" s="38"/>
      <c r="N101" s="38"/>
      <c r="O101" s="38"/>
      <c r="P101" s="101"/>
      <c r="Q101" s="102"/>
      <c r="R101" s="403"/>
      <c r="S101" s="403"/>
      <c r="T101" s="403"/>
      <c r="U101" s="403"/>
      <c r="V101" s="403"/>
      <c r="W101" s="403"/>
      <c r="X101" s="403"/>
      <c r="Y101" s="403"/>
      <c r="Z101" s="101"/>
      <c r="AA101" s="101"/>
      <c r="AB101" s="101"/>
      <c r="AC101" s="101"/>
      <c r="AI101" s="53"/>
    </row>
    <row r="102" spans="2:35" ht="42.75" customHeight="1" x14ac:dyDescent="0.3">
      <c r="B102" s="80"/>
      <c r="C102" s="38"/>
      <c r="D102" s="38"/>
      <c r="E102" s="38"/>
      <c r="F102" s="38"/>
      <c r="G102" s="38"/>
      <c r="H102" s="38"/>
      <c r="I102" s="38"/>
      <c r="J102" s="38"/>
      <c r="K102" s="38"/>
      <c r="L102" s="38"/>
      <c r="M102" s="38"/>
      <c r="N102" s="38"/>
      <c r="O102" s="38"/>
      <c r="P102" s="101"/>
      <c r="Q102" s="102"/>
      <c r="R102" s="403"/>
      <c r="S102" s="403"/>
      <c r="T102" s="403"/>
      <c r="U102" s="403"/>
      <c r="V102" s="403"/>
      <c r="W102" s="403"/>
      <c r="X102" s="403"/>
      <c r="Y102" s="403"/>
      <c r="Z102" s="101"/>
      <c r="AA102" s="101"/>
      <c r="AB102" s="101"/>
      <c r="AC102" s="101"/>
      <c r="AI102" s="53"/>
    </row>
    <row r="103" spans="2:35" ht="42.75" customHeight="1" x14ac:dyDescent="0.3">
      <c r="B103" s="80"/>
      <c r="C103" s="38"/>
      <c r="D103" s="38"/>
      <c r="E103" s="38"/>
      <c r="F103" s="38"/>
      <c r="G103" s="38"/>
      <c r="H103" s="38"/>
      <c r="I103" s="38"/>
      <c r="J103" s="38"/>
      <c r="K103" s="38"/>
      <c r="L103" s="38"/>
      <c r="M103" s="38"/>
      <c r="N103" s="38"/>
      <c r="O103" s="38"/>
      <c r="P103" s="101"/>
      <c r="Q103" s="102"/>
      <c r="R103" s="403"/>
      <c r="S103" s="403"/>
      <c r="T103" s="403"/>
      <c r="U103" s="403"/>
      <c r="V103" s="403"/>
      <c r="W103" s="403"/>
      <c r="X103" s="403"/>
      <c r="Y103" s="403"/>
      <c r="Z103" s="101"/>
      <c r="AA103" s="101"/>
      <c r="AB103" s="101"/>
      <c r="AC103" s="101"/>
      <c r="AI103" s="53"/>
    </row>
    <row r="104" spans="2:35" ht="42.75" customHeight="1" x14ac:dyDescent="0.3">
      <c r="B104" s="80"/>
      <c r="C104" s="38"/>
      <c r="D104" s="38"/>
      <c r="E104" s="38"/>
      <c r="F104" s="38"/>
      <c r="G104" s="38"/>
      <c r="H104" s="38"/>
      <c r="I104" s="38"/>
      <c r="J104" s="38"/>
      <c r="K104" s="38"/>
      <c r="L104" s="38"/>
      <c r="M104" s="38"/>
      <c r="N104" s="38"/>
      <c r="O104" s="38"/>
      <c r="P104" s="101"/>
      <c r="Q104" s="102"/>
      <c r="R104" s="403"/>
      <c r="S104" s="403"/>
      <c r="T104" s="403"/>
      <c r="U104" s="403"/>
      <c r="V104" s="403"/>
      <c r="W104" s="403"/>
      <c r="X104" s="403"/>
      <c r="Y104" s="403"/>
      <c r="Z104" s="101"/>
      <c r="AA104" s="101"/>
      <c r="AB104" s="101"/>
      <c r="AC104" s="101"/>
      <c r="AI104" s="53"/>
    </row>
    <row r="105" spans="2:35" ht="42.75" customHeight="1" x14ac:dyDescent="0.3">
      <c r="B105" s="80"/>
      <c r="C105" s="38"/>
      <c r="D105" s="38"/>
      <c r="E105" s="38"/>
      <c r="F105" s="38"/>
      <c r="G105" s="38"/>
      <c r="H105" s="38"/>
      <c r="I105" s="38"/>
      <c r="J105" s="38"/>
      <c r="K105" s="38"/>
      <c r="L105" s="38"/>
      <c r="M105" s="38"/>
      <c r="N105" s="38"/>
      <c r="O105" s="38"/>
      <c r="P105" s="101"/>
      <c r="Q105" s="102"/>
      <c r="R105" s="403"/>
      <c r="S105" s="403"/>
      <c r="T105" s="403"/>
      <c r="U105" s="403"/>
      <c r="V105" s="403"/>
      <c r="W105" s="403"/>
      <c r="X105" s="403"/>
      <c r="Y105" s="403"/>
      <c r="Z105" s="101"/>
      <c r="AA105" s="101"/>
      <c r="AB105" s="101"/>
      <c r="AC105" s="101"/>
      <c r="AI105" s="53"/>
    </row>
    <row r="106" spans="2:35" ht="42.75" customHeight="1" x14ac:dyDescent="0.3">
      <c r="B106" s="80"/>
      <c r="C106" s="38"/>
      <c r="D106" s="38"/>
      <c r="E106" s="38"/>
      <c r="F106" s="38"/>
      <c r="G106" s="38"/>
      <c r="H106" s="38"/>
      <c r="I106" s="38"/>
      <c r="J106" s="38"/>
      <c r="K106" s="38"/>
      <c r="L106" s="38"/>
      <c r="M106" s="38"/>
      <c r="N106" s="38"/>
      <c r="O106" s="38"/>
      <c r="P106" s="101"/>
      <c r="Q106" s="102"/>
      <c r="R106" s="403"/>
      <c r="S106" s="403"/>
      <c r="T106" s="403"/>
      <c r="U106" s="403"/>
      <c r="V106" s="403"/>
      <c r="W106" s="403"/>
      <c r="X106" s="403"/>
      <c r="Y106" s="403"/>
      <c r="Z106" s="101"/>
      <c r="AA106" s="101"/>
      <c r="AB106" s="101"/>
      <c r="AC106" s="101"/>
      <c r="AI106" s="53"/>
    </row>
    <row r="107" spans="2:35" ht="34.5" customHeight="1" x14ac:dyDescent="0.25">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5">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5">
      <c r="C109" s="43"/>
      <c r="D109" s="43"/>
      <c r="E109" s="43"/>
      <c r="F109" s="43"/>
      <c r="G109" s="43"/>
      <c r="H109" s="43"/>
      <c r="I109" s="43"/>
      <c r="J109" s="43"/>
      <c r="K109" s="104"/>
      <c r="M109" s="105"/>
      <c r="N109" s="105"/>
      <c r="O109" s="105"/>
      <c r="Q109" s="106"/>
      <c r="S109" s="73"/>
      <c r="V109" s="38"/>
      <c r="W109" s="38"/>
      <c r="X109" s="104"/>
      <c r="AE109" s="104"/>
    </row>
    <row r="110" spans="2:35" x14ac:dyDescent="0.25">
      <c r="C110" s="43"/>
      <c r="D110" s="43"/>
      <c r="E110" s="43"/>
      <c r="F110" s="43"/>
      <c r="G110" s="43"/>
      <c r="H110" s="43"/>
      <c r="I110" s="43"/>
      <c r="J110" s="43"/>
      <c r="K110" s="104"/>
      <c r="M110" s="105"/>
      <c r="N110" s="105"/>
      <c r="O110" s="105"/>
      <c r="Q110" s="106"/>
      <c r="S110" s="73"/>
      <c r="V110" s="38"/>
      <c r="W110" s="38"/>
      <c r="X110" s="104"/>
      <c r="AE110" s="104"/>
    </row>
    <row r="111" spans="2:35" ht="18" x14ac:dyDescent="0.25">
      <c r="C111" s="69"/>
      <c r="D111" s="69"/>
      <c r="E111" s="69"/>
      <c r="F111" s="69"/>
      <c r="G111" s="69"/>
      <c r="I111" s="107"/>
      <c r="J111" s="107"/>
      <c r="K111" s="107"/>
      <c r="T111" s="68"/>
      <c r="U111" s="68"/>
      <c r="V111" s="68"/>
      <c r="X111" s="68"/>
    </row>
    <row r="112" spans="2:35" ht="26.25" customHeight="1" x14ac:dyDescent="0.25">
      <c r="C112" s="108"/>
      <c r="K112" s="107"/>
      <c r="T112" s="68"/>
      <c r="U112" s="68"/>
      <c r="V112" s="68"/>
      <c r="X112" s="68"/>
    </row>
    <row r="113" spans="3:35" ht="13" x14ac:dyDescent="0.25">
      <c r="C113" s="26"/>
      <c r="I113" s="107"/>
      <c r="J113" s="107"/>
      <c r="K113" s="107"/>
      <c r="L113" s="27"/>
      <c r="Q113" s="26"/>
      <c r="V113" s="68"/>
      <c r="W113" s="68"/>
      <c r="X113" s="68"/>
    </row>
    <row r="114" spans="3:35" ht="19.5" customHeight="1" x14ac:dyDescent="0.25">
      <c r="C114" s="58"/>
      <c r="D114" s="58"/>
      <c r="E114" s="58"/>
      <c r="F114" s="58"/>
      <c r="G114" s="58"/>
      <c r="H114" s="58"/>
      <c r="I114" s="58"/>
      <c r="J114" s="58"/>
      <c r="K114" s="107"/>
      <c r="L114" s="27"/>
      <c r="Q114" s="382"/>
      <c r="R114" s="382"/>
      <c r="S114" s="382"/>
      <c r="T114" s="382"/>
      <c r="U114" s="109"/>
      <c r="V114" s="68"/>
    </row>
    <row r="115" spans="3:35" ht="19.5" customHeight="1" x14ac:dyDescent="0.25">
      <c r="C115" s="110"/>
      <c r="D115" s="110"/>
      <c r="E115" s="110"/>
      <c r="F115" s="110"/>
      <c r="G115" s="110"/>
      <c r="H115" s="110"/>
      <c r="I115" s="110"/>
      <c r="J115" s="110"/>
      <c r="K115" s="107"/>
      <c r="L115" s="27"/>
      <c r="V115" s="68"/>
      <c r="AH115" s="68"/>
      <c r="AI115" s="68"/>
    </row>
    <row r="116" spans="3:35" ht="19.5" customHeight="1" x14ac:dyDescent="0.25">
      <c r="C116" s="110"/>
      <c r="D116" s="110"/>
      <c r="E116" s="110"/>
      <c r="F116" s="110"/>
      <c r="G116" s="110"/>
      <c r="H116" s="110"/>
      <c r="I116" s="110"/>
      <c r="J116" s="110"/>
      <c r="L116" s="27"/>
      <c r="V116" s="68"/>
      <c r="Y116" s="407"/>
      <c r="Z116" s="407"/>
      <c r="AA116" s="407"/>
      <c r="AB116" s="407"/>
      <c r="AC116" s="407"/>
      <c r="AH116" s="68"/>
      <c r="AI116" s="68"/>
    </row>
    <row r="117" spans="3:35" ht="19.5" customHeight="1" x14ac:dyDescent="0.25">
      <c r="C117" s="110"/>
      <c r="D117" s="110"/>
      <c r="E117" s="110"/>
      <c r="F117" s="110"/>
      <c r="G117" s="110"/>
      <c r="H117" s="110"/>
      <c r="I117" s="110"/>
      <c r="J117" s="110"/>
      <c r="L117" s="27"/>
      <c r="V117" s="68"/>
      <c r="Y117" s="407"/>
      <c r="Z117" s="407"/>
      <c r="AA117" s="407"/>
      <c r="AB117" s="407"/>
      <c r="AC117" s="407"/>
      <c r="AH117" s="68"/>
      <c r="AI117" s="68"/>
    </row>
    <row r="118" spans="3:35" ht="12.75" customHeight="1" x14ac:dyDescent="0.25">
      <c r="K118" s="104"/>
      <c r="Q118" s="104"/>
      <c r="R118" s="104"/>
      <c r="S118" s="104"/>
      <c r="T118" s="104"/>
      <c r="U118" s="104"/>
      <c r="V118" s="68"/>
      <c r="Y118" s="407"/>
      <c r="Z118" s="407"/>
      <c r="AA118" s="407"/>
      <c r="AB118" s="407"/>
      <c r="AC118" s="407"/>
      <c r="AH118" s="68"/>
      <c r="AI118" s="68"/>
    </row>
    <row r="119" spans="3:35" ht="19.5" customHeight="1" x14ac:dyDescent="0.25">
      <c r="C119" s="26"/>
      <c r="Q119" s="26"/>
      <c r="V119" s="68"/>
      <c r="Y119" s="407"/>
      <c r="Z119" s="407"/>
      <c r="AA119" s="407"/>
      <c r="AB119" s="407"/>
      <c r="AC119" s="407"/>
      <c r="AH119" s="68"/>
      <c r="AI119" s="68"/>
    </row>
    <row r="120" spans="3:35" ht="19.5" customHeight="1" x14ac:dyDescent="0.25">
      <c r="C120" s="58"/>
      <c r="D120" s="58"/>
      <c r="E120" s="58"/>
      <c r="F120" s="58"/>
      <c r="G120" s="58"/>
      <c r="H120" s="58"/>
      <c r="I120" s="58"/>
      <c r="J120" s="58"/>
      <c r="Q120" s="382"/>
      <c r="R120" s="382"/>
      <c r="S120" s="382"/>
      <c r="T120" s="382"/>
      <c r="U120" s="109"/>
      <c r="V120" s="68"/>
      <c r="Y120" s="407"/>
      <c r="Z120" s="407"/>
      <c r="AA120" s="407"/>
      <c r="AB120" s="407"/>
      <c r="AC120" s="407"/>
    </row>
    <row r="121" spans="3:35" ht="19.5" customHeight="1" x14ac:dyDescent="0.25">
      <c r="C121" s="110"/>
      <c r="D121" s="110"/>
      <c r="E121" s="110"/>
      <c r="F121" s="110"/>
      <c r="G121" s="110"/>
      <c r="H121" s="110"/>
      <c r="I121" s="110"/>
      <c r="J121" s="110"/>
      <c r="V121" s="68"/>
      <c r="Y121" s="407"/>
      <c r="Z121" s="407"/>
      <c r="AA121" s="407"/>
      <c r="AB121" s="407"/>
      <c r="AC121" s="407"/>
      <c r="AH121" s="68"/>
      <c r="AI121" s="68"/>
    </row>
    <row r="122" spans="3:35" ht="19.5" customHeight="1" x14ac:dyDescent="0.25">
      <c r="C122" s="110"/>
      <c r="D122" s="110"/>
      <c r="E122" s="110"/>
      <c r="F122" s="110"/>
      <c r="G122" s="110"/>
      <c r="H122" s="110"/>
      <c r="I122" s="110"/>
      <c r="J122" s="110"/>
      <c r="V122" s="68"/>
      <c r="Y122" s="407"/>
      <c r="Z122" s="407"/>
      <c r="AA122" s="407"/>
      <c r="AB122" s="407"/>
      <c r="AC122" s="407"/>
      <c r="AH122" s="68"/>
      <c r="AI122" s="68"/>
    </row>
    <row r="123" spans="3:35" ht="19.5" customHeight="1" x14ac:dyDescent="0.25">
      <c r="C123" s="110"/>
      <c r="D123" s="110"/>
      <c r="E123" s="110"/>
      <c r="F123" s="110"/>
      <c r="G123" s="110"/>
      <c r="H123" s="110"/>
      <c r="I123" s="110"/>
      <c r="J123" s="110"/>
      <c r="V123" s="68"/>
      <c r="Y123" s="407"/>
      <c r="Z123" s="407"/>
      <c r="AA123" s="407"/>
      <c r="AB123" s="407"/>
      <c r="AC123" s="407"/>
      <c r="AH123" s="68"/>
      <c r="AI123" s="68"/>
    </row>
    <row r="124" spans="3:35" ht="19.5" customHeight="1" x14ac:dyDescent="0.25">
      <c r="V124" s="68"/>
      <c r="Y124" s="407"/>
      <c r="Z124" s="407"/>
      <c r="AA124" s="407"/>
      <c r="AB124" s="407"/>
      <c r="AC124" s="407"/>
      <c r="AH124" s="68"/>
      <c r="AI124" s="68"/>
    </row>
    <row r="125" spans="3:35" ht="19.5" customHeight="1" x14ac:dyDescent="0.25">
      <c r="C125" s="26"/>
      <c r="Q125" s="26"/>
      <c r="V125" s="68"/>
      <c r="Y125" s="407"/>
      <c r="Z125" s="407"/>
      <c r="AA125" s="407"/>
      <c r="AB125" s="407"/>
      <c r="AC125" s="407"/>
      <c r="AH125" s="68"/>
      <c r="AI125" s="68"/>
    </row>
    <row r="126" spans="3:35" ht="19.5" customHeight="1" x14ac:dyDescent="0.25">
      <c r="C126" s="58"/>
      <c r="D126" s="58"/>
      <c r="E126" s="58"/>
      <c r="F126" s="58"/>
      <c r="G126" s="58"/>
      <c r="H126" s="58"/>
      <c r="I126" s="58"/>
      <c r="J126" s="58"/>
      <c r="Q126" s="386"/>
      <c r="R126" s="386"/>
      <c r="S126" s="386"/>
      <c r="T126" s="386"/>
      <c r="U126" s="109"/>
      <c r="V126" s="68"/>
      <c r="Y126" s="407"/>
      <c r="Z126" s="407"/>
      <c r="AA126" s="407"/>
      <c r="AB126" s="407"/>
      <c r="AC126" s="407"/>
    </row>
    <row r="127" spans="3:35" ht="19.5" customHeight="1" x14ac:dyDescent="0.25">
      <c r="C127" s="110"/>
      <c r="D127" s="110"/>
      <c r="E127" s="110"/>
      <c r="F127" s="110"/>
      <c r="G127" s="110"/>
      <c r="H127" s="110"/>
      <c r="I127" s="110"/>
      <c r="J127" s="110"/>
      <c r="V127" s="68"/>
      <c r="Y127" s="407"/>
      <c r="Z127" s="407"/>
      <c r="AA127" s="407"/>
      <c r="AB127" s="407"/>
      <c r="AC127" s="407"/>
      <c r="AH127" s="68"/>
      <c r="AI127" s="68"/>
    </row>
    <row r="128" spans="3:35" ht="19.5" customHeight="1" x14ac:dyDescent="0.25">
      <c r="C128" s="110"/>
      <c r="D128" s="110"/>
      <c r="E128" s="110"/>
      <c r="F128" s="110"/>
      <c r="G128" s="110"/>
      <c r="H128" s="110"/>
      <c r="I128" s="110"/>
      <c r="J128" s="110"/>
      <c r="V128" s="68"/>
      <c r="Y128" s="407"/>
      <c r="Z128" s="407"/>
      <c r="AA128" s="407"/>
      <c r="AB128" s="407"/>
      <c r="AC128" s="407"/>
      <c r="AH128" s="68"/>
      <c r="AI128" s="68"/>
    </row>
    <row r="129" spans="3:35" ht="19.5" customHeight="1" x14ac:dyDescent="0.25">
      <c r="C129" s="110"/>
      <c r="D129" s="110"/>
      <c r="E129" s="110"/>
      <c r="F129" s="110"/>
      <c r="G129" s="110"/>
      <c r="H129" s="110"/>
      <c r="I129" s="110"/>
      <c r="J129" s="110"/>
      <c r="V129" s="68"/>
      <c r="Y129" s="407"/>
      <c r="Z129" s="407"/>
      <c r="AA129" s="407"/>
      <c r="AB129" s="407"/>
      <c r="AC129" s="407"/>
      <c r="AH129" s="68"/>
      <c r="AI129" s="68"/>
    </row>
    <row r="130" spans="3:35" ht="19.5" customHeight="1" x14ac:dyDescent="0.25">
      <c r="C130" s="110"/>
      <c r="D130" s="110"/>
      <c r="E130" s="110"/>
      <c r="F130" s="110"/>
      <c r="G130" s="110"/>
      <c r="H130" s="110"/>
      <c r="I130" s="110"/>
      <c r="J130" s="110"/>
      <c r="V130" s="68"/>
      <c r="Y130" s="407"/>
      <c r="Z130" s="407"/>
      <c r="AA130" s="407"/>
      <c r="AB130" s="407"/>
      <c r="AC130" s="407"/>
      <c r="AH130" s="68"/>
      <c r="AI130" s="68"/>
    </row>
    <row r="131" spans="3:35" ht="19.5" customHeight="1" x14ac:dyDescent="0.25">
      <c r="C131" s="110"/>
      <c r="D131" s="110"/>
      <c r="E131" s="110"/>
      <c r="F131" s="110"/>
      <c r="G131" s="110"/>
      <c r="H131" s="110"/>
      <c r="I131" s="110"/>
      <c r="J131" s="110"/>
      <c r="V131" s="68"/>
      <c r="Y131" s="407"/>
      <c r="Z131" s="407"/>
      <c r="AA131" s="407"/>
      <c r="AB131" s="407"/>
      <c r="AC131" s="407"/>
      <c r="AH131" s="68"/>
      <c r="AI131" s="68"/>
    </row>
    <row r="132" spans="3:35" ht="17.25" customHeight="1" x14ac:dyDescent="0.25">
      <c r="C132" s="112"/>
      <c r="D132" s="112"/>
      <c r="E132" s="112"/>
      <c r="F132" s="112"/>
      <c r="G132" s="112"/>
      <c r="I132" s="73"/>
      <c r="J132" s="73"/>
      <c r="K132" s="73"/>
      <c r="Q132" s="113"/>
      <c r="T132" s="68"/>
      <c r="U132" s="68"/>
      <c r="V132" s="68"/>
      <c r="Y132" s="407"/>
      <c r="Z132" s="407"/>
      <c r="AA132" s="407"/>
      <c r="AB132" s="407"/>
      <c r="AC132" s="407"/>
      <c r="AH132" s="68"/>
      <c r="AI132" s="68"/>
    </row>
    <row r="133" spans="3:35" ht="19.5" customHeight="1" x14ac:dyDescent="0.25">
      <c r="C133" s="26"/>
      <c r="Q133" s="26"/>
      <c r="V133" s="68"/>
      <c r="Y133" s="407"/>
      <c r="Z133" s="407"/>
      <c r="AA133" s="407"/>
      <c r="AB133" s="407"/>
      <c r="AC133" s="407"/>
      <c r="AH133" s="68"/>
      <c r="AI133" s="68"/>
    </row>
    <row r="134" spans="3:35" ht="19.5" customHeight="1" x14ac:dyDescent="0.25">
      <c r="C134" s="58"/>
      <c r="D134" s="58"/>
      <c r="E134" s="58"/>
      <c r="F134" s="58"/>
      <c r="G134" s="58"/>
      <c r="H134" s="58"/>
      <c r="I134" s="58"/>
      <c r="J134" s="58"/>
      <c r="L134" s="27"/>
      <c r="Q134" s="382"/>
      <c r="R134" s="382"/>
      <c r="S134" s="382"/>
      <c r="T134" s="382"/>
      <c r="U134" s="109"/>
      <c r="V134" s="68"/>
      <c r="Y134" s="407"/>
      <c r="Z134" s="407"/>
      <c r="AA134" s="407"/>
      <c r="AB134" s="407"/>
      <c r="AC134" s="407"/>
    </row>
    <row r="135" spans="3:35" ht="19.5" customHeight="1" x14ac:dyDescent="0.25">
      <c r="C135" s="110"/>
      <c r="D135" s="110"/>
      <c r="E135" s="110"/>
      <c r="F135" s="110"/>
      <c r="G135" s="110"/>
      <c r="H135" s="110"/>
      <c r="I135" s="110"/>
      <c r="J135" s="110"/>
      <c r="L135" s="27"/>
      <c r="V135" s="68"/>
      <c r="Y135" s="407"/>
      <c r="Z135" s="407"/>
      <c r="AA135" s="407"/>
      <c r="AB135" s="407"/>
      <c r="AC135" s="407"/>
      <c r="AH135" s="68"/>
      <c r="AI135" s="68"/>
    </row>
    <row r="136" spans="3:35" ht="19.5" customHeight="1" x14ac:dyDescent="0.25">
      <c r="C136" s="110"/>
      <c r="D136" s="110"/>
      <c r="E136" s="110"/>
      <c r="F136" s="110"/>
      <c r="G136" s="110"/>
      <c r="H136" s="110"/>
      <c r="I136" s="110"/>
      <c r="J136" s="110"/>
      <c r="L136" s="27"/>
      <c r="V136" s="68"/>
      <c r="Y136" s="407"/>
      <c r="Z136" s="407"/>
      <c r="AA136" s="407"/>
      <c r="AB136" s="407"/>
      <c r="AC136" s="407"/>
      <c r="AH136" s="68"/>
      <c r="AI136" s="68"/>
    </row>
    <row r="137" spans="3:35" ht="19.5" customHeight="1" x14ac:dyDescent="0.25">
      <c r="C137" s="110"/>
      <c r="D137" s="110"/>
      <c r="E137" s="110"/>
      <c r="F137" s="110"/>
      <c r="G137" s="110"/>
      <c r="H137" s="110"/>
      <c r="I137" s="110"/>
      <c r="J137" s="110"/>
      <c r="L137" s="27"/>
      <c r="V137" s="68"/>
      <c r="Y137" s="407"/>
      <c r="Z137" s="407"/>
      <c r="AA137" s="407"/>
      <c r="AB137" s="407"/>
      <c r="AC137" s="407"/>
      <c r="AH137" s="68"/>
      <c r="AI137" s="68"/>
    </row>
    <row r="138" spans="3:35" ht="19.5" customHeight="1" x14ac:dyDescent="0.25">
      <c r="K138" s="104"/>
      <c r="Q138" s="104"/>
      <c r="R138" s="104"/>
      <c r="S138" s="104"/>
      <c r="T138" s="104"/>
      <c r="U138" s="104"/>
      <c r="V138" s="68"/>
      <c r="Y138" s="407"/>
      <c r="Z138" s="407"/>
      <c r="AA138" s="407"/>
      <c r="AB138" s="407"/>
      <c r="AC138" s="407"/>
      <c r="AH138" s="68"/>
      <c r="AI138" s="68"/>
    </row>
    <row r="139" spans="3:35" ht="17.25" customHeight="1" x14ac:dyDescent="0.25">
      <c r="C139" s="26"/>
      <c r="D139" s="112"/>
      <c r="E139" s="112"/>
      <c r="F139" s="112"/>
      <c r="G139" s="112"/>
      <c r="I139" s="73"/>
      <c r="J139" s="73"/>
      <c r="K139" s="73"/>
      <c r="Q139" s="113"/>
      <c r="T139" s="68"/>
      <c r="U139" s="68"/>
      <c r="V139" s="68"/>
      <c r="Y139" s="407"/>
      <c r="Z139" s="407"/>
      <c r="AA139" s="407"/>
      <c r="AB139" s="407"/>
      <c r="AC139" s="407"/>
      <c r="AH139" s="68"/>
      <c r="AI139" s="68"/>
    </row>
    <row r="140" spans="3:35" s="30" customFormat="1" ht="43.9" customHeight="1" x14ac:dyDescent="0.25">
      <c r="C140" s="58"/>
      <c r="D140" s="58"/>
      <c r="E140" s="58"/>
      <c r="F140" s="58"/>
      <c r="G140" s="58"/>
      <c r="H140" s="58"/>
      <c r="I140" s="58"/>
      <c r="J140" s="58"/>
      <c r="Y140" s="407"/>
      <c r="Z140" s="407"/>
      <c r="AA140" s="407"/>
      <c r="AB140" s="407"/>
      <c r="AC140" s="407"/>
    </row>
    <row r="141" spans="3:35" s="30" customFormat="1" ht="41.25" customHeight="1" x14ac:dyDescent="0.25">
      <c r="C141" s="52"/>
      <c r="D141" s="52"/>
      <c r="E141" s="52"/>
      <c r="F141" s="33"/>
      <c r="G141" s="33"/>
      <c r="H141" s="33"/>
      <c r="I141" s="33"/>
      <c r="J141" s="33"/>
      <c r="Y141" s="407"/>
      <c r="Z141" s="407"/>
      <c r="AA141" s="407"/>
      <c r="AB141" s="407"/>
      <c r="AC141" s="407"/>
    </row>
    <row r="142" spans="3:35" s="30" customFormat="1" ht="41.25" customHeight="1" x14ac:dyDescent="0.25">
      <c r="C142" s="52"/>
      <c r="D142" s="52"/>
      <c r="E142" s="52"/>
      <c r="F142" s="33"/>
      <c r="G142" s="33"/>
      <c r="H142" s="33"/>
      <c r="I142" s="33"/>
      <c r="J142" s="33"/>
      <c r="Y142" s="407"/>
      <c r="Z142" s="407"/>
      <c r="AA142" s="407"/>
      <c r="AB142" s="407"/>
      <c r="AC142" s="407"/>
    </row>
    <row r="143" spans="3:35" s="30" customFormat="1" ht="25.5" customHeight="1" x14ac:dyDescent="0.4">
      <c r="C143" s="33"/>
      <c r="D143" s="33"/>
      <c r="E143" s="33"/>
      <c r="F143" s="33"/>
      <c r="G143" s="33"/>
      <c r="H143" s="33"/>
      <c r="I143" s="33"/>
      <c r="J143" s="33"/>
      <c r="K143" s="114"/>
      <c r="L143" s="114"/>
      <c r="M143" s="114"/>
      <c r="N143" s="114"/>
      <c r="Y143" s="407"/>
      <c r="Z143" s="407"/>
      <c r="AA143" s="407"/>
      <c r="AB143" s="407"/>
      <c r="AC143" s="407"/>
    </row>
    <row r="144" spans="3:35" ht="17.25" customHeight="1" x14ac:dyDescent="0.25">
      <c r="C144" s="112"/>
      <c r="D144" s="112"/>
      <c r="E144" s="112"/>
      <c r="F144" s="112"/>
      <c r="G144" s="112"/>
      <c r="I144" s="73"/>
      <c r="J144" s="73"/>
      <c r="K144" s="73"/>
      <c r="Q144" s="113"/>
      <c r="T144" s="68"/>
      <c r="U144" s="68"/>
      <c r="V144" s="68"/>
      <c r="Y144" s="407"/>
      <c r="Z144" s="407"/>
      <c r="AA144" s="407"/>
      <c r="AB144" s="407"/>
      <c r="AC144" s="407"/>
      <c r="AH144" s="68"/>
      <c r="AI144" s="68"/>
    </row>
    <row r="145" spans="3:35" ht="20.25" customHeight="1" x14ac:dyDescent="0.25">
      <c r="C145" s="69"/>
      <c r="D145" s="69"/>
      <c r="E145" s="69"/>
      <c r="F145" s="69"/>
      <c r="G145" s="69"/>
      <c r="Q145" s="113"/>
      <c r="T145" s="68"/>
      <c r="U145" s="68"/>
      <c r="V145" s="68"/>
      <c r="Y145" s="407"/>
      <c r="Z145" s="407"/>
      <c r="AA145" s="407"/>
      <c r="AB145" s="407"/>
      <c r="AC145" s="407"/>
      <c r="AH145" s="68"/>
      <c r="AI145" s="68"/>
    </row>
    <row r="146" spans="3:35" ht="33" customHeight="1" x14ac:dyDescent="0.25">
      <c r="C146" s="58"/>
      <c r="D146" s="38"/>
      <c r="E146" s="38"/>
      <c r="F146" s="38"/>
      <c r="G146" s="38"/>
      <c r="H146" s="38"/>
      <c r="I146" s="38"/>
      <c r="J146" s="38"/>
      <c r="K146" s="43"/>
      <c r="L146" s="43"/>
      <c r="M146" s="43"/>
      <c r="N146" s="43"/>
      <c r="O146" s="43"/>
      <c r="P146" s="68"/>
      <c r="Q146" s="68"/>
      <c r="R146" s="68"/>
      <c r="S146" s="68"/>
      <c r="T146" s="68"/>
      <c r="U146" s="68"/>
      <c r="V146" s="68"/>
      <c r="Y146" s="407"/>
      <c r="Z146" s="407"/>
      <c r="AA146" s="407"/>
      <c r="AB146" s="407"/>
      <c r="AC146" s="407"/>
      <c r="AH146" s="68"/>
      <c r="AI146" s="68"/>
    </row>
    <row r="147" spans="3:35" ht="17.25" customHeight="1" x14ac:dyDescent="0.25">
      <c r="C147" s="115"/>
      <c r="D147" s="38"/>
      <c r="E147" s="38"/>
      <c r="F147" s="38"/>
      <c r="G147" s="38"/>
      <c r="H147" s="38"/>
      <c r="I147" s="38"/>
      <c r="J147" s="38"/>
      <c r="K147" s="116"/>
      <c r="L147" s="116"/>
      <c r="M147" s="116"/>
      <c r="N147" s="116"/>
      <c r="O147" s="116"/>
      <c r="P147" s="68"/>
      <c r="Q147" s="68"/>
      <c r="R147" s="68"/>
      <c r="S147" s="68"/>
      <c r="T147" s="68"/>
      <c r="U147" s="68"/>
      <c r="V147" s="68"/>
      <c r="Y147" s="407"/>
      <c r="Z147" s="407"/>
      <c r="AA147" s="407"/>
      <c r="AB147" s="407"/>
      <c r="AC147" s="407"/>
      <c r="AH147" s="68"/>
      <c r="AI147" s="68"/>
    </row>
    <row r="148" spans="3:35" ht="12.75" customHeight="1" x14ac:dyDescent="0.25">
      <c r="C148" s="38"/>
      <c r="D148" s="38"/>
      <c r="E148" s="38"/>
      <c r="F148" s="38"/>
      <c r="G148" s="38"/>
      <c r="H148" s="38"/>
      <c r="I148" s="38"/>
      <c r="J148" s="38"/>
      <c r="K148" s="116"/>
      <c r="L148" s="116"/>
      <c r="M148" s="116"/>
      <c r="N148" s="116"/>
      <c r="O148" s="116"/>
      <c r="Y148" s="407"/>
      <c r="Z148" s="407"/>
      <c r="AA148" s="407"/>
      <c r="AB148" s="407"/>
      <c r="AC148" s="407"/>
    </row>
    <row r="149" spans="3:35" ht="12.75" customHeight="1" x14ac:dyDescent="0.25">
      <c r="C149" s="38"/>
      <c r="D149" s="38"/>
      <c r="E149" s="38"/>
      <c r="F149" s="38"/>
      <c r="G149" s="38"/>
      <c r="H149" s="38"/>
      <c r="I149" s="38"/>
      <c r="J149" s="38"/>
      <c r="K149" s="116"/>
      <c r="L149" s="116"/>
      <c r="M149" s="116"/>
      <c r="N149" s="116"/>
      <c r="O149" s="116"/>
      <c r="Y149" s="407"/>
      <c r="Z149" s="407"/>
      <c r="AA149" s="407"/>
      <c r="AB149" s="407"/>
      <c r="AC149" s="407"/>
    </row>
    <row r="150" spans="3:35" ht="12.75" customHeight="1" x14ac:dyDescent="0.25">
      <c r="C150" s="38"/>
      <c r="D150" s="38"/>
      <c r="E150" s="38"/>
      <c r="F150" s="38"/>
      <c r="G150" s="38"/>
      <c r="H150" s="38"/>
      <c r="I150" s="38"/>
      <c r="J150" s="38"/>
      <c r="K150" s="116"/>
      <c r="L150" s="116"/>
      <c r="M150" s="116"/>
      <c r="N150" s="116"/>
      <c r="O150" s="116"/>
      <c r="Y150" s="407"/>
      <c r="Z150" s="407"/>
      <c r="AA150" s="407"/>
      <c r="AB150" s="407"/>
      <c r="AC150" s="407"/>
    </row>
    <row r="151" spans="3:35" ht="12.75" customHeight="1" x14ac:dyDescent="0.25">
      <c r="C151" s="38"/>
      <c r="D151" s="38"/>
      <c r="E151" s="38"/>
      <c r="F151" s="38"/>
      <c r="G151" s="38"/>
      <c r="H151" s="38"/>
      <c r="I151" s="38"/>
      <c r="J151" s="38"/>
      <c r="K151" s="116"/>
      <c r="L151" s="116"/>
      <c r="M151" s="116"/>
      <c r="N151" s="116"/>
      <c r="O151" s="116"/>
      <c r="Y151" s="407"/>
      <c r="Z151" s="407"/>
      <c r="AA151" s="407"/>
      <c r="AB151" s="407"/>
      <c r="AC151" s="407"/>
    </row>
    <row r="152" spans="3:35" ht="12.75" customHeight="1" x14ac:dyDescent="0.25">
      <c r="C152" s="38"/>
      <c r="D152" s="38"/>
      <c r="E152" s="38"/>
      <c r="F152" s="38"/>
      <c r="G152" s="38"/>
      <c r="H152" s="38"/>
      <c r="I152" s="38"/>
      <c r="J152" s="38"/>
      <c r="K152" s="116"/>
      <c r="L152" s="116"/>
      <c r="M152" s="116"/>
      <c r="N152" s="116"/>
      <c r="O152" s="116"/>
      <c r="Y152" s="407"/>
      <c r="Z152" s="407"/>
      <c r="AA152" s="407"/>
      <c r="AB152" s="407"/>
      <c r="AC152" s="407"/>
    </row>
    <row r="153" spans="3:35" ht="12.75" customHeight="1" x14ac:dyDescent="0.25">
      <c r="C153" s="38"/>
      <c r="D153" s="38"/>
      <c r="E153" s="38"/>
      <c r="F153" s="38"/>
      <c r="G153" s="38"/>
      <c r="H153" s="38"/>
      <c r="I153" s="38"/>
      <c r="J153" s="38"/>
      <c r="K153" s="38"/>
      <c r="L153" s="38"/>
      <c r="M153" s="38"/>
      <c r="N153" s="38"/>
      <c r="O153" s="38"/>
      <c r="Y153" s="407"/>
      <c r="Z153" s="407"/>
      <c r="AA153" s="407"/>
      <c r="AB153" s="407"/>
      <c r="AC153" s="407"/>
    </row>
    <row r="154" spans="3:35" ht="12.75" customHeight="1" x14ac:dyDescent="0.25">
      <c r="C154" s="38"/>
      <c r="D154" s="38"/>
      <c r="E154" s="38"/>
      <c r="F154" s="38"/>
      <c r="G154" s="38"/>
      <c r="H154" s="38"/>
      <c r="I154" s="38"/>
      <c r="J154" s="38"/>
      <c r="K154" s="38"/>
      <c r="L154" s="38"/>
      <c r="M154" s="38"/>
      <c r="N154" s="38"/>
      <c r="O154" s="38"/>
      <c r="Y154" s="407"/>
      <c r="Z154" s="407"/>
      <c r="AA154" s="407"/>
      <c r="AB154" s="407"/>
      <c r="AC154" s="407"/>
    </row>
    <row r="155" spans="3:35" ht="12.75" customHeight="1" x14ac:dyDescent="0.25">
      <c r="C155" s="38"/>
      <c r="D155" s="38"/>
      <c r="E155" s="38"/>
      <c r="F155" s="38"/>
      <c r="G155" s="38"/>
      <c r="H155" s="38"/>
      <c r="I155" s="38"/>
      <c r="J155" s="38"/>
      <c r="K155" s="38"/>
      <c r="L155" s="38"/>
      <c r="M155" s="38"/>
      <c r="N155" s="38"/>
      <c r="O155" s="38"/>
      <c r="Y155" s="407"/>
      <c r="Z155" s="407"/>
      <c r="AA155" s="407"/>
      <c r="AB155" s="407"/>
      <c r="AC155" s="407"/>
    </row>
    <row r="156" spans="3:35" ht="15" customHeight="1" x14ac:dyDescent="0.25">
      <c r="C156" s="38"/>
      <c r="D156" s="38"/>
      <c r="E156" s="38"/>
      <c r="F156" s="38"/>
      <c r="G156" s="38"/>
      <c r="H156" s="38"/>
      <c r="I156" s="38"/>
      <c r="J156" s="38"/>
      <c r="K156" s="38"/>
      <c r="L156" s="38"/>
      <c r="M156" s="38"/>
      <c r="N156" s="38"/>
      <c r="O156" s="38"/>
      <c r="Y156" s="407"/>
      <c r="Z156" s="407"/>
      <c r="AA156" s="407"/>
      <c r="AB156" s="407"/>
      <c r="AC156" s="407"/>
    </row>
    <row r="157" spans="3:35" x14ac:dyDescent="0.25">
      <c r="Q157" s="27"/>
      <c r="Y157" s="407"/>
      <c r="Z157" s="407"/>
      <c r="AA157" s="407"/>
      <c r="AB157" s="407"/>
      <c r="AC157" s="407"/>
    </row>
    <row r="158" spans="3:35" ht="15" customHeight="1" x14ac:dyDescent="0.25">
      <c r="C158" s="26"/>
      <c r="N158" s="26"/>
      <c r="Q158" s="26"/>
      <c r="Y158" s="407"/>
      <c r="Z158" s="407"/>
      <c r="AA158" s="407"/>
      <c r="AB158" s="407"/>
      <c r="AC158" s="407"/>
    </row>
    <row r="159" spans="3:35" ht="19.5" customHeight="1" x14ac:dyDescent="0.25">
      <c r="C159" s="58"/>
      <c r="D159" s="58"/>
      <c r="E159" s="58"/>
      <c r="F159" s="58"/>
      <c r="G159" s="58"/>
      <c r="H159" s="58"/>
      <c r="I159" s="58"/>
      <c r="J159" s="58"/>
      <c r="Q159" s="382"/>
      <c r="R159" s="382"/>
      <c r="S159" s="382"/>
      <c r="T159" s="382"/>
      <c r="U159" s="382"/>
      <c r="V159" s="382"/>
      <c r="W159" s="382"/>
      <c r="X159" s="405"/>
      <c r="Y159" s="407"/>
      <c r="Z159" s="407"/>
      <c r="AA159" s="407"/>
      <c r="AB159" s="407"/>
      <c r="AC159" s="407"/>
    </row>
    <row r="160" spans="3:35" ht="19.5" customHeight="1" x14ac:dyDescent="0.25">
      <c r="C160" s="110"/>
      <c r="D160" s="110"/>
      <c r="E160" s="110"/>
      <c r="F160" s="110"/>
      <c r="G160" s="110"/>
      <c r="H160" s="110"/>
      <c r="I160" s="110"/>
      <c r="J160" s="110"/>
      <c r="P160" s="28"/>
      <c r="Q160" s="406"/>
      <c r="R160" s="406"/>
      <c r="S160" s="406"/>
      <c r="T160" s="406"/>
      <c r="U160" s="406"/>
      <c r="V160" s="406"/>
      <c r="W160" s="406"/>
      <c r="X160" s="406"/>
      <c r="Y160" s="407"/>
      <c r="Z160" s="407"/>
      <c r="AA160" s="407"/>
      <c r="AB160" s="407"/>
      <c r="AC160" s="407"/>
    </row>
    <row r="161" spans="3:46" ht="19.5" customHeight="1" x14ac:dyDescent="0.25">
      <c r="C161" s="110"/>
      <c r="D161" s="110"/>
      <c r="E161" s="110"/>
      <c r="F161" s="110"/>
      <c r="G161" s="110"/>
      <c r="H161" s="110"/>
      <c r="I161" s="110"/>
      <c r="J161" s="110"/>
      <c r="Q161" s="406"/>
      <c r="R161" s="406"/>
      <c r="S161" s="406"/>
      <c r="T161" s="406"/>
      <c r="U161" s="406"/>
      <c r="V161" s="406"/>
      <c r="W161" s="406"/>
      <c r="X161" s="406"/>
      <c r="Y161" s="407"/>
      <c r="Z161" s="407"/>
      <c r="AA161" s="407"/>
      <c r="AB161" s="407"/>
      <c r="AC161" s="407"/>
    </row>
    <row r="162" spans="3:46" ht="19.5" customHeight="1" x14ac:dyDescent="0.25">
      <c r="C162" s="110"/>
      <c r="D162" s="110"/>
      <c r="E162" s="110"/>
      <c r="F162" s="110"/>
      <c r="G162" s="110"/>
      <c r="H162" s="110"/>
      <c r="I162" s="110"/>
      <c r="J162" s="110"/>
      <c r="Q162" s="406"/>
      <c r="R162" s="406"/>
      <c r="S162" s="406"/>
      <c r="T162" s="406"/>
      <c r="U162" s="406"/>
      <c r="V162" s="406"/>
      <c r="W162" s="406"/>
      <c r="X162" s="406"/>
      <c r="Y162" s="407"/>
      <c r="Z162" s="407"/>
      <c r="AA162" s="407"/>
      <c r="AB162" s="407"/>
      <c r="AC162" s="407"/>
    </row>
    <row r="163" spans="3:46" ht="19.5" customHeight="1" x14ac:dyDescent="0.25">
      <c r="C163" s="26"/>
      <c r="Q163" s="117"/>
      <c r="R163" s="117"/>
      <c r="S163" s="117"/>
      <c r="T163" s="117"/>
      <c r="U163" s="117"/>
      <c r="V163" s="117"/>
      <c r="Y163" s="407"/>
      <c r="Z163" s="407"/>
      <c r="AA163" s="407"/>
      <c r="AB163" s="407"/>
      <c r="AC163" s="407"/>
    </row>
    <row r="164" spans="3:46" x14ac:dyDescent="0.25">
      <c r="Q164" s="27"/>
      <c r="Y164" s="407"/>
      <c r="Z164" s="407"/>
      <c r="AA164" s="407"/>
      <c r="AB164" s="407"/>
      <c r="AC164" s="407"/>
    </row>
    <row r="165" spans="3:46" ht="19.5" customHeight="1" x14ac:dyDescent="0.25">
      <c r="C165" s="26"/>
      <c r="I165" s="26"/>
      <c r="S165" s="90"/>
      <c r="V165" s="118"/>
      <c r="Y165" s="407"/>
      <c r="Z165" s="407"/>
      <c r="AA165" s="407"/>
      <c r="AB165" s="407"/>
      <c r="AC165" s="407"/>
    </row>
    <row r="166" spans="3:46" ht="19.5" customHeight="1" x14ac:dyDescent="0.25">
      <c r="C166" s="26"/>
      <c r="I166" s="26"/>
      <c r="Q166" s="382"/>
      <c r="R166" s="382"/>
      <c r="S166" s="382"/>
      <c r="T166" s="382"/>
      <c r="U166" s="382"/>
      <c r="V166" s="382"/>
      <c r="W166" s="382"/>
      <c r="X166" s="392"/>
      <c r="Y166" s="111"/>
      <c r="Z166" s="111"/>
      <c r="AA166" s="111"/>
      <c r="AB166" s="111"/>
      <c r="AC166" s="111"/>
    </row>
    <row r="167" spans="3:46" ht="21" customHeight="1" x14ac:dyDescent="0.25">
      <c r="N167" s="27"/>
      <c r="Q167" s="382"/>
      <c r="R167" s="382"/>
      <c r="S167" s="382"/>
      <c r="T167" s="382"/>
      <c r="U167" s="382"/>
      <c r="V167" s="382"/>
      <c r="W167" s="382"/>
      <c r="X167" s="392"/>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5">
      <c r="C168" s="99"/>
      <c r="D168" s="99"/>
      <c r="E168" s="99"/>
      <c r="F168" s="99"/>
      <c r="G168" s="99"/>
      <c r="H168" s="99"/>
      <c r="I168" s="99"/>
      <c r="J168" s="99"/>
      <c r="Q168" s="411"/>
      <c r="R168" s="411"/>
      <c r="S168" s="411"/>
      <c r="T168" s="411"/>
      <c r="U168" s="411"/>
      <c r="V168" s="411"/>
      <c r="W168" s="411"/>
      <c r="X168" s="411"/>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5">
      <c r="C169" s="119"/>
      <c r="Q169" s="382"/>
      <c r="R169" s="382"/>
      <c r="S169" s="382"/>
      <c r="T169" s="382"/>
      <c r="U169" s="382"/>
      <c r="V169" s="382"/>
      <c r="W169" s="382"/>
      <c r="X169" s="382"/>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5">
      <c r="C170" s="38"/>
      <c r="D170" s="38"/>
      <c r="E170" s="38"/>
      <c r="F170" s="38"/>
      <c r="G170" s="38"/>
      <c r="H170" s="38"/>
      <c r="I170" s="38"/>
      <c r="J170" s="38"/>
      <c r="K170" s="38"/>
      <c r="L170" s="38"/>
      <c r="M170" s="38"/>
      <c r="N170" s="38"/>
      <c r="Q170" s="406"/>
      <c r="R170" s="406"/>
      <c r="S170" s="406"/>
      <c r="T170" s="406"/>
      <c r="U170" s="406"/>
      <c r="V170" s="406"/>
      <c r="W170" s="406"/>
      <c r="X170" s="406"/>
      <c r="Y170" s="64"/>
      <c r="Z170" s="64"/>
      <c r="AA170" s="64"/>
      <c r="AB170" s="64"/>
      <c r="AC170" s="64"/>
      <c r="AD170" s="64"/>
      <c r="AE170" s="64"/>
      <c r="AF170" s="64"/>
      <c r="AG170" s="64"/>
      <c r="AH170" s="64"/>
      <c r="AJ170" s="64"/>
      <c r="AK170" s="120"/>
    </row>
    <row r="171" spans="3:46" ht="7.5" customHeight="1" x14ac:dyDescent="0.25">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5">
      <c r="C172" s="38"/>
      <c r="D172" s="38"/>
      <c r="E172" s="38"/>
      <c r="F172" s="38"/>
      <c r="G172" s="38"/>
      <c r="H172" s="38"/>
      <c r="I172" s="38"/>
      <c r="J172" s="38"/>
      <c r="K172" s="38"/>
      <c r="L172" s="38"/>
      <c r="M172" s="38"/>
      <c r="N172" s="38"/>
      <c r="Q172" s="408"/>
      <c r="R172" s="408"/>
      <c r="S172" s="408"/>
      <c r="T172" s="408"/>
      <c r="U172" s="408"/>
      <c r="V172" s="408"/>
      <c r="W172" s="408"/>
      <c r="X172" s="408"/>
      <c r="Y172" s="120"/>
      <c r="Z172" s="120"/>
      <c r="AA172" s="120"/>
      <c r="AB172" s="120"/>
      <c r="AC172" s="120"/>
      <c r="AD172" s="120"/>
      <c r="AE172" s="120"/>
      <c r="AF172" s="120"/>
      <c r="AG172" s="120"/>
      <c r="AH172" s="120"/>
      <c r="AI172" s="120"/>
      <c r="AJ172" s="120"/>
      <c r="AK172" s="120"/>
    </row>
    <row r="173" spans="3:46" ht="14.25" customHeight="1" x14ac:dyDescent="0.25">
      <c r="C173" s="122"/>
      <c r="D173" s="122"/>
      <c r="E173" s="122"/>
      <c r="Q173" s="409"/>
      <c r="R173" s="409"/>
      <c r="S173" s="409"/>
      <c r="T173" s="409"/>
      <c r="U173" s="409"/>
      <c r="V173" s="409"/>
      <c r="W173" s="409"/>
      <c r="X173" s="409"/>
      <c r="Y173" s="64"/>
      <c r="Z173" s="64"/>
      <c r="AA173" s="64"/>
      <c r="AB173" s="64"/>
      <c r="AC173" s="64"/>
      <c r="AD173" s="64"/>
      <c r="AE173" s="64"/>
      <c r="AF173" s="64"/>
      <c r="AG173" s="64"/>
      <c r="AH173" s="64"/>
      <c r="AI173" s="64"/>
      <c r="AJ173" s="64"/>
      <c r="AK173" s="120"/>
    </row>
    <row r="174" spans="3:46" ht="26.25" customHeight="1" x14ac:dyDescent="0.25">
      <c r="C174" s="122"/>
      <c r="D174" s="122"/>
      <c r="E174" s="122"/>
      <c r="G174" s="27"/>
      <c r="Q174" s="409"/>
      <c r="R174" s="409"/>
      <c r="S174" s="409"/>
      <c r="T174" s="409"/>
      <c r="U174" s="409"/>
      <c r="V174" s="409"/>
      <c r="W174" s="409"/>
      <c r="X174" s="409"/>
      <c r="Y174" s="121"/>
      <c r="Z174" s="121"/>
      <c r="AA174" s="121"/>
      <c r="AB174" s="121"/>
      <c r="AC174" s="121"/>
      <c r="AD174" s="121"/>
      <c r="AE174" s="121"/>
      <c r="AF174" s="121"/>
      <c r="AG174" s="121"/>
      <c r="AH174" s="121"/>
      <c r="AJ174" s="121"/>
      <c r="AK174" s="120"/>
    </row>
    <row r="175" spans="3:46" ht="42.75" customHeight="1" x14ac:dyDescent="0.25">
      <c r="G175" s="27"/>
      <c r="S175" s="121"/>
      <c r="Y175" s="121"/>
      <c r="Z175" s="121"/>
      <c r="AA175" s="121"/>
      <c r="AB175" s="121"/>
      <c r="AC175" s="121"/>
      <c r="AD175" s="121"/>
      <c r="AE175" s="121"/>
      <c r="AF175" s="121"/>
      <c r="AG175" s="121"/>
      <c r="AH175" s="121"/>
      <c r="AI175" s="121"/>
      <c r="AJ175" s="121"/>
      <c r="AK175" s="120"/>
    </row>
    <row r="176" spans="3:46" ht="42.75" customHeight="1" x14ac:dyDescent="0.25">
      <c r="U176" s="410"/>
      <c r="V176" s="410"/>
      <c r="W176" s="410"/>
      <c r="X176" s="410"/>
      <c r="Y176" s="27"/>
    </row>
    <row r="177" ht="7.5" customHeight="1" x14ac:dyDescent="0.25"/>
    <row r="178" ht="7.5" customHeight="1" x14ac:dyDescent="0.25"/>
    <row r="179" ht="20.25" customHeight="1" x14ac:dyDescent="0.25"/>
    <row r="180" ht="17.25" customHeight="1" x14ac:dyDescent="0.25"/>
    <row r="181" ht="17.25" customHeight="1" x14ac:dyDescent="0.25"/>
    <row r="182" ht="17.25" customHeight="1" x14ac:dyDescent="0.25"/>
    <row r="183" ht="17.25" customHeight="1" x14ac:dyDescent="0.25"/>
    <row r="184" ht="17.25" customHeight="1" x14ac:dyDescent="0.25"/>
    <row r="185" ht="17.25" customHeight="1" x14ac:dyDescent="0.25"/>
    <row r="186" ht="17.25" customHeight="1" x14ac:dyDescent="0.25"/>
  </sheetData>
  <sheetProtection algorithmName="SHA-512" hashValue="tC3FWnuNFa2SE9ASCL7hgXY4Q61rJcsJD3w8NQyV6+78UB9aWSfAcVs5ijJvX23G+f1eJpe5ZNPDJO/qVV9xMw==" saltValue="tOMbvw6RGH0ClLmLuuvjhQ==" spinCount="100000" sheet="1" objects="1" scenarios="1" selectLockedCells="1"/>
  <dataConsolidate/>
  <mergeCells count="92">
    <mergeCell ref="Q170:X170"/>
    <mergeCell ref="Q172:X172"/>
    <mergeCell ref="Q173:X174"/>
    <mergeCell ref="U176:X176"/>
    <mergeCell ref="Q162:X162"/>
    <mergeCell ref="Q166:X167"/>
    <mergeCell ref="Q168:X168"/>
    <mergeCell ref="Q169:X169"/>
    <mergeCell ref="Q159:X159"/>
    <mergeCell ref="Q160:X160"/>
    <mergeCell ref="Q161:X161"/>
    <mergeCell ref="Q114:T114"/>
    <mergeCell ref="Y116:AC165"/>
    <mergeCell ref="Q120:T120"/>
    <mergeCell ref="Q134:T134"/>
    <mergeCell ref="Q126:T126"/>
    <mergeCell ref="R106:Y106"/>
    <mergeCell ref="R104:Y104"/>
    <mergeCell ref="R105:Y105"/>
    <mergeCell ref="R102:Y102"/>
    <mergeCell ref="R103:Y103"/>
    <mergeCell ref="R100:Y100"/>
    <mergeCell ref="R101:Y101"/>
    <mergeCell ref="R98:Y98"/>
    <mergeCell ref="R99:Y99"/>
    <mergeCell ref="R96:Y96"/>
    <mergeCell ref="R97:Y97"/>
    <mergeCell ref="Y77:Z77"/>
    <mergeCell ref="W73:X73"/>
    <mergeCell ref="Y73:Z73"/>
    <mergeCell ref="V74:X74"/>
    <mergeCell ref="Y75:Z75"/>
    <mergeCell ref="V70:X70"/>
    <mergeCell ref="W71:X71"/>
    <mergeCell ref="Y71:Z71"/>
    <mergeCell ref="V72:X72"/>
    <mergeCell ref="W67:X67"/>
    <mergeCell ref="Y67:Z67"/>
    <mergeCell ref="V68:X68"/>
    <mergeCell ref="W69:X69"/>
    <mergeCell ref="Y69:Z69"/>
    <mergeCell ref="V64:X64"/>
    <mergeCell ref="W65:X65"/>
    <mergeCell ref="Y65:Z65"/>
    <mergeCell ref="V66:X66"/>
    <mergeCell ref="W61:X61"/>
    <mergeCell ref="Y61:Z61"/>
    <mergeCell ref="V62:X62"/>
    <mergeCell ref="W63:X63"/>
    <mergeCell ref="Y63:Z63"/>
    <mergeCell ref="Y56:Z56"/>
    <mergeCell ref="V59:X59"/>
    <mergeCell ref="W60:X60"/>
    <mergeCell ref="Y60:Z60"/>
    <mergeCell ref="W54:X54"/>
    <mergeCell ref="Y54:Z54"/>
    <mergeCell ref="W53:X53"/>
    <mergeCell ref="Y53:Z53"/>
    <mergeCell ref="W52:X52"/>
    <mergeCell ref="Y52:Z52"/>
    <mergeCell ref="W51:X51"/>
    <mergeCell ref="Y51:Z51"/>
    <mergeCell ref="W50:X50"/>
    <mergeCell ref="Y50:Z50"/>
    <mergeCell ref="W49:X49"/>
    <mergeCell ref="Y49:Z49"/>
    <mergeCell ref="W48:X48"/>
    <mergeCell ref="Y48:Z48"/>
    <mergeCell ref="W47:X47"/>
    <mergeCell ref="Y47:Z47"/>
    <mergeCell ref="AA45:AR45"/>
    <mergeCell ref="W46:X46"/>
    <mergeCell ref="Y46:Z46"/>
    <mergeCell ref="W44:X44"/>
    <mergeCell ref="Y44:Z44"/>
    <mergeCell ref="W45:X45"/>
    <mergeCell ref="Y45:Z45"/>
    <mergeCell ref="T12:X12"/>
    <mergeCell ref="T13:X13"/>
    <mergeCell ref="D16:D18"/>
    <mergeCell ref="W8:X8"/>
    <mergeCell ref="B9:D9"/>
    <mergeCell ref="W9:X9"/>
    <mergeCell ref="B10:D10"/>
    <mergeCell ref="U10:X10"/>
    <mergeCell ref="U11:X11"/>
    <mergeCell ref="B3:D3"/>
    <mergeCell ref="B4:D4"/>
    <mergeCell ref="B5:D5"/>
    <mergeCell ref="B6:D6"/>
    <mergeCell ref="B8:D8"/>
    <mergeCell ref="B7:D7"/>
  </mergeCells>
  <conditionalFormatting sqref="C97:O97 C98:H106 I98:O107">
    <cfRule type="expression" dxfId="132" priority="19">
      <formula>$C97=""</formula>
    </cfRule>
  </conditionalFormatting>
  <conditionalFormatting sqref="D12:D15">
    <cfRule type="expression" dxfId="131" priority="5">
      <formula>$D12="Ja"</formula>
    </cfRule>
  </conditionalFormatting>
  <conditionalFormatting sqref="D16">
    <cfRule type="expression" dxfId="130" priority="1">
      <formula>COUNTIF($D$12:$D$15,"Ja")&gt;1</formula>
    </cfRule>
  </conditionalFormatting>
  <conditionalFormatting sqref="E97:H106">
    <cfRule type="expression" dxfId="129" priority="2">
      <formula>IF(LEFT($C97,4)="Cirk",TRUE,FALSE)</formula>
    </cfRule>
    <cfRule type="expression" dxfId="128" priority="3">
      <formula>IF(RIGHT(LEFT($C97,7),1)="T",TRUE,FALSE)</formula>
    </cfRule>
  </conditionalFormatting>
  <conditionalFormatting sqref="F45:G54">
    <cfRule type="expression" dxfId="127" priority="7">
      <formula>$D45="Vara"</formula>
    </cfRule>
  </conditionalFormatting>
  <conditionalFormatting sqref="G63:O63 G65:O65 G67:O67 G69:O69 G71:O71 G73:O73">
    <cfRule type="expression" dxfId="126" priority="16">
      <formula>$F63="Ja"</formula>
    </cfRule>
  </conditionalFormatting>
  <conditionalFormatting sqref="H45:I54">
    <cfRule type="expression" dxfId="125" priority="6">
      <formula>$D45="Tjänst"</formula>
    </cfRule>
  </conditionalFormatting>
  <conditionalFormatting sqref="Q45:X54">
    <cfRule type="expression" dxfId="124" priority="26">
      <formula>OR(AND($F45&lt;&gt;"Välj vara/tjänst",$F45&lt;&gt;""),$H45&lt;&gt;"")</formula>
    </cfRule>
  </conditionalFormatting>
  <conditionalFormatting sqref="Q61:X61 Q63:X63 Q65:X65 Q67:X67 Q69:X69 Q71:X71 Q73:X73">
    <cfRule type="expression" dxfId="123" priority="15">
      <formula>$F61="Ja"</formula>
    </cfRule>
  </conditionalFormatting>
  <conditionalFormatting sqref="Q63:X63">
    <cfRule type="expression" dxfId="122" priority="14">
      <formula>AND($D63&lt;&gt;"Välj tjänst",$D63&lt;&gt;"")</formula>
    </cfRule>
  </conditionalFormatting>
  <conditionalFormatting sqref="Q65:X65">
    <cfRule type="expression" dxfId="121" priority="13">
      <formula>AND($D65&lt;&gt;"Välj tjänst",$D65&lt;&gt;"")</formula>
    </cfRule>
  </conditionalFormatting>
  <conditionalFormatting sqref="Q67:X67">
    <cfRule type="expression" dxfId="120" priority="12">
      <formula>AND($D67&lt;&gt;"Välj tjänst",$D67&lt;&gt;"")</formula>
    </cfRule>
  </conditionalFormatting>
  <conditionalFormatting sqref="Q69:X69">
    <cfRule type="expression" dxfId="119" priority="11">
      <formula>AND($D69&lt;&gt;"Välj tjänst",$D69&lt;&gt;"")</formula>
    </cfRule>
  </conditionalFormatting>
  <conditionalFormatting sqref="Q71:X71">
    <cfRule type="expression" dxfId="118" priority="10">
      <formula>AND($D71&lt;&gt;"Välj tjänst",$D71&lt;&gt;"")</formula>
    </cfRule>
  </conditionalFormatting>
  <conditionalFormatting sqref="Q73:X73">
    <cfRule type="expression" dxfId="117" priority="9">
      <formula>AND($D73&lt;&gt;"Välj tjänst",$D73&lt;&gt;"")</formula>
    </cfRule>
  </conditionalFormatting>
  <conditionalFormatting sqref="Q170:X170 Q173:X174">
    <cfRule type="expression" dxfId="116" priority="25" stopIfTrue="1">
      <formula>#REF!="Ja"</formula>
    </cfRule>
  </conditionalFormatting>
  <conditionalFormatting sqref="Q97:Y106">
    <cfRule type="expression" dxfId="115" priority="8">
      <formula>$I97=""</formula>
    </cfRule>
  </conditionalFormatting>
  <conditionalFormatting sqref="R97:Y106">
    <cfRule type="expression" dxfId="114" priority="4">
      <formula>$Q97="Nej"</formula>
    </cfRule>
  </conditionalFormatting>
  <conditionalFormatting sqref="T13:X13">
    <cfRule type="expression" dxfId="113" priority="24" stopIfTrue="1">
      <formula>$Q$13="Nej"</formula>
    </cfRule>
  </conditionalFormatting>
  <conditionalFormatting sqref="U114 U120 U126">
    <cfRule type="expression" dxfId="112" priority="23" stopIfTrue="1">
      <formula>AH114</formula>
    </cfRule>
  </conditionalFormatting>
  <conditionalFormatting sqref="U114">
    <cfRule type="cellIs" dxfId="111" priority="22" stopIfTrue="1" operator="equal">
      <formula>"Nej"</formula>
    </cfRule>
  </conditionalFormatting>
  <conditionalFormatting sqref="U120">
    <cfRule type="cellIs" dxfId="110" priority="21" stopIfTrue="1" operator="equal">
      <formula>"Nej"</formula>
    </cfRule>
  </conditionalFormatting>
  <conditionalFormatting sqref="U126">
    <cfRule type="cellIs" dxfId="109" priority="20" stopIfTrue="1" operator="equal">
      <formula>"Nej"</formula>
    </cfRule>
  </conditionalFormatting>
  <conditionalFormatting sqref="U134">
    <cfRule type="cellIs" dxfId="108" priority="17" stopIfTrue="1" operator="equal">
      <formula>"Nej"</formula>
    </cfRule>
    <cfRule type="expression" dxfId="107" priority="18"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08AA5586-BF63-4DCA-885F-F4D0C09F1E00}">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796875" defaultRowHeight="12.5" x14ac:dyDescent="0.25"/>
  <cols>
    <col min="1" max="1" width="4.7265625" style="126" customWidth="1"/>
    <col min="2" max="2" width="13.26953125" style="9" customWidth="1"/>
    <col min="3" max="5" width="10.26953125" style="9" customWidth="1"/>
    <col min="6" max="6" width="10.7265625" style="9" customWidth="1"/>
    <col min="7" max="10" width="10.26953125" style="9" customWidth="1"/>
    <col min="11" max="11" width="10.54296875" style="9" customWidth="1"/>
    <col min="12" max="12" width="16" style="9" customWidth="1"/>
    <col min="13" max="13" width="9.54296875" style="9" customWidth="1"/>
    <col min="14" max="14" width="10.7265625" style="9" customWidth="1"/>
    <col min="15" max="15" width="3.26953125" style="9" customWidth="1"/>
    <col min="16" max="18" width="19.1796875" style="9" customWidth="1"/>
    <col min="19" max="19" width="10.26953125" style="9" customWidth="1"/>
    <col min="20" max="22" width="9.54296875" style="9" customWidth="1"/>
    <col min="23" max="23" width="10.54296875" style="9" customWidth="1"/>
    <col min="24" max="25" width="8.7265625" style="9" customWidth="1"/>
    <col min="26" max="26" width="8.54296875" style="9" customWidth="1"/>
    <col min="27" max="28" width="9.1796875" style="9" hidden="1" customWidth="1"/>
    <col min="29" max="29" width="12.54296875" style="9" hidden="1" customWidth="1"/>
    <col min="30" max="32" width="8.453125" style="9" hidden="1" customWidth="1"/>
    <col min="33" max="34" width="9.7265625" style="9" hidden="1" customWidth="1"/>
    <col min="35" max="35" width="8.453125" style="9" customWidth="1"/>
    <col min="36" max="37" width="7.7265625" style="9" customWidth="1"/>
    <col min="38" max="39" width="8.7265625" style="9" customWidth="1"/>
    <col min="40" max="40" width="7.7265625" style="9" customWidth="1"/>
    <col min="41" max="43" width="9.1796875" style="9" customWidth="1"/>
    <col min="44" max="44" width="10.453125" style="9" customWidth="1"/>
    <col min="45" max="45" width="9.1796875" style="9" customWidth="1"/>
    <col min="46" max="47" width="34.26953125" style="131" bestFit="1" customWidth="1"/>
    <col min="48" max="50" width="9.1796875" style="9" customWidth="1"/>
    <col min="51" max="16384" width="9.1796875" style="9"/>
  </cols>
  <sheetData>
    <row r="2" spans="1:47" ht="13" x14ac:dyDescent="0.25">
      <c r="G2" s="127"/>
      <c r="J2" s="128"/>
      <c r="M2" s="129"/>
      <c r="O2" s="130" t="e">
        <f ca="1">"Avrop nr: "&amp;AvropNr</f>
        <v>#REF!</v>
      </c>
      <c r="W2" s="130" t="str">
        <f>"Avrop nr: "&amp;B15</f>
        <v xml:space="preserve">Avrop nr: </v>
      </c>
      <c r="AC2" s="130"/>
    </row>
    <row r="3" spans="1:47" ht="25" x14ac:dyDescent="0.25">
      <c r="B3" s="549" t="s">
        <v>73</v>
      </c>
      <c r="C3" s="549"/>
      <c r="D3" s="550"/>
      <c r="E3" s="550"/>
      <c r="P3" s="549" t="s">
        <v>74</v>
      </c>
      <c r="Q3" s="551"/>
      <c r="R3" s="550"/>
      <c r="T3" s="552" t="str">
        <f>IF(LarmStatus,"Minst ett av de obligatoriska kraven är inte ifyllda eller besvarade med Nej. Fel på rad "&amp;AF3,"")</f>
        <v>Minst ett av de obligatoriska kraven är inte ifyllda eller besvarade med Nej. Fel på rad 17</v>
      </c>
      <c r="U3" s="552"/>
      <c r="V3" s="552"/>
      <c r="W3" s="552"/>
      <c r="X3" s="127"/>
      <c r="Y3" s="127"/>
      <c r="Z3" s="127"/>
      <c r="AB3" s="127"/>
      <c r="AD3" s="132"/>
      <c r="AF3" s="9">
        <f>MATCH(TRUE(),AH:AH,0)</f>
        <v>17</v>
      </c>
      <c r="AG3" s="127" t="b">
        <f>OR(AH4:AH822)</f>
        <v>1</v>
      </c>
    </row>
    <row r="4" spans="1:47" ht="32.25" customHeight="1" x14ac:dyDescent="0.45">
      <c r="B4" s="553" t="s">
        <v>111</v>
      </c>
      <c r="C4" s="554"/>
      <c r="D4" s="554"/>
      <c r="E4" s="554"/>
      <c r="F4" s="554"/>
      <c r="G4" s="554"/>
      <c r="H4" s="554"/>
      <c r="I4" s="554"/>
      <c r="J4" s="566" t="s">
        <v>348</v>
      </c>
      <c r="K4" s="567"/>
      <c r="L4" s="567"/>
      <c r="M4" s="567"/>
      <c r="N4" s="567"/>
      <c r="O4" s="568"/>
      <c r="P4" s="557" t="s">
        <v>631</v>
      </c>
      <c r="Q4" s="557"/>
      <c r="R4" s="557"/>
      <c r="S4" s="557"/>
      <c r="T4" s="557"/>
      <c r="U4" s="557"/>
      <c r="V4" s="557"/>
      <c r="W4" s="558"/>
      <c r="Z4" s="133"/>
    </row>
    <row r="5" spans="1:47" ht="63" customHeight="1" x14ac:dyDescent="0.25">
      <c r="B5" s="555"/>
      <c r="C5" s="556"/>
      <c r="D5" s="556"/>
      <c r="E5" s="556"/>
      <c r="F5" s="556"/>
      <c r="G5" s="556"/>
      <c r="H5" s="556"/>
      <c r="I5" s="556"/>
      <c r="J5" s="569" t="str">
        <f>Ramavtalsområde</f>
        <v>IT-konsulttjänster Resurskonsulter</v>
      </c>
      <c r="K5" s="570"/>
      <c r="L5" s="570"/>
      <c r="M5" s="570"/>
      <c r="N5" s="570"/>
      <c r="O5" s="571"/>
      <c r="P5" s="559"/>
      <c r="Q5" s="559"/>
      <c r="R5" s="559"/>
      <c r="S5" s="559"/>
      <c r="T5" s="559"/>
      <c r="U5" s="559"/>
      <c r="V5" s="559"/>
      <c r="W5" s="560"/>
      <c r="AB5" s="1"/>
      <c r="AC5" s="139"/>
      <c r="AD5" s="139"/>
      <c r="AE5" s="139"/>
      <c r="AF5" s="139"/>
    </row>
    <row r="6" spans="1:47" ht="26.25" customHeight="1" x14ac:dyDescent="0.25">
      <c r="B6" s="561" t="s">
        <v>150</v>
      </c>
      <c r="C6" s="561"/>
      <c r="D6" s="561"/>
      <c r="E6" s="561"/>
      <c r="F6" s="561"/>
      <c r="G6" s="561"/>
      <c r="H6" s="561"/>
      <c r="I6" s="561"/>
      <c r="J6" s="563" t="s">
        <v>751</v>
      </c>
      <c r="K6" s="564"/>
      <c r="L6" s="564"/>
      <c r="M6" s="564"/>
      <c r="N6" s="564"/>
      <c r="O6" s="565"/>
      <c r="P6" s="127"/>
      <c r="Q6" s="134"/>
      <c r="R6" s="134"/>
      <c r="S6" s="134"/>
      <c r="T6" s="134"/>
      <c r="U6" s="134"/>
      <c r="V6" s="134"/>
      <c r="W6" s="134"/>
      <c r="AB6" s="1"/>
      <c r="AC6" s="139"/>
      <c r="AD6" s="139"/>
      <c r="AE6" s="139"/>
      <c r="AF6" s="139"/>
    </row>
    <row r="7" spans="1:47" ht="18" customHeight="1" x14ac:dyDescent="0.25">
      <c r="B7" s="562" t="s">
        <v>72</v>
      </c>
      <c r="C7" s="562"/>
      <c r="D7" s="562"/>
      <c r="E7" s="562"/>
      <c r="F7" s="562"/>
      <c r="G7" s="562"/>
      <c r="H7" s="562"/>
      <c r="I7" s="562"/>
      <c r="J7" s="563"/>
      <c r="K7" s="564"/>
      <c r="L7" s="564"/>
      <c r="M7" s="564"/>
      <c r="N7" s="564"/>
      <c r="O7" s="565"/>
      <c r="P7" s="135" t="s">
        <v>29</v>
      </c>
      <c r="Q7" s="134"/>
      <c r="R7" s="134"/>
      <c r="S7" s="134"/>
      <c r="T7" s="134"/>
      <c r="U7" s="134"/>
      <c r="V7" s="134"/>
      <c r="W7" s="134"/>
      <c r="AB7" s="1"/>
      <c r="AC7" s="139"/>
      <c r="AD7" s="139"/>
      <c r="AE7" s="139"/>
      <c r="AF7" s="139"/>
    </row>
    <row r="8" spans="1:47" ht="27.75" customHeight="1" x14ac:dyDescent="0.25">
      <c r="B8" s="530" t="s">
        <v>6</v>
      </c>
      <c r="C8" s="494"/>
      <c r="D8" s="494"/>
      <c r="E8" s="494"/>
      <c r="F8" s="494"/>
      <c r="G8" s="494"/>
      <c r="H8" s="530" t="s">
        <v>31</v>
      </c>
      <c r="I8" s="531"/>
      <c r="J8" s="572" t="str">
        <f>Ramavtalsnummer</f>
        <v>23.3-2940-20</v>
      </c>
      <c r="K8" s="573"/>
      <c r="L8" s="573"/>
      <c r="M8" s="573"/>
      <c r="N8" s="573"/>
      <c r="O8" s="574"/>
      <c r="P8" s="512" t="s">
        <v>30</v>
      </c>
      <c r="Q8" s="512"/>
      <c r="R8" s="512"/>
      <c r="S8" s="512"/>
      <c r="T8" s="512"/>
      <c r="U8" s="512"/>
      <c r="V8" s="512" t="s">
        <v>31</v>
      </c>
      <c r="W8" s="512"/>
      <c r="AB8" s="1"/>
      <c r="AC8" s="139"/>
      <c r="AD8" s="139"/>
      <c r="AE8" s="139"/>
      <c r="AF8" s="139"/>
    </row>
    <row r="9" spans="1:47" ht="19.5" customHeight="1" x14ac:dyDescent="0.25">
      <c r="B9" s="517"/>
      <c r="C9" s="518"/>
      <c r="D9" s="518"/>
      <c r="E9" s="518"/>
      <c r="F9" s="518"/>
      <c r="G9" s="518"/>
      <c r="H9" s="517"/>
      <c r="I9" s="532"/>
      <c r="J9" s="533" t="s">
        <v>613</v>
      </c>
      <c r="K9" s="534"/>
      <c r="L9" s="534"/>
      <c r="M9" s="534"/>
      <c r="N9" s="534"/>
      <c r="O9" s="535"/>
      <c r="P9" s="516"/>
      <c r="Q9" s="516"/>
      <c r="R9" s="516"/>
      <c r="S9" s="516"/>
      <c r="T9" s="516"/>
      <c r="U9" s="516"/>
      <c r="V9" s="541"/>
      <c r="W9" s="541"/>
      <c r="AB9" s="1"/>
      <c r="AC9" s="139"/>
      <c r="AD9" s="139"/>
      <c r="AE9" s="139"/>
      <c r="AF9" s="139"/>
    </row>
    <row r="10" spans="1:47" s="139" customFormat="1" ht="27.75" customHeight="1" x14ac:dyDescent="0.25">
      <c r="A10" s="136"/>
      <c r="B10" s="529" t="s">
        <v>7</v>
      </c>
      <c r="C10" s="529"/>
      <c r="D10" s="529"/>
      <c r="E10" s="529" t="s">
        <v>5</v>
      </c>
      <c r="F10" s="529"/>
      <c r="G10" s="529"/>
      <c r="H10" s="529" t="s">
        <v>56</v>
      </c>
      <c r="I10" s="529"/>
      <c r="J10" s="536" t="str">
        <f>"Version " &amp; CurrentVersion</f>
        <v>Version 2.3</v>
      </c>
      <c r="K10" s="537"/>
      <c r="L10" s="537"/>
      <c r="M10" s="537"/>
      <c r="N10" s="537"/>
      <c r="O10" s="538"/>
      <c r="P10" s="512" t="s">
        <v>1</v>
      </c>
      <c r="Q10" s="512"/>
      <c r="R10" s="512"/>
      <c r="S10" s="512"/>
      <c r="T10" s="512" t="s">
        <v>3</v>
      </c>
      <c r="U10" s="512"/>
      <c r="V10" s="512"/>
      <c r="W10" s="512"/>
      <c r="AB10" s="1"/>
      <c r="AT10" s="137"/>
      <c r="AU10" s="137"/>
    </row>
    <row r="11" spans="1:47" ht="19.5" customHeight="1" x14ac:dyDescent="0.25">
      <c r="B11" s="528"/>
      <c r="C11" s="528"/>
      <c r="D11" s="528"/>
      <c r="E11" s="528"/>
      <c r="F11" s="528"/>
      <c r="G11" s="528"/>
      <c r="H11" s="528"/>
      <c r="I11" s="528"/>
      <c r="P11" s="548"/>
      <c r="Q11" s="548"/>
      <c r="R11" s="548"/>
      <c r="S11" s="548"/>
      <c r="T11" s="548"/>
      <c r="U11" s="548"/>
      <c r="V11" s="548"/>
      <c r="W11" s="548"/>
      <c r="AB11" s="1"/>
      <c r="AC11" s="139"/>
      <c r="AD11" s="139"/>
      <c r="AE11" s="139"/>
      <c r="AF11" s="139"/>
    </row>
    <row r="12" spans="1:47" ht="27.75" customHeight="1" x14ac:dyDescent="0.25">
      <c r="B12" s="529" t="s">
        <v>55</v>
      </c>
      <c r="C12" s="529"/>
      <c r="D12" s="529"/>
      <c r="E12" s="529" t="s">
        <v>1</v>
      </c>
      <c r="F12" s="529"/>
      <c r="G12" s="529"/>
      <c r="H12" s="529" t="s">
        <v>2</v>
      </c>
      <c r="I12" s="529"/>
      <c r="P12" s="512" t="s">
        <v>7</v>
      </c>
      <c r="Q12" s="512"/>
      <c r="R12" s="512"/>
      <c r="S12" s="513"/>
      <c r="T12" s="512" t="s">
        <v>5</v>
      </c>
      <c r="U12" s="512"/>
      <c r="V12" s="512" t="s">
        <v>56</v>
      </c>
      <c r="W12" s="512"/>
      <c r="AB12" s="1"/>
      <c r="AC12" s="139"/>
      <c r="AD12" s="139"/>
      <c r="AE12" s="139"/>
      <c r="AF12" s="139"/>
    </row>
    <row r="13" spans="1:47" ht="19.5" customHeight="1" x14ac:dyDescent="0.25">
      <c r="B13" s="528"/>
      <c r="C13" s="528"/>
      <c r="D13" s="528"/>
      <c r="E13" s="528"/>
      <c r="F13" s="528"/>
      <c r="G13" s="528"/>
      <c r="H13" s="528"/>
      <c r="I13" s="528"/>
      <c r="P13" s="548" t="s">
        <v>13</v>
      </c>
      <c r="Q13" s="548"/>
      <c r="R13" s="548"/>
      <c r="S13" s="545"/>
      <c r="T13" s="548"/>
      <c r="U13" s="548"/>
      <c r="V13" s="548"/>
      <c r="W13" s="548"/>
      <c r="AB13" s="1"/>
      <c r="AC13" s="139"/>
      <c r="AD13" s="139"/>
      <c r="AE13" s="139"/>
      <c r="AF13" s="139"/>
    </row>
    <row r="14" spans="1:47" ht="27.75" customHeight="1" x14ac:dyDescent="0.25">
      <c r="B14" s="529" t="s">
        <v>123</v>
      </c>
      <c r="C14" s="529"/>
      <c r="D14" s="529"/>
      <c r="E14" s="530" t="s">
        <v>3</v>
      </c>
      <c r="F14" s="494"/>
      <c r="G14" s="494"/>
      <c r="H14" s="494"/>
      <c r="I14" s="531"/>
      <c r="P14" s="513" t="s">
        <v>2</v>
      </c>
      <c r="Q14" s="514"/>
      <c r="R14" s="514"/>
      <c r="S14" s="514"/>
      <c r="T14" s="513" t="s">
        <v>32</v>
      </c>
      <c r="U14" s="514"/>
      <c r="V14" s="514"/>
      <c r="W14" s="515"/>
      <c r="AB14" s="1"/>
      <c r="AC14" s="139"/>
      <c r="AD14" s="139"/>
      <c r="AE14" s="139"/>
      <c r="AF14" s="139"/>
    </row>
    <row r="15" spans="1:47" ht="19.5" customHeight="1" x14ac:dyDescent="0.25">
      <c r="B15" s="517"/>
      <c r="C15" s="518"/>
      <c r="D15" s="532"/>
      <c r="E15" s="517"/>
      <c r="F15" s="518"/>
      <c r="G15" s="518"/>
      <c r="H15" s="518"/>
      <c r="I15" s="532"/>
      <c r="P15" s="522"/>
      <c r="Q15" s="523"/>
      <c r="R15" s="523"/>
      <c r="S15" s="523"/>
      <c r="T15" s="522"/>
      <c r="U15" s="523"/>
      <c r="V15" s="523"/>
      <c r="W15" s="524"/>
      <c r="AB15" s="1"/>
      <c r="AC15" s="139"/>
      <c r="AD15" s="139"/>
      <c r="AE15" s="139"/>
      <c r="AF15" s="139"/>
    </row>
    <row r="16" spans="1:47" ht="27.75" customHeight="1" x14ac:dyDescent="0.25">
      <c r="B16" s="494"/>
      <c r="C16" s="494"/>
      <c r="D16" s="494"/>
      <c r="E16" s="494"/>
      <c r="F16" s="494"/>
      <c r="G16" s="494"/>
      <c r="H16" s="494"/>
      <c r="I16" s="494"/>
      <c r="J16" s="128"/>
      <c r="P16" s="513" t="s">
        <v>33</v>
      </c>
      <c r="Q16" s="514"/>
      <c r="R16" s="515"/>
      <c r="S16" s="513" t="s">
        <v>610</v>
      </c>
      <c r="T16" s="514"/>
      <c r="U16" s="514"/>
      <c r="V16" s="514"/>
      <c r="W16" s="515"/>
      <c r="AB16" s="1"/>
      <c r="AC16" s="139"/>
      <c r="AD16" s="139"/>
      <c r="AE16" s="139"/>
      <c r="AF16" s="139"/>
    </row>
    <row r="17" spans="2:46" ht="19.5" customHeight="1" x14ac:dyDescent="0.25">
      <c r="B17" s="493"/>
      <c r="C17" s="493"/>
      <c r="D17" s="493"/>
      <c r="E17" s="493" t="s">
        <v>0</v>
      </c>
      <c r="F17" s="493"/>
      <c r="G17" s="493"/>
      <c r="H17" s="493"/>
      <c r="I17" s="493"/>
      <c r="P17" s="545"/>
      <c r="Q17" s="546"/>
      <c r="R17" s="547"/>
      <c r="S17" s="542"/>
      <c r="T17" s="543"/>
      <c r="U17" s="543"/>
      <c r="V17" s="543"/>
      <c r="W17" s="544"/>
      <c r="AB17" s="1"/>
      <c r="AC17" s="139"/>
      <c r="AD17" s="139"/>
      <c r="AE17" s="139"/>
      <c r="AF17" s="139"/>
      <c r="AH17" s="138" t="b">
        <f>IF(AND(P17=0,P17&lt;&gt;"Ja"),TRUE,FALSE)</f>
        <v>1</v>
      </c>
    </row>
    <row r="18" spans="2:46" ht="19.5" customHeight="1" x14ac:dyDescent="0.25">
      <c r="B18" s="125"/>
      <c r="C18" s="125"/>
      <c r="D18" s="125"/>
      <c r="E18" s="125"/>
      <c r="F18" s="125"/>
      <c r="G18" s="125"/>
      <c r="H18" s="125"/>
      <c r="I18" s="125"/>
      <c r="P18" s="21"/>
      <c r="Q18" s="21"/>
      <c r="R18" s="21"/>
      <c r="S18" s="22"/>
      <c r="T18" s="22"/>
      <c r="U18" s="22"/>
      <c r="V18" s="22"/>
      <c r="W18" s="22"/>
      <c r="AB18" s="1"/>
      <c r="AC18" s="139"/>
      <c r="AD18" s="139"/>
      <c r="AE18" s="139"/>
      <c r="AF18" s="139"/>
      <c r="AH18" s="138"/>
    </row>
    <row r="19" spans="2:46" ht="17.25" customHeight="1" x14ac:dyDescent="0.25">
      <c r="B19" s="127" t="s">
        <v>342</v>
      </c>
      <c r="P19" s="127" t="s">
        <v>343</v>
      </c>
      <c r="AB19" s="1"/>
      <c r="AC19" s="139"/>
      <c r="AD19" s="139"/>
      <c r="AE19" s="139"/>
      <c r="AF19" s="139"/>
    </row>
    <row r="20" spans="2:46" ht="12.75" customHeight="1" x14ac:dyDescent="0.25">
      <c r="B20" s="501" t="s">
        <v>629</v>
      </c>
      <c r="C20" s="502"/>
      <c r="D20" s="502"/>
      <c r="E20" s="502"/>
      <c r="F20" s="502"/>
      <c r="G20" s="502"/>
      <c r="H20" s="502"/>
      <c r="I20" s="503"/>
      <c r="P20" s="501" t="s">
        <v>630</v>
      </c>
      <c r="Q20" s="502"/>
      <c r="R20" s="502"/>
      <c r="S20" s="502"/>
      <c r="T20" s="502"/>
      <c r="U20" s="502"/>
      <c r="V20" s="502"/>
      <c r="W20" s="503"/>
      <c r="AB20" s="1"/>
      <c r="AC20" s="139"/>
      <c r="AD20" s="139"/>
      <c r="AE20" s="139"/>
      <c r="AF20" s="139"/>
    </row>
    <row r="21" spans="2:46" ht="12.75" customHeight="1" x14ac:dyDescent="0.25">
      <c r="B21" s="504"/>
      <c r="C21" s="463"/>
      <c r="D21" s="463"/>
      <c r="E21" s="463"/>
      <c r="F21" s="463"/>
      <c r="G21" s="463"/>
      <c r="H21" s="463"/>
      <c r="I21" s="505"/>
      <c r="P21" s="504"/>
      <c r="Q21" s="463"/>
      <c r="R21" s="463"/>
      <c r="S21" s="463"/>
      <c r="T21" s="463"/>
      <c r="U21" s="463"/>
      <c r="V21" s="463"/>
      <c r="W21" s="505"/>
      <c r="AB21" s="1"/>
      <c r="AC21" s="139"/>
      <c r="AD21" s="139"/>
      <c r="AE21" s="139"/>
      <c r="AF21" s="139"/>
    </row>
    <row r="22" spans="2:46" ht="12.75" customHeight="1" x14ac:dyDescent="0.25">
      <c r="B22" s="504"/>
      <c r="C22" s="463"/>
      <c r="D22" s="463"/>
      <c r="E22" s="463"/>
      <c r="F22" s="463"/>
      <c r="G22" s="463"/>
      <c r="H22" s="463"/>
      <c r="I22" s="505"/>
      <c r="P22" s="504"/>
      <c r="Q22" s="463"/>
      <c r="R22" s="463"/>
      <c r="S22" s="463"/>
      <c r="T22" s="463"/>
      <c r="U22" s="463"/>
      <c r="V22" s="463"/>
      <c r="W22" s="505"/>
      <c r="AB22" s="1"/>
      <c r="AC22" s="139"/>
      <c r="AD22" s="139"/>
      <c r="AE22" s="139"/>
      <c r="AF22" s="139"/>
    </row>
    <row r="23" spans="2:46" ht="12.75" customHeight="1" x14ac:dyDescent="0.25">
      <c r="B23" s="504"/>
      <c r="C23" s="463"/>
      <c r="D23" s="463"/>
      <c r="E23" s="463"/>
      <c r="F23" s="463"/>
      <c r="G23" s="463"/>
      <c r="H23" s="463"/>
      <c r="I23" s="505"/>
      <c r="P23" s="504"/>
      <c r="Q23" s="463"/>
      <c r="R23" s="463"/>
      <c r="S23" s="463"/>
      <c r="T23" s="463"/>
      <c r="U23" s="463"/>
      <c r="V23" s="463"/>
      <c r="W23" s="505"/>
      <c r="AB23" s="1"/>
      <c r="AC23" s="139"/>
      <c r="AD23" s="139"/>
      <c r="AE23" s="139"/>
      <c r="AF23" s="139"/>
    </row>
    <row r="24" spans="2:46" ht="54.4" customHeight="1" x14ac:dyDescent="0.25">
      <c r="B24" s="504"/>
      <c r="C24" s="463"/>
      <c r="D24" s="463"/>
      <c r="E24" s="463"/>
      <c r="F24" s="463"/>
      <c r="G24" s="463"/>
      <c r="H24" s="463"/>
      <c r="I24" s="505"/>
      <c r="P24" s="506"/>
      <c r="Q24" s="507"/>
      <c r="R24" s="507"/>
      <c r="S24" s="507"/>
      <c r="T24" s="507"/>
      <c r="U24" s="507"/>
      <c r="V24" s="507"/>
      <c r="W24" s="508"/>
      <c r="AB24" s="1"/>
      <c r="AC24" s="139"/>
      <c r="AD24" s="139"/>
      <c r="AE24" s="139"/>
      <c r="AF24" s="139"/>
    </row>
    <row r="25" spans="2:46" ht="43.15" customHeight="1" x14ac:dyDescent="0.25">
      <c r="B25" s="506"/>
      <c r="C25" s="507"/>
      <c r="D25" s="507"/>
      <c r="E25" s="507"/>
      <c r="F25" s="507"/>
      <c r="G25" s="507"/>
      <c r="H25" s="507"/>
      <c r="I25" s="508"/>
      <c r="P25" s="9" t="s">
        <v>13</v>
      </c>
      <c r="AB25" s="1"/>
      <c r="AC25" s="139"/>
      <c r="AD25" s="139"/>
      <c r="AE25" s="139"/>
      <c r="AF25" s="139"/>
    </row>
    <row r="26" spans="2:46" ht="17.25" customHeight="1" x14ac:dyDescent="0.25">
      <c r="B26" s="140"/>
      <c r="C26" s="141"/>
      <c r="D26" s="141"/>
      <c r="E26" s="141"/>
      <c r="F26" s="141"/>
      <c r="G26" s="141"/>
      <c r="H26" s="141"/>
      <c r="P26" s="127" t="s">
        <v>611</v>
      </c>
    </row>
    <row r="27" spans="2:46" ht="55.5" customHeight="1" x14ac:dyDescent="0.3">
      <c r="B27" s="10" t="s">
        <v>339</v>
      </c>
      <c r="P27" s="525" t="s">
        <v>612</v>
      </c>
      <c r="Q27" s="526"/>
      <c r="R27" s="526"/>
      <c r="S27" s="526"/>
      <c r="T27" s="526"/>
      <c r="U27" s="526"/>
      <c r="V27" s="526"/>
      <c r="W27" s="527"/>
      <c r="AB27" s="1"/>
      <c r="AC27" s="139"/>
      <c r="AD27" s="139"/>
      <c r="AE27" s="139"/>
      <c r="AF27" s="139"/>
    </row>
    <row r="28" spans="2:46" ht="115.5" customHeight="1" x14ac:dyDescent="0.25">
      <c r="B28" s="492"/>
      <c r="C28" s="511"/>
      <c r="D28" s="511"/>
      <c r="E28" s="511"/>
      <c r="F28" s="511"/>
      <c r="G28" s="511"/>
      <c r="H28" s="511"/>
      <c r="I28" s="511"/>
      <c r="P28" s="519"/>
      <c r="Q28" s="520"/>
      <c r="R28" s="520"/>
      <c r="S28" s="520"/>
      <c r="T28" s="520"/>
      <c r="U28" s="520"/>
      <c r="V28" s="520"/>
      <c r="W28" s="521"/>
      <c r="AB28" s="1"/>
      <c r="AC28" s="139"/>
      <c r="AD28" s="139"/>
      <c r="AE28" s="139"/>
      <c r="AF28" s="139"/>
    </row>
    <row r="29" spans="2:46" ht="17.25" customHeight="1" x14ac:dyDescent="0.25">
      <c r="B29" s="140"/>
      <c r="C29" s="141"/>
      <c r="D29" s="141"/>
      <c r="E29" s="141"/>
      <c r="F29" s="141"/>
      <c r="G29" s="141"/>
      <c r="H29" s="141"/>
    </row>
    <row r="30" spans="2:46" ht="27.75" customHeight="1" x14ac:dyDescent="0.25">
      <c r="B30" s="499" t="s">
        <v>602</v>
      </c>
      <c r="C30" s="499"/>
      <c r="D30" s="499" t="s">
        <v>603</v>
      </c>
      <c r="E30" s="499"/>
      <c r="G30" s="446" t="s">
        <v>100</v>
      </c>
      <c r="H30" s="446"/>
      <c r="I30" s="446"/>
    </row>
    <row r="31" spans="2:46" ht="19.5" customHeight="1" x14ac:dyDescent="0.25">
      <c r="B31" s="495"/>
      <c r="C31" s="496"/>
      <c r="D31" s="500"/>
      <c r="E31" s="500"/>
      <c r="G31" s="492"/>
      <c r="H31" s="492"/>
      <c r="I31" s="492"/>
    </row>
    <row r="32" spans="2:46" ht="12.75" customHeight="1" x14ac:dyDescent="0.25">
      <c r="AT32" s="142"/>
    </row>
    <row r="33" spans="1:47" ht="27.75" customHeight="1" x14ac:dyDescent="0.25">
      <c r="B33" s="499" t="s">
        <v>50</v>
      </c>
      <c r="C33" s="499"/>
      <c r="D33" s="499" t="s">
        <v>51</v>
      </c>
      <c r="E33" s="499"/>
      <c r="G33" s="446" t="s">
        <v>621</v>
      </c>
      <c r="H33" s="446"/>
      <c r="I33" s="446"/>
    </row>
    <row r="34" spans="1:47" ht="19.5" customHeight="1" x14ac:dyDescent="0.25">
      <c r="B34" s="495"/>
      <c r="C34" s="496"/>
      <c r="D34" s="491"/>
      <c r="E34" s="491"/>
      <c r="G34" s="485" t="s">
        <v>622</v>
      </c>
      <c r="H34" s="486"/>
      <c r="I34" s="489"/>
      <c r="P34" s="143"/>
      <c r="Q34" s="143"/>
      <c r="R34" s="143"/>
    </row>
    <row r="35" spans="1:47" ht="12.75" customHeight="1" x14ac:dyDescent="0.25">
      <c r="F35" s="128"/>
      <c r="G35" s="487"/>
      <c r="H35" s="488"/>
      <c r="I35" s="490"/>
    </row>
    <row r="36" spans="1:47" ht="27.75" customHeight="1" x14ac:dyDescent="0.25">
      <c r="B36" s="499" t="s">
        <v>604</v>
      </c>
      <c r="C36" s="499"/>
      <c r="D36" s="499" t="s">
        <v>605</v>
      </c>
      <c r="E36" s="499"/>
      <c r="G36" s="510"/>
      <c r="H36" s="510"/>
    </row>
    <row r="37" spans="1:47" ht="19.5" customHeight="1" x14ac:dyDescent="0.25">
      <c r="B37" s="495" t="s">
        <v>13</v>
      </c>
      <c r="C37" s="496"/>
      <c r="D37" s="495" t="s">
        <v>13</v>
      </c>
      <c r="E37" s="496"/>
      <c r="G37" s="509"/>
      <c r="H37" s="509"/>
      <c r="P37" s="143"/>
      <c r="Q37" s="143"/>
      <c r="R37" s="143"/>
    </row>
    <row r="38" spans="1:47" ht="12.75" customHeight="1" x14ac:dyDescent="0.25"/>
    <row r="39" spans="1:47" ht="26.25" customHeight="1" x14ac:dyDescent="0.25">
      <c r="B39" s="126"/>
      <c r="C39" s="126"/>
      <c r="D39" s="126"/>
      <c r="E39" s="126"/>
      <c r="F39" s="126"/>
      <c r="G39" s="126"/>
      <c r="H39" s="126"/>
      <c r="I39" s="126"/>
      <c r="J39" s="126"/>
      <c r="K39" s="126"/>
      <c r="L39" s="126"/>
    </row>
    <row r="40" spans="1:47" ht="26.25" customHeight="1" x14ac:dyDescent="0.25">
      <c r="B40" s="126"/>
      <c r="C40" s="126"/>
      <c r="D40" s="126"/>
      <c r="E40" s="126"/>
      <c r="F40" s="126"/>
      <c r="G40" s="126"/>
      <c r="H40" s="126"/>
      <c r="I40" s="126"/>
      <c r="J40" s="126"/>
      <c r="K40" s="126"/>
      <c r="L40" s="126"/>
    </row>
    <row r="41" spans="1:47" ht="12.75" customHeight="1" x14ac:dyDescent="0.25">
      <c r="B41" s="146"/>
      <c r="C41" s="146"/>
      <c r="D41" s="146"/>
      <c r="E41" s="146"/>
      <c r="F41" s="146"/>
      <c r="G41" s="146"/>
      <c r="H41" s="146"/>
      <c r="I41" s="146"/>
      <c r="J41" s="146"/>
      <c r="K41" s="147"/>
    </row>
    <row r="42" spans="1:47" ht="27.75" customHeight="1" x14ac:dyDescent="0.25">
      <c r="B42" s="497" t="s">
        <v>695</v>
      </c>
      <c r="C42" s="498"/>
      <c r="D42" s="498"/>
      <c r="E42" s="498"/>
      <c r="F42" s="498"/>
      <c r="G42" s="498"/>
      <c r="H42" s="498"/>
      <c r="I42" s="498"/>
      <c r="J42" s="498"/>
      <c r="K42" s="498"/>
      <c r="L42" s="148"/>
    </row>
    <row r="43" spans="1:47" ht="25.5" customHeight="1" x14ac:dyDescent="0.25">
      <c r="B43" s="539" t="s">
        <v>658</v>
      </c>
      <c r="C43" s="540"/>
      <c r="D43" s="540"/>
      <c r="E43" s="540"/>
      <c r="F43" s="540"/>
      <c r="G43" s="540"/>
      <c r="H43" s="540"/>
      <c r="I43" s="540"/>
      <c r="J43" s="540"/>
      <c r="K43" s="540"/>
      <c r="L43" s="149"/>
      <c r="P43" s="61"/>
      <c r="Q43" s="61"/>
      <c r="R43" s="61"/>
      <c r="V43" s="128"/>
      <c r="AT43" s="131" t="e" cm="1">
        <f t="array" ref="AT43">INDEX(Admin!$D$4:$I$37,,MATCH('1 Spec. - 1. Lägsta pris'!$B$43,Admin!$D$3:$I$3,0))</f>
        <v>#N/A</v>
      </c>
      <c r="AU43" s="131" t="e" cm="1">
        <f t="array" ref="AU43">$AT$43:INDEX($AT:$AT,MATCH("x",$AT:$AT,0)-1)</f>
        <v>#N/A</v>
      </c>
    </row>
    <row r="44" spans="1:47" ht="12.75" customHeight="1" x14ac:dyDescent="0.25">
      <c r="B44" s="150"/>
      <c r="C44" s="150"/>
      <c r="D44" s="151"/>
      <c r="E44" s="151"/>
      <c r="F44" s="151"/>
      <c r="L44" s="139"/>
      <c r="M44" s="139"/>
      <c r="N44" s="139"/>
    </row>
    <row r="45" spans="1:47" ht="18" x14ac:dyDescent="0.25">
      <c r="B45" s="476" t="s">
        <v>326</v>
      </c>
      <c r="C45" s="476"/>
      <c r="D45" s="476"/>
      <c r="E45" s="476"/>
      <c r="F45" s="476"/>
      <c r="H45" s="9" t="str">
        <f>IF($C$69&gt;=0,"Fyll i kompetens/roll i ordning!","")</f>
        <v/>
      </c>
      <c r="I45" s="128"/>
      <c r="L45" s="139"/>
      <c r="M45" s="139"/>
      <c r="N45" s="139"/>
      <c r="P45" s="482" t="s">
        <v>52</v>
      </c>
      <c r="Q45" s="482"/>
      <c r="X45" s="152"/>
      <c r="Y45" s="153"/>
      <c r="Z45" s="153"/>
      <c r="AA45" s="153"/>
    </row>
    <row r="46" spans="1:47" ht="13" x14ac:dyDescent="0.25">
      <c r="B46" s="412"/>
      <c r="C46" s="412"/>
      <c r="D46" s="412"/>
      <c r="E46" s="412"/>
      <c r="F46" s="412"/>
      <c r="G46" s="132"/>
      <c r="I46" s="154" t="s">
        <v>157</v>
      </c>
      <c r="P46" s="412"/>
      <c r="Q46" s="412"/>
      <c r="R46" s="412"/>
      <c r="S46" s="412"/>
      <c r="T46" s="412"/>
    </row>
    <row r="47" spans="1:47" ht="79.5" customHeight="1" x14ac:dyDescent="0.25">
      <c r="B47" s="19" t="str">
        <f>Vara_tjänst_text&amp;" nr"</f>
        <v>Roll/kompetens nr</v>
      </c>
      <c r="C47" s="600" t="str">
        <f>"Välj i lista"&amp;CHAR(10)&amp;"
OBS! Varje "&amp;Vara_tjänst_text&amp;" kan väljas flera gånger."</f>
        <v>Välj i lista
OBS! Varje Roll/kompetens kan väljas flera gånger.</v>
      </c>
      <c r="D47" s="600"/>
      <c r="E47" s="600"/>
      <c r="F47" s="20" t="s">
        <v>712</v>
      </c>
      <c r="G47" s="483" t="s">
        <v>696</v>
      </c>
      <c r="H47" s="483"/>
      <c r="I47" s="483"/>
      <c r="J47" s="483"/>
      <c r="K47" s="484"/>
      <c r="L47" s="155" t="s">
        <v>702</v>
      </c>
      <c r="M47" s="155" t="s">
        <v>703</v>
      </c>
      <c r="N47" s="17" t="s">
        <v>704</v>
      </c>
      <c r="P47" s="497" t="s">
        <v>327</v>
      </c>
      <c r="Q47" s="451"/>
      <c r="R47" s="451"/>
      <c r="S47" s="451"/>
      <c r="T47" s="451"/>
      <c r="U47" s="599"/>
      <c r="V47" s="601" t="s">
        <v>321</v>
      </c>
      <c r="W47" s="599"/>
      <c r="X47" s="497" t="s">
        <v>340</v>
      </c>
      <c r="Y47" s="599"/>
    </row>
    <row r="48" spans="1:47" ht="43.5" customHeight="1" x14ac:dyDescent="0.25">
      <c r="A48" s="139"/>
      <c r="B48" s="124" t="str">
        <f>IF(AND($C$69&gt;=0,$C48=Välj_text),"Fyll i kompetens/roll i ordning!",TEXT(ROW()-ROW($B$47),"00."))</f>
        <v>01.</v>
      </c>
      <c r="C48" s="415" t="str">
        <f t="shared" ref="C48:C53" si="0">Välj_text</f>
        <v>Välj Roll/kompetens</v>
      </c>
      <c r="D48" s="416"/>
      <c r="E48" s="417"/>
      <c r="F48" s="18"/>
      <c r="G48" s="423"/>
      <c r="H48" s="423"/>
      <c r="I48" s="423"/>
      <c r="J48" s="423"/>
      <c r="K48" s="424"/>
      <c r="L48" s="14"/>
      <c r="M48" s="15" t="str">
        <f>IF(L48="Ja",1,"")</f>
        <v/>
      </c>
      <c r="N48" s="16" t="str">
        <f>IF(L48="Ja","Enl. bilaga","")</f>
        <v/>
      </c>
      <c r="P48" s="418"/>
      <c r="Q48" s="419"/>
      <c r="R48" s="419"/>
      <c r="S48" s="419"/>
      <c r="T48" s="419"/>
      <c r="U48" s="420"/>
      <c r="V48" s="421"/>
      <c r="W48" s="422"/>
      <c r="X48" s="413" t="str">
        <f>IFERROR(IF(L48="TRUE",V48,V48*M48),"")</f>
        <v/>
      </c>
      <c r="Y48" s="414"/>
      <c r="Z48" s="373"/>
      <c r="AA48" s="169"/>
      <c r="AB48" s="169"/>
      <c r="AC48" s="169"/>
      <c r="AD48" s="169"/>
      <c r="AE48" s="169"/>
      <c r="AF48" s="169"/>
      <c r="AG48" s="169"/>
      <c r="AH48" s="169"/>
      <c r="AI48" s="169"/>
      <c r="AJ48" s="169"/>
      <c r="AK48" s="169"/>
      <c r="AL48" s="169"/>
      <c r="AM48" s="169"/>
      <c r="AN48" s="169"/>
      <c r="AO48" s="169"/>
      <c r="AP48" s="169"/>
      <c r="AQ48" s="169"/>
    </row>
    <row r="49" spans="1:25" ht="42.75" customHeight="1" x14ac:dyDescent="0.25">
      <c r="A49" s="139"/>
      <c r="B49" s="124" t="str">
        <f>IF(AND($C$69&gt;=0,$C49=Välj_text),"Fyll i kompetens/roll i ordning!",TEXT(ROW()-ROW($B$47),"00."))</f>
        <v>02.</v>
      </c>
      <c r="C49" s="415" t="str">
        <f t="shared" si="0"/>
        <v>Välj Roll/kompetens</v>
      </c>
      <c r="D49" s="416"/>
      <c r="E49" s="417"/>
      <c r="F49" s="18"/>
      <c r="G49" s="423"/>
      <c r="H49" s="423"/>
      <c r="I49" s="423"/>
      <c r="J49" s="423"/>
      <c r="K49" s="424"/>
      <c r="L49" s="14"/>
      <c r="M49" s="15" t="str">
        <f t="shared" ref="M49:M67" si="1">IF(L49="Ja",1,"")</f>
        <v/>
      </c>
      <c r="N49" s="16" t="str">
        <f t="shared" ref="N49:N67" si="2">IF(L49="Ja","Enl. bilaga","")</f>
        <v/>
      </c>
      <c r="P49" s="418"/>
      <c r="Q49" s="419"/>
      <c r="R49" s="419"/>
      <c r="S49" s="419"/>
      <c r="T49" s="419"/>
      <c r="U49" s="420"/>
      <c r="V49" s="421"/>
      <c r="W49" s="422"/>
      <c r="X49" s="413" t="str">
        <f t="shared" ref="X49:X67" si="3">IFERROR(IF(L49="TRUE",V49,V49*M49),"")</f>
        <v/>
      </c>
      <c r="Y49" s="414"/>
    </row>
    <row r="50" spans="1:25" ht="42.75" customHeight="1" x14ac:dyDescent="0.25">
      <c r="A50" s="139"/>
      <c r="B50" s="124" t="str">
        <f>IF(AND($C$69&gt;=0,$C50=Välj_text),"Fyll i kompetens/roll i ordning!",TEXT(ROW()-ROW($B$47),"00."))</f>
        <v>03.</v>
      </c>
      <c r="C50" s="415" t="str">
        <f t="shared" si="0"/>
        <v>Välj Roll/kompetens</v>
      </c>
      <c r="D50" s="416"/>
      <c r="E50" s="417"/>
      <c r="F50" s="18"/>
      <c r="G50" s="423"/>
      <c r="H50" s="423"/>
      <c r="I50" s="423"/>
      <c r="J50" s="423"/>
      <c r="K50" s="424"/>
      <c r="L50" s="14"/>
      <c r="M50" s="15" t="str">
        <f t="shared" si="1"/>
        <v/>
      </c>
      <c r="N50" s="16" t="str">
        <f t="shared" si="2"/>
        <v/>
      </c>
      <c r="P50" s="418"/>
      <c r="Q50" s="419"/>
      <c r="R50" s="419"/>
      <c r="S50" s="419"/>
      <c r="T50" s="419"/>
      <c r="U50" s="420"/>
      <c r="V50" s="421"/>
      <c r="W50" s="422"/>
      <c r="X50" s="413" t="str">
        <f t="shared" si="3"/>
        <v/>
      </c>
      <c r="Y50" s="414"/>
    </row>
    <row r="51" spans="1:25" ht="42.75" customHeight="1" x14ac:dyDescent="0.25">
      <c r="A51" s="139"/>
      <c r="B51" s="124" t="str">
        <f>IF(AND($C$69&gt;=0,$C51=Välj_text),"Fyll i kompetens/roll i ordning!",TEXT(ROW()-ROW($B$47),"00."))</f>
        <v>04.</v>
      </c>
      <c r="C51" s="415" t="str">
        <f t="shared" si="0"/>
        <v>Välj Roll/kompetens</v>
      </c>
      <c r="D51" s="416"/>
      <c r="E51" s="417"/>
      <c r="F51" s="18"/>
      <c r="G51" s="423"/>
      <c r="H51" s="423"/>
      <c r="I51" s="423"/>
      <c r="J51" s="423"/>
      <c r="K51" s="424"/>
      <c r="L51" s="14"/>
      <c r="M51" s="15" t="str">
        <f t="shared" si="1"/>
        <v/>
      </c>
      <c r="N51" s="16" t="str">
        <f t="shared" si="2"/>
        <v/>
      </c>
      <c r="P51" s="418"/>
      <c r="Q51" s="419"/>
      <c r="R51" s="419"/>
      <c r="S51" s="419"/>
      <c r="T51" s="419"/>
      <c r="U51" s="420"/>
      <c r="V51" s="421"/>
      <c r="W51" s="422"/>
      <c r="X51" s="413" t="str">
        <f t="shared" si="3"/>
        <v/>
      </c>
      <c r="Y51" s="414"/>
    </row>
    <row r="52" spans="1:25" ht="42.75" customHeight="1" x14ac:dyDescent="0.25">
      <c r="A52" s="139"/>
      <c r="B52" s="124" t="str">
        <f>IF(AND($C$69&gt;=0,$C52=Välj_text),"Fyll i kompetens/roll i ordning!",TEXT(ROW()-ROW($B$47),"00."))</f>
        <v>05.</v>
      </c>
      <c r="C52" s="415" t="str">
        <f t="shared" si="0"/>
        <v>Välj Roll/kompetens</v>
      </c>
      <c r="D52" s="416"/>
      <c r="E52" s="417"/>
      <c r="F52" s="18"/>
      <c r="G52" s="423"/>
      <c r="H52" s="423"/>
      <c r="I52" s="423"/>
      <c r="J52" s="423"/>
      <c r="K52" s="424"/>
      <c r="L52" s="14"/>
      <c r="M52" s="15" t="str">
        <f t="shared" si="1"/>
        <v/>
      </c>
      <c r="N52" s="16" t="str">
        <f t="shared" si="2"/>
        <v/>
      </c>
      <c r="P52" s="418"/>
      <c r="Q52" s="419"/>
      <c r="R52" s="419"/>
      <c r="S52" s="419"/>
      <c r="T52" s="419"/>
      <c r="U52" s="420"/>
      <c r="V52" s="421"/>
      <c r="W52" s="422"/>
      <c r="X52" s="413" t="str">
        <f t="shared" si="3"/>
        <v/>
      </c>
      <c r="Y52" s="414"/>
    </row>
    <row r="53" spans="1:25" ht="42.75" customHeight="1" x14ac:dyDescent="0.25">
      <c r="A53" s="139"/>
      <c r="B53" s="124" t="str">
        <f>IF(AND($C$69&gt;=0,$C53=Välj_text),"Fyll i kompetens/roll i ordning!",TEXT(ROW()-ROW($B$47),"00."))</f>
        <v>06.</v>
      </c>
      <c r="C53" s="415" t="str">
        <f t="shared" si="0"/>
        <v>Välj Roll/kompetens</v>
      </c>
      <c r="D53" s="416"/>
      <c r="E53" s="417"/>
      <c r="F53" s="18"/>
      <c r="G53" s="423"/>
      <c r="H53" s="423"/>
      <c r="I53" s="423"/>
      <c r="J53" s="423"/>
      <c r="K53" s="424"/>
      <c r="L53" s="14"/>
      <c r="M53" s="15" t="str">
        <f t="shared" si="1"/>
        <v/>
      </c>
      <c r="N53" s="16" t="str">
        <f t="shared" si="2"/>
        <v/>
      </c>
      <c r="P53" s="418"/>
      <c r="Q53" s="419"/>
      <c r="R53" s="419"/>
      <c r="S53" s="419"/>
      <c r="T53" s="419"/>
      <c r="U53" s="420"/>
      <c r="V53" s="421"/>
      <c r="W53" s="422"/>
      <c r="X53" s="413" t="str">
        <f t="shared" si="3"/>
        <v/>
      </c>
      <c r="Y53" s="414"/>
    </row>
    <row r="54" spans="1:25" ht="42.75" customHeight="1" x14ac:dyDescent="0.25">
      <c r="A54" s="139"/>
      <c r="B54" s="124" t="str">
        <f>IF(AND($C$69&gt;=0,$C54=Välj_text),"Fyll i kompetens/roll i ordning!",TEXT(ROW()-ROW($B$47),"00."))</f>
        <v>07.</v>
      </c>
      <c r="C54" s="415" t="str">
        <f t="shared" ref="C54:C66" si="4">Välj_text</f>
        <v>Välj Roll/kompetens</v>
      </c>
      <c r="D54" s="416"/>
      <c r="E54" s="417"/>
      <c r="F54" s="18"/>
      <c r="G54" s="423"/>
      <c r="H54" s="423"/>
      <c r="I54" s="423"/>
      <c r="J54" s="423"/>
      <c r="K54" s="424"/>
      <c r="L54" s="14"/>
      <c r="M54" s="15" t="str">
        <f t="shared" si="1"/>
        <v/>
      </c>
      <c r="N54" s="16" t="str">
        <f t="shared" si="2"/>
        <v/>
      </c>
      <c r="P54" s="418"/>
      <c r="Q54" s="419"/>
      <c r="R54" s="419"/>
      <c r="S54" s="419"/>
      <c r="T54" s="419"/>
      <c r="U54" s="420"/>
      <c r="V54" s="421"/>
      <c r="W54" s="422"/>
      <c r="X54" s="413" t="str">
        <f t="shared" si="3"/>
        <v/>
      </c>
      <c r="Y54" s="414"/>
    </row>
    <row r="55" spans="1:25" ht="42.75" customHeight="1" x14ac:dyDescent="0.25">
      <c r="A55" s="139"/>
      <c r="B55" s="124" t="str">
        <f>IF(AND($C$69&gt;=0,$C55=Välj_text),"Fyll i kompetens/roll i ordning!",TEXT(ROW()-ROW($B$47),"00."))</f>
        <v>08.</v>
      </c>
      <c r="C55" s="415" t="str">
        <f t="shared" si="4"/>
        <v>Välj Roll/kompetens</v>
      </c>
      <c r="D55" s="416"/>
      <c r="E55" s="417"/>
      <c r="F55" s="18"/>
      <c r="G55" s="423"/>
      <c r="H55" s="423"/>
      <c r="I55" s="423"/>
      <c r="J55" s="423"/>
      <c r="K55" s="424"/>
      <c r="L55" s="14"/>
      <c r="M55" s="15" t="str">
        <f t="shared" si="1"/>
        <v/>
      </c>
      <c r="N55" s="16" t="str">
        <f t="shared" si="2"/>
        <v/>
      </c>
      <c r="P55" s="418"/>
      <c r="Q55" s="419"/>
      <c r="R55" s="419"/>
      <c r="S55" s="419"/>
      <c r="T55" s="419"/>
      <c r="U55" s="420"/>
      <c r="V55" s="421"/>
      <c r="W55" s="422"/>
      <c r="X55" s="413" t="str">
        <f t="shared" si="3"/>
        <v/>
      </c>
      <c r="Y55" s="414"/>
    </row>
    <row r="56" spans="1:25" ht="42.75" customHeight="1" x14ac:dyDescent="0.25">
      <c r="A56" s="139"/>
      <c r="B56" s="124" t="str">
        <f>IF(AND($C$69&gt;=0,$C56=Välj_text),"Fyll i kompetens/roll i ordning!",TEXT(ROW()-ROW($B$47),"00."))</f>
        <v>09.</v>
      </c>
      <c r="C56" s="415" t="str">
        <f t="shared" si="4"/>
        <v>Välj Roll/kompetens</v>
      </c>
      <c r="D56" s="416"/>
      <c r="E56" s="417"/>
      <c r="F56" s="18"/>
      <c r="G56" s="423"/>
      <c r="H56" s="423"/>
      <c r="I56" s="423"/>
      <c r="J56" s="423"/>
      <c r="K56" s="424"/>
      <c r="L56" s="14"/>
      <c r="M56" s="15" t="str">
        <f t="shared" si="1"/>
        <v/>
      </c>
      <c r="N56" s="16" t="str">
        <f t="shared" si="2"/>
        <v/>
      </c>
      <c r="P56" s="418"/>
      <c r="Q56" s="419"/>
      <c r="R56" s="419"/>
      <c r="S56" s="419"/>
      <c r="T56" s="419"/>
      <c r="U56" s="420"/>
      <c r="V56" s="421"/>
      <c r="W56" s="422"/>
      <c r="X56" s="413" t="str">
        <f t="shared" si="3"/>
        <v/>
      </c>
      <c r="Y56" s="414"/>
    </row>
    <row r="57" spans="1:25" ht="42.75" customHeight="1" x14ac:dyDescent="0.25">
      <c r="A57" s="139"/>
      <c r="B57" s="124" t="str">
        <f>IF(AND($C$69&gt;=0,$C57=Välj_text),"Fyll i kompetens/roll i ordning!",TEXT(ROW()-ROW($B$47),"00."))</f>
        <v>10.</v>
      </c>
      <c r="C57" s="415" t="str">
        <f t="shared" si="4"/>
        <v>Välj Roll/kompetens</v>
      </c>
      <c r="D57" s="416"/>
      <c r="E57" s="417"/>
      <c r="F57" s="18"/>
      <c r="G57" s="423"/>
      <c r="H57" s="423"/>
      <c r="I57" s="423"/>
      <c r="J57" s="423"/>
      <c r="K57" s="424"/>
      <c r="L57" s="14"/>
      <c r="M57" s="15" t="str">
        <f t="shared" si="1"/>
        <v/>
      </c>
      <c r="N57" s="16" t="str">
        <f t="shared" si="2"/>
        <v/>
      </c>
      <c r="P57" s="418"/>
      <c r="Q57" s="419"/>
      <c r="R57" s="419"/>
      <c r="S57" s="419"/>
      <c r="T57" s="419"/>
      <c r="U57" s="420"/>
      <c r="V57" s="421"/>
      <c r="W57" s="422"/>
      <c r="X57" s="413" t="str">
        <f t="shared" si="3"/>
        <v/>
      </c>
      <c r="Y57" s="414"/>
    </row>
    <row r="58" spans="1:25" ht="42.75" customHeight="1" x14ac:dyDescent="0.25">
      <c r="A58" s="139"/>
      <c r="B58" s="124" t="str">
        <f>IF(AND($C$69&gt;=0,$C58=Välj_text),"Fyll i kompetens/roll i ordning!",TEXT(ROW()-ROW($B$47),"00."))</f>
        <v>11.</v>
      </c>
      <c r="C58" s="415" t="str">
        <f t="shared" si="4"/>
        <v>Välj Roll/kompetens</v>
      </c>
      <c r="D58" s="416"/>
      <c r="E58" s="417"/>
      <c r="F58" s="18"/>
      <c r="G58" s="423"/>
      <c r="H58" s="423"/>
      <c r="I58" s="423"/>
      <c r="J58" s="423"/>
      <c r="K58" s="424"/>
      <c r="L58" s="14"/>
      <c r="M58" s="15" t="str">
        <f t="shared" si="1"/>
        <v/>
      </c>
      <c r="N58" s="16" t="str">
        <f t="shared" si="2"/>
        <v/>
      </c>
      <c r="P58" s="418"/>
      <c r="Q58" s="419"/>
      <c r="R58" s="419"/>
      <c r="S58" s="419"/>
      <c r="T58" s="419"/>
      <c r="U58" s="420"/>
      <c r="V58" s="421"/>
      <c r="W58" s="422"/>
      <c r="X58" s="413" t="str">
        <f t="shared" si="3"/>
        <v/>
      </c>
      <c r="Y58" s="414"/>
    </row>
    <row r="59" spans="1:25" ht="42.75" customHeight="1" x14ac:dyDescent="0.25">
      <c r="A59" s="139"/>
      <c r="B59" s="124" t="str">
        <f>IF(AND($C$69&gt;=0,$C59=Välj_text),"Fyll i kompetens/roll i ordning!",TEXT(ROW()-ROW($B$47),"00."))</f>
        <v>12.</v>
      </c>
      <c r="C59" s="415" t="str">
        <f t="shared" si="4"/>
        <v>Välj Roll/kompetens</v>
      </c>
      <c r="D59" s="416"/>
      <c r="E59" s="417"/>
      <c r="F59" s="18"/>
      <c r="G59" s="423"/>
      <c r="H59" s="423"/>
      <c r="I59" s="423"/>
      <c r="J59" s="423"/>
      <c r="K59" s="424"/>
      <c r="L59" s="14"/>
      <c r="M59" s="15" t="str">
        <f t="shared" si="1"/>
        <v/>
      </c>
      <c r="N59" s="16" t="str">
        <f t="shared" si="2"/>
        <v/>
      </c>
      <c r="P59" s="418"/>
      <c r="Q59" s="419"/>
      <c r="R59" s="419"/>
      <c r="S59" s="419"/>
      <c r="T59" s="419"/>
      <c r="U59" s="420"/>
      <c r="V59" s="421"/>
      <c r="W59" s="422"/>
      <c r="X59" s="413" t="str">
        <f t="shared" si="3"/>
        <v/>
      </c>
      <c r="Y59" s="414"/>
    </row>
    <row r="60" spans="1:25" ht="42.75" customHeight="1" x14ac:dyDescent="0.25">
      <c r="A60" s="139"/>
      <c r="B60" s="124" t="str">
        <f>IF(AND($C$69&gt;=0,$C60=Välj_text),"Fyll i kompetens/roll i ordning!",TEXT(ROW()-ROW($B$47),"00."))</f>
        <v>13.</v>
      </c>
      <c r="C60" s="415" t="str">
        <f t="shared" si="4"/>
        <v>Välj Roll/kompetens</v>
      </c>
      <c r="D60" s="416"/>
      <c r="E60" s="417"/>
      <c r="F60" s="18"/>
      <c r="G60" s="423"/>
      <c r="H60" s="423"/>
      <c r="I60" s="423"/>
      <c r="J60" s="423"/>
      <c r="K60" s="424"/>
      <c r="L60" s="14"/>
      <c r="M60" s="15" t="str">
        <f t="shared" si="1"/>
        <v/>
      </c>
      <c r="N60" s="16" t="str">
        <f t="shared" si="2"/>
        <v/>
      </c>
      <c r="P60" s="418"/>
      <c r="Q60" s="419"/>
      <c r="R60" s="419"/>
      <c r="S60" s="419"/>
      <c r="T60" s="419"/>
      <c r="U60" s="420"/>
      <c r="V60" s="421"/>
      <c r="W60" s="422"/>
      <c r="X60" s="413" t="str">
        <f t="shared" si="3"/>
        <v/>
      </c>
      <c r="Y60" s="414"/>
    </row>
    <row r="61" spans="1:25" ht="42.75" customHeight="1" x14ac:dyDescent="0.25">
      <c r="A61" s="139"/>
      <c r="B61" s="124" t="str">
        <f>IF(AND($C$69&gt;=0,$C61=Välj_text),"Fyll i kompetens/roll i ordning!",TEXT(ROW()-ROW($B$47),"00."))</f>
        <v>14.</v>
      </c>
      <c r="C61" s="415" t="str">
        <f t="shared" si="4"/>
        <v>Välj Roll/kompetens</v>
      </c>
      <c r="D61" s="416"/>
      <c r="E61" s="417"/>
      <c r="F61" s="18"/>
      <c r="G61" s="423"/>
      <c r="H61" s="423"/>
      <c r="I61" s="423"/>
      <c r="J61" s="423"/>
      <c r="K61" s="424"/>
      <c r="L61" s="14"/>
      <c r="M61" s="15" t="str">
        <f t="shared" si="1"/>
        <v/>
      </c>
      <c r="N61" s="16" t="str">
        <f t="shared" si="2"/>
        <v/>
      </c>
      <c r="P61" s="418"/>
      <c r="Q61" s="419"/>
      <c r="R61" s="419"/>
      <c r="S61" s="419"/>
      <c r="T61" s="419"/>
      <c r="U61" s="420"/>
      <c r="V61" s="421"/>
      <c r="W61" s="422"/>
      <c r="X61" s="413" t="str">
        <f t="shared" si="3"/>
        <v/>
      </c>
      <c r="Y61" s="414"/>
    </row>
    <row r="62" spans="1:25" ht="42.75" customHeight="1" x14ac:dyDescent="0.25">
      <c r="A62" s="139"/>
      <c r="B62" s="124" t="str">
        <f>IF(AND($C$69&gt;=0,$C62=Välj_text),"Fyll i kompetens/roll i ordning!",TEXT(ROW()-ROW($B$47),"00."))</f>
        <v>15.</v>
      </c>
      <c r="C62" s="415" t="str">
        <f t="shared" si="4"/>
        <v>Välj Roll/kompetens</v>
      </c>
      <c r="D62" s="416"/>
      <c r="E62" s="417"/>
      <c r="F62" s="18"/>
      <c r="G62" s="423"/>
      <c r="H62" s="423"/>
      <c r="I62" s="423"/>
      <c r="J62" s="423"/>
      <c r="K62" s="424"/>
      <c r="L62" s="14"/>
      <c r="M62" s="15" t="str">
        <f t="shared" si="1"/>
        <v/>
      </c>
      <c r="N62" s="16" t="str">
        <f t="shared" si="2"/>
        <v/>
      </c>
      <c r="P62" s="418"/>
      <c r="Q62" s="419"/>
      <c r="R62" s="419"/>
      <c r="S62" s="419"/>
      <c r="T62" s="419"/>
      <c r="U62" s="420"/>
      <c r="V62" s="421"/>
      <c r="W62" s="422"/>
      <c r="X62" s="413" t="str">
        <f t="shared" si="3"/>
        <v/>
      </c>
      <c r="Y62" s="414"/>
    </row>
    <row r="63" spans="1:25" ht="42.75" customHeight="1" x14ac:dyDescent="0.25">
      <c r="A63" s="139"/>
      <c r="B63" s="124" t="str">
        <f>IF(AND($C$69&gt;=0,$C63=Välj_text),"Fyll i kompetens/roll i ordning!",TEXT(ROW()-ROW($B$47),"00."))</f>
        <v>16.</v>
      </c>
      <c r="C63" s="415" t="str">
        <f t="shared" si="4"/>
        <v>Välj Roll/kompetens</v>
      </c>
      <c r="D63" s="416"/>
      <c r="E63" s="417"/>
      <c r="F63" s="18"/>
      <c r="G63" s="423"/>
      <c r="H63" s="423"/>
      <c r="I63" s="423"/>
      <c r="J63" s="423"/>
      <c r="K63" s="424"/>
      <c r="L63" s="14"/>
      <c r="M63" s="15" t="str">
        <f t="shared" si="1"/>
        <v/>
      </c>
      <c r="N63" s="16" t="str">
        <f t="shared" si="2"/>
        <v/>
      </c>
      <c r="P63" s="418"/>
      <c r="Q63" s="419"/>
      <c r="R63" s="419"/>
      <c r="S63" s="419"/>
      <c r="T63" s="419"/>
      <c r="U63" s="420"/>
      <c r="V63" s="421"/>
      <c r="W63" s="422"/>
      <c r="X63" s="413" t="str">
        <f t="shared" si="3"/>
        <v/>
      </c>
      <c r="Y63" s="414"/>
    </row>
    <row r="64" spans="1:25" ht="42.75" customHeight="1" x14ac:dyDescent="0.25">
      <c r="A64" s="139"/>
      <c r="B64" s="124" t="str">
        <f>IF(AND($C$69&gt;=0,$C64=Välj_text),"Fyll i kompetens/roll i ordning!",TEXT(ROW()-ROW($B$47),"00."))</f>
        <v>17.</v>
      </c>
      <c r="C64" s="415" t="str">
        <f t="shared" si="4"/>
        <v>Välj Roll/kompetens</v>
      </c>
      <c r="D64" s="416"/>
      <c r="E64" s="417"/>
      <c r="F64" s="18"/>
      <c r="G64" s="423"/>
      <c r="H64" s="423"/>
      <c r="I64" s="423"/>
      <c r="J64" s="423"/>
      <c r="K64" s="424"/>
      <c r="L64" s="14"/>
      <c r="M64" s="15" t="str">
        <f t="shared" si="1"/>
        <v/>
      </c>
      <c r="N64" s="16" t="str">
        <f t="shared" si="2"/>
        <v/>
      </c>
      <c r="P64" s="418"/>
      <c r="Q64" s="419"/>
      <c r="R64" s="419"/>
      <c r="S64" s="419"/>
      <c r="T64" s="419"/>
      <c r="U64" s="420"/>
      <c r="V64" s="421"/>
      <c r="W64" s="422"/>
      <c r="X64" s="413" t="str">
        <f t="shared" si="3"/>
        <v/>
      </c>
      <c r="Y64" s="414"/>
    </row>
    <row r="65" spans="1:28" ht="42.75" customHeight="1" x14ac:dyDescent="0.25">
      <c r="A65" s="139"/>
      <c r="B65" s="124" t="str">
        <f>IF(AND($C$69&gt;=0,$C65=Välj_text),"Fyll i kompetens/roll i ordning!",TEXT(ROW()-ROW($B$47),"00."))</f>
        <v>18.</v>
      </c>
      <c r="C65" s="415" t="str">
        <f t="shared" si="4"/>
        <v>Välj Roll/kompetens</v>
      </c>
      <c r="D65" s="416"/>
      <c r="E65" s="417"/>
      <c r="F65" s="18"/>
      <c r="G65" s="423"/>
      <c r="H65" s="423"/>
      <c r="I65" s="423"/>
      <c r="J65" s="423"/>
      <c r="K65" s="424"/>
      <c r="L65" s="14"/>
      <c r="M65" s="15" t="str">
        <f t="shared" si="1"/>
        <v/>
      </c>
      <c r="N65" s="16" t="str">
        <f t="shared" si="2"/>
        <v/>
      </c>
      <c r="P65" s="418"/>
      <c r="Q65" s="419"/>
      <c r="R65" s="419"/>
      <c r="S65" s="419"/>
      <c r="T65" s="419"/>
      <c r="U65" s="420"/>
      <c r="V65" s="421"/>
      <c r="W65" s="422"/>
      <c r="X65" s="413" t="str">
        <f t="shared" si="3"/>
        <v/>
      </c>
      <c r="Y65" s="414"/>
    </row>
    <row r="66" spans="1:28" ht="42.75" customHeight="1" x14ac:dyDescent="0.25">
      <c r="A66" s="139"/>
      <c r="B66" s="124" t="str">
        <f>IF(AND($C$69&gt;=0,$C66=Välj_text),"Fyll i kompetens/roll i ordning!",TEXT(ROW()-ROW($B$47),"00."))</f>
        <v>19.</v>
      </c>
      <c r="C66" s="415" t="str">
        <f t="shared" si="4"/>
        <v>Välj Roll/kompetens</v>
      </c>
      <c r="D66" s="416"/>
      <c r="E66" s="417"/>
      <c r="F66" s="18"/>
      <c r="G66" s="423"/>
      <c r="H66" s="423"/>
      <c r="I66" s="423"/>
      <c r="J66" s="423"/>
      <c r="K66" s="424"/>
      <c r="L66" s="14"/>
      <c r="M66" s="15" t="str">
        <f t="shared" si="1"/>
        <v/>
      </c>
      <c r="N66" s="16" t="str">
        <f t="shared" si="2"/>
        <v/>
      </c>
      <c r="P66" s="418"/>
      <c r="Q66" s="419"/>
      <c r="R66" s="419"/>
      <c r="S66" s="419"/>
      <c r="T66" s="419"/>
      <c r="U66" s="420"/>
      <c r="V66" s="421"/>
      <c r="W66" s="422"/>
      <c r="X66" s="413" t="str">
        <f t="shared" si="3"/>
        <v/>
      </c>
      <c r="Y66" s="414"/>
    </row>
    <row r="67" spans="1:28" ht="42.75" customHeight="1" x14ac:dyDescent="0.25">
      <c r="A67" s="139"/>
      <c r="B67" s="124" t="str">
        <f>IF(AND($C$69&gt;=0,$C67=Välj_text),"Fyll i kompetens/roll i ordning!",TEXT(ROW()-ROW($B$47),"00."))</f>
        <v>20.</v>
      </c>
      <c r="C67" s="415" t="str">
        <f t="shared" ref="C67" si="5">Välj_text</f>
        <v>Välj Roll/kompetens</v>
      </c>
      <c r="D67" s="416"/>
      <c r="E67" s="417"/>
      <c r="F67" s="18"/>
      <c r="G67" s="423"/>
      <c r="H67" s="423"/>
      <c r="I67" s="423"/>
      <c r="J67" s="423"/>
      <c r="K67" s="424"/>
      <c r="L67" s="14"/>
      <c r="M67" s="15" t="str">
        <f t="shared" si="1"/>
        <v/>
      </c>
      <c r="N67" s="16" t="str">
        <f t="shared" si="2"/>
        <v/>
      </c>
      <c r="P67" s="418"/>
      <c r="Q67" s="419"/>
      <c r="R67" s="419"/>
      <c r="S67" s="419"/>
      <c r="T67" s="419"/>
      <c r="U67" s="420"/>
      <c r="V67" s="421"/>
      <c r="W67" s="422"/>
      <c r="X67" s="413" t="str">
        <f t="shared" si="3"/>
        <v/>
      </c>
      <c r="Y67" s="414"/>
    </row>
    <row r="68" spans="1:28" ht="7.5" customHeight="1" x14ac:dyDescent="0.25">
      <c r="C68" s="1"/>
      <c r="H68" s="130"/>
      <c r="P68" s="61"/>
      <c r="Q68" s="61"/>
      <c r="R68" s="61"/>
      <c r="X68" s="156"/>
      <c r="Y68" s="156"/>
      <c r="Z68" s="153"/>
      <c r="AA68" s="153"/>
    </row>
    <row r="69" spans="1:28" ht="28.5" customHeight="1" x14ac:dyDescent="0.25">
      <c r="C69" s="157">
        <f>COUNTIF(C48:C67,"&lt;&gt;"&amp;Välj_text)-MATCH(Välj_text,C48:C67,0)</f>
        <v>-1</v>
      </c>
      <c r="P69" s="61"/>
      <c r="Q69" s="61"/>
      <c r="R69" s="61"/>
      <c r="U69" s="153"/>
      <c r="V69" s="153"/>
      <c r="W69" s="158" t="s">
        <v>106</v>
      </c>
      <c r="X69" s="458">
        <f>SUM(X48:Y67)</f>
        <v>0</v>
      </c>
      <c r="Y69" s="459"/>
      <c r="Z69" s="153"/>
      <c r="AA69" s="153"/>
    </row>
    <row r="70" spans="1:28" ht="7.5" customHeight="1" x14ac:dyDescent="0.25">
      <c r="B70" s="126"/>
      <c r="C70" s="1"/>
      <c r="H70" s="130"/>
      <c r="P70" s="143"/>
      <c r="Q70" s="143"/>
      <c r="R70" s="143"/>
      <c r="Z70" s="153"/>
      <c r="AA70" s="153"/>
    </row>
    <row r="71" spans="1:28" ht="27" customHeight="1" x14ac:dyDescent="0.25">
      <c r="A71" s="159"/>
      <c r="B71" s="476"/>
      <c r="C71" s="476"/>
      <c r="D71" s="476"/>
      <c r="E71" s="476"/>
      <c r="F71" s="476"/>
      <c r="J71" s="153"/>
      <c r="P71" s="153"/>
      <c r="Q71" s="153"/>
      <c r="R71" s="153"/>
      <c r="S71" s="153"/>
      <c r="T71" s="153"/>
      <c r="V71" s="160"/>
      <c r="Z71" s="153"/>
      <c r="AA71" s="153"/>
    </row>
    <row r="72" spans="1:28" ht="17.25" customHeight="1" x14ac:dyDescent="0.25">
      <c r="A72" s="159"/>
      <c r="B72" s="153"/>
      <c r="C72" s="153"/>
      <c r="D72" s="153"/>
      <c r="E72" s="153"/>
      <c r="F72" s="153"/>
      <c r="G72" s="153"/>
      <c r="H72" s="153"/>
      <c r="I72" s="153"/>
      <c r="J72" s="153"/>
      <c r="P72" s="153"/>
      <c r="Q72" s="153"/>
      <c r="R72" s="153"/>
      <c r="S72" s="153"/>
      <c r="T72" s="153"/>
      <c r="U72" s="460"/>
      <c r="V72" s="461"/>
      <c r="W72" s="461"/>
      <c r="X72" s="158"/>
      <c r="Y72" s="161"/>
      <c r="Z72" s="153"/>
      <c r="AA72" s="153"/>
    </row>
    <row r="73" spans="1:28" ht="19.5" customHeight="1" x14ac:dyDescent="0.25">
      <c r="B73" s="162" t="s">
        <v>153</v>
      </c>
      <c r="F73" s="128"/>
      <c r="K73" s="162"/>
      <c r="N73" s="128"/>
    </row>
    <row r="74" spans="1:28" ht="28.5" customHeight="1" x14ac:dyDescent="0.25">
      <c r="A74" s="159"/>
      <c r="B74" s="412" t="s">
        <v>349</v>
      </c>
      <c r="C74" s="412"/>
      <c r="D74" s="412"/>
      <c r="E74" s="412"/>
      <c r="F74" s="412"/>
      <c r="G74" s="412"/>
      <c r="H74" s="412"/>
      <c r="I74" s="412"/>
      <c r="J74" s="412"/>
      <c r="M74" s="163"/>
      <c r="N74" s="146"/>
      <c r="P74" s="153"/>
      <c r="Q74" s="153"/>
      <c r="R74" s="153"/>
      <c r="S74" s="153"/>
      <c r="T74" s="153"/>
      <c r="U74" s="153"/>
      <c r="V74" s="153"/>
      <c r="W74" s="153"/>
      <c r="X74" s="158"/>
      <c r="Y74" s="161"/>
      <c r="Z74" s="153"/>
      <c r="AA74" s="153"/>
    </row>
    <row r="75" spans="1:28" ht="24.75" customHeight="1" x14ac:dyDescent="0.25">
      <c r="A75" s="164"/>
      <c r="B75" s="164"/>
      <c r="C75" s="164"/>
      <c r="D75" s="164"/>
      <c r="E75" s="164"/>
      <c r="F75" s="164"/>
      <c r="G75" s="164"/>
      <c r="H75" s="164"/>
      <c r="I75" s="164"/>
      <c r="J75" s="164"/>
      <c r="K75" s="164"/>
      <c r="L75" s="146"/>
      <c r="M75" s="146"/>
      <c r="N75" s="146"/>
      <c r="P75" s="153"/>
      <c r="Q75" s="153"/>
      <c r="R75" s="153"/>
      <c r="S75" s="153"/>
      <c r="T75" s="153"/>
      <c r="U75" s="153"/>
      <c r="V75" s="153"/>
      <c r="W75" s="153"/>
      <c r="X75" s="158"/>
      <c r="Y75" s="161"/>
      <c r="Z75" s="153"/>
      <c r="AA75" s="153"/>
    </row>
    <row r="76" spans="1:28" ht="17.25" customHeight="1" x14ac:dyDescent="0.25">
      <c r="A76" s="159"/>
      <c r="B76" s="165"/>
      <c r="C76" s="165"/>
      <c r="D76" s="165"/>
      <c r="E76" s="165"/>
      <c r="F76" s="166"/>
      <c r="G76" s="165"/>
      <c r="H76" s="165"/>
      <c r="I76" s="165"/>
      <c r="J76" s="153"/>
      <c r="P76" s="153"/>
      <c r="Q76" s="153"/>
      <c r="R76" s="153"/>
      <c r="S76" s="153"/>
      <c r="T76" s="153"/>
      <c r="U76" s="153"/>
      <c r="V76" s="153"/>
      <c r="W76" s="153"/>
      <c r="X76" s="158"/>
      <c r="Y76" s="161"/>
      <c r="Z76" s="153"/>
      <c r="AA76" s="153"/>
    </row>
    <row r="77" spans="1:28" ht="17.25" customHeight="1" x14ac:dyDescent="0.25">
      <c r="A77" s="159"/>
      <c r="E77" s="469"/>
      <c r="F77" s="469"/>
      <c r="G77" s="469"/>
      <c r="H77" s="469"/>
      <c r="I77" s="469"/>
      <c r="J77" s="153"/>
      <c r="K77" s="128"/>
      <c r="P77" s="153"/>
      <c r="Q77" s="153"/>
      <c r="R77" s="153"/>
      <c r="S77" s="153"/>
      <c r="T77" s="153"/>
      <c r="U77" s="153"/>
      <c r="V77" s="153"/>
      <c r="W77" s="153"/>
      <c r="X77" s="158"/>
      <c r="Y77" s="161"/>
      <c r="AA77" s="153"/>
      <c r="AB77" s="153"/>
    </row>
    <row r="78" spans="1:28" ht="8.25" customHeight="1" x14ac:dyDescent="0.25">
      <c r="A78" s="159"/>
      <c r="J78" s="153"/>
      <c r="P78" s="153"/>
      <c r="Q78" s="153"/>
      <c r="R78" s="153"/>
      <c r="S78" s="153"/>
      <c r="T78" s="153"/>
      <c r="U78" s="153"/>
      <c r="V78" s="153"/>
      <c r="W78" s="153"/>
      <c r="X78" s="158"/>
      <c r="Y78" s="161"/>
      <c r="AA78" s="153"/>
      <c r="AB78" s="153"/>
    </row>
    <row r="79" spans="1:28" ht="41.25" customHeight="1" x14ac:dyDescent="0.25">
      <c r="A79" s="159"/>
      <c r="B79" s="167" t="s">
        <v>632</v>
      </c>
      <c r="C79" s="138"/>
      <c r="D79" s="138"/>
      <c r="P79" s="153"/>
      <c r="Q79" s="153"/>
      <c r="R79" s="153"/>
      <c r="S79" s="153"/>
      <c r="T79" s="153"/>
      <c r="U79" s="153"/>
      <c r="V79" s="153"/>
      <c r="W79" s="153"/>
      <c r="X79" s="158"/>
      <c r="Y79" s="161"/>
      <c r="Z79" s="153"/>
      <c r="AA79" s="153"/>
    </row>
    <row r="80" spans="1:28" ht="41.25" customHeight="1" x14ac:dyDescent="0.25">
      <c r="A80" s="159"/>
      <c r="B80" s="168"/>
      <c r="C80" s="169"/>
      <c r="D80" s="169"/>
      <c r="E80" s="169"/>
      <c r="F80" s="169"/>
      <c r="G80" s="169"/>
      <c r="H80" s="169"/>
      <c r="I80" s="169"/>
      <c r="J80" s="169"/>
      <c r="P80" s="153"/>
      <c r="Q80" s="153"/>
      <c r="R80" s="153"/>
      <c r="S80" s="153"/>
      <c r="T80" s="153"/>
      <c r="U80" s="153"/>
      <c r="V80" s="153"/>
      <c r="W80" s="153"/>
      <c r="X80" s="158"/>
      <c r="Y80" s="161"/>
      <c r="Z80" s="153"/>
      <c r="AA80" s="153"/>
    </row>
    <row r="81" spans="1:34" ht="17.25" customHeight="1" x14ac:dyDescent="0.25">
      <c r="A81" s="159"/>
      <c r="B81" s="412"/>
      <c r="C81" s="412"/>
      <c r="D81" s="412"/>
      <c r="F81" s="132"/>
      <c r="G81" s="132"/>
      <c r="H81" s="132"/>
      <c r="I81" s="132"/>
      <c r="J81" s="153"/>
      <c r="P81" s="153"/>
      <c r="Q81" s="153"/>
      <c r="R81" s="153"/>
      <c r="S81" s="153"/>
      <c r="T81" s="153"/>
      <c r="U81" s="153"/>
      <c r="V81" s="153"/>
      <c r="W81" s="153"/>
      <c r="X81" s="158"/>
      <c r="Y81" s="161"/>
      <c r="Z81" s="153"/>
      <c r="AA81" s="153"/>
    </row>
    <row r="82" spans="1:34" ht="25.5" hidden="1" customHeight="1" x14ac:dyDescent="0.25">
      <c r="A82" s="159"/>
      <c r="B82" s="170"/>
      <c r="C82" s="170"/>
      <c r="D82" s="170"/>
      <c r="E82" s="170"/>
      <c r="F82" s="170"/>
      <c r="G82" s="170"/>
      <c r="H82" s="170"/>
      <c r="I82" s="170"/>
      <c r="J82" s="170"/>
      <c r="L82" s="171"/>
      <c r="M82" s="171"/>
      <c r="N82" s="171"/>
      <c r="P82" s="128"/>
      <c r="Q82" s="153"/>
      <c r="R82" s="153"/>
      <c r="S82" s="153"/>
      <c r="T82" s="153"/>
      <c r="U82" s="153"/>
      <c r="V82" s="153"/>
      <c r="W82" s="153"/>
      <c r="X82" s="158"/>
      <c r="Y82" s="161"/>
      <c r="Z82" s="153"/>
      <c r="AA82" s="153"/>
    </row>
    <row r="83" spans="1:34" ht="18.75" customHeight="1" x14ac:dyDescent="0.25">
      <c r="A83" s="159"/>
      <c r="B83" s="412" t="s">
        <v>705</v>
      </c>
      <c r="C83" s="477"/>
      <c r="D83" s="477"/>
      <c r="E83" s="477"/>
      <c r="F83" s="477"/>
      <c r="G83" s="477"/>
      <c r="H83" s="477"/>
      <c r="I83" s="477"/>
      <c r="J83" s="477"/>
      <c r="L83" s="171"/>
      <c r="M83" s="171"/>
      <c r="N83" s="171"/>
      <c r="P83" s="192"/>
      <c r="Q83" s="153"/>
      <c r="R83" s="153"/>
      <c r="S83" s="153"/>
      <c r="T83" s="153"/>
      <c r="U83" s="153"/>
      <c r="V83" s="153"/>
      <c r="W83" s="153"/>
      <c r="X83" s="158"/>
      <c r="Y83" s="161"/>
      <c r="Z83" s="153"/>
      <c r="AA83" s="153"/>
    </row>
    <row r="84" spans="1:34" ht="25.5" customHeight="1" x14ac:dyDescent="0.25">
      <c r="A84" s="159"/>
      <c r="B84" s="470" t="s">
        <v>344</v>
      </c>
      <c r="C84" s="471"/>
      <c r="D84" s="471"/>
      <c r="E84" s="471"/>
      <c r="F84" s="471"/>
      <c r="G84" s="471"/>
      <c r="H84" s="471"/>
      <c r="I84" s="471"/>
      <c r="J84" s="472"/>
      <c r="L84" s="171"/>
      <c r="M84" s="171"/>
      <c r="N84" s="171"/>
      <c r="P84" s="192"/>
      <c r="Q84" s="153"/>
      <c r="R84" s="153"/>
      <c r="S84" s="153"/>
      <c r="T84" s="153"/>
      <c r="U84" s="153"/>
      <c r="V84" s="153"/>
      <c r="W84" s="153"/>
      <c r="X84" s="158"/>
      <c r="Y84" s="161"/>
      <c r="Z84" s="153"/>
      <c r="AA84" s="153"/>
    </row>
    <row r="85" spans="1:34" ht="17.25" customHeight="1" x14ac:dyDescent="0.25">
      <c r="A85" s="159"/>
      <c r="B85" s="473"/>
      <c r="C85" s="474"/>
      <c r="D85" s="474"/>
      <c r="E85" s="474"/>
      <c r="F85" s="474"/>
      <c r="G85" s="474"/>
      <c r="H85" s="474"/>
      <c r="I85" s="474"/>
      <c r="J85" s="475"/>
      <c r="K85" s="467"/>
      <c r="L85" s="462"/>
      <c r="M85" s="463"/>
      <c r="N85" s="463"/>
      <c r="P85" s="153"/>
      <c r="Q85" s="153"/>
      <c r="R85" s="153"/>
      <c r="S85" s="153"/>
      <c r="T85" s="153"/>
      <c r="U85" s="153"/>
      <c r="V85" s="153"/>
      <c r="W85" s="153"/>
      <c r="X85" s="158"/>
      <c r="Y85" s="161"/>
      <c r="Z85" s="153"/>
      <c r="AA85" s="153"/>
    </row>
    <row r="86" spans="1:34" ht="17.25" customHeight="1" x14ac:dyDescent="0.25">
      <c r="A86" s="159"/>
      <c r="B86" s="165"/>
      <c r="K86" s="467"/>
      <c r="L86" s="462"/>
      <c r="M86" s="463"/>
      <c r="N86" s="463"/>
      <c r="P86" s="153"/>
      <c r="Q86" s="153"/>
      <c r="R86" s="153"/>
      <c r="S86" s="153"/>
      <c r="T86" s="153"/>
      <c r="U86" s="153"/>
      <c r="V86" s="153"/>
      <c r="W86" s="153"/>
      <c r="X86" s="158"/>
      <c r="Y86" s="161"/>
      <c r="Z86" s="153"/>
      <c r="AA86" s="153"/>
    </row>
    <row r="87" spans="1:34" ht="20.25" customHeight="1" x14ac:dyDescent="0.25">
      <c r="A87" s="159"/>
      <c r="B87" s="476" t="s">
        <v>154</v>
      </c>
      <c r="C87" s="476"/>
      <c r="D87" s="476"/>
      <c r="E87" s="476"/>
      <c r="F87" s="476"/>
      <c r="G87" s="128"/>
      <c r="J87" s="153"/>
      <c r="K87" s="467"/>
      <c r="L87" s="463"/>
      <c r="M87" s="463"/>
      <c r="N87" s="463"/>
      <c r="P87" s="162" t="s">
        <v>34</v>
      </c>
      <c r="X87" s="158"/>
      <c r="Y87" s="161"/>
      <c r="Z87" s="153"/>
      <c r="AA87" s="153"/>
    </row>
    <row r="88" spans="1:34" ht="15.75" customHeight="1" x14ac:dyDescent="0.3">
      <c r="A88" s="159"/>
      <c r="B88" s="478" t="s">
        <v>331</v>
      </c>
      <c r="C88" s="478"/>
      <c r="D88" s="478"/>
      <c r="E88" s="479"/>
      <c r="F88" s="172"/>
      <c r="G88" s="166"/>
      <c r="H88" s="166"/>
      <c r="I88" s="166"/>
      <c r="J88" s="153"/>
      <c r="K88" s="468"/>
      <c r="L88" s="173"/>
      <c r="M88" s="174"/>
      <c r="N88" s="175"/>
      <c r="P88" s="127"/>
      <c r="X88" s="158"/>
      <c r="Y88" s="161"/>
      <c r="Z88" s="153"/>
      <c r="AA88" s="153"/>
    </row>
    <row r="89" spans="1:34" ht="99" customHeight="1" x14ac:dyDescent="0.25">
      <c r="A89" s="159"/>
      <c r="B89" s="480" t="s">
        <v>618</v>
      </c>
      <c r="C89" s="481"/>
      <c r="D89" s="464" t="s">
        <v>617</v>
      </c>
      <c r="E89" s="465"/>
      <c r="F89" s="465"/>
      <c r="G89" s="466"/>
      <c r="H89" s="464" t="s">
        <v>333</v>
      </c>
      <c r="I89" s="465"/>
      <c r="J89" s="465"/>
      <c r="K89" s="465"/>
      <c r="L89" s="465"/>
      <c r="M89" s="465"/>
      <c r="N89" s="466"/>
      <c r="P89" s="176" t="s">
        <v>616</v>
      </c>
      <c r="Q89" s="596" t="s">
        <v>615</v>
      </c>
      <c r="R89" s="597"/>
      <c r="S89" s="597"/>
      <c r="T89" s="597"/>
      <c r="U89" s="597"/>
      <c r="V89" s="597"/>
      <c r="W89" s="597"/>
      <c r="X89" s="598"/>
      <c r="Y89" s="177"/>
      <c r="Z89" s="153"/>
      <c r="AA89" s="200"/>
      <c r="AB89" s="200"/>
    </row>
    <row r="90" spans="1:34" ht="34.5" customHeight="1" x14ac:dyDescent="0.3">
      <c r="A90" s="159"/>
      <c r="B90" s="430" t="str">
        <f>Välj_text</f>
        <v>Välj Roll/kompetens</v>
      </c>
      <c r="C90" s="431"/>
      <c r="D90" s="427"/>
      <c r="E90" s="428"/>
      <c r="F90" s="428"/>
      <c r="G90" s="429"/>
      <c r="H90" s="438"/>
      <c r="I90" s="439"/>
      <c r="J90" s="439"/>
      <c r="K90" s="439"/>
      <c r="L90" s="439"/>
      <c r="M90" s="439"/>
      <c r="N90" s="440"/>
      <c r="O90" s="180"/>
      <c r="P90" s="123"/>
      <c r="Q90" s="441"/>
      <c r="R90" s="441"/>
      <c r="S90" s="441"/>
      <c r="T90" s="441"/>
      <c r="U90" s="441"/>
      <c r="V90" s="441"/>
      <c r="W90" s="441"/>
      <c r="X90" s="442"/>
      <c r="Y90" s="181"/>
      <c r="Z90" s="181"/>
      <c r="AA90" s="181" t="b">
        <f>IF(LEFT(B90,4)="Välj",FALSE,TRUE)</f>
        <v>0</v>
      </c>
      <c r="AB90" s="181" t="b">
        <f>IF(P90="Ja",TRUE,FALSE)</f>
        <v>0</v>
      </c>
      <c r="AH90" s="138" t="b">
        <f>AA90=AB90</f>
        <v>1</v>
      </c>
    </row>
    <row r="91" spans="1:34" ht="32.25" customHeight="1" x14ac:dyDescent="0.3">
      <c r="A91" s="159"/>
      <c r="B91" s="430" t="str">
        <f>Välj_text</f>
        <v>Välj Roll/kompetens</v>
      </c>
      <c r="C91" s="431"/>
      <c r="D91" s="427"/>
      <c r="E91" s="428"/>
      <c r="F91" s="428"/>
      <c r="G91" s="429"/>
      <c r="H91" s="438"/>
      <c r="I91" s="439"/>
      <c r="J91" s="439"/>
      <c r="K91" s="439"/>
      <c r="L91" s="439"/>
      <c r="M91" s="439"/>
      <c r="N91" s="440"/>
      <c r="O91" s="180"/>
      <c r="P91" s="123"/>
      <c r="Q91" s="441"/>
      <c r="R91" s="441"/>
      <c r="S91" s="441"/>
      <c r="T91" s="441"/>
      <c r="U91" s="441"/>
      <c r="V91" s="441"/>
      <c r="W91" s="441"/>
      <c r="X91" s="442"/>
      <c r="Y91" s="181"/>
      <c r="Z91" s="181"/>
      <c r="AA91" s="181" t="b">
        <f t="shared" ref="AA91:AA109" si="6">IF(LEFT(B91,4)="Välj",FALSE,TRUE)</f>
        <v>0</v>
      </c>
      <c r="AB91" s="181" t="b">
        <f t="shared" ref="AB91:AB109" si="7">IF(P91="Ja",TRUE,FALSE)</f>
        <v>0</v>
      </c>
      <c r="AH91" s="138" t="b">
        <f t="shared" ref="AH91:AH109" si="8">AA91=AB91</f>
        <v>1</v>
      </c>
    </row>
    <row r="92" spans="1:34" ht="32.25" customHeight="1" x14ac:dyDescent="0.3">
      <c r="A92" s="159"/>
      <c r="B92" s="430" t="str">
        <f>Välj_text</f>
        <v>Välj Roll/kompetens</v>
      </c>
      <c r="C92" s="431"/>
      <c r="D92" s="427"/>
      <c r="E92" s="428"/>
      <c r="F92" s="428"/>
      <c r="G92" s="429"/>
      <c r="H92" s="438"/>
      <c r="I92" s="439"/>
      <c r="J92" s="439"/>
      <c r="K92" s="439"/>
      <c r="L92" s="439"/>
      <c r="M92" s="439"/>
      <c r="N92" s="440"/>
      <c r="O92" s="180"/>
      <c r="P92" s="123"/>
      <c r="Q92" s="441"/>
      <c r="R92" s="441"/>
      <c r="S92" s="441"/>
      <c r="T92" s="441"/>
      <c r="U92" s="441"/>
      <c r="V92" s="441"/>
      <c r="W92" s="441"/>
      <c r="X92" s="442"/>
      <c r="Y92" s="181"/>
      <c r="Z92" s="181"/>
      <c r="AA92" s="181" t="b">
        <f t="shared" si="6"/>
        <v>0</v>
      </c>
      <c r="AB92" s="181" t="b">
        <f t="shared" si="7"/>
        <v>0</v>
      </c>
      <c r="AH92" s="138" t="b">
        <f t="shared" si="8"/>
        <v>1</v>
      </c>
    </row>
    <row r="93" spans="1:34" ht="32.25" customHeight="1" x14ac:dyDescent="0.3">
      <c r="A93" s="159"/>
      <c r="B93" s="430" t="str">
        <f>Välj_text</f>
        <v>Välj Roll/kompetens</v>
      </c>
      <c r="C93" s="431"/>
      <c r="D93" s="427"/>
      <c r="E93" s="428"/>
      <c r="F93" s="428"/>
      <c r="G93" s="429"/>
      <c r="H93" s="438"/>
      <c r="I93" s="439"/>
      <c r="J93" s="439"/>
      <c r="K93" s="439"/>
      <c r="L93" s="439"/>
      <c r="M93" s="439"/>
      <c r="N93" s="440"/>
      <c r="O93" s="180"/>
      <c r="P93" s="123"/>
      <c r="Q93" s="441"/>
      <c r="R93" s="441"/>
      <c r="S93" s="441"/>
      <c r="T93" s="441"/>
      <c r="U93" s="441"/>
      <c r="V93" s="441"/>
      <c r="W93" s="441"/>
      <c r="X93" s="442"/>
      <c r="Y93" s="181"/>
      <c r="Z93" s="181"/>
      <c r="AA93" s="181" t="b">
        <f t="shared" si="6"/>
        <v>0</v>
      </c>
      <c r="AB93" s="181" t="b">
        <f t="shared" si="7"/>
        <v>0</v>
      </c>
      <c r="AH93" s="138" t="b">
        <f t="shared" si="8"/>
        <v>1</v>
      </c>
    </row>
    <row r="94" spans="1:34" ht="32.25" customHeight="1" x14ac:dyDescent="0.3">
      <c r="A94" s="159"/>
      <c r="B94" s="430" t="str">
        <f>Välj_text</f>
        <v>Välj Roll/kompetens</v>
      </c>
      <c r="C94" s="431"/>
      <c r="D94" s="427"/>
      <c r="E94" s="428"/>
      <c r="F94" s="428"/>
      <c r="G94" s="429"/>
      <c r="H94" s="438"/>
      <c r="I94" s="439"/>
      <c r="J94" s="439"/>
      <c r="K94" s="439"/>
      <c r="L94" s="439"/>
      <c r="M94" s="439"/>
      <c r="N94" s="440"/>
      <c r="O94" s="180"/>
      <c r="P94" s="123"/>
      <c r="Q94" s="441"/>
      <c r="R94" s="441"/>
      <c r="S94" s="441"/>
      <c r="T94" s="441"/>
      <c r="U94" s="441"/>
      <c r="V94" s="441"/>
      <c r="W94" s="441"/>
      <c r="X94" s="442"/>
      <c r="Y94" s="181"/>
      <c r="Z94" s="181"/>
      <c r="AA94" s="181" t="b">
        <f t="shared" si="6"/>
        <v>0</v>
      </c>
      <c r="AB94" s="181" t="b">
        <f t="shared" si="7"/>
        <v>0</v>
      </c>
      <c r="AH94" s="138" t="b">
        <f t="shared" si="8"/>
        <v>1</v>
      </c>
    </row>
    <row r="95" spans="1:34" ht="32.25" customHeight="1" x14ac:dyDescent="0.3">
      <c r="A95" s="159"/>
      <c r="B95" s="430" t="str">
        <f>Välj_text</f>
        <v>Välj Roll/kompetens</v>
      </c>
      <c r="C95" s="431"/>
      <c r="D95" s="427"/>
      <c r="E95" s="428"/>
      <c r="F95" s="428"/>
      <c r="G95" s="429"/>
      <c r="H95" s="438"/>
      <c r="I95" s="439"/>
      <c r="J95" s="439"/>
      <c r="K95" s="439"/>
      <c r="L95" s="439"/>
      <c r="M95" s="439"/>
      <c r="N95" s="440"/>
      <c r="O95" s="182"/>
      <c r="P95" s="123"/>
      <c r="Q95" s="441"/>
      <c r="R95" s="441"/>
      <c r="S95" s="441"/>
      <c r="T95" s="441"/>
      <c r="U95" s="441"/>
      <c r="V95" s="441"/>
      <c r="W95" s="441"/>
      <c r="X95" s="442"/>
      <c r="Y95" s="181"/>
      <c r="Z95" s="181"/>
      <c r="AA95" s="181" t="b">
        <f t="shared" si="6"/>
        <v>0</v>
      </c>
      <c r="AB95" s="181" t="b">
        <f t="shared" si="7"/>
        <v>0</v>
      </c>
      <c r="AH95" s="138" t="b">
        <f t="shared" si="8"/>
        <v>1</v>
      </c>
    </row>
    <row r="96" spans="1:34" ht="32.25" customHeight="1" x14ac:dyDescent="0.3">
      <c r="A96" s="159"/>
      <c r="B96" s="430" t="str">
        <f>Välj_text</f>
        <v>Välj Roll/kompetens</v>
      </c>
      <c r="C96" s="431"/>
      <c r="D96" s="427"/>
      <c r="E96" s="428"/>
      <c r="F96" s="428"/>
      <c r="G96" s="429"/>
      <c r="H96" s="438"/>
      <c r="I96" s="439"/>
      <c r="J96" s="439"/>
      <c r="K96" s="439"/>
      <c r="L96" s="439"/>
      <c r="M96" s="439"/>
      <c r="N96" s="440"/>
      <c r="O96" s="180"/>
      <c r="P96" s="123"/>
      <c r="Q96" s="441"/>
      <c r="R96" s="441"/>
      <c r="S96" s="441"/>
      <c r="T96" s="441"/>
      <c r="U96" s="441"/>
      <c r="V96" s="441"/>
      <c r="W96" s="441"/>
      <c r="X96" s="442"/>
      <c r="Y96" s="181"/>
      <c r="Z96" s="181"/>
      <c r="AA96" s="181" t="b">
        <f t="shared" si="6"/>
        <v>0</v>
      </c>
      <c r="AB96" s="181" t="b">
        <f t="shared" si="7"/>
        <v>0</v>
      </c>
      <c r="AH96" s="138" t="b">
        <f t="shared" si="8"/>
        <v>1</v>
      </c>
    </row>
    <row r="97" spans="1:34" ht="32.25" customHeight="1" x14ac:dyDescent="0.3">
      <c r="A97" s="159"/>
      <c r="B97" s="430" t="str">
        <f>Välj_text</f>
        <v>Välj Roll/kompetens</v>
      </c>
      <c r="C97" s="431"/>
      <c r="D97" s="427"/>
      <c r="E97" s="428"/>
      <c r="F97" s="428"/>
      <c r="G97" s="429"/>
      <c r="H97" s="438"/>
      <c r="I97" s="439"/>
      <c r="J97" s="439"/>
      <c r="K97" s="439"/>
      <c r="L97" s="439"/>
      <c r="M97" s="439"/>
      <c r="N97" s="440"/>
      <c r="O97" s="180"/>
      <c r="P97" s="123"/>
      <c r="Q97" s="441"/>
      <c r="R97" s="441"/>
      <c r="S97" s="441"/>
      <c r="T97" s="441"/>
      <c r="U97" s="441"/>
      <c r="V97" s="441"/>
      <c r="W97" s="441"/>
      <c r="X97" s="442"/>
      <c r="Y97" s="181"/>
      <c r="Z97" s="181"/>
      <c r="AA97" s="181" t="b">
        <f t="shared" si="6"/>
        <v>0</v>
      </c>
      <c r="AB97" s="181" t="b">
        <f t="shared" si="7"/>
        <v>0</v>
      </c>
      <c r="AH97" s="138" t="b">
        <f t="shared" si="8"/>
        <v>1</v>
      </c>
    </row>
    <row r="98" spans="1:34" ht="32.25" customHeight="1" x14ac:dyDescent="0.3">
      <c r="A98" s="159"/>
      <c r="B98" s="430" t="str">
        <f>Välj_text</f>
        <v>Välj Roll/kompetens</v>
      </c>
      <c r="C98" s="431"/>
      <c r="D98" s="427"/>
      <c r="E98" s="428"/>
      <c r="F98" s="428"/>
      <c r="G98" s="429"/>
      <c r="H98" s="438"/>
      <c r="I98" s="439"/>
      <c r="J98" s="439"/>
      <c r="K98" s="439"/>
      <c r="L98" s="439"/>
      <c r="M98" s="439"/>
      <c r="N98" s="440"/>
      <c r="O98" s="180"/>
      <c r="P98" s="123"/>
      <c r="Q98" s="441"/>
      <c r="R98" s="441"/>
      <c r="S98" s="441"/>
      <c r="T98" s="441"/>
      <c r="U98" s="441"/>
      <c r="V98" s="441"/>
      <c r="W98" s="441"/>
      <c r="X98" s="442"/>
      <c r="Y98" s="181"/>
      <c r="Z98" s="181"/>
      <c r="AA98" s="181" t="b">
        <f t="shared" si="6"/>
        <v>0</v>
      </c>
      <c r="AB98" s="181" t="b">
        <f t="shared" si="7"/>
        <v>0</v>
      </c>
      <c r="AH98" s="138" t="b">
        <f t="shared" si="8"/>
        <v>1</v>
      </c>
    </row>
    <row r="99" spans="1:34" ht="32.25" customHeight="1" x14ac:dyDescent="0.3">
      <c r="A99" s="159"/>
      <c r="B99" s="430" t="str">
        <f>Välj_text</f>
        <v>Välj Roll/kompetens</v>
      </c>
      <c r="C99" s="431"/>
      <c r="D99" s="427"/>
      <c r="E99" s="428"/>
      <c r="F99" s="428"/>
      <c r="G99" s="429"/>
      <c r="H99" s="438"/>
      <c r="I99" s="439"/>
      <c r="J99" s="439"/>
      <c r="K99" s="439"/>
      <c r="L99" s="439"/>
      <c r="M99" s="439"/>
      <c r="N99" s="440"/>
      <c r="O99" s="180"/>
      <c r="P99" s="123"/>
      <c r="Q99" s="441"/>
      <c r="R99" s="441"/>
      <c r="S99" s="441"/>
      <c r="T99" s="441"/>
      <c r="U99" s="441"/>
      <c r="V99" s="441"/>
      <c r="W99" s="441"/>
      <c r="X99" s="442"/>
      <c r="Y99" s="181"/>
      <c r="Z99" s="181"/>
      <c r="AA99" s="181" t="b">
        <f t="shared" si="6"/>
        <v>0</v>
      </c>
      <c r="AB99" s="181" t="b">
        <f t="shared" si="7"/>
        <v>0</v>
      </c>
      <c r="AH99" s="138" t="b">
        <f t="shared" si="8"/>
        <v>1</v>
      </c>
    </row>
    <row r="100" spans="1:34" ht="32.25" customHeight="1" x14ac:dyDescent="0.3">
      <c r="A100" s="159"/>
      <c r="B100" s="430" t="str">
        <f>Välj_text</f>
        <v>Välj Roll/kompetens</v>
      </c>
      <c r="C100" s="431"/>
      <c r="D100" s="427"/>
      <c r="E100" s="428"/>
      <c r="F100" s="428"/>
      <c r="G100" s="429"/>
      <c r="H100" s="438"/>
      <c r="I100" s="439"/>
      <c r="J100" s="439"/>
      <c r="K100" s="439"/>
      <c r="L100" s="439"/>
      <c r="M100" s="439"/>
      <c r="N100" s="440"/>
      <c r="O100" s="180"/>
      <c r="P100" s="123"/>
      <c r="Q100" s="441"/>
      <c r="R100" s="441"/>
      <c r="S100" s="441"/>
      <c r="T100" s="441"/>
      <c r="U100" s="441"/>
      <c r="V100" s="441"/>
      <c r="W100" s="441"/>
      <c r="X100" s="442"/>
      <c r="Y100" s="181"/>
      <c r="Z100" s="181"/>
      <c r="AA100" s="181" t="b">
        <f t="shared" si="6"/>
        <v>0</v>
      </c>
      <c r="AB100" s="181" t="b">
        <f t="shared" si="7"/>
        <v>0</v>
      </c>
      <c r="AH100" s="138" t="b">
        <f t="shared" si="8"/>
        <v>1</v>
      </c>
    </row>
    <row r="101" spans="1:34" ht="32.25" customHeight="1" x14ac:dyDescent="0.3">
      <c r="A101" s="159"/>
      <c r="B101" s="430" t="str">
        <f>Välj_text</f>
        <v>Välj Roll/kompetens</v>
      </c>
      <c r="C101" s="431"/>
      <c r="D101" s="427"/>
      <c r="E101" s="428"/>
      <c r="F101" s="428"/>
      <c r="G101" s="429"/>
      <c r="H101" s="438"/>
      <c r="I101" s="439"/>
      <c r="J101" s="439"/>
      <c r="K101" s="439"/>
      <c r="L101" s="439"/>
      <c r="M101" s="439"/>
      <c r="N101" s="440"/>
      <c r="O101" s="180"/>
      <c r="P101" s="123"/>
      <c r="Q101" s="441"/>
      <c r="R101" s="441"/>
      <c r="S101" s="441"/>
      <c r="T101" s="441"/>
      <c r="U101" s="441"/>
      <c r="V101" s="441"/>
      <c r="W101" s="441"/>
      <c r="X101" s="442"/>
      <c r="Y101" s="181"/>
      <c r="Z101" s="181"/>
      <c r="AA101" s="181" t="b">
        <f t="shared" si="6"/>
        <v>0</v>
      </c>
      <c r="AB101" s="181" t="b">
        <f t="shared" si="7"/>
        <v>0</v>
      </c>
      <c r="AH101" s="138" t="b">
        <f t="shared" si="8"/>
        <v>1</v>
      </c>
    </row>
    <row r="102" spans="1:34" ht="32.25" customHeight="1" x14ac:dyDescent="0.3">
      <c r="A102" s="159"/>
      <c r="B102" s="430" t="str">
        <f>Välj_text</f>
        <v>Välj Roll/kompetens</v>
      </c>
      <c r="C102" s="431"/>
      <c r="D102" s="427"/>
      <c r="E102" s="428"/>
      <c r="F102" s="428"/>
      <c r="G102" s="429"/>
      <c r="H102" s="438"/>
      <c r="I102" s="439"/>
      <c r="J102" s="439"/>
      <c r="K102" s="439"/>
      <c r="L102" s="439"/>
      <c r="M102" s="439"/>
      <c r="N102" s="440"/>
      <c r="O102" s="180"/>
      <c r="P102" s="123"/>
      <c r="Q102" s="441"/>
      <c r="R102" s="441"/>
      <c r="S102" s="441"/>
      <c r="T102" s="441"/>
      <c r="U102" s="441"/>
      <c r="V102" s="441"/>
      <c r="W102" s="441"/>
      <c r="X102" s="442"/>
      <c r="Y102" s="181"/>
      <c r="Z102" s="181"/>
      <c r="AA102" s="181" t="b">
        <f t="shared" si="6"/>
        <v>0</v>
      </c>
      <c r="AB102" s="181" t="b">
        <f t="shared" si="7"/>
        <v>0</v>
      </c>
      <c r="AH102" s="138" t="b">
        <f t="shared" si="8"/>
        <v>1</v>
      </c>
    </row>
    <row r="103" spans="1:34" ht="32.25" customHeight="1" x14ac:dyDescent="0.3">
      <c r="A103" s="159"/>
      <c r="B103" s="430" t="str">
        <f>Välj_text</f>
        <v>Välj Roll/kompetens</v>
      </c>
      <c r="C103" s="431"/>
      <c r="D103" s="427"/>
      <c r="E103" s="428"/>
      <c r="F103" s="428"/>
      <c r="G103" s="429"/>
      <c r="H103" s="438"/>
      <c r="I103" s="439"/>
      <c r="J103" s="439"/>
      <c r="K103" s="439"/>
      <c r="L103" s="439"/>
      <c r="M103" s="439"/>
      <c r="N103" s="440"/>
      <c r="O103" s="180"/>
      <c r="P103" s="123"/>
      <c r="Q103" s="441"/>
      <c r="R103" s="441"/>
      <c r="S103" s="441"/>
      <c r="T103" s="441"/>
      <c r="U103" s="441"/>
      <c r="V103" s="441"/>
      <c r="W103" s="441"/>
      <c r="X103" s="442"/>
      <c r="Y103" s="181"/>
      <c r="Z103" s="181"/>
      <c r="AA103" s="181" t="b">
        <f t="shared" si="6"/>
        <v>0</v>
      </c>
      <c r="AB103" s="181" t="b">
        <f t="shared" si="7"/>
        <v>0</v>
      </c>
      <c r="AH103" s="138" t="b">
        <f t="shared" si="8"/>
        <v>1</v>
      </c>
    </row>
    <row r="104" spans="1:34" ht="32.25" customHeight="1" x14ac:dyDescent="0.3">
      <c r="A104" s="159"/>
      <c r="B104" s="430" t="str">
        <f>Välj_text</f>
        <v>Välj Roll/kompetens</v>
      </c>
      <c r="C104" s="431"/>
      <c r="D104" s="427"/>
      <c r="E104" s="428"/>
      <c r="F104" s="428"/>
      <c r="G104" s="429"/>
      <c r="H104" s="438"/>
      <c r="I104" s="439"/>
      <c r="J104" s="439"/>
      <c r="K104" s="439"/>
      <c r="L104" s="439"/>
      <c r="M104" s="439"/>
      <c r="N104" s="440"/>
      <c r="O104" s="182"/>
      <c r="P104" s="123"/>
      <c r="Q104" s="441"/>
      <c r="R104" s="441"/>
      <c r="S104" s="441"/>
      <c r="T104" s="441"/>
      <c r="U104" s="441"/>
      <c r="V104" s="441"/>
      <c r="W104" s="441"/>
      <c r="X104" s="442"/>
      <c r="Y104" s="181"/>
      <c r="Z104" s="181"/>
      <c r="AA104" s="181" t="b">
        <f t="shared" si="6"/>
        <v>0</v>
      </c>
      <c r="AB104" s="181" t="b">
        <f t="shared" si="7"/>
        <v>0</v>
      </c>
      <c r="AH104" s="138" t="b">
        <f t="shared" si="8"/>
        <v>1</v>
      </c>
    </row>
    <row r="105" spans="1:34" ht="32.25" customHeight="1" x14ac:dyDescent="0.3">
      <c r="A105" s="159"/>
      <c r="B105" s="430" t="str">
        <f>Välj_text</f>
        <v>Välj Roll/kompetens</v>
      </c>
      <c r="C105" s="431"/>
      <c r="D105" s="427"/>
      <c r="E105" s="428"/>
      <c r="F105" s="428"/>
      <c r="G105" s="429"/>
      <c r="H105" s="438"/>
      <c r="I105" s="439"/>
      <c r="J105" s="439"/>
      <c r="K105" s="439"/>
      <c r="L105" s="439"/>
      <c r="M105" s="439"/>
      <c r="N105" s="440"/>
      <c r="O105" s="180"/>
      <c r="P105" s="123"/>
      <c r="Q105" s="441"/>
      <c r="R105" s="441"/>
      <c r="S105" s="441"/>
      <c r="T105" s="441"/>
      <c r="U105" s="441"/>
      <c r="V105" s="441"/>
      <c r="W105" s="441"/>
      <c r="X105" s="442"/>
      <c r="Y105" s="181"/>
      <c r="Z105" s="181"/>
      <c r="AA105" s="181" t="b">
        <f t="shared" si="6"/>
        <v>0</v>
      </c>
      <c r="AB105" s="181" t="b">
        <f t="shared" si="7"/>
        <v>0</v>
      </c>
      <c r="AH105" s="138" t="b">
        <f t="shared" si="8"/>
        <v>1</v>
      </c>
    </row>
    <row r="106" spans="1:34" ht="32.25" customHeight="1" x14ac:dyDescent="0.3">
      <c r="A106" s="159"/>
      <c r="B106" s="430" t="str">
        <f>Välj_text</f>
        <v>Välj Roll/kompetens</v>
      </c>
      <c r="C106" s="431"/>
      <c r="D106" s="427"/>
      <c r="E106" s="428"/>
      <c r="F106" s="428"/>
      <c r="G106" s="429"/>
      <c r="H106" s="438"/>
      <c r="I106" s="439"/>
      <c r="J106" s="439"/>
      <c r="K106" s="439"/>
      <c r="L106" s="439"/>
      <c r="M106" s="439"/>
      <c r="N106" s="440"/>
      <c r="O106" s="180"/>
      <c r="P106" s="123"/>
      <c r="Q106" s="441"/>
      <c r="R106" s="441"/>
      <c r="S106" s="441"/>
      <c r="T106" s="441"/>
      <c r="U106" s="441"/>
      <c r="V106" s="441"/>
      <c r="W106" s="441"/>
      <c r="X106" s="442"/>
      <c r="Y106" s="181"/>
      <c r="Z106" s="181"/>
      <c r="AA106" s="181" t="b">
        <f t="shared" si="6"/>
        <v>0</v>
      </c>
      <c r="AB106" s="181" t="b">
        <f t="shared" si="7"/>
        <v>0</v>
      </c>
      <c r="AH106" s="138" t="b">
        <f t="shared" si="8"/>
        <v>1</v>
      </c>
    </row>
    <row r="107" spans="1:34" ht="32.25" customHeight="1" x14ac:dyDescent="0.3">
      <c r="A107" s="159"/>
      <c r="B107" s="430" t="str">
        <f>Välj_text</f>
        <v>Välj Roll/kompetens</v>
      </c>
      <c r="C107" s="431"/>
      <c r="D107" s="427"/>
      <c r="E107" s="428"/>
      <c r="F107" s="428"/>
      <c r="G107" s="429"/>
      <c r="H107" s="438"/>
      <c r="I107" s="439"/>
      <c r="J107" s="439"/>
      <c r="K107" s="439"/>
      <c r="L107" s="439"/>
      <c r="M107" s="439"/>
      <c r="N107" s="440"/>
      <c r="O107" s="180"/>
      <c r="P107" s="123"/>
      <c r="Q107" s="441"/>
      <c r="R107" s="441"/>
      <c r="S107" s="441"/>
      <c r="T107" s="441"/>
      <c r="U107" s="441"/>
      <c r="V107" s="441"/>
      <c r="W107" s="441"/>
      <c r="X107" s="442"/>
      <c r="Y107" s="181"/>
      <c r="Z107" s="181"/>
      <c r="AA107" s="181" t="b">
        <f t="shared" si="6"/>
        <v>0</v>
      </c>
      <c r="AB107" s="181" t="b">
        <f t="shared" si="7"/>
        <v>0</v>
      </c>
      <c r="AH107" s="138" t="b">
        <f t="shared" si="8"/>
        <v>1</v>
      </c>
    </row>
    <row r="108" spans="1:34" ht="32.25" customHeight="1" x14ac:dyDescent="0.3">
      <c r="A108" s="159"/>
      <c r="B108" s="430" t="str">
        <f>Välj_text</f>
        <v>Välj Roll/kompetens</v>
      </c>
      <c r="C108" s="431"/>
      <c r="D108" s="427"/>
      <c r="E108" s="428"/>
      <c r="F108" s="428"/>
      <c r="G108" s="429"/>
      <c r="H108" s="438"/>
      <c r="I108" s="439"/>
      <c r="J108" s="439"/>
      <c r="K108" s="439"/>
      <c r="L108" s="439"/>
      <c r="M108" s="439"/>
      <c r="N108" s="440"/>
      <c r="O108" s="180"/>
      <c r="P108" s="123"/>
      <c r="Q108" s="441"/>
      <c r="R108" s="441"/>
      <c r="S108" s="441"/>
      <c r="T108" s="441"/>
      <c r="U108" s="441"/>
      <c r="V108" s="441"/>
      <c r="W108" s="441"/>
      <c r="X108" s="442"/>
      <c r="Y108" s="181"/>
      <c r="Z108" s="181"/>
      <c r="AA108" s="181" t="b">
        <f t="shared" si="6"/>
        <v>0</v>
      </c>
      <c r="AB108" s="181" t="b">
        <f t="shared" si="7"/>
        <v>0</v>
      </c>
      <c r="AH108" s="138" t="b">
        <f t="shared" si="8"/>
        <v>1</v>
      </c>
    </row>
    <row r="109" spans="1:34" ht="32.25" customHeight="1" x14ac:dyDescent="0.3">
      <c r="A109" s="159"/>
      <c r="B109" s="425" t="str">
        <f>Välj_text</f>
        <v>Välj Roll/kompetens</v>
      </c>
      <c r="C109" s="426"/>
      <c r="D109" s="427"/>
      <c r="E109" s="428"/>
      <c r="F109" s="428"/>
      <c r="G109" s="429"/>
      <c r="H109" s="438"/>
      <c r="I109" s="439"/>
      <c r="J109" s="439"/>
      <c r="K109" s="439"/>
      <c r="L109" s="439"/>
      <c r="M109" s="439"/>
      <c r="N109" s="440"/>
      <c r="O109" s="180"/>
      <c r="P109" s="123"/>
      <c r="Q109" s="441"/>
      <c r="R109" s="441"/>
      <c r="S109" s="441"/>
      <c r="T109" s="441"/>
      <c r="U109" s="441"/>
      <c r="V109" s="441"/>
      <c r="W109" s="441"/>
      <c r="X109" s="442"/>
      <c r="Y109" s="181"/>
      <c r="Z109" s="181"/>
      <c r="AA109" s="181" t="b">
        <f t="shared" si="6"/>
        <v>0</v>
      </c>
      <c r="AB109" s="181" t="b">
        <f t="shared" si="7"/>
        <v>0</v>
      </c>
      <c r="AH109" s="138" t="b">
        <f t="shared" si="8"/>
        <v>1</v>
      </c>
    </row>
    <row r="110" spans="1:34" ht="13" x14ac:dyDescent="0.3">
      <c r="A110" s="159"/>
      <c r="B110" s="172"/>
      <c r="C110" s="172"/>
      <c r="D110" s="183"/>
      <c r="E110" s="172"/>
      <c r="F110" s="172"/>
      <c r="G110" s="166"/>
      <c r="H110" s="166"/>
      <c r="I110" s="166"/>
      <c r="J110" s="153"/>
      <c r="K110" s="184"/>
      <c r="L110" s="185"/>
      <c r="M110" s="174"/>
      <c r="N110" s="186"/>
      <c r="P110" s="127"/>
      <c r="X110" s="158"/>
      <c r="Y110" s="161"/>
      <c r="Z110" s="153"/>
      <c r="AA110" s="153"/>
    </row>
    <row r="111" spans="1:34" x14ac:dyDescent="0.25">
      <c r="B111" s="187"/>
      <c r="C111" s="187"/>
      <c r="D111" s="187"/>
      <c r="F111" s="187"/>
      <c r="G111" s="187"/>
      <c r="H111" s="187"/>
      <c r="I111" s="187"/>
      <c r="J111" s="188"/>
      <c r="L111" s="189"/>
      <c r="M111" s="189"/>
      <c r="N111" s="189"/>
      <c r="P111" s="190"/>
      <c r="R111" s="166"/>
      <c r="U111" s="139"/>
      <c r="V111" s="139"/>
      <c r="W111" s="188"/>
      <c r="AD111" s="188"/>
    </row>
    <row r="112" spans="1:34" ht="18" x14ac:dyDescent="0.25">
      <c r="B112" s="476" t="s">
        <v>329</v>
      </c>
      <c r="C112" s="476"/>
      <c r="D112" s="476"/>
      <c r="E112" s="476"/>
      <c r="F112" s="476"/>
      <c r="H112" s="191"/>
      <c r="I112" s="191"/>
      <c r="J112" s="191"/>
      <c r="S112" s="153"/>
      <c r="T112" s="153"/>
      <c r="U112" s="153"/>
      <c r="W112" s="153"/>
    </row>
    <row r="113" spans="2:34" ht="26.25" customHeight="1" x14ac:dyDescent="0.25">
      <c r="B113" s="432" t="s">
        <v>328</v>
      </c>
      <c r="C113" s="433"/>
      <c r="D113" s="433"/>
      <c r="E113" s="433"/>
      <c r="F113" s="433"/>
      <c r="G113" s="433"/>
      <c r="H113" s="433"/>
      <c r="I113" s="433"/>
      <c r="J113" s="191"/>
      <c r="S113" s="153"/>
      <c r="T113" s="153"/>
      <c r="U113" s="153"/>
      <c r="W113" s="153"/>
    </row>
    <row r="114" spans="2:34" ht="13" x14ac:dyDescent="0.25">
      <c r="B114" s="127" t="s">
        <v>110</v>
      </c>
      <c r="H114" s="191"/>
      <c r="I114" s="191"/>
      <c r="J114" s="191"/>
      <c r="K114" s="128"/>
      <c r="P114" s="127"/>
      <c r="U114" s="153"/>
      <c r="V114" s="153"/>
      <c r="W114" s="153"/>
    </row>
    <row r="115" spans="2:34" ht="19.5" customHeight="1" x14ac:dyDescent="0.25">
      <c r="B115" s="435" t="s">
        <v>350</v>
      </c>
      <c r="C115" s="436"/>
      <c r="D115" s="436"/>
      <c r="E115" s="436"/>
      <c r="F115" s="436"/>
      <c r="G115" s="436"/>
      <c r="H115" s="436"/>
      <c r="I115" s="437"/>
      <c r="J115" s="191"/>
      <c r="K115" s="128"/>
      <c r="P115" s="434"/>
      <c r="Q115" s="434"/>
      <c r="R115" s="434"/>
      <c r="S115" s="434"/>
      <c r="T115" s="193"/>
      <c r="U115" s="153"/>
    </row>
    <row r="116" spans="2:34" ht="19.5" customHeight="1" x14ac:dyDescent="0.25">
      <c r="B116" s="447"/>
      <c r="C116" s="448"/>
      <c r="D116" s="448"/>
      <c r="E116" s="448"/>
      <c r="F116" s="448"/>
      <c r="G116" s="448"/>
      <c r="H116" s="448"/>
      <c r="I116" s="449"/>
      <c r="J116" s="191"/>
      <c r="K116" s="128"/>
      <c r="U116" s="153"/>
      <c r="AG116" s="153"/>
      <c r="AH116" s="153"/>
    </row>
    <row r="117" spans="2:34" ht="19.5" customHeight="1" x14ac:dyDescent="0.25">
      <c r="B117" s="447"/>
      <c r="C117" s="448"/>
      <c r="D117" s="448"/>
      <c r="E117" s="448"/>
      <c r="F117" s="448"/>
      <c r="G117" s="448"/>
      <c r="H117" s="448"/>
      <c r="I117" s="449"/>
      <c r="K117" s="128"/>
      <c r="U117" s="153"/>
      <c r="X117" s="595"/>
      <c r="Y117" s="595"/>
      <c r="Z117" s="595"/>
      <c r="AA117" s="595"/>
      <c r="AB117" s="595"/>
      <c r="AG117" s="153"/>
      <c r="AH117" s="153"/>
    </row>
    <row r="118" spans="2:34" ht="19.5" customHeight="1" x14ac:dyDescent="0.25">
      <c r="B118" s="450"/>
      <c r="C118" s="450"/>
      <c r="D118" s="450"/>
      <c r="E118" s="450"/>
      <c r="F118" s="450"/>
      <c r="G118" s="450"/>
      <c r="H118" s="450"/>
      <c r="I118" s="450"/>
      <c r="K118" s="128"/>
      <c r="U118" s="153"/>
      <c r="X118" s="595"/>
      <c r="Y118" s="595"/>
      <c r="Z118" s="595"/>
      <c r="AA118" s="595"/>
      <c r="AB118" s="595"/>
      <c r="AG118" s="153"/>
      <c r="AH118" s="153"/>
    </row>
    <row r="119" spans="2:34" ht="12.75" customHeight="1" x14ac:dyDescent="0.25">
      <c r="J119" s="188"/>
      <c r="P119" s="188"/>
      <c r="Q119" s="188"/>
      <c r="R119" s="188"/>
      <c r="S119" s="188"/>
      <c r="T119" s="188"/>
      <c r="U119" s="153"/>
      <c r="X119" s="595"/>
      <c r="Y119" s="595"/>
      <c r="Z119" s="595"/>
      <c r="AA119" s="595"/>
      <c r="AB119" s="595"/>
      <c r="AG119" s="153"/>
      <c r="AH119" s="153"/>
    </row>
    <row r="120" spans="2:34" ht="19.5" customHeight="1" x14ac:dyDescent="0.25">
      <c r="B120" s="127" t="s">
        <v>335</v>
      </c>
      <c r="P120" s="127"/>
      <c r="U120" s="153"/>
      <c r="X120" s="595"/>
      <c r="Y120" s="595"/>
      <c r="Z120" s="595"/>
      <c r="AA120" s="595"/>
      <c r="AB120" s="595"/>
      <c r="AG120" s="153"/>
      <c r="AH120" s="153"/>
    </row>
    <row r="121" spans="2:34" ht="19.5" customHeight="1" x14ac:dyDescent="0.25">
      <c r="B121" s="446" t="s">
        <v>158</v>
      </c>
      <c r="C121" s="446"/>
      <c r="D121" s="446"/>
      <c r="E121" s="446"/>
      <c r="F121" s="446"/>
      <c r="G121" s="446"/>
      <c r="H121" s="446"/>
      <c r="I121" s="446"/>
      <c r="P121" s="434"/>
      <c r="Q121" s="434"/>
      <c r="R121" s="434"/>
      <c r="S121" s="434"/>
      <c r="T121" s="193"/>
      <c r="U121" s="153"/>
      <c r="X121" s="595"/>
      <c r="Y121" s="595"/>
      <c r="Z121" s="595"/>
      <c r="AA121" s="595"/>
      <c r="AB121" s="595"/>
    </row>
    <row r="122" spans="2:34" ht="19.5" customHeight="1" x14ac:dyDescent="0.25">
      <c r="B122" s="450"/>
      <c r="C122" s="450"/>
      <c r="D122" s="450"/>
      <c r="E122" s="450"/>
      <c r="F122" s="450"/>
      <c r="G122" s="450"/>
      <c r="H122" s="450"/>
      <c r="I122" s="450"/>
      <c r="U122" s="153"/>
      <c r="X122" s="595"/>
      <c r="Y122" s="595"/>
      <c r="Z122" s="595"/>
      <c r="AA122" s="595"/>
      <c r="AB122" s="595"/>
      <c r="AG122" s="153"/>
      <c r="AH122" s="153"/>
    </row>
    <row r="123" spans="2:34" ht="19.5" customHeight="1" x14ac:dyDescent="0.25">
      <c r="B123" s="450"/>
      <c r="C123" s="450"/>
      <c r="D123" s="450"/>
      <c r="E123" s="450"/>
      <c r="F123" s="450"/>
      <c r="G123" s="450"/>
      <c r="H123" s="450"/>
      <c r="I123" s="450"/>
      <c r="U123" s="153"/>
      <c r="X123" s="595"/>
      <c r="Y123" s="595"/>
      <c r="Z123" s="595"/>
      <c r="AA123" s="595"/>
      <c r="AB123" s="595"/>
      <c r="AG123" s="153"/>
      <c r="AH123" s="153"/>
    </row>
    <row r="124" spans="2:34" ht="19.5" customHeight="1" x14ac:dyDescent="0.25">
      <c r="B124" s="450"/>
      <c r="C124" s="450"/>
      <c r="D124" s="450"/>
      <c r="E124" s="450"/>
      <c r="F124" s="450"/>
      <c r="G124" s="450"/>
      <c r="H124" s="450"/>
      <c r="I124" s="450"/>
      <c r="U124" s="153"/>
      <c r="X124" s="595"/>
      <c r="Y124" s="595"/>
      <c r="Z124" s="595"/>
      <c r="AA124" s="595"/>
      <c r="AB124" s="595"/>
      <c r="AG124" s="153"/>
      <c r="AH124" s="153"/>
    </row>
    <row r="125" spans="2:34" ht="19.5" customHeight="1" x14ac:dyDescent="0.25">
      <c r="U125" s="153"/>
      <c r="X125" s="595"/>
      <c r="Y125" s="595"/>
      <c r="Z125" s="595"/>
      <c r="AA125" s="595"/>
      <c r="AB125" s="595"/>
      <c r="AG125" s="153"/>
      <c r="AH125" s="153"/>
    </row>
    <row r="126" spans="2:34" ht="19.5" customHeight="1" x14ac:dyDescent="0.25">
      <c r="B126" s="127" t="s">
        <v>336</v>
      </c>
      <c r="P126" s="127"/>
      <c r="U126" s="153"/>
      <c r="X126" s="595"/>
      <c r="Y126" s="595"/>
      <c r="Z126" s="595"/>
      <c r="AA126" s="595"/>
      <c r="AB126" s="595"/>
      <c r="AG126" s="153"/>
      <c r="AH126" s="153"/>
    </row>
    <row r="127" spans="2:34" ht="19.5" customHeight="1" x14ac:dyDescent="0.25">
      <c r="B127" s="446" t="s">
        <v>337</v>
      </c>
      <c r="C127" s="446"/>
      <c r="D127" s="446"/>
      <c r="E127" s="446"/>
      <c r="F127" s="446"/>
      <c r="G127" s="446"/>
      <c r="H127" s="446"/>
      <c r="I127" s="446"/>
      <c r="P127" s="593"/>
      <c r="Q127" s="593"/>
      <c r="R127" s="593"/>
      <c r="S127" s="593"/>
      <c r="T127" s="193"/>
      <c r="U127" s="153"/>
      <c r="X127" s="595"/>
      <c r="Y127" s="595"/>
      <c r="Z127" s="595"/>
      <c r="AA127" s="595"/>
      <c r="AB127" s="595"/>
    </row>
    <row r="128" spans="2:34" ht="19.5" customHeight="1" x14ac:dyDescent="0.25">
      <c r="B128" s="450"/>
      <c r="C128" s="450"/>
      <c r="D128" s="450"/>
      <c r="E128" s="450"/>
      <c r="F128" s="450"/>
      <c r="G128" s="450"/>
      <c r="H128" s="450"/>
      <c r="I128" s="450"/>
      <c r="U128" s="153"/>
      <c r="X128" s="595"/>
      <c r="Y128" s="595"/>
      <c r="Z128" s="595"/>
      <c r="AA128" s="595"/>
      <c r="AB128" s="595"/>
      <c r="AG128" s="153"/>
      <c r="AH128" s="153"/>
    </row>
    <row r="129" spans="2:47" ht="19.5" customHeight="1" x14ac:dyDescent="0.25">
      <c r="B129" s="450"/>
      <c r="C129" s="450"/>
      <c r="D129" s="450"/>
      <c r="E129" s="450"/>
      <c r="F129" s="450"/>
      <c r="G129" s="450"/>
      <c r="H129" s="450"/>
      <c r="I129" s="450"/>
      <c r="U129" s="153"/>
      <c r="X129" s="595"/>
      <c r="Y129" s="595"/>
      <c r="Z129" s="595"/>
      <c r="AA129" s="595"/>
      <c r="AB129" s="595"/>
      <c r="AG129" s="153"/>
      <c r="AH129" s="153"/>
    </row>
    <row r="130" spans="2:47" ht="19.5" customHeight="1" x14ac:dyDescent="0.25">
      <c r="B130" s="450"/>
      <c r="C130" s="450"/>
      <c r="D130" s="450"/>
      <c r="E130" s="450"/>
      <c r="F130" s="450"/>
      <c r="G130" s="450"/>
      <c r="H130" s="450"/>
      <c r="I130" s="450"/>
      <c r="U130" s="153"/>
      <c r="X130" s="595"/>
      <c r="Y130" s="595"/>
      <c r="Z130" s="595"/>
      <c r="AA130" s="595"/>
      <c r="AB130" s="595"/>
      <c r="AG130" s="153"/>
      <c r="AH130" s="153"/>
    </row>
    <row r="131" spans="2:47" ht="19.5" customHeight="1" x14ac:dyDescent="0.25">
      <c r="B131" s="450"/>
      <c r="C131" s="450"/>
      <c r="D131" s="450"/>
      <c r="E131" s="450"/>
      <c r="F131" s="450"/>
      <c r="G131" s="450"/>
      <c r="H131" s="450"/>
      <c r="I131" s="450"/>
      <c r="U131" s="153"/>
      <c r="X131" s="595"/>
      <c r="Y131" s="595"/>
      <c r="Z131" s="595"/>
      <c r="AA131" s="595"/>
      <c r="AB131" s="595"/>
      <c r="AG131" s="153"/>
      <c r="AH131" s="153"/>
    </row>
    <row r="132" spans="2:47" ht="19.5" customHeight="1" x14ac:dyDescent="0.25">
      <c r="B132" s="450"/>
      <c r="C132" s="450"/>
      <c r="D132" s="450"/>
      <c r="E132" s="450"/>
      <c r="F132" s="450"/>
      <c r="G132" s="450"/>
      <c r="H132" s="450"/>
      <c r="I132" s="450"/>
      <c r="U132" s="153"/>
      <c r="X132" s="595"/>
      <c r="Y132" s="595"/>
      <c r="Z132" s="595"/>
      <c r="AA132" s="595"/>
      <c r="AB132" s="595"/>
      <c r="AG132" s="153"/>
      <c r="AH132" s="153"/>
    </row>
    <row r="133" spans="2:47" ht="17.25" customHeight="1" x14ac:dyDescent="0.25">
      <c r="B133" s="194"/>
      <c r="C133" s="194"/>
      <c r="D133" s="194"/>
      <c r="E133" s="194"/>
      <c r="F133" s="194"/>
      <c r="H133" s="195"/>
      <c r="I133" s="195"/>
      <c r="J133" s="195"/>
      <c r="P133" s="196"/>
      <c r="S133" s="153"/>
      <c r="T133" s="153"/>
      <c r="U133" s="153"/>
      <c r="X133" s="595"/>
      <c r="Y133" s="595"/>
      <c r="Z133" s="595"/>
      <c r="AA133" s="595"/>
      <c r="AB133" s="595"/>
      <c r="AG133" s="153"/>
      <c r="AH133" s="153"/>
    </row>
    <row r="134" spans="2:47" ht="19.5" customHeight="1" x14ac:dyDescent="0.25">
      <c r="B134" s="127" t="s">
        <v>152</v>
      </c>
      <c r="P134" s="127"/>
      <c r="U134" s="153"/>
      <c r="X134" s="595"/>
      <c r="Y134" s="595"/>
      <c r="Z134" s="595"/>
      <c r="AA134" s="595"/>
      <c r="AB134" s="595"/>
      <c r="AG134" s="153"/>
      <c r="AH134" s="153"/>
    </row>
    <row r="135" spans="2:47" ht="19.5" customHeight="1" x14ac:dyDescent="0.25">
      <c r="B135" s="446" t="s">
        <v>174</v>
      </c>
      <c r="C135" s="446"/>
      <c r="D135" s="446"/>
      <c r="E135" s="446"/>
      <c r="F135" s="446"/>
      <c r="G135" s="446"/>
      <c r="H135" s="446"/>
      <c r="I135" s="446"/>
      <c r="K135" s="128"/>
      <c r="P135" s="434"/>
      <c r="Q135" s="434"/>
      <c r="R135" s="434"/>
      <c r="S135" s="434"/>
      <c r="T135" s="193"/>
      <c r="U135" s="153"/>
      <c r="X135" s="595"/>
      <c r="Y135" s="595"/>
      <c r="Z135" s="595"/>
      <c r="AA135" s="595"/>
      <c r="AB135" s="595"/>
    </row>
    <row r="136" spans="2:47" ht="19.5" customHeight="1" x14ac:dyDescent="0.25">
      <c r="B136" s="450"/>
      <c r="C136" s="450"/>
      <c r="D136" s="450"/>
      <c r="E136" s="450"/>
      <c r="F136" s="450"/>
      <c r="G136" s="450"/>
      <c r="H136" s="450"/>
      <c r="I136" s="450"/>
      <c r="K136" s="128"/>
      <c r="U136" s="153"/>
      <c r="X136" s="595"/>
      <c r="Y136" s="595"/>
      <c r="Z136" s="595"/>
      <c r="AA136" s="595"/>
      <c r="AB136" s="595"/>
      <c r="AG136" s="153"/>
      <c r="AH136" s="153"/>
    </row>
    <row r="137" spans="2:47" ht="19.5" customHeight="1" x14ac:dyDescent="0.25">
      <c r="B137" s="450"/>
      <c r="C137" s="450"/>
      <c r="D137" s="450"/>
      <c r="E137" s="450"/>
      <c r="F137" s="450"/>
      <c r="G137" s="450"/>
      <c r="H137" s="450"/>
      <c r="I137" s="450"/>
      <c r="K137" s="128"/>
      <c r="U137" s="153"/>
      <c r="X137" s="595"/>
      <c r="Y137" s="595"/>
      <c r="Z137" s="595"/>
      <c r="AA137" s="595"/>
      <c r="AB137" s="595"/>
      <c r="AG137" s="153"/>
      <c r="AH137" s="153"/>
    </row>
    <row r="138" spans="2:47" ht="19.5" customHeight="1" x14ac:dyDescent="0.25">
      <c r="B138" s="450"/>
      <c r="C138" s="450"/>
      <c r="D138" s="450"/>
      <c r="E138" s="450"/>
      <c r="F138" s="450"/>
      <c r="G138" s="450"/>
      <c r="H138" s="450"/>
      <c r="I138" s="450"/>
      <c r="K138" s="128"/>
      <c r="U138" s="153"/>
      <c r="X138" s="595"/>
      <c r="Y138" s="595"/>
      <c r="Z138" s="595"/>
      <c r="AA138" s="595"/>
      <c r="AB138" s="595"/>
      <c r="AG138" s="153"/>
      <c r="AH138" s="153"/>
    </row>
    <row r="139" spans="2:47" ht="19.5" customHeight="1" x14ac:dyDescent="0.25">
      <c r="J139" s="188"/>
      <c r="P139" s="188"/>
      <c r="Q139" s="188"/>
      <c r="R139" s="188"/>
      <c r="S139" s="188"/>
      <c r="T139" s="188"/>
      <c r="U139" s="153"/>
      <c r="X139" s="595"/>
      <c r="Y139" s="595"/>
      <c r="Z139" s="595"/>
      <c r="AA139" s="595"/>
      <c r="AB139" s="595"/>
      <c r="AG139" s="153"/>
      <c r="AH139" s="153"/>
    </row>
    <row r="140" spans="2:47" ht="17.25" customHeight="1" x14ac:dyDescent="0.25">
      <c r="B140" s="127" t="s">
        <v>334</v>
      </c>
      <c r="C140" s="194"/>
      <c r="D140" s="194"/>
      <c r="E140" s="194"/>
      <c r="F140" s="194"/>
      <c r="H140" s="195"/>
      <c r="I140" s="195"/>
      <c r="J140" s="195"/>
      <c r="P140" s="196"/>
      <c r="S140" s="153"/>
      <c r="T140" s="153"/>
      <c r="U140" s="153"/>
      <c r="X140" s="595"/>
      <c r="Y140" s="595"/>
      <c r="Z140" s="595"/>
      <c r="AA140" s="595"/>
      <c r="AB140" s="595"/>
      <c r="AG140" s="153"/>
      <c r="AH140" s="153"/>
    </row>
    <row r="141" spans="2:47" s="1" customFormat="1" ht="43.9" customHeight="1" x14ac:dyDescent="0.25">
      <c r="B141" s="446" t="s">
        <v>606</v>
      </c>
      <c r="C141" s="446"/>
      <c r="D141" s="446"/>
      <c r="E141" s="446"/>
      <c r="F141" s="446"/>
      <c r="G141" s="446"/>
      <c r="H141" s="446"/>
      <c r="I141" s="446"/>
      <c r="X141" s="595"/>
      <c r="Y141" s="595"/>
      <c r="Z141" s="595"/>
      <c r="AA141" s="595"/>
      <c r="AB141" s="595"/>
      <c r="AT141" s="131"/>
      <c r="AU141" s="197"/>
    </row>
    <row r="142" spans="2:47" s="1" customFormat="1" ht="41.25" customHeight="1" x14ac:dyDescent="0.25">
      <c r="B142" s="602"/>
      <c r="C142" s="603"/>
      <c r="D142" s="603"/>
      <c r="E142" s="604"/>
      <c r="F142" s="604"/>
      <c r="G142" s="604"/>
      <c r="H142" s="604"/>
      <c r="I142" s="605"/>
      <c r="X142" s="595"/>
      <c r="Y142" s="595"/>
      <c r="Z142" s="595"/>
      <c r="AA142" s="595"/>
      <c r="AB142" s="595"/>
      <c r="AT142" s="131"/>
      <c r="AU142" s="197"/>
    </row>
    <row r="143" spans="2:47" s="1" customFormat="1" ht="41.25" customHeight="1" x14ac:dyDescent="0.25">
      <c r="B143" s="606"/>
      <c r="C143" s="607"/>
      <c r="D143" s="607"/>
      <c r="E143" s="608"/>
      <c r="F143" s="608"/>
      <c r="G143" s="608"/>
      <c r="H143" s="608"/>
      <c r="I143" s="609"/>
      <c r="X143" s="595"/>
      <c r="Y143" s="595"/>
      <c r="Z143" s="595"/>
      <c r="AA143" s="595"/>
      <c r="AB143" s="595"/>
      <c r="AT143" s="131"/>
      <c r="AU143" s="197"/>
    </row>
    <row r="144" spans="2:47" s="1" customFormat="1" ht="25.5" customHeight="1" x14ac:dyDescent="0.4">
      <c r="B144" s="610"/>
      <c r="C144" s="611"/>
      <c r="D144" s="611"/>
      <c r="E144" s="611"/>
      <c r="F144" s="611"/>
      <c r="G144" s="611"/>
      <c r="H144" s="611"/>
      <c r="I144" s="612"/>
      <c r="J144" s="198"/>
      <c r="K144" s="198"/>
      <c r="L144" s="198"/>
      <c r="M144" s="198"/>
      <c r="X144" s="595"/>
      <c r="Y144" s="595"/>
      <c r="Z144" s="595"/>
      <c r="AA144" s="595"/>
      <c r="AB144" s="595"/>
      <c r="AT144" s="131"/>
      <c r="AU144" s="197"/>
    </row>
    <row r="145" spans="2:34" ht="17.25" customHeight="1" x14ac:dyDescent="0.25">
      <c r="B145" s="194"/>
      <c r="C145" s="194"/>
      <c r="D145" s="194"/>
      <c r="E145" s="194"/>
      <c r="F145" s="194"/>
      <c r="H145" s="195"/>
      <c r="I145" s="195"/>
      <c r="J145" s="195"/>
      <c r="P145" s="196"/>
      <c r="S145" s="153"/>
      <c r="T145" s="153"/>
      <c r="U145" s="153"/>
      <c r="X145" s="595"/>
      <c r="Y145" s="595"/>
      <c r="Z145" s="595"/>
      <c r="AA145" s="595"/>
      <c r="AB145" s="595"/>
      <c r="AG145" s="153"/>
      <c r="AH145" s="153"/>
    </row>
    <row r="146" spans="2:34" ht="20.25" customHeight="1" x14ac:dyDescent="0.25">
      <c r="B146" s="476" t="s">
        <v>35</v>
      </c>
      <c r="C146" s="476"/>
      <c r="D146" s="476"/>
      <c r="E146" s="476"/>
      <c r="F146" s="476"/>
      <c r="P146" s="196"/>
      <c r="S146" s="153"/>
      <c r="T146" s="153"/>
      <c r="U146" s="153"/>
      <c r="X146" s="595"/>
      <c r="Y146" s="595"/>
      <c r="Z146" s="595"/>
      <c r="AA146" s="595"/>
      <c r="AB146" s="595"/>
      <c r="AG146" s="153"/>
      <c r="AH146" s="153"/>
    </row>
    <row r="147" spans="2:34" ht="33" customHeight="1" x14ac:dyDescent="0.25">
      <c r="B147" s="435" t="s">
        <v>36</v>
      </c>
      <c r="C147" s="451"/>
      <c r="D147" s="451"/>
      <c r="E147" s="451"/>
      <c r="F147" s="451"/>
      <c r="G147" s="451"/>
      <c r="H147" s="451"/>
      <c r="I147" s="451"/>
      <c r="J147" s="199"/>
      <c r="K147" s="187"/>
      <c r="L147" s="187"/>
      <c r="M147" s="187"/>
      <c r="N147" s="187"/>
      <c r="O147" s="200"/>
      <c r="P147" s="153"/>
      <c r="Q147" s="153"/>
      <c r="R147" s="153"/>
      <c r="S147" s="153"/>
      <c r="T147" s="153"/>
      <c r="U147" s="153"/>
      <c r="X147" s="595"/>
      <c r="Y147" s="595"/>
      <c r="Z147" s="595"/>
      <c r="AA147" s="595"/>
      <c r="AB147" s="595"/>
      <c r="AG147" s="153"/>
      <c r="AH147" s="153"/>
    </row>
    <row r="148" spans="2:34" ht="17.25" customHeight="1" x14ac:dyDescent="0.25">
      <c r="B148" s="452"/>
      <c r="C148" s="453"/>
      <c r="D148" s="453"/>
      <c r="E148" s="453"/>
      <c r="F148" s="453"/>
      <c r="G148" s="453"/>
      <c r="H148" s="453"/>
      <c r="I148" s="453"/>
      <c r="J148" s="201"/>
      <c r="K148" s="202"/>
      <c r="L148" s="202"/>
      <c r="M148" s="202"/>
      <c r="N148" s="202"/>
      <c r="O148" s="200"/>
      <c r="P148" s="153"/>
      <c r="Q148" s="153"/>
      <c r="R148" s="153"/>
      <c r="S148" s="153"/>
      <c r="T148" s="153"/>
      <c r="U148" s="153"/>
      <c r="X148" s="595"/>
      <c r="Y148" s="595"/>
      <c r="Z148" s="595"/>
      <c r="AA148" s="595"/>
      <c r="AB148" s="595"/>
      <c r="AG148" s="153"/>
      <c r="AH148" s="153"/>
    </row>
    <row r="149" spans="2:34" ht="12.75" customHeight="1" x14ac:dyDescent="0.25">
      <c r="B149" s="454"/>
      <c r="C149" s="455"/>
      <c r="D149" s="455"/>
      <c r="E149" s="455"/>
      <c r="F149" s="455"/>
      <c r="G149" s="455"/>
      <c r="H149" s="455"/>
      <c r="I149" s="455"/>
      <c r="J149" s="201"/>
      <c r="K149" s="202"/>
      <c r="L149" s="202"/>
      <c r="M149" s="202"/>
      <c r="N149" s="202"/>
      <c r="X149" s="595"/>
      <c r="Y149" s="595"/>
      <c r="Z149" s="595"/>
      <c r="AA149" s="595"/>
      <c r="AB149" s="595"/>
    </row>
    <row r="150" spans="2:34" ht="12.75" customHeight="1" x14ac:dyDescent="0.25">
      <c r="B150" s="454"/>
      <c r="C150" s="455"/>
      <c r="D150" s="455"/>
      <c r="E150" s="455"/>
      <c r="F150" s="455"/>
      <c r="G150" s="455"/>
      <c r="H150" s="455"/>
      <c r="I150" s="455"/>
      <c r="J150" s="201"/>
      <c r="K150" s="202"/>
      <c r="L150" s="202"/>
      <c r="M150" s="202"/>
      <c r="N150" s="202"/>
      <c r="X150" s="595"/>
      <c r="Y150" s="595"/>
      <c r="Z150" s="595"/>
      <c r="AA150" s="595"/>
      <c r="AB150" s="595"/>
    </row>
    <row r="151" spans="2:34" ht="12.75" customHeight="1" x14ac:dyDescent="0.25">
      <c r="B151" s="454"/>
      <c r="C151" s="455"/>
      <c r="D151" s="455"/>
      <c r="E151" s="455"/>
      <c r="F151" s="455"/>
      <c r="G151" s="455"/>
      <c r="H151" s="455"/>
      <c r="I151" s="455"/>
      <c r="J151" s="201"/>
      <c r="K151" s="202"/>
      <c r="L151" s="202"/>
      <c r="M151" s="202"/>
      <c r="N151" s="202"/>
      <c r="X151" s="595"/>
      <c r="Y151" s="595"/>
      <c r="Z151" s="595"/>
      <c r="AA151" s="595"/>
      <c r="AB151" s="595"/>
    </row>
    <row r="152" spans="2:34" ht="12.75" customHeight="1" x14ac:dyDescent="0.25">
      <c r="B152" s="454"/>
      <c r="C152" s="455"/>
      <c r="D152" s="455"/>
      <c r="E152" s="455"/>
      <c r="F152" s="455"/>
      <c r="G152" s="455"/>
      <c r="H152" s="455"/>
      <c r="I152" s="455"/>
      <c r="J152" s="201"/>
      <c r="K152" s="202"/>
      <c r="L152" s="202"/>
      <c r="M152" s="202"/>
      <c r="N152" s="202"/>
      <c r="X152" s="595"/>
      <c r="Y152" s="595"/>
      <c r="Z152" s="595"/>
      <c r="AA152" s="595"/>
      <c r="AB152" s="595"/>
    </row>
    <row r="153" spans="2:34" ht="12.75" customHeight="1" x14ac:dyDescent="0.25">
      <c r="B153" s="454"/>
      <c r="C153" s="455"/>
      <c r="D153" s="455"/>
      <c r="E153" s="455"/>
      <c r="F153" s="455"/>
      <c r="G153" s="455"/>
      <c r="H153" s="455"/>
      <c r="I153" s="455"/>
      <c r="J153" s="201"/>
      <c r="K153" s="202"/>
      <c r="L153" s="202"/>
      <c r="M153" s="202"/>
      <c r="N153" s="202"/>
      <c r="X153" s="595"/>
      <c r="Y153" s="595"/>
      <c r="Z153" s="595"/>
      <c r="AA153" s="595"/>
      <c r="AB153" s="595"/>
    </row>
    <row r="154" spans="2:34" ht="12.75" customHeight="1" x14ac:dyDescent="0.25">
      <c r="B154" s="454"/>
      <c r="C154" s="455"/>
      <c r="D154" s="455"/>
      <c r="E154" s="455"/>
      <c r="F154" s="455"/>
      <c r="G154" s="455"/>
      <c r="H154" s="455"/>
      <c r="I154" s="455"/>
      <c r="J154" s="203"/>
      <c r="K154" s="169"/>
      <c r="L154" s="169"/>
      <c r="M154" s="169"/>
      <c r="N154" s="169"/>
      <c r="X154" s="595"/>
      <c r="Y154" s="595"/>
      <c r="Z154" s="595"/>
      <c r="AA154" s="595"/>
      <c r="AB154" s="595"/>
    </row>
    <row r="155" spans="2:34" ht="12.75" customHeight="1" x14ac:dyDescent="0.25">
      <c r="B155" s="454"/>
      <c r="C155" s="455"/>
      <c r="D155" s="455"/>
      <c r="E155" s="455"/>
      <c r="F155" s="455"/>
      <c r="G155" s="455"/>
      <c r="H155" s="455"/>
      <c r="I155" s="455"/>
      <c r="J155" s="203"/>
      <c r="K155" s="169"/>
      <c r="L155" s="169"/>
      <c r="M155" s="169"/>
      <c r="N155" s="169"/>
      <c r="X155" s="595"/>
      <c r="Y155" s="595"/>
      <c r="Z155" s="595"/>
      <c r="AA155" s="595"/>
      <c r="AB155" s="595"/>
    </row>
    <row r="156" spans="2:34" ht="12.75" customHeight="1" x14ac:dyDescent="0.25">
      <c r="B156" s="454"/>
      <c r="C156" s="455"/>
      <c r="D156" s="455"/>
      <c r="E156" s="455"/>
      <c r="F156" s="455"/>
      <c r="G156" s="455"/>
      <c r="H156" s="455"/>
      <c r="I156" s="455"/>
      <c r="J156" s="203"/>
      <c r="K156" s="169"/>
      <c r="L156" s="169"/>
      <c r="M156" s="169"/>
      <c r="N156" s="169"/>
      <c r="X156" s="595"/>
      <c r="Y156" s="595"/>
      <c r="Z156" s="595"/>
      <c r="AA156" s="595"/>
      <c r="AB156" s="595"/>
    </row>
    <row r="157" spans="2:34" ht="15" customHeight="1" x14ac:dyDescent="0.25">
      <c r="B157" s="456"/>
      <c r="C157" s="457"/>
      <c r="D157" s="457"/>
      <c r="E157" s="457"/>
      <c r="F157" s="457"/>
      <c r="G157" s="457"/>
      <c r="H157" s="457"/>
      <c r="I157" s="457"/>
      <c r="J157" s="203"/>
      <c r="K157" s="169"/>
      <c r="L157" s="169"/>
      <c r="M157" s="169"/>
      <c r="N157" s="169"/>
      <c r="X157" s="595"/>
      <c r="Y157" s="595"/>
      <c r="Z157" s="595"/>
      <c r="AA157" s="595"/>
      <c r="AB157" s="595"/>
    </row>
    <row r="158" spans="2:34" x14ac:dyDescent="0.25">
      <c r="P158" s="128"/>
      <c r="X158" s="595"/>
      <c r="Y158" s="595"/>
      <c r="Z158" s="595"/>
      <c r="AA158" s="595"/>
      <c r="AB158" s="595"/>
    </row>
    <row r="159" spans="2:34" ht="15" customHeight="1" x14ac:dyDescent="0.25">
      <c r="B159" s="127" t="s">
        <v>649</v>
      </c>
      <c r="M159" s="127"/>
      <c r="P159" s="127" t="s">
        <v>124</v>
      </c>
      <c r="X159" s="595"/>
      <c r="Y159" s="595"/>
      <c r="Z159" s="595"/>
      <c r="AA159" s="595"/>
      <c r="AB159" s="595"/>
    </row>
    <row r="160" spans="2:34" ht="19.5" customHeight="1" x14ac:dyDescent="0.25">
      <c r="B160" s="446" t="s">
        <v>126</v>
      </c>
      <c r="C160" s="446"/>
      <c r="D160" s="446"/>
      <c r="E160" s="446"/>
      <c r="F160" s="446"/>
      <c r="G160" s="446"/>
      <c r="H160" s="446"/>
      <c r="I160" s="446"/>
      <c r="P160" s="435" t="s">
        <v>125</v>
      </c>
      <c r="Q160" s="436"/>
      <c r="R160" s="436"/>
      <c r="S160" s="436"/>
      <c r="T160" s="436"/>
      <c r="U160" s="436"/>
      <c r="V160" s="436"/>
      <c r="W160" s="594"/>
      <c r="X160" s="595"/>
      <c r="Y160" s="595"/>
      <c r="Z160" s="595"/>
      <c r="AA160" s="595"/>
      <c r="AB160" s="595"/>
    </row>
    <row r="161" spans="2:45" ht="19.5" customHeight="1" x14ac:dyDescent="0.25">
      <c r="B161" s="450"/>
      <c r="C161" s="450"/>
      <c r="D161" s="450"/>
      <c r="E161" s="450"/>
      <c r="F161" s="450"/>
      <c r="G161" s="450"/>
      <c r="H161" s="450"/>
      <c r="I161" s="450"/>
      <c r="O161" s="188"/>
      <c r="P161" s="582"/>
      <c r="Q161" s="583"/>
      <c r="R161" s="583"/>
      <c r="S161" s="583"/>
      <c r="T161" s="583"/>
      <c r="U161" s="583"/>
      <c r="V161" s="583"/>
      <c r="W161" s="584"/>
      <c r="X161" s="595"/>
      <c r="Y161" s="595"/>
      <c r="Z161" s="595"/>
      <c r="AA161" s="595"/>
      <c r="AB161" s="595"/>
    </row>
    <row r="162" spans="2:45" ht="19.5" customHeight="1" x14ac:dyDescent="0.25">
      <c r="B162" s="450"/>
      <c r="C162" s="450"/>
      <c r="D162" s="450"/>
      <c r="E162" s="450"/>
      <c r="F162" s="450"/>
      <c r="G162" s="450"/>
      <c r="H162" s="450"/>
      <c r="I162" s="450"/>
      <c r="P162" s="582"/>
      <c r="Q162" s="583"/>
      <c r="R162" s="583"/>
      <c r="S162" s="583"/>
      <c r="T162" s="583"/>
      <c r="U162" s="583"/>
      <c r="V162" s="583"/>
      <c r="W162" s="584"/>
      <c r="X162" s="595"/>
      <c r="Y162" s="595"/>
      <c r="Z162" s="595"/>
      <c r="AA162" s="595"/>
      <c r="AB162" s="595"/>
    </row>
    <row r="163" spans="2:45" ht="19.5" customHeight="1" x14ac:dyDescent="0.25">
      <c r="B163" s="447"/>
      <c r="C163" s="448"/>
      <c r="D163" s="448"/>
      <c r="E163" s="448"/>
      <c r="F163" s="448"/>
      <c r="G163" s="448"/>
      <c r="H163" s="448"/>
      <c r="I163" s="449"/>
      <c r="P163" s="582"/>
      <c r="Q163" s="583"/>
      <c r="R163" s="583"/>
      <c r="S163" s="583"/>
      <c r="T163" s="583"/>
      <c r="U163" s="583"/>
      <c r="V163" s="583"/>
      <c r="W163" s="584"/>
      <c r="X163" s="595"/>
      <c r="Y163" s="595"/>
      <c r="Z163" s="595"/>
      <c r="AA163" s="595"/>
      <c r="AB163" s="595"/>
    </row>
    <row r="164" spans="2:45" ht="19.5" customHeight="1" x14ac:dyDescent="0.25">
      <c r="B164" s="127"/>
      <c r="P164" s="204"/>
      <c r="Q164" s="204"/>
      <c r="R164" s="204"/>
      <c r="S164" s="204"/>
      <c r="T164" s="204"/>
      <c r="U164" s="204"/>
      <c r="X164" s="595"/>
      <c r="Y164" s="595"/>
      <c r="Z164" s="595"/>
      <c r="AA164" s="595"/>
      <c r="AB164" s="595"/>
    </row>
    <row r="165" spans="2:45" x14ac:dyDescent="0.25">
      <c r="P165" s="128"/>
      <c r="X165" s="595"/>
      <c r="Y165" s="595"/>
      <c r="Z165" s="595"/>
      <c r="AA165" s="595"/>
      <c r="AB165" s="595"/>
    </row>
    <row r="166" spans="2:45" ht="19.5" customHeight="1" x14ac:dyDescent="0.25">
      <c r="B166" s="127"/>
      <c r="H166" s="127"/>
      <c r="R166" s="165"/>
      <c r="U166" s="205"/>
      <c r="X166" s="595"/>
      <c r="Y166" s="595"/>
      <c r="Z166" s="595"/>
      <c r="AA166" s="595"/>
      <c r="AB166" s="595"/>
    </row>
    <row r="167" spans="2:45" ht="19.5" customHeight="1" x14ac:dyDescent="0.25">
      <c r="B167" s="127"/>
      <c r="H167" s="127"/>
      <c r="P167" s="513" t="s">
        <v>607</v>
      </c>
      <c r="Q167" s="514"/>
      <c r="R167" s="514"/>
      <c r="S167" s="514"/>
      <c r="T167" s="514"/>
      <c r="U167" s="514"/>
      <c r="V167" s="514"/>
      <c r="W167" s="589"/>
      <c r="X167" s="206"/>
      <c r="Y167" s="206"/>
      <c r="Z167" s="206"/>
      <c r="AA167" s="206"/>
      <c r="AB167" s="206"/>
    </row>
    <row r="168" spans="2:45" ht="21" customHeight="1" x14ac:dyDescent="0.25">
      <c r="M168" s="128"/>
      <c r="P168" s="590"/>
      <c r="Q168" s="591"/>
      <c r="R168" s="591"/>
      <c r="S168" s="591"/>
      <c r="T168" s="591"/>
      <c r="U168" s="591"/>
      <c r="V168" s="591"/>
      <c r="W168" s="592"/>
      <c r="X168" s="127"/>
      <c r="Y168" s="127"/>
      <c r="Z168" s="127"/>
      <c r="AA168" s="127"/>
      <c r="AB168" s="127"/>
      <c r="AC168" s="127"/>
      <c r="AD168" s="127"/>
      <c r="AE168" s="127"/>
      <c r="AF168" s="127"/>
      <c r="AG168" s="127"/>
      <c r="AH168" s="127"/>
      <c r="AI168" s="127"/>
      <c r="AJ168" s="127"/>
      <c r="AK168" s="127"/>
      <c r="AL168" s="127"/>
      <c r="AM168" s="127"/>
      <c r="AN168" s="127"/>
      <c r="AO168" s="127"/>
      <c r="AP168" s="127"/>
      <c r="AQ168" s="127"/>
      <c r="AR168" s="127"/>
      <c r="AS168" s="127"/>
    </row>
    <row r="169" spans="2:45" ht="51" customHeight="1" x14ac:dyDescent="0.25">
      <c r="B169" s="443" t="s">
        <v>725</v>
      </c>
      <c r="C169" s="444"/>
      <c r="D169" s="444"/>
      <c r="E169" s="444"/>
      <c r="F169" s="444"/>
      <c r="G169" s="444"/>
      <c r="H169" s="444"/>
      <c r="I169" s="445"/>
      <c r="P169" s="588" t="str">
        <f>"Leverantören intygar att avropssvaret är giltigt minst den tid som avropande organisation angett ovan. "&amp;CHAR(10)&amp;"("&amp;TEXT(D34,"ÅÅÅÅ-MM-DD")&amp;")"</f>
        <v>Leverantören intygar att avropssvaret är giltigt minst den tid som avropande organisation angett ovan. 
(1900-01-00)</v>
      </c>
      <c r="Q169" s="588"/>
      <c r="R169" s="588"/>
      <c r="S169" s="588"/>
      <c r="T169" s="588"/>
      <c r="U169" s="588"/>
      <c r="V169" s="588"/>
      <c r="W169" s="588"/>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row>
    <row r="170" spans="2:45" ht="21" customHeight="1" x14ac:dyDescent="0.25">
      <c r="B170" s="207"/>
      <c r="P170" s="435" t="s">
        <v>38</v>
      </c>
      <c r="Q170" s="436"/>
      <c r="R170" s="436"/>
      <c r="S170" s="436"/>
      <c r="T170" s="436"/>
      <c r="U170" s="436"/>
      <c r="V170" s="436"/>
      <c r="W170" s="43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row>
    <row r="171" spans="2:45" ht="21.75" customHeight="1" x14ac:dyDescent="0.25">
      <c r="B171" s="139"/>
      <c r="C171" s="139"/>
      <c r="D171" s="139"/>
      <c r="E171" s="139"/>
      <c r="F171" s="139"/>
      <c r="G171" s="139"/>
      <c r="H171" s="139"/>
      <c r="I171" s="139"/>
      <c r="J171" s="139"/>
      <c r="K171" s="139"/>
      <c r="L171" s="139"/>
      <c r="M171" s="139"/>
      <c r="P171" s="582"/>
      <c r="Q171" s="583"/>
      <c r="R171" s="583"/>
      <c r="S171" s="583"/>
      <c r="T171" s="583"/>
      <c r="U171" s="583"/>
      <c r="V171" s="583"/>
      <c r="W171" s="584"/>
      <c r="X171" s="146"/>
      <c r="Y171" s="146"/>
      <c r="Z171" s="146"/>
      <c r="AA171" s="146"/>
      <c r="AB171" s="146"/>
      <c r="AC171" s="146"/>
      <c r="AD171" s="146"/>
      <c r="AE171" s="146"/>
      <c r="AF171" s="146"/>
      <c r="AG171" s="146"/>
      <c r="AH171" s="9" t="b">
        <f>IF(P171=0,TRUE,FALSE)</f>
        <v>1</v>
      </c>
      <c r="AI171" s="146"/>
      <c r="AJ171" s="208"/>
    </row>
    <row r="172" spans="2:45" ht="7.5" customHeight="1" x14ac:dyDescent="0.25">
      <c r="B172" s="139"/>
      <c r="C172" s="139"/>
      <c r="D172" s="139"/>
      <c r="E172" s="139"/>
      <c r="F172" s="139"/>
      <c r="G172" s="139"/>
      <c r="H172" s="139"/>
      <c r="I172" s="139"/>
      <c r="J172" s="139"/>
      <c r="K172" s="139"/>
      <c r="L172" s="139"/>
      <c r="M172" s="139"/>
      <c r="P172" s="208"/>
      <c r="Q172" s="208"/>
      <c r="R172" s="208"/>
      <c r="S172" s="208"/>
      <c r="T172" s="208"/>
      <c r="X172" s="209"/>
      <c r="Y172" s="209"/>
      <c r="Z172" s="209"/>
      <c r="AA172" s="209"/>
      <c r="AB172" s="209"/>
      <c r="AC172" s="209"/>
      <c r="AD172" s="209"/>
      <c r="AE172" s="209"/>
      <c r="AF172" s="209"/>
      <c r="AG172" s="209"/>
      <c r="AH172" s="209"/>
      <c r="AI172" s="209"/>
      <c r="AJ172" s="208"/>
    </row>
    <row r="173" spans="2:45" ht="18" customHeight="1" x14ac:dyDescent="0.25">
      <c r="B173" s="139"/>
      <c r="C173" s="139"/>
      <c r="D173" s="139"/>
      <c r="E173" s="139"/>
      <c r="F173" s="139"/>
      <c r="G173" s="139"/>
      <c r="H173" s="139"/>
      <c r="I173" s="139"/>
      <c r="J173" s="139"/>
      <c r="K173" s="139"/>
      <c r="L173" s="139"/>
      <c r="M173" s="139"/>
      <c r="P173" s="585" t="s">
        <v>39</v>
      </c>
      <c r="Q173" s="586"/>
      <c r="R173" s="586"/>
      <c r="S173" s="586"/>
      <c r="T173" s="586"/>
      <c r="U173" s="586"/>
      <c r="V173" s="586"/>
      <c r="W173" s="587"/>
      <c r="X173" s="208"/>
      <c r="Y173" s="208"/>
      <c r="Z173" s="208"/>
      <c r="AA173" s="208"/>
      <c r="AB173" s="208"/>
      <c r="AC173" s="208"/>
      <c r="AD173" s="208"/>
      <c r="AE173" s="208"/>
      <c r="AF173" s="208"/>
      <c r="AG173" s="208"/>
      <c r="AH173" s="208"/>
      <c r="AI173" s="208"/>
      <c r="AJ173" s="208"/>
    </row>
    <row r="174" spans="2:45" ht="14.25" customHeight="1" x14ac:dyDescent="0.25">
      <c r="B174" s="210"/>
      <c r="C174" s="210"/>
      <c r="D174" s="210"/>
      <c r="P174" s="576"/>
      <c r="Q174" s="577"/>
      <c r="R174" s="577"/>
      <c r="S174" s="577"/>
      <c r="T174" s="577"/>
      <c r="U174" s="577"/>
      <c r="V174" s="577"/>
      <c r="W174" s="578"/>
      <c r="X174" s="146"/>
      <c r="Y174" s="146"/>
      <c r="Z174" s="146"/>
      <c r="AA174" s="146"/>
      <c r="AB174" s="146"/>
      <c r="AC174" s="146"/>
      <c r="AD174" s="146"/>
      <c r="AE174" s="146"/>
      <c r="AF174" s="146"/>
      <c r="AG174" s="146"/>
      <c r="AH174" s="146"/>
      <c r="AI174" s="146"/>
      <c r="AJ174" s="208"/>
    </row>
    <row r="175" spans="2:45" ht="26.25" customHeight="1" x14ac:dyDescent="0.25">
      <c r="B175" s="210"/>
      <c r="C175" s="210"/>
      <c r="D175" s="210"/>
      <c r="F175" s="128"/>
      <c r="P175" s="579"/>
      <c r="Q175" s="580"/>
      <c r="R175" s="580"/>
      <c r="S175" s="580"/>
      <c r="T175" s="580"/>
      <c r="U175" s="580"/>
      <c r="V175" s="580"/>
      <c r="W175" s="581"/>
      <c r="X175" s="209"/>
      <c r="Y175" s="209"/>
      <c r="Z175" s="209"/>
      <c r="AA175" s="209"/>
      <c r="AB175" s="209"/>
      <c r="AC175" s="209"/>
      <c r="AD175" s="209"/>
      <c r="AE175" s="209"/>
      <c r="AF175" s="209"/>
      <c r="AG175" s="209"/>
      <c r="AH175" s="9" t="b">
        <f>IF(P174=0,TRUE,FALSE)</f>
        <v>1</v>
      </c>
      <c r="AI175" s="209"/>
      <c r="AJ175" s="208"/>
    </row>
    <row r="176" spans="2:45" ht="42.75" customHeight="1" x14ac:dyDescent="0.25">
      <c r="F176" s="128"/>
      <c r="R176" s="209"/>
      <c r="X176" s="209"/>
      <c r="Y176" s="209"/>
      <c r="Z176" s="209"/>
      <c r="AA176" s="209"/>
      <c r="AB176" s="209"/>
      <c r="AC176" s="209"/>
      <c r="AD176" s="209"/>
      <c r="AE176" s="209"/>
      <c r="AF176" s="209"/>
      <c r="AG176" s="209"/>
      <c r="AH176" s="209"/>
      <c r="AI176" s="209"/>
      <c r="AJ176" s="208"/>
    </row>
    <row r="177" spans="20:24" ht="31.5" customHeight="1" x14ac:dyDescent="0.25">
      <c r="T177" s="575" t="str">
        <f>IF(LarmStatus,"Minst ett av de obligatoriska kraven är inte ifyllda eller besvarde med Nej","")</f>
        <v>Minst ett av de obligatoriska kraven är inte ifyllda eller besvarde med Nej</v>
      </c>
      <c r="U177" s="575"/>
      <c r="V177" s="575"/>
      <c r="W177" s="575"/>
      <c r="X177" s="128"/>
    </row>
    <row r="178" spans="20:24" ht="7.5" customHeight="1" x14ac:dyDescent="0.25"/>
    <row r="179" spans="20:24" ht="7.5" customHeight="1" x14ac:dyDescent="0.25"/>
    <row r="180" spans="20:24" ht="20.25" customHeight="1" x14ac:dyDescent="0.25"/>
    <row r="181" spans="20:24" ht="17.25" customHeight="1" x14ac:dyDescent="0.25"/>
    <row r="182" spans="20:24" ht="17.25" customHeight="1" x14ac:dyDescent="0.25"/>
    <row r="183" spans="20:24" ht="17.25" customHeight="1" x14ac:dyDescent="0.25"/>
    <row r="184" spans="20:24" ht="17.25" customHeight="1" x14ac:dyDescent="0.25"/>
    <row r="185" spans="20:24" ht="17.25" customHeight="1" x14ac:dyDescent="0.25"/>
    <row r="186" spans="20:24" ht="17.25" customHeight="1" x14ac:dyDescent="0.25"/>
    <row r="187" spans="20:24" ht="17.25" customHeight="1" x14ac:dyDescent="0.25"/>
  </sheetData>
  <sheetProtection algorithmName="SHA-512" hashValue="SgevaJUNxqIKTnU22jzy/PWFpNmvggSXeW0aKsQTBXw0J7oo8MzoJwDApfz1ISzGJTXsCx0FrekBnKCZy6DoLA==" saltValue="Un6Pjc0tFRvI8sPt1FNxxQ==" spinCount="100000" sheet="1" objects="1" scenarios="1" selectLockedCells="1"/>
  <dataConsolidate/>
  <mergeCells count="336">
    <mergeCell ref="D94:G94"/>
    <mergeCell ref="D95:G95"/>
    <mergeCell ref="D103:G103"/>
    <mergeCell ref="H94:N94"/>
    <mergeCell ref="H102:N102"/>
    <mergeCell ref="H103:N103"/>
    <mergeCell ref="H104:N104"/>
    <mergeCell ref="H95:N95"/>
    <mergeCell ref="B112:F112"/>
    <mergeCell ref="B163:I163"/>
    <mergeCell ref="B130:I130"/>
    <mergeCell ref="B161:I161"/>
    <mergeCell ref="B160:I160"/>
    <mergeCell ref="B141:I141"/>
    <mergeCell ref="B142:I144"/>
    <mergeCell ref="B146:F146"/>
    <mergeCell ref="B136:I136"/>
    <mergeCell ref="B137:I137"/>
    <mergeCell ref="B138:I138"/>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T177:W177"/>
    <mergeCell ref="P174:W175"/>
    <mergeCell ref="P171:W171"/>
    <mergeCell ref="P170:W170"/>
    <mergeCell ref="P173:W173"/>
    <mergeCell ref="P169:W169"/>
    <mergeCell ref="P121:S121"/>
    <mergeCell ref="P167:W168"/>
    <mergeCell ref="P127:S127"/>
    <mergeCell ref="P135:S135"/>
    <mergeCell ref="P160:W160"/>
    <mergeCell ref="P163:W163"/>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V56:W56"/>
    <mergeCell ref="G56:K56"/>
    <mergeCell ref="G57:K57"/>
    <mergeCell ref="G58:K58"/>
    <mergeCell ref="G59:K59"/>
    <mergeCell ref="G60:K60"/>
    <mergeCell ref="G61:K61"/>
    <mergeCell ref="D89:G89"/>
    <mergeCell ref="C66:E66"/>
    <mergeCell ref="K85:K88"/>
    <mergeCell ref="E77:I77"/>
    <mergeCell ref="B84:J85"/>
    <mergeCell ref="B87:F87"/>
    <mergeCell ref="B90:C90"/>
    <mergeCell ref="B101:C101"/>
    <mergeCell ref="B91:C91"/>
    <mergeCell ref="H89:N89"/>
    <mergeCell ref="D92:G92"/>
    <mergeCell ref="B93:C93"/>
    <mergeCell ref="D93:G93"/>
    <mergeCell ref="D91:G91"/>
    <mergeCell ref="B92:C92"/>
    <mergeCell ref="D90:G90"/>
    <mergeCell ref="B71:F71"/>
    <mergeCell ref="G67:K67"/>
    <mergeCell ref="B83:J83"/>
    <mergeCell ref="H90:N90"/>
    <mergeCell ref="B88:E88"/>
    <mergeCell ref="B89:C89"/>
    <mergeCell ref="B74:J74"/>
    <mergeCell ref="B95:C95"/>
    <mergeCell ref="H106:N106"/>
    <mergeCell ref="D108:G108"/>
    <mergeCell ref="D101:G101"/>
    <mergeCell ref="B96:C96"/>
    <mergeCell ref="D96:G96"/>
    <mergeCell ref="D97:G97"/>
    <mergeCell ref="B99:C99"/>
    <mergeCell ref="B108:C108"/>
    <mergeCell ref="B106:C106"/>
    <mergeCell ref="D106:G106"/>
    <mergeCell ref="B104:C104"/>
    <mergeCell ref="B103:C103"/>
    <mergeCell ref="B98:C98"/>
    <mergeCell ref="D98:G98"/>
    <mergeCell ref="B100:C100"/>
    <mergeCell ref="D100:G100"/>
    <mergeCell ref="X55:Y55"/>
    <mergeCell ref="P54:U54"/>
    <mergeCell ref="V53:W53"/>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V61:W61"/>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09:C109"/>
    <mergeCell ref="D109:G109"/>
    <mergeCell ref="B102:C102"/>
    <mergeCell ref="D102:G102"/>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B81:D81"/>
    <mergeCell ref="X66:Y66"/>
    <mergeCell ref="C65:E65"/>
    <mergeCell ref="P60:U60"/>
    <mergeCell ref="P59:U59"/>
    <mergeCell ref="V59:W59"/>
    <mergeCell ref="C64:E64"/>
    <mergeCell ref="P64:U64"/>
    <mergeCell ref="V64:W64"/>
    <mergeCell ref="C62:E62"/>
    <mergeCell ref="P63:U63"/>
    <mergeCell ref="V63:W63"/>
    <mergeCell ref="P62:U62"/>
    <mergeCell ref="C61:E61"/>
    <mergeCell ref="P61:U61"/>
    <mergeCell ref="G66:K66"/>
    <mergeCell ref="V65:W65"/>
    <mergeCell ref="P65:U65"/>
    <mergeCell ref="C63:E63"/>
    <mergeCell ref="G62:K62"/>
    <mergeCell ref="X60:Y60"/>
    <mergeCell ref="X62:Y62"/>
    <mergeCell ref="G65:K65"/>
  </mergeCells>
  <phoneticPr fontId="0" type="noConversion"/>
  <conditionalFormatting sqref="B48:B67">
    <cfRule type="expression" dxfId="105" priority="3">
      <formula>$C$69&gt;=0</formula>
    </cfRule>
  </conditionalFormatting>
  <conditionalFormatting sqref="B90:D109">
    <cfRule type="expression" dxfId="104" priority="2">
      <formula>$B90=""</formula>
    </cfRule>
  </conditionalFormatting>
  <conditionalFormatting sqref="P48:W67">
    <cfRule type="expression" dxfId="103" priority="348">
      <formula>$C48&lt;&gt;ValVarTja</formula>
    </cfRule>
  </conditionalFormatting>
  <conditionalFormatting sqref="S17:W17">
    <cfRule type="expression" dxfId="102" priority="466" stopIfTrue="1">
      <formula>$P$17="Nej"</formula>
    </cfRule>
  </conditionalFormatting>
  <conditionalFormatting sqref="T3 T177">
    <cfRule type="expression" dxfId="101" priority="19">
      <formula>T3&lt;&gt;""</formula>
    </cfRule>
  </conditionalFormatting>
  <conditionalFormatting sqref="T115 T121 T127">
    <cfRule type="expression" dxfId="100" priority="375" stopIfTrue="1">
      <formula>AG115</formula>
    </cfRule>
  </conditionalFormatting>
  <conditionalFormatting sqref="T115">
    <cfRule type="cellIs" dxfId="99" priority="374" stopIfTrue="1" operator="equal">
      <formula>"Nej"</formula>
    </cfRule>
  </conditionalFormatting>
  <conditionalFormatting sqref="T121">
    <cfRule type="cellIs" dxfId="98" priority="372" stopIfTrue="1" operator="equal">
      <formula>"Nej"</formula>
    </cfRule>
  </conditionalFormatting>
  <conditionalFormatting sqref="T127">
    <cfRule type="cellIs" dxfId="97" priority="369" stopIfTrue="1" operator="equal">
      <formula>"Nej"</formula>
    </cfRule>
  </conditionalFormatting>
  <conditionalFormatting sqref="T135">
    <cfRule type="cellIs" dxfId="96" priority="63" stopIfTrue="1" operator="equal">
      <formula>"Nej"</formula>
    </cfRule>
    <cfRule type="expression" dxfId="95"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cellWatches>
    <cellWatch r="C69"/>
  </cellWatche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796875" defaultRowHeight="12.5" x14ac:dyDescent="0.25"/>
  <cols>
    <col min="1" max="1" width="4.7265625" style="126" customWidth="1"/>
    <col min="2" max="2" width="13.26953125" style="9" customWidth="1"/>
    <col min="3" max="5" width="10.26953125" style="9" customWidth="1"/>
    <col min="6" max="6" width="10.7265625" style="9" customWidth="1"/>
    <col min="7" max="10" width="10.26953125" style="9" customWidth="1"/>
    <col min="11" max="11" width="10.54296875" style="9" customWidth="1"/>
    <col min="12" max="12" width="16" style="9" customWidth="1"/>
    <col min="13" max="13" width="9.54296875" style="9" customWidth="1"/>
    <col min="14" max="14" width="10.7265625" style="9" customWidth="1"/>
    <col min="15" max="15" width="3.26953125" style="9" customWidth="1"/>
    <col min="16" max="18" width="19.1796875" style="9" customWidth="1"/>
    <col min="19" max="19" width="10.26953125" style="9" customWidth="1"/>
    <col min="20" max="22" width="9.54296875" style="9" customWidth="1"/>
    <col min="23" max="23" width="10.54296875" style="9" customWidth="1"/>
    <col min="24" max="25" width="8.7265625" style="9" customWidth="1"/>
    <col min="26" max="26" width="8.54296875" style="9" customWidth="1"/>
    <col min="27" max="28" width="9.1796875" style="9" hidden="1" customWidth="1"/>
    <col min="29" max="29" width="12.54296875" style="9" hidden="1" customWidth="1"/>
    <col min="30" max="32" width="8.453125" style="9" hidden="1" customWidth="1"/>
    <col min="33" max="34" width="9.7265625" style="9" hidden="1" customWidth="1"/>
    <col min="35" max="35" width="8.453125" style="9" hidden="1" customWidth="1"/>
    <col min="36" max="37" width="7.7265625" style="9" customWidth="1"/>
    <col min="38" max="39" width="8.7265625" style="9" customWidth="1"/>
    <col min="40" max="40" width="7.7265625" style="9" customWidth="1"/>
    <col min="41" max="43" width="9.1796875" style="9" customWidth="1"/>
    <col min="44" max="44" width="10.453125" style="9" customWidth="1"/>
    <col min="45" max="45" width="9.1796875" style="9" customWidth="1"/>
    <col min="46" max="46" width="9.1796875" style="211" customWidth="1"/>
    <col min="47" max="47" width="26.453125" style="211" bestFit="1" customWidth="1"/>
    <col min="48" max="50" width="9.1796875" style="9" customWidth="1"/>
    <col min="51" max="16384" width="9.1796875" style="9"/>
  </cols>
  <sheetData>
    <row r="2" spans="1:47" ht="13" x14ac:dyDescent="0.25">
      <c r="G2" s="127"/>
      <c r="J2" s="128"/>
      <c r="M2" s="129"/>
      <c r="O2" s="130" t="e">
        <f ca="1">"Avrop nr: "&amp;AvropNr</f>
        <v>#REF!</v>
      </c>
      <c r="W2" s="130" t="str">
        <f>"Avrop nr: "&amp;B15</f>
        <v xml:space="preserve">Avrop nr:  </v>
      </c>
      <c r="AC2" s="130"/>
    </row>
    <row r="3" spans="1:47" ht="26.25" customHeight="1" x14ac:dyDescent="0.25">
      <c r="B3" s="549" t="s">
        <v>73</v>
      </c>
      <c r="C3" s="549"/>
      <c r="D3" s="550"/>
      <c r="E3" s="550"/>
      <c r="P3" s="549" t="s">
        <v>74</v>
      </c>
      <c r="Q3" s="551"/>
      <c r="R3" s="550"/>
      <c r="T3" s="552" t="str">
        <f>IF(LarmStatus,"Minst ett av de obligatoriska kraven är inte ifyllda eller besvarade med Nej. Fel på rad "&amp;AF3,"")</f>
        <v>Minst ett av de obligatoriska kraven är inte ifyllda eller besvarade med Nej. Fel på rad 17</v>
      </c>
      <c r="U3" s="552"/>
      <c r="V3" s="552"/>
      <c r="W3" s="552"/>
      <c r="X3" s="127"/>
      <c r="Y3" s="127"/>
      <c r="Z3" s="127"/>
      <c r="AB3" s="127"/>
      <c r="AD3" s="132"/>
      <c r="AF3" s="9">
        <f>MATCH(TRUE(),AH:AH,0)</f>
        <v>17</v>
      </c>
      <c r="AG3" s="127" t="b">
        <f>OR(AH4:AH863)</f>
        <v>1</v>
      </c>
    </row>
    <row r="4" spans="1:47" ht="32.25" customHeight="1" x14ac:dyDescent="0.45">
      <c r="B4" s="553" t="s">
        <v>111</v>
      </c>
      <c r="C4" s="554"/>
      <c r="D4" s="554"/>
      <c r="E4" s="554"/>
      <c r="F4" s="554"/>
      <c r="G4" s="554"/>
      <c r="H4" s="554"/>
      <c r="I4" s="554"/>
      <c r="J4" s="566" t="s">
        <v>348</v>
      </c>
      <c r="K4" s="567"/>
      <c r="L4" s="567"/>
      <c r="M4" s="567"/>
      <c r="N4" s="567"/>
      <c r="O4" s="568"/>
      <c r="P4" s="557" t="s">
        <v>631</v>
      </c>
      <c r="Q4" s="557"/>
      <c r="R4" s="557"/>
      <c r="S4" s="557"/>
      <c r="T4" s="557"/>
      <c r="U4" s="557"/>
      <c r="V4" s="557"/>
      <c r="W4" s="558"/>
      <c r="Z4" s="133"/>
    </row>
    <row r="5" spans="1:47" ht="63" customHeight="1" x14ac:dyDescent="0.25">
      <c r="B5" s="555"/>
      <c r="C5" s="556"/>
      <c r="D5" s="556"/>
      <c r="E5" s="556"/>
      <c r="F5" s="556"/>
      <c r="G5" s="556"/>
      <c r="H5" s="556"/>
      <c r="I5" s="556"/>
      <c r="J5" s="569" t="str">
        <f>Ramavtalsområde</f>
        <v>IT-konsulttjänster Resurskonsulter</v>
      </c>
      <c r="K5" s="570"/>
      <c r="L5" s="570"/>
      <c r="M5" s="570"/>
      <c r="N5" s="570"/>
      <c r="O5" s="571"/>
      <c r="P5" s="559"/>
      <c r="Q5" s="559"/>
      <c r="R5" s="559"/>
      <c r="S5" s="559"/>
      <c r="T5" s="559"/>
      <c r="U5" s="559"/>
      <c r="V5" s="559"/>
      <c r="W5" s="560"/>
      <c r="AB5" s="1"/>
      <c r="AC5" s="139"/>
      <c r="AD5" s="139"/>
      <c r="AE5" s="139"/>
      <c r="AF5" s="139"/>
    </row>
    <row r="6" spans="1:47" ht="26.25" customHeight="1" x14ac:dyDescent="0.25">
      <c r="B6" s="561" t="s">
        <v>150</v>
      </c>
      <c r="C6" s="561"/>
      <c r="D6" s="561"/>
      <c r="E6" s="561"/>
      <c r="F6" s="561"/>
      <c r="G6" s="561"/>
      <c r="H6" s="561"/>
      <c r="I6" s="561"/>
      <c r="J6" s="563" t="s">
        <v>751</v>
      </c>
      <c r="K6" s="564"/>
      <c r="L6" s="564"/>
      <c r="M6" s="564"/>
      <c r="N6" s="564"/>
      <c r="O6" s="565"/>
      <c r="P6" s="127"/>
      <c r="Q6" s="134"/>
      <c r="R6" s="134"/>
      <c r="S6" s="134"/>
      <c r="T6" s="134"/>
      <c r="U6" s="134"/>
      <c r="V6" s="134"/>
      <c r="W6" s="134"/>
      <c r="AB6" s="1"/>
      <c r="AC6" s="139"/>
      <c r="AD6" s="139"/>
      <c r="AE6" s="139"/>
      <c r="AF6" s="139"/>
    </row>
    <row r="7" spans="1:47" ht="18" customHeight="1" x14ac:dyDescent="0.25">
      <c r="B7" s="562" t="s">
        <v>72</v>
      </c>
      <c r="C7" s="562"/>
      <c r="D7" s="562"/>
      <c r="E7" s="562"/>
      <c r="F7" s="562"/>
      <c r="G7" s="562"/>
      <c r="H7" s="562"/>
      <c r="I7" s="562"/>
      <c r="J7" s="563"/>
      <c r="K7" s="564"/>
      <c r="L7" s="564"/>
      <c r="M7" s="564"/>
      <c r="N7" s="564"/>
      <c r="O7" s="565"/>
      <c r="P7" s="135" t="s">
        <v>29</v>
      </c>
      <c r="Q7" s="134"/>
      <c r="R7" s="134"/>
      <c r="S7" s="134"/>
      <c r="T7" s="134"/>
      <c r="U7" s="134"/>
      <c r="V7" s="134"/>
      <c r="W7" s="134"/>
      <c r="AB7" s="1"/>
      <c r="AC7" s="139"/>
      <c r="AD7" s="139"/>
      <c r="AE7" s="139"/>
      <c r="AF7" s="139"/>
    </row>
    <row r="8" spans="1:47" ht="27.75" customHeight="1" x14ac:dyDescent="0.25">
      <c r="B8" s="530" t="s">
        <v>6</v>
      </c>
      <c r="C8" s="494"/>
      <c r="D8" s="494"/>
      <c r="E8" s="494"/>
      <c r="F8" s="494"/>
      <c r="G8" s="494"/>
      <c r="H8" s="530" t="s">
        <v>31</v>
      </c>
      <c r="I8" s="531"/>
      <c r="J8" s="572" t="str">
        <f>Ramavtalsnummer</f>
        <v>23.3-2940-20</v>
      </c>
      <c r="K8" s="573"/>
      <c r="L8" s="573"/>
      <c r="M8" s="573"/>
      <c r="N8" s="573"/>
      <c r="O8" s="574"/>
      <c r="P8" s="512" t="s">
        <v>30</v>
      </c>
      <c r="Q8" s="512"/>
      <c r="R8" s="512"/>
      <c r="S8" s="512"/>
      <c r="T8" s="512"/>
      <c r="U8" s="512"/>
      <c r="V8" s="512" t="s">
        <v>31</v>
      </c>
      <c r="W8" s="512"/>
      <c r="AB8" s="1"/>
      <c r="AC8" s="139"/>
      <c r="AD8" s="139"/>
      <c r="AE8" s="139"/>
      <c r="AF8" s="139"/>
    </row>
    <row r="9" spans="1:47" ht="19.5" customHeight="1" x14ac:dyDescent="0.25">
      <c r="B9" s="517" t="s">
        <v>13</v>
      </c>
      <c r="C9" s="518"/>
      <c r="D9" s="518"/>
      <c r="E9" s="518"/>
      <c r="F9" s="518"/>
      <c r="G9" s="518"/>
      <c r="H9" s="517" t="s">
        <v>13</v>
      </c>
      <c r="I9" s="532"/>
      <c r="J9" s="533" t="s">
        <v>613</v>
      </c>
      <c r="K9" s="534"/>
      <c r="L9" s="534"/>
      <c r="M9" s="534"/>
      <c r="N9" s="534"/>
      <c r="O9" s="535"/>
      <c r="P9" s="516" t="s">
        <v>13</v>
      </c>
      <c r="Q9" s="516"/>
      <c r="R9" s="516"/>
      <c r="S9" s="516"/>
      <c r="T9" s="516"/>
      <c r="U9" s="516"/>
      <c r="V9" s="541" t="s">
        <v>13</v>
      </c>
      <c r="W9" s="541"/>
      <c r="AB9" s="1"/>
      <c r="AC9" s="139"/>
      <c r="AD9" s="139"/>
      <c r="AE9" s="139"/>
      <c r="AF9" s="139"/>
    </row>
    <row r="10" spans="1:47" s="139" customFormat="1" ht="27.75" customHeight="1" x14ac:dyDescent="0.25">
      <c r="A10" s="136"/>
      <c r="B10" s="529" t="s">
        <v>7</v>
      </c>
      <c r="C10" s="529"/>
      <c r="D10" s="529"/>
      <c r="E10" s="529" t="s">
        <v>5</v>
      </c>
      <c r="F10" s="529"/>
      <c r="G10" s="529"/>
      <c r="H10" s="529" t="s">
        <v>56</v>
      </c>
      <c r="I10" s="529"/>
      <c r="J10" s="536" t="str">
        <f>"Version " &amp; CurrentVersion</f>
        <v>Version 2.3</v>
      </c>
      <c r="K10" s="537"/>
      <c r="L10" s="537"/>
      <c r="M10" s="537"/>
      <c r="N10" s="537"/>
      <c r="O10" s="538"/>
      <c r="P10" s="512" t="s">
        <v>1</v>
      </c>
      <c r="Q10" s="512"/>
      <c r="R10" s="512"/>
      <c r="S10" s="512"/>
      <c r="T10" s="512" t="s">
        <v>3</v>
      </c>
      <c r="U10" s="512"/>
      <c r="V10" s="512"/>
      <c r="W10" s="512"/>
      <c r="AB10" s="1"/>
      <c r="AT10" s="212"/>
      <c r="AU10" s="212"/>
    </row>
    <row r="11" spans="1:47" ht="19.5" customHeight="1" x14ac:dyDescent="0.25">
      <c r="B11" s="528"/>
      <c r="C11" s="528"/>
      <c r="D11" s="528"/>
      <c r="E11" s="528"/>
      <c r="F11" s="528"/>
      <c r="G11" s="528"/>
      <c r="H11" s="528"/>
      <c r="I11" s="528"/>
      <c r="P11" s="548"/>
      <c r="Q11" s="548"/>
      <c r="R11" s="548"/>
      <c r="S11" s="548"/>
      <c r="T11" s="548"/>
      <c r="U11" s="548"/>
      <c r="V11" s="548"/>
      <c r="W11" s="548"/>
      <c r="AB11" s="1"/>
      <c r="AC11" s="139"/>
      <c r="AD11" s="139"/>
      <c r="AE11" s="139"/>
      <c r="AF11" s="139"/>
    </row>
    <row r="12" spans="1:47" ht="27.75" customHeight="1" x14ac:dyDescent="0.25">
      <c r="B12" s="529" t="s">
        <v>55</v>
      </c>
      <c r="C12" s="529"/>
      <c r="D12" s="529"/>
      <c r="E12" s="529" t="s">
        <v>1</v>
      </c>
      <c r="F12" s="529"/>
      <c r="G12" s="529"/>
      <c r="H12" s="529" t="s">
        <v>2</v>
      </c>
      <c r="I12" s="529"/>
      <c r="P12" s="512" t="s">
        <v>7</v>
      </c>
      <c r="Q12" s="512"/>
      <c r="R12" s="512"/>
      <c r="S12" s="513"/>
      <c r="T12" s="512" t="s">
        <v>5</v>
      </c>
      <c r="U12" s="512"/>
      <c r="V12" s="512" t="s">
        <v>56</v>
      </c>
      <c r="W12" s="512"/>
      <c r="AB12" s="1"/>
      <c r="AC12" s="139"/>
      <c r="AD12" s="139"/>
      <c r="AE12" s="139"/>
      <c r="AF12" s="139"/>
    </row>
    <row r="13" spans="1:47" ht="19.5" customHeight="1" x14ac:dyDescent="0.25">
      <c r="B13" s="528"/>
      <c r="C13" s="528"/>
      <c r="D13" s="528"/>
      <c r="E13" s="528"/>
      <c r="F13" s="528"/>
      <c r="G13" s="528"/>
      <c r="H13" s="528"/>
      <c r="I13" s="528"/>
      <c r="K13" s="9" t="s">
        <v>13</v>
      </c>
      <c r="P13" s="548"/>
      <c r="Q13" s="548"/>
      <c r="R13" s="548"/>
      <c r="S13" s="545"/>
      <c r="T13" s="548"/>
      <c r="U13" s="548"/>
      <c r="V13" s="548"/>
      <c r="W13" s="548"/>
      <c r="AB13" s="1"/>
      <c r="AC13" s="139"/>
      <c r="AD13" s="139"/>
      <c r="AE13" s="139"/>
      <c r="AF13" s="139"/>
    </row>
    <row r="14" spans="1:47" ht="27.75" customHeight="1" x14ac:dyDescent="0.25">
      <c r="B14" s="529" t="s">
        <v>123</v>
      </c>
      <c r="C14" s="529"/>
      <c r="D14" s="529"/>
      <c r="E14" s="530" t="s">
        <v>3</v>
      </c>
      <c r="F14" s="494"/>
      <c r="G14" s="494"/>
      <c r="H14" s="494"/>
      <c r="I14" s="531"/>
      <c r="P14" s="513" t="s">
        <v>2</v>
      </c>
      <c r="Q14" s="514"/>
      <c r="R14" s="514"/>
      <c r="S14" s="514"/>
      <c r="T14" s="513" t="s">
        <v>32</v>
      </c>
      <c r="U14" s="514"/>
      <c r="V14" s="514"/>
      <c r="W14" s="515"/>
      <c r="AB14" s="1"/>
      <c r="AC14" s="139"/>
      <c r="AD14" s="139"/>
      <c r="AE14" s="139"/>
      <c r="AF14" s="139"/>
    </row>
    <row r="15" spans="1:47" ht="19.5" customHeight="1" x14ac:dyDescent="0.25">
      <c r="B15" s="528" t="s">
        <v>13</v>
      </c>
      <c r="C15" s="528"/>
      <c r="D15" s="528"/>
      <c r="E15" s="517"/>
      <c r="F15" s="518"/>
      <c r="G15" s="518"/>
      <c r="H15" s="518"/>
      <c r="I15" s="532"/>
      <c r="P15" s="522"/>
      <c r="Q15" s="523"/>
      <c r="R15" s="523"/>
      <c r="S15" s="523"/>
      <c r="T15" s="522"/>
      <c r="U15" s="523"/>
      <c r="V15" s="523"/>
      <c r="W15" s="524"/>
      <c r="AB15" s="1"/>
      <c r="AC15" s="139"/>
      <c r="AD15" s="139"/>
      <c r="AE15" s="139"/>
      <c r="AF15" s="139"/>
    </row>
    <row r="16" spans="1:47" ht="27.75" customHeight="1" x14ac:dyDescent="0.25">
      <c r="B16" s="494"/>
      <c r="C16" s="494"/>
      <c r="D16" s="494"/>
      <c r="E16" s="494"/>
      <c r="F16" s="494"/>
      <c r="G16" s="494"/>
      <c r="H16" s="494"/>
      <c r="I16" s="494"/>
      <c r="J16" s="128"/>
      <c r="P16" s="513" t="s">
        <v>33</v>
      </c>
      <c r="Q16" s="514"/>
      <c r="R16" s="515"/>
      <c r="S16" s="513" t="s">
        <v>610</v>
      </c>
      <c r="T16" s="514"/>
      <c r="U16" s="514"/>
      <c r="V16" s="514"/>
      <c r="W16" s="515"/>
      <c r="AB16" s="1"/>
      <c r="AC16" s="139"/>
      <c r="AD16" s="139"/>
      <c r="AE16" s="139"/>
      <c r="AF16" s="139"/>
    </row>
    <row r="17" spans="2:34" ht="19.5" customHeight="1" x14ac:dyDescent="0.25">
      <c r="B17" s="493"/>
      <c r="C17" s="493"/>
      <c r="D17" s="493"/>
      <c r="E17" s="493" t="s">
        <v>0</v>
      </c>
      <c r="F17" s="493"/>
      <c r="G17" s="493"/>
      <c r="H17" s="493"/>
      <c r="I17" s="493"/>
      <c r="P17" s="545"/>
      <c r="Q17" s="546"/>
      <c r="R17" s="547"/>
      <c r="S17" s="542"/>
      <c r="T17" s="543"/>
      <c r="U17" s="543"/>
      <c r="V17" s="543"/>
      <c r="W17" s="544"/>
      <c r="AB17" s="1"/>
      <c r="AC17" s="139"/>
      <c r="AD17" s="139"/>
      <c r="AE17" s="139"/>
      <c r="AF17" s="139"/>
      <c r="AH17" s="138" t="b">
        <f>IF(AND(P17=0,P17&lt;&gt;"Ja"),TRUE,FALSE)</f>
        <v>1</v>
      </c>
    </row>
    <row r="18" spans="2:34" ht="19.5" customHeight="1" x14ac:dyDescent="0.25">
      <c r="B18" s="125"/>
      <c r="C18" s="125"/>
      <c r="D18" s="125"/>
      <c r="E18" s="125"/>
      <c r="F18" s="125"/>
      <c r="G18" s="125"/>
      <c r="H18" s="125"/>
      <c r="I18" s="125"/>
      <c r="P18" s="21"/>
      <c r="Q18" s="21"/>
      <c r="R18" s="21"/>
      <c r="S18" s="22"/>
      <c r="T18" s="22"/>
      <c r="U18" s="22"/>
      <c r="V18" s="22"/>
      <c r="W18" s="22"/>
      <c r="AB18" s="1"/>
      <c r="AC18" s="139"/>
      <c r="AD18" s="139"/>
      <c r="AE18" s="139"/>
      <c r="AF18" s="139"/>
      <c r="AH18" s="138"/>
    </row>
    <row r="19" spans="2:34" ht="17.25" customHeight="1" x14ac:dyDescent="0.25">
      <c r="B19" s="127" t="s">
        <v>342</v>
      </c>
      <c r="P19" s="127" t="s">
        <v>343</v>
      </c>
      <c r="AB19" s="1"/>
      <c r="AC19" s="139"/>
      <c r="AD19" s="139"/>
      <c r="AE19" s="139"/>
      <c r="AF19" s="139"/>
    </row>
    <row r="20" spans="2:34" ht="12.75" customHeight="1" x14ac:dyDescent="0.25">
      <c r="B20" s="501" t="s">
        <v>629</v>
      </c>
      <c r="C20" s="502"/>
      <c r="D20" s="502"/>
      <c r="E20" s="502"/>
      <c r="F20" s="502"/>
      <c r="G20" s="502"/>
      <c r="H20" s="502"/>
      <c r="I20" s="503"/>
      <c r="P20" s="501" t="s">
        <v>630</v>
      </c>
      <c r="Q20" s="502"/>
      <c r="R20" s="502"/>
      <c r="S20" s="502"/>
      <c r="T20" s="502"/>
      <c r="U20" s="502"/>
      <c r="V20" s="502"/>
      <c r="W20" s="503"/>
      <c r="AB20" s="1"/>
      <c r="AC20" s="139"/>
      <c r="AD20" s="139"/>
      <c r="AE20" s="139"/>
      <c r="AF20" s="139"/>
    </row>
    <row r="21" spans="2:34" ht="12.75" customHeight="1" x14ac:dyDescent="0.25">
      <c r="B21" s="504"/>
      <c r="C21" s="463"/>
      <c r="D21" s="463"/>
      <c r="E21" s="463"/>
      <c r="F21" s="463"/>
      <c r="G21" s="463"/>
      <c r="H21" s="463"/>
      <c r="I21" s="505"/>
      <c r="P21" s="504"/>
      <c r="Q21" s="463"/>
      <c r="R21" s="463"/>
      <c r="S21" s="463"/>
      <c r="T21" s="463"/>
      <c r="U21" s="463"/>
      <c r="V21" s="463"/>
      <c r="W21" s="505"/>
      <c r="AB21" s="1"/>
      <c r="AC21" s="139"/>
      <c r="AD21" s="139"/>
      <c r="AE21" s="139"/>
      <c r="AF21" s="139"/>
    </row>
    <row r="22" spans="2:34" ht="12.75" customHeight="1" x14ac:dyDescent="0.25">
      <c r="B22" s="504"/>
      <c r="C22" s="463"/>
      <c r="D22" s="463"/>
      <c r="E22" s="463"/>
      <c r="F22" s="463"/>
      <c r="G22" s="463"/>
      <c r="H22" s="463"/>
      <c r="I22" s="505"/>
      <c r="P22" s="504"/>
      <c r="Q22" s="463"/>
      <c r="R22" s="463"/>
      <c r="S22" s="463"/>
      <c r="T22" s="463"/>
      <c r="U22" s="463"/>
      <c r="V22" s="463"/>
      <c r="W22" s="505"/>
      <c r="AB22" s="1"/>
      <c r="AC22" s="139"/>
      <c r="AD22" s="139"/>
      <c r="AE22" s="139"/>
      <c r="AF22" s="139"/>
    </row>
    <row r="23" spans="2:34" ht="12.75" customHeight="1" x14ac:dyDescent="0.25">
      <c r="B23" s="504"/>
      <c r="C23" s="463"/>
      <c r="D23" s="463"/>
      <c r="E23" s="463"/>
      <c r="F23" s="463"/>
      <c r="G23" s="463"/>
      <c r="H23" s="463"/>
      <c r="I23" s="505"/>
      <c r="P23" s="504"/>
      <c r="Q23" s="463"/>
      <c r="R23" s="463"/>
      <c r="S23" s="463"/>
      <c r="T23" s="463"/>
      <c r="U23" s="463"/>
      <c r="V23" s="463"/>
      <c r="W23" s="505"/>
      <c r="AB23" s="1"/>
      <c r="AC23" s="139"/>
      <c r="AD23" s="139"/>
      <c r="AE23" s="139"/>
      <c r="AF23" s="139"/>
    </row>
    <row r="24" spans="2:34" ht="54.4" customHeight="1" x14ac:dyDescent="0.25">
      <c r="B24" s="504"/>
      <c r="C24" s="463"/>
      <c r="D24" s="463"/>
      <c r="E24" s="463"/>
      <c r="F24" s="463"/>
      <c r="G24" s="463"/>
      <c r="H24" s="463"/>
      <c r="I24" s="505"/>
      <c r="P24" s="506"/>
      <c r="Q24" s="507"/>
      <c r="R24" s="507"/>
      <c r="S24" s="507"/>
      <c r="T24" s="507"/>
      <c r="U24" s="507"/>
      <c r="V24" s="507"/>
      <c r="W24" s="508"/>
      <c r="AB24" s="1"/>
      <c r="AC24" s="139"/>
      <c r="AD24" s="139"/>
      <c r="AE24" s="139"/>
      <c r="AF24" s="139"/>
    </row>
    <row r="25" spans="2:34" ht="43.15" customHeight="1" x14ac:dyDescent="0.25">
      <c r="B25" s="506"/>
      <c r="C25" s="507"/>
      <c r="D25" s="507"/>
      <c r="E25" s="507"/>
      <c r="F25" s="507"/>
      <c r="G25" s="507"/>
      <c r="H25" s="507"/>
      <c r="I25" s="508"/>
      <c r="AB25" s="1"/>
      <c r="AC25" s="139"/>
      <c r="AD25" s="139"/>
      <c r="AE25" s="139"/>
      <c r="AF25" s="139"/>
    </row>
    <row r="26" spans="2:34" ht="17.25" customHeight="1" x14ac:dyDescent="0.25">
      <c r="B26" s="140"/>
      <c r="C26" s="141"/>
      <c r="D26" s="141"/>
      <c r="E26" s="141"/>
      <c r="F26" s="141"/>
      <c r="G26" s="141"/>
      <c r="H26" s="141"/>
      <c r="P26" s="127" t="s">
        <v>611</v>
      </c>
    </row>
    <row r="27" spans="2:34" ht="55.5" customHeight="1" x14ac:dyDescent="0.3">
      <c r="B27" s="10" t="s">
        <v>339</v>
      </c>
      <c r="P27" s="525" t="s">
        <v>612</v>
      </c>
      <c r="Q27" s="526"/>
      <c r="R27" s="526"/>
      <c r="S27" s="526"/>
      <c r="T27" s="526"/>
      <c r="U27" s="526"/>
      <c r="V27" s="526"/>
      <c r="W27" s="527"/>
      <c r="AB27" s="1"/>
      <c r="AC27" s="139"/>
      <c r="AD27" s="139"/>
      <c r="AE27" s="139"/>
      <c r="AF27" s="139"/>
    </row>
    <row r="28" spans="2:34" ht="115.5" customHeight="1" x14ac:dyDescent="0.25">
      <c r="B28" s="492"/>
      <c r="C28" s="511"/>
      <c r="D28" s="511"/>
      <c r="E28" s="511"/>
      <c r="F28" s="511"/>
      <c r="G28" s="511"/>
      <c r="H28" s="511"/>
      <c r="I28" s="511"/>
      <c r="P28" s="519"/>
      <c r="Q28" s="520"/>
      <c r="R28" s="520"/>
      <c r="S28" s="520"/>
      <c r="T28" s="520"/>
      <c r="U28" s="520"/>
      <c r="V28" s="520"/>
      <c r="W28" s="521"/>
      <c r="AB28" s="1"/>
      <c r="AC28" s="139"/>
      <c r="AD28" s="139"/>
      <c r="AE28" s="139"/>
      <c r="AF28" s="139"/>
    </row>
    <row r="29" spans="2:34" ht="17.25" customHeight="1" x14ac:dyDescent="0.25">
      <c r="B29" s="140"/>
      <c r="C29" s="141"/>
      <c r="D29" s="141"/>
      <c r="E29" s="141"/>
      <c r="F29" s="141"/>
      <c r="G29" s="141"/>
      <c r="H29" s="141"/>
    </row>
    <row r="30" spans="2:34" ht="27.75" customHeight="1" x14ac:dyDescent="0.25">
      <c r="B30" s="499" t="s">
        <v>602</v>
      </c>
      <c r="C30" s="499"/>
      <c r="D30" s="499" t="s">
        <v>603</v>
      </c>
      <c r="E30" s="499"/>
      <c r="G30" s="446" t="s">
        <v>100</v>
      </c>
      <c r="H30" s="446"/>
      <c r="I30" s="446"/>
    </row>
    <row r="31" spans="2:34" ht="19.5" customHeight="1" x14ac:dyDescent="0.25">
      <c r="B31" s="495"/>
      <c r="C31" s="496"/>
      <c r="D31" s="500"/>
      <c r="E31" s="500"/>
      <c r="G31" s="492"/>
      <c r="H31" s="492"/>
      <c r="I31" s="492"/>
    </row>
    <row r="32" spans="2:34" ht="12.75" customHeight="1" x14ac:dyDescent="0.25"/>
    <row r="33" spans="2:47" ht="27.75" customHeight="1" x14ac:dyDescent="0.25">
      <c r="B33" s="499" t="s">
        <v>50</v>
      </c>
      <c r="C33" s="499"/>
      <c r="D33" s="499" t="s">
        <v>51</v>
      </c>
      <c r="E33" s="499"/>
      <c r="G33" s="446" t="s">
        <v>621</v>
      </c>
      <c r="H33" s="446"/>
      <c r="I33" s="446"/>
    </row>
    <row r="34" spans="2:47" ht="19.5" customHeight="1" x14ac:dyDescent="0.25">
      <c r="B34" s="495"/>
      <c r="C34" s="496"/>
      <c r="D34" s="491"/>
      <c r="E34" s="491"/>
      <c r="G34" s="485" t="s">
        <v>622</v>
      </c>
      <c r="H34" s="486"/>
      <c r="I34" s="489"/>
      <c r="P34" s="143"/>
      <c r="Q34" s="143"/>
      <c r="R34" s="143"/>
    </row>
    <row r="35" spans="2:47" ht="12.75" customHeight="1" x14ac:dyDescent="0.25">
      <c r="F35" s="128"/>
      <c r="G35" s="487"/>
      <c r="H35" s="488"/>
      <c r="I35" s="490"/>
    </row>
    <row r="36" spans="2:47" ht="27.75" customHeight="1" x14ac:dyDescent="0.25">
      <c r="B36" s="499" t="s">
        <v>604</v>
      </c>
      <c r="C36" s="499"/>
      <c r="D36" s="499" t="s">
        <v>605</v>
      </c>
      <c r="E36" s="499"/>
      <c r="G36" s="510"/>
      <c r="H36" s="510"/>
    </row>
    <row r="37" spans="2:47" ht="19.5" customHeight="1" x14ac:dyDescent="0.25">
      <c r="B37" s="495"/>
      <c r="C37" s="496"/>
      <c r="D37" s="495"/>
      <c r="E37" s="496"/>
      <c r="G37" s="509"/>
      <c r="H37" s="509"/>
      <c r="P37" s="143"/>
      <c r="Q37" s="143"/>
      <c r="R37" s="143"/>
    </row>
    <row r="38" spans="2:47" ht="12.75" customHeight="1" x14ac:dyDescent="0.25"/>
    <row r="39" spans="2:47" ht="26.25" hidden="1" customHeight="1" x14ac:dyDescent="0.25">
      <c r="B39" s="126"/>
      <c r="C39" s="126"/>
      <c r="D39" s="126"/>
      <c r="E39" s="126"/>
      <c r="F39" s="126"/>
      <c r="G39" s="126"/>
      <c r="H39" s="126"/>
      <c r="I39" s="126"/>
      <c r="J39" s="126"/>
      <c r="K39" s="126"/>
      <c r="L39" s="144"/>
      <c r="M39" s="213"/>
      <c r="N39" s="213"/>
    </row>
    <row r="40" spans="2:47" ht="26.25" hidden="1" customHeight="1" x14ac:dyDescent="0.25">
      <c r="B40" s="126"/>
      <c r="C40" s="126"/>
      <c r="D40" s="126"/>
      <c r="E40" s="126"/>
      <c r="F40" s="126"/>
      <c r="G40" s="126"/>
      <c r="H40" s="126"/>
      <c r="I40" s="126"/>
      <c r="J40" s="126"/>
      <c r="K40" s="126"/>
      <c r="L40" s="145"/>
      <c r="M40" s="214"/>
      <c r="N40" s="214"/>
    </row>
    <row r="41" spans="2:47" ht="12.75" customHeight="1" x14ac:dyDescent="0.25">
      <c r="B41" s="146"/>
      <c r="C41" s="146"/>
      <c r="D41" s="146"/>
      <c r="E41" s="146"/>
      <c r="F41" s="146"/>
      <c r="G41" s="146"/>
      <c r="H41" s="146"/>
      <c r="I41" s="146"/>
      <c r="J41" s="146"/>
      <c r="K41" s="147"/>
    </row>
    <row r="42" spans="2:47" ht="27.75" customHeight="1" x14ac:dyDescent="0.25">
      <c r="B42" s="497" t="s">
        <v>338</v>
      </c>
      <c r="C42" s="498"/>
      <c r="D42" s="498"/>
      <c r="E42" s="498"/>
      <c r="F42" s="498"/>
      <c r="G42" s="498"/>
      <c r="H42" s="498"/>
      <c r="I42" s="498"/>
      <c r="J42" s="498"/>
      <c r="K42" s="498"/>
      <c r="L42" s="148"/>
      <c r="M42" s="58"/>
      <c r="N42" s="58"/>
    </row>
    <row r="43" spans="2:47" ht="25.5" customHeight="1" x14ac:dyDescent="0.25">
      <c r="B43" s="539" t="s">
        <v>658</v>
      </c>
      <c r="C43" s="540"/>
      <c r="D43" s="540"/>
      <c r="E43" s="540"/>
      <c r="F43" s="540"/>
      <c r="G43" s="540"/>
      <c r="H43" s="540"/>
      <c r="I43" s="540"/>
      <c r="J43" s="540"/>
      <c r="K43" s="540"/>
      <c r="L43" s="215"/>
      <c r="M43" s="63"/>
      <c r="N43" s="63"/>
      <c r="P43" s="61"/>
      <c r="Q43" s="61"/>
      <c r="R43" s="61"/>
      <c r="V43" s="128"/>
      <c r="AT43" s="131" t="e" cm="1">
        <f t="array" ref="AT43">INDEX(Admin!$D$4:$I$37,,MATCH('1 Spec. - 2. Relativ viktning'!$B$43,Admin!$D$3:$I$3,0))</f>
        <v>#N/A</v>
      </c>
      <c r="AU43" s="131" t="e" cm="1">
        <f t="array" ref="AU43">$AT$43:INDEX($AT:$AT,MATCH("x",$AT:$AT,0)-1)</f>
        <v>#N/A</v>
      </c>
    </row>
    <row r="44" spans="2:47" ht="12.75" customHeight="1" x14ac:dyDescent="0.25">
      <c r="B44" s="150"/>
      <c r="C44" s="150"/>
      <c r="D44" s="151"/>
      <c r="E44" s="151"/>
      <c r="F44" s="151"/>
      <c r="L44" s="139"/>
      <c r="M44" s="139"/>
      <c r="N44" s="139"/>
    </row>
    <row r="45" spans="2:47" ht="21" customHeight="1" x14ac:dyDescent="0.25">
      <c r="B45" s="476" t="s">
        <v>326</v>
      </c>
      <c r="C45" s="476"/>
      <c r="D45" s="476"/>
      <c r="E45" s="476"/>
      <c r="F45" s="476"/>
      <c r="I45" s="128"/>
      <c r="L45" s="139"/>
      <c r="M45" s="139"/>
      <c r="N45" s="139"/>
      <c r="P45" s="482" t="s">
        <v>52</v>
      </c>
      <c r="Q45" s="482"/>
      <c r="X45" s="152"/>
      <c r="Y45" s="153"/>
      <c r="Z45" s="153"/>
      <c r="AA45" s="153"/>
    </row>
    <row r="46" spans="2:47" ht="2.25" customHeight="1" x14ac:dyDescent="0.25">
      <c r="B46" s="412"/>
      <c r="C46" s="412"/>
      <c r="D46" s="412"/>
      <c r="E46" s="412"/>
      <c r="F46" s="412"/>
      <c r="G46" s="132"/>
      <c r="I46" s="154" t="s">
        <v>157</v>
      </c>
      <c r="P46" s="412"/>
      <c r="Q46" s="412"/>
      <c r="R46" s="412"/>
      <c r="S46" s="412"/>
      <c r="T46" s="412"/>
    </row>
    <row r="47" spans="2:47" ht="90" customHeight="1" x14ac:dyDescent="0.25">
      <c r="B47" s="19" t="str">
        <f>Vara_tjänst_text&amp;" nr"</f>
        <v>Roll/kompetens nr</v>
      </c>
      <c r="C47" s="600" t="str">
        <f>"Välj i lista"&amp;CHAR(10)&amp;"
OBS! Varje "&amp;Vara_tjänst_text&amp;" kan väljas flera gånger."</f>
        <v>Välj i lista
OBS! Varje Roll/kompetens kan väljas flera gånger.</v>
      </c>
      <c r="D47" s="600"/>
      <c r="E47" s="600"/>
      <c r="F47" s="20" t="s">
        <v>712</v>
      </c>
      <c r="G47" s="483" t="s">
        <v>696</v>
      </c>
      <c r="H47" s="483"/>
      <c r="I47" s="483"/>
      <c r="J47" s="483"/>
      <c r="K47" s="484"/>
      <c r="L47" s="155" t="s">
        <v>702</v>
      </c>
      <c r="M47" s="155" t="s">
        <v>703</v>
      </c>
      <c r="N47" s="17" t="s">
        <v>704</v>
      </c>
      <c r="P47" s="497" t="s">
        <v>327</v>
      </c>
      <c r="Q47" s="451"/>
      <c r="R47" s="451"/>
      <c r="S47" s="451"/>
      <c r="T47" s="451"/>
      <c r="U47" s="599"/>
      <c r="V47" s="601" t="s">
        <v>321</v>
      </c>
      <c r="W47" s="599"/>
      <c r="X47" s="497" t="s">
        <v>340</v>
      </c>
      <c r="Y47" s="599"/>
    </row>
    <row r="48" spans="2:47" ht="43.5" customHeight="1" x14ac:dyDescent="0.25">
      <c r="B48" s="124" t="str">
        <f>IF(AND($C$69&gt;=0,$C48=Välj_text),"Fyll i kompetens/roll i ordning!",TEXT(ROW()-ROW($B$47),"00."))</f>
        <v>01.</v>
      </c>
      <c r="C48" s="415" t="str">
        <f>Välj_text</f>
        <v>Välj Roll/kompetens</v>
      </c>
      <c r="D48" s="416"/>
      <c r="E48" s="417"/>
      <c r="F48" s="18"/>
      <c r="G48" s="423"/>
      <c r="H48" s="423"/>
      <c r="I48" s="423"/>
      <c r="J48" s="423"/>
      <c r="K48" s="424"/>
      <c r="L48" s="14"/>
      <c r="M48" s="15" t="str">
        <f>IF(L48="Ja",1,"")</f>
        <v/>
      </c>
      <c r="N48" s="16" t="str">
        <f>IF(L48="Ja","Enl. bilaga","")</f>
        <v/>
      </c>
      <c r="P48" s="418"/>
      <c r="Q48" s="419"/>
      <c r="R48" s="419"/>
      <c r="S48" s="419"/>
      <c r="T48" s="419"/>
      <c r="U48" s="420"/>
      <c r="V48" s="421"/>
      <c r="W48" s="422"/>
      <c r="X48" s="413" t="str">
        <f>IFERROR(IF(L48="TRUE",V48,V48*M48),"")</f>
        <v/>
      </c>
      <c r="Y48" s="414"/>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5">
      <c r="B49" s="124" t="str">
        <f>IF(AND($C$69&gt;=0,$C49=Välj_text),"Fyll i kompetens/roll i ordning!",TEXT(ROW()-ROW($B$47),"00."))</f>
        <v>02.</v>
      </c>
      <c r="C49" s="415" t="str">
        <f>Välj_text</f>
        <v>Välj Roll/kompetens</v>
      </c>
      <c r="D49" s="416"/>
      <c r="E49" s="417"/>
      <c r="F49" s="18"/>
      <c r="G49" s="423"/>
      <c r="H49" s="423"/>
      <c r="I49" s="423"/>
      <c r="J49" s="423"/>
      <c r="K49" s="424"/>
      <c r="L49" s="14"/>
      <c r="M49" s="15" t="str">
        <f t="shared" ref="M49:M67" si="0">IF(L49="Ja",1,"")</f>
        <v/>
      </c>
      <c r="N49" s="16" t="str">
        <f t="shared" ref="N49:N67" si="1">IF(L49="Ja","Enl. bilaga","")</f>
        <v/>
      </c>
      <c r="P49" s="418"/>
      <c r="Q49" s="419"/>
      <c r="R49" s="419"/>
      <c r="S49" s="419"/>
      <c r="T49" s="419"/>
      <c r="U49" s="420"/>
      <c r="V49" s="421"/>
      <c r="W49" s="422"/>
      <c r="X49" s="413" t="str">
        <f t="shared" ref="X49:X67" si="2">IFERROR(IF(L49="TRUE",V49,V49*M49),"")</f>
        <v/>
      </c>
      <c r="Y49" s="414"/>
    </row>
    <row r="50" spans="2:25" ht="42.75" customHeight="1" x14ac:dyDescent="0.25">
      <c r="B50" s="124" t="str">
        <f>IF(AND($C$69&gt;=0,$C50=Välj_text),"Fyll i kompetens/roll i ordning!",TEXT(ROW()-ROW($B$47),"00."))</f>
        <v>03.</v>
      </c>
      <c r="C50" s="415" t="str">
        <f>Välj_text</f>
        <v>Välj Roll/kompetens</v>
      </c>
      <c r="D50" s="416"/>
      <c r="E50" s="417"/>
      <c r="F50" s="18"/>
      <c r="G50" s="423"/>
      <c r="H50" s="423"/>
      <c r="I50" s="423"/>
      <c r="J50" s="423"/>
      <c r="K50" s="424"/>
      <c r="L50" s="14"/>
      <c r="M50" s="15" t="str">
        <f t="shared" si="0"/>
        <v/>
      </c>
      <c r="N50" s="16" t="str">
        <f t="shared" si="1"/>
        <v/>
      </c>
      <c r="P50" s="418"/>
      <c r="Q50" s="419"/>
      <c r="R50" s="419"/>
      <c r="S50" s="419"/>
      <c r="T50" s="419"/>
      <c r="U50" s="420"/>
      <c r="V50" s="421"/>
      <c r="W50" s="422"/>
      <c r="X50" s="413" t="str">
        <f t="shared" si="2"/>
        <v/>
      </c>
      <c r="Y50" s="414"/>
    </row>
    <row r="51" spans="2:25" ht="42.75" customHeight="1" x14ac:dyDescent="0.25">
      <c r="B51" s="124" t="str">
        <f>IF(AND($C$69&gt;=0,$C51=Välj_text),"Fyll i kompetens/roll i ordning!",TEXT(ROW()-ROW($B$47),"00."))</f>
        <v>04.</v>
      </c>
      <c r="C51" s="415" t="str">
        <f>Välj_text</f>
        <v>Välj Roll/kompetens</v>
      </c>
      <c r="D51" s="416"/>
      <c r="E51" s="417"/>
      <c r="F51" s="18"/>
      <c r="G51" s="423"/>
      <c r="H51" s="423"/>
      <c r="I51" s="423"/>
      <c r="J51" s="423"/>
      <c r="K51" s="424"/>
      <c r="L51" s="14"/>
      <c r="M51" s="15" t="str">
        <f t="shared" si="0"/>
        <v/>
      </c>
      <c r="N51" s="16" t="str">
        <f t="shared" si="1"/>
        <v/>
      </c>
      <c r="P51" s="418"/>
      <c r="Q51" s="419"/>
      <c r="R51" s="419"/>
      <c r="S51" s="419"/>
      <c r="T51" s="419"/>
      <c r="U51" s="420"/>
      <c r="V51" s="421"/>
      <c r="W51" s="422"/>
      <c r="X51" s="413" t="str">
        <f t="shared" si="2"/>
        <v/>
      </c>
      <c r="Y51" s="414"/>
    </row>
    <row r="52" spans="2:25" ht="42.75" customHeight="1" x14ac:dyDescent="0.25">
      <c r="B52" s="124" t="str">
        <f>IF(AND($C$69&gt;=0,$C52=Välj_text),"Fyll i kompetens/roll i ordning!",TEXT(ROW()-ROW($B$47),"00."))</f>
        <v>05.</v>
      </c>
      <c r="C52" s="415" t="s">
        <v>701</v>
      </c>
      <c r="D52" s="416"/>
      <c r="E52" s="417"/>
      <c r="F52" s="18"/>
      <c r="G52" s="423"/>
      <c r="H52" s="423"/>
      <c r="I52" s="423"/>
      <c r="J52" s="423"/>
      <c r="K52" s="424"/>
      <c r="L52" s="14"/>
      <c r="M52" s="15" t="str">
        <f t="shared" si="0"/>
        <v/>
      </c>
      <c r="N52" s="16" t="str">
        <f t="shared" si="1"/>
        <v/>
      </c>
      <c r="P52" s="418"/>
      <c r="Q52" s="419"/>
      <c r="R52" s="419"/>
      <c r="S52" s="419"/>
      <c r="T52" s="419"/>
      <c r="U52" s="420"/>
      <c r="V52" s="421"/>
      <c r="W52" s="422"/>
      <c r="X52" s="413" t="str">
        <f t="shared" si="2"/>
        <v/>
      </c>
      <c r="Y52" s="414"/>
    </row>
    <row r="53" spans="2:25" ht="42.75" customHeight="1" x14ac:dyDescent="0.25">
      <c r="B53" s="124" t="str">
        <f>IF(AND($C$69&gt;=0,$C53=Välj_text),"Fyll i kompetens/roll i ordning!",TEXT(ROW()-ROW($B$47),"00."))</f>
        <v>06.</v>
      </c>
      <c r="C53" s="415" t="str">
        <f>Välj_text</f>
        <v>Välj Roll/kompetens</v>
      </c>
      <c r="D53" s="416"/>
      <c r="E53" s="417"/>
      <c r="F53" s="18"/>
      <c r="G53" s="423"/>
      <c r="H53" s="423"/>
      <c r="I53" s="423"/>
      <c r="J53" s="423"/>
      <c r="K53" s="424"/>
      <c r="L53" s="14"/>
      <c r="M53" s="15" t="str">
        <f t="shared" si="0"/>
        <v/>
      </c>
      <c r="N53" s="16" t="str">
        <f t="shared" si="1"/>
        <v/>
      </c>
      <c r="P53" s="418"/>
      <c r="Q53" s="419"/>
      <c r="R53" s="419"/>
      <c r="S53" s="419"/>
      <c r="T53" s="419"/>
      <c r="U53" s="420"/>
      <c r="V53" s="421"/>
      <c r="W53" s="422"/>
      <c r="X53" s="413" t="str">
        <f t="shared" si="2"/>
        <v/>
      </c>
      <c r="Y53" s="414"/>
    </row>
    <row r="54" spans="2:25" ht="42.75" customHeight="1" x14ac:dyDescent="0.25">
      <c r="B54" s="124" t="str">
        <f>IF(AND($C$69&gt;=0,$C54=Välj_text),"Fyll i kompetens/roll i ordning!",TEXT(ROW()-ROW($B$47),"00."))</f>
        <v>07.</v>
      </c>
      <c r="C54" s="415" t="str">
        <f>Välj_text</f>
        <v>Välj Roll/kompetens</v>
      </c>
      <c r="D54" s="416"/>
      <c r="E54" s="417"/>
      <c r="F54" s="18"/>
      <c r="G54" s="423"/>
      <c r="H54" s="423"/>
      <c r="I54" s="423"/>
      <c r="J54" s="423"/>
      <c r="K54" s="424"/>
      <c r="L54" s="14"/>
      <c r="M54" s="15" t="str">
        <f t="shared" si="0"/>
        <v/>
      </c>
      <c r="N54" s="16" t="str">
        <f t="shared" si="1"/>
        <v/>
      </c>
      <c r="P54" s="418"/>
      <c r="Q54" s="419"/>
      <c r="R54" s="419"/>
      <c r="S54" s="419"/>
      <c r="T54" s="419"/>
      <c r="U54" s="420"/>
      <c r="V54" s="421"/>
      <c r="W54" s="422"/>
      <c r="X54" s="413" t="str">
        <f t="shared" si="2"/>
        <v/>
      </c>
      <c r="Y54" s="414"/>
    </row>
    <row r="55" spans="2:25" ht="42.75" customHeight="1" x14ac:dyDescent="0.25">
      <c r="B55" s="124" t="str">
        <f>IF(AND($C$69&gt;=0,$C55=Välj_text),"Fyll i kompetens/roll i ordning!",TEXT(ROW()-ROW($B$47),"00."))</f>
        <v>08.</v>
      </c>
      <c r="C55" s="415" t="str">
        <f>Välj_text</f>
        <v>Välj Roll/kompetens</v>
      </c>
      <c r="D55" s="416"/>
      <c r="E55" s="417"/>
      <c r="F55" s="18"/>
      <c r="G55" s="423"/>
      <c r="H55" s="423"/>
      <c r="I55" s="423"/>
      <c r="J55" s="423"/>
      <c r="K55" s="424"/>
      <c r="L55" s="14"/>
      <c r="M55" s="15" t="str">
        <f t="shared" si="0"/>
        <v/>
      </c>
      <c r="N55" s="16" t="str">
        <f t="shared" si="1"/>
        <v/>
      </c>
      <c r="P55" s="418"/>
      <c r="Q55" s="419"/>
      <c r="R55" s="419"/>
      <c r="S55" s="419"/>
      <c r="T55" s="419"/>
      <c r="U55" s="420"/>
      <c r="V55" s="421"/>
      <c r="W55" s="422"/>
      <c r="X55" s="413" t="str">
        <f t="shared" si="2"/>
        <v/>
      </c>
      <c r="Y55" s="414"/>
    </row>
    <row r="56" spans="2:25" ht="42.75" customHeight="1" x14ac:dyDescent="0.25">
      <c r="B56" s="124" t="str">
        <f>IF(AND($C$69&gt;=0,$C56=Välj_text),"Fyll i kompetens/roll i ordning!",TEXT(ROW()-ROW($B$47),"00."))</f>
        <v>09.</v>
      </c>
      <c r="C56" s="415" t="str">
        <f>Välj_text</f>
        <v>Välj Roll/kompetens</v>
      </c>
      <c r="D56" s="416"/>
      <c r="E56" s="417"/>
      <c r="F56" s="18"/>
      <c r="G56" s="423"/>
      <c r="H56" s="423"/>
      <c r="I56" s="423"/>
      <c r="J56" s="423"/>
      <c r="K56" s="424"/>
      <c r="L56" s="14"/>
      <c r="M56" s="15" t="str">
        <f t="shared" si="0"/>
        <v/>
      </c>
      <c r="N56" s="16" t="str">
        <f t="shared" si="1"/>
        <v/>
      </c>
      <c r="P56" s="418"/>
      <c r="Q56" s="419"/>
      <c r="R56" s="419"/>
      <c r="S56" s="419"/>
      <c r="T56" s="419"/>
      <c r="U56" s="420"/>
      <c r="V56" s="421"/>
      <c r="W56" s="422"/>
      <c r="X56" s="413" t="str">
        <f t="shared" si="2"/>
        <v/>
      </c>
      <c r="Y56" s="414"/>
    </row>
    <row r="57" spans="2:25" ht="42.75" customHeight="1" x14ac:dyDescent="0.25">
      <c r="B57" s="124" t="str">
        <f>IF(AND($C$69&gt;=0,$C57=Välj_text),"Fyll i kompetens/roll i ordning!",TEXT(ROW()-ROW($B$47),"00."))</f>
        <v>10.</v>
      </c>
      <c r="C57" s="415" t="str">
        <f>Välj_text</f>
        <v>Välj Roll/kompetens</v>
      </c>
      <c r="D57" s="416"/>
      <c r="E57" s="417"/>
      <c r="F57" s="18"/>
      <c r="G57" s="423"/>
      <c r="H57" s="423"/>
      <c r="I57" s="423"/>
      <c r="J57" s="423"/>
      <c r="K57" s="424"/>
      <c r="L57" s="14"/>
      <c r="M57" s="15" t="str">
        <f t="shared" si="0"/>
        <v/>
      </c>
      <c r="N57" s="16" t="str">
        <f t="shared" si="1"/>
        <v/>
      </c>
      <c r="P57" s="418"/>
      <c r="Q57" s="419"/>
      <c r="R57" s="419"/>
      <c r="S57" s="419"/>
      <c r="T57" s="419"/>
      <c r="U57" s="420"/>
      <c r="V57" s="421"/>
      <c r="W57" s="422"/>
      <c r="X57" s="413" t="str">
        <f t="shared" si="2"/>
        <v/>
      </c>
      <c r="Y57" s="414"/>
    </row>
    <row r="58" spans="2:25" ht="42.75" customHeight="1" x14ac:dyDescent="0.25">
      <c r="B58" s="124" t="str">
        <f>IF(AND($C$69&gt;=0,$C58=Välj_text),"Fyll i kompetens/roll i ordning!",TEXT(ROW()-ROW($B$47),"00."))</f>
        <v>11.</v>
      </c>
      <c r="C58" s="415" t="str">
        <f>Välj_text</f>
        <v>Välj Roll/kompetens</v>
      </c>
      <c r="D58" s="416"/>
      <c r="E58" s="417"/>
      <c r="F58" s="18"/>
      <c r="G58" s="423"/>
      <c r="H58" s="423"/>
      <c r="I58" s="423"/>
      <c r="J58" s="423"/>
      <c r="K58" s="424"/>
      <c r="L58" s="14"/>
      <c r="M58" s="15" t="str">
        <f t="shared" si="0"/>
        <v/>
      </c>
      <c r="N58" s="16" t="str">
        <f t="shared" si="1"/>
        <v/>
      </c>
      <c r="P58" s="418"/>
      <c r="Q58" s="419"/>
      <c r="R58" s="419"/>
      <c r="S58" s="419"/>
      <c r="T58" s="419"/>
      <c r="U58" s="420"/>
      <c r="V58" s="421"/>
      <c r="W58" s="422"/>
      <c r="X58" s="413" t="str">
        <f t="shared" si="2"/>
        <v/>
      </c>
      <c r="Y58" s="414"/>
    </row>
    <row r="59" spans="2:25" ht="42.75" customHeight="1" x14ac:dyDescent="0.25">
      <c r="B59" s="124" t="str">
        <f>IF(AND($C$69&gt;=0,$C59=Välj_text),"Fyll i kompetens/roll i ordning!",TEXT(ROW()-ROW($B$47),"00."))</f>
        <v>12.</v>
      </c>
      <c r="C59" s="415" t="str">
        <f>Välj_text</f>
        <v>Välj Roll/kompetens</v>
      </c>
      <c r="D59" s="416"/>
      <c r="E59" s="417"/>
      <c r="F59" s="18"/>
      <c r="G59" s="423"/>
      <c r="H59" s="423"/>
      <c r="I59" s="423"/>
      <c r="J59" s="423"/>
      <c r="K59" s="424"/>
      <c r="L59" s="14"/>
      <c r="M59" s="15" t="str">
        <f t="shared" si="0"/>
        <v/>
      </c>
      <c r="N59" s="16" t="str">
        <f t="shared" si="1"/>
        <v/>
      </c>
      <c r="P59" s="418"/>
      <c r="Q59" s="419"/>
      <c r="R59" s="419"/>
      <c r="S59" s="419"/>
      <c r="T59" s="419"/>
      <c r="U59" s="420"/>
      <c r="V59" s="421"/>
      <c r="W59" s="422"/>
      <c r="X59" s="413" t="str">
        <f t="shared" si="2"/>
        <v/>
      </c>
      <c r="Y59" s="414"/>
    </row>
    <row r="60" spans="2:25" ht="42.75" customHeight="1" x14ac:dyDescent="0.25">
      <c r="B60" s="124" t="str">
        <f>IF(AND($C$69&gt;=0,$C60=Välj_text),"Fyll i kompetens/roll i ordning!",TEXT(ROW()-ROW($B$47),"00."))</f>
        <v>13.</v>
      </c>
      <c r="C60" s="415" t="str">
        <f>Välj_text</f>
        <v>Välj Roll/kompetens</v>
      </c>
      <c r="D60" s="416"/>
      <c r="E60" s="417"/>
      <c r="F60" s="18"/>
      <c r="G60" s="423"/>
      <c r="H60" s="423"/>
      <c r="I60" s="423"/>
      <c r="J60" s="423"/>
      <c r="K60" s="424"/>
      <c r="L60" s="14"/>
      <c r="M60" s="15" t="str">
        <f t="shared" si="0"/>
        <v/>
      </c>
      <c r="N60" s="16" t="str">
        <f t="shared" si="1"/>
        <v/>
      </c>
      <c r="P60" s="418"/>
      <c r="Q60" s="419"/>
      <c r="R60" s="419"/>
      <c r="S60" s="419"/>
      <c r="T60" s="419"/>
      <c r="U60" s="420"/>
      <c r="V60" s="421"/>
      <c r="W60" s="422"/>
      <c r="X60" s="413" t="str">
        <f t="shared" si="2"/>
        <v/>
      </c>
      <c r="Y60" s="414"/>
    </row>
    <row r="61" spans="2:25" ht="42.75" customHeight="1" x14ac:dyDescent="0.25">
      <c r="B61" s="124" t="str">
        <f>IF(AND($C$69&gt;=0,$C61=Välj_text),"Fyll i kompetens/roll i ordning!",TEXT(ROW()-ROW($B$47),"00."))</f>
        <v>14.</v>
      </c>
      <c r="C61" s="415" t="str">
        <f>Välj_text</f>
        <v>Välj Roll/kompetens</v>
      </c>
      <c r="D61" s="416"/>
      <c r="E61" s="417"/>
      <c r="F61" s="18"/>
      <c r="G61" s="423"/>
      <c r="H61" s="423"/>
      <c r="I61" s="423"/>
      <c r="J61" s="423"/>
      <c r="K61" s="424"/>
      <c r="L61" s="14"/>
      <c r="M61" s="15" t="str">
        <f t="shared" si="0"/>
        <v/>
      </c>
      <c r="N61" s="16" t="str">
        <f t="shared" si="1"/>
        <v/>
      </c>
      <c r="P61" s="418"/>
      <c r="Q61" s="419"/>
      <c r="R61" s="419"/>
      <c r="S61" s="419"/>
      <c r="T61" s="419"/>
      <c r="U61" s="420"/>
      <c r="V61" s="421"/>
      <c r="W61" s="422"/>
      <c r="X61" s="413" t="str">
        <f t="shared" si="2"/>
        <v/>
      </c>
      <c r="Y61" s="414"/>
    </row>
    <row r="62" spans="2:25" ht="42.75" customHeight="1" x14ac:dyDescent="0.25">
      <c r="B62" s="124" t="str">
        <f>IF(AND($C$69&gt;=0,$C62=Välj_text),"Fyll i kompetens/roll i ordning!",TEXT(ROW()-ROW($B$47),"00."))</f>
        <v>15.</v>
      </c>
      <c r="C62" s="415" t="str">
        <f>Välj_text</f>
        <v>Välj Roll/kompetens</v>
      </c>
      <c r="D62" s="416"/>
      <c r="E62" s="417"/>
      <c r="F62" s="18"/>
      <c r="G62" s="423"/>
      <c r="H62" s="423"/>
      <c r="I62" s="423"/>
      <c r="J62" s="423"/>
      <c r="K62" s="424"/>
      <c r="L62" s="14"/>
      <c r="M62" s="15" t="str">
        <f t="shared" si="0"/>
        <v/>
      </c>
      <c r="N62" s="16" t="str">
        <f t="shared" si="1"/>
        <v/>
      </c>
      <c r="P62" s="418"/>
      <c r="Q62" s="419"/>
      <c r="R62" s="419"/>
      <c r="S62" s="419"/>
      <c r="T62" s="419"/>
      <c r="U62" s="420"/>
      <c r="V62" s="421"/>
      <c r="W62" s="422"/>
      <c r="X62" s="413" t="str">
        <f t="shared" si="2"/>
        <v/>
      </c>
      <c r="Y62" s="414"/>
    </row>
    <row r="63" spans="2:25" ht="42.75" customHeight="1" x14ac:dyDescent="0.25">
      <c r="B63" s="124" t="str">
        <f>IF(AND($C$69&gt;=0,$C63=Välj_text),"Fyll i kompetens/roll i ordning!",TEXT(ROW()-ROW($B$47),"00."))</f>
        <v>16.</v>
      </c>
      <c r="C63" s="415" t="str">
        <f>Välj_text</f>
        <v>Välj Roll/kompetens</v>
      </c>
      <c r="D63" s="416"/>
      <c r="E63" s="417"/>
      <c r="F63" s="18"/>
      <c r="G63" s="423"/>
      <c r="H63" s="423"/>
      <c r="I63" s="423"/>
      <c r="J63" s="423"/>
      <c r="K63" s="424"/>
      <c r="L63" s="14"/>
      <c r="M63" s="15" t="str">
        <f t="shared" si="0"/>
        <v/>
      </c>
      <c r="N63" s="16" t="str">
        <f t="shared" si="1"/>
        <v/>
      </c>
      <c r="P63" s="418"/>
      <c r="Q63" s="419"/>
      <c r="R63" s="419"/>
      <c r="S63" s="419"/>
      <c r="T63" s="419"/>
      <c r="U63" s="420"/>
      <c r="V63" s="421"/>
      <c r="W63" s="422"/>
      <c r="X63" s="413" t="str">
        <f t="shared" si="2"/>
        <v/>
      </c>
      <c r="Y63" s="414"/>
    </row>
    <row r="64" spans="2:25" ht="42.75" customHeight="1" x14ac:dyDescent="0.25">
      <c r="B64" s="124" t="str">
        <f>IF(AND($C$69&gt;=0,$C64=Välj_text),"Fyll i kompetens/roll i ordning!",TEXT(ROW()-ROW($B$47),"00."))</f>
        <v>17.</v>
      </c>
      <c r="C64" s="415" t="str">
        <f>Välj_text</f>
        <v>Välj Roll/kompetens</v>
      </c>
      <c r="D64" s="416"/>
      <c r="E64" s="417"/>
      <c r="F64" s="18"/>
      <c r="G64" s="423"/>
      <c r="H64" s="423"/>
      <c r="I64" s="423"/>
      <c r="J64" s="423"/>
      <c r="K64" s="424"/>
      <c r="L64" s="14"/>
      <c r="M64" s="15" t="str">
        <f t="shared" si="0"/>
        <v/>
      </c>
      <c r="N64" s="16" t="str">
        <f t="shared" si="1"/>
        <v/>
      </c>
      <c r="P64" s="418"/>
      <c r="Q64" s="419"/>
      <c r="R64" s="419"/>
      <c r="S64" s="419"/>
      <c r="T64" s="419"/>
      <c r="U64" s="420"/>
      <c r="V64" s="421"/>
      <c r="W64" s="422"/>
      <c r="X64" s="413" t="str">
        <f t="shared" si="2"/>
        <v/>
      </c>
      <c r="Y64" s="414"/>
    </row>
    <row r="65" spans="1:28" ht="42.75" customHeight="1" x14ac:dyDescent="0.25">
      <c r="B65" s="124" t="str">
        <f>IF(AND($C$69&gt;=0,$C65=Välj_text),"Fyll i kompetens/roll i ordning!",TEXT(ROW()-ROW($B$47),"00."))</f>
        <v>18.</v>
      </c>
      <c r="C65" s="415" t="str">
        <f>Välj_text</f>
        <v>Välj Roll/kompetens</v>
      </c>
      <c r="D65" s="416"/>
      <c r="E65" s="417"/>
      <c r="F65" s="18"/>
      <c r="G65" s="423"/>
      <c r="H65" s="423"/>
      <c r="I65" s="423"/>
      <c r="J65" s="423"/>
      <c r="K65" s="424"/>
      <c r="L65" s="14"/>
      <c r="M65" s="15" t="str">
        <f t="shared" si="0"/>
        <v/>
      </c>
      <c r="N65" s="16" t="str">
        <f t="shared" si="1"/>
        <v/>
      </c>
      <c r="P65" s="418"/>
      <c r="Q65" s="419"/>
      <c r="R65" s="419"/>
      <c r="S65" s="419"/>
      <c r="T65" s="419"/>
      <c r="U65" s="420"/>
      <c r="V65" s="421"/>
      <c r="W65" s="422"/>
      <c r="X65" s="413" t="str">
        <f t="shared" si="2"/>
        <v/>
      </c>
      <c r="Y65" s="414"/>
    </row>
    <row r="66" spans="1:28" ht="42.75" customHeight="1" x14ac:dyDescent="0.25">
      <c r="B66" s="124" t="str">
        <f>IF(AND($C$69&gt;=0,$C66=Välj_text),"Fyll i kompetens/roll i ordning!",TEXT(ROW()-ROW($B$47),"00."))</f>
        <v>19.</v>
      </c>
      <c r="C66" s="415" t="str">
        <f>Välj_text</f>
        <v>Välj Roll/kompetens</v>
      </c>
      <c r="D66" s="416"/>
      <c r="E66" s="417"/>
      <c r="F66" s="18"/>
      <c r="G66" s="423"/>
      <c r="H66" s="423"/>
      <c r="I66" s="423"/>
      <c r="J66" s="423"/>
      <c r="K66" s="424"/>
      <c r="L66" s="14"/>
      <c r="M66" s="15" t="str">
        <f t="shared" si="0"/>
        <v/>
      </c>
      <c r="N66" s="16" t="str">
        <f t="shared" si="1"/>
        <v/>
      </c>
      <c r="P66" s="418"/>
      <c r="Q66" s="419"/>
      <c r="R66" s="419"/>
      <c r="S66" s="419"/>
      <c r="T66" s="419"/>
      <c r="U66" s="420"/>
      <c r="V66" s="421"/>
      <c r="W66" s="422"/>
      <c r="X66" s="413" t="str">
        <f t="shared" si="2"/>
        <v/>
      </c>
      <c r="Y66" s="414"/>
    </row>
    <row r="67" spans="1:28" ht="42.75" customHeight="1" x14ac:dyDescent="0.25">
      <c r="B67" s="124" t="str">
        <f>IF(AND($C$69&gt;=0,$C67=Välj_text),"Fyll i kompetens/roll i ordning!",TEXT(ROW()-ROW($B$47),"00."))</f>
        <v>20.</v>
      </c>
      <c r="C67" s="415" t="str">
        <f>Välj_text</f>
        <v>Välj Roll/kompetens</v>
      </c>
      <c r="D67" s="416"/>
      <c r="E67" s="417"/>
      <c r="F67" s="18"/>
      <c r="G67" s="423"/>
      <c r="H67" s="423"/>
      <c r="I67" s="423"/>
      <c r="J67" s="423"/>
      <c r="K67" s="424"/>
      <c r="L67" s="14"/>
      <c r="M67" s="15" t="str">
        <f t="shared" si="0"/>
        <v/>
      </c>
      <c r="N67" s="16" t="str">
        <f t="shared" si="1"/>
        <v/>
      </c>
      <c r="P67" s="418"/>
      <c r="Q67" s="419"/>
      <c r="R67" s="419"/>
      <c r="S67" s="419"/>
      <c r="T67" s="419"/>
      <c r="U67" s="420"/>
      <c r="V67" s="421"/>
      <c r="W67" s="422"/>
      <c r="X67" s="413" t="str">
        <f t="shared" si="2"/>
        <v/>
      </c>
      <c r="Y67" s="414"/>
    </row>
    <row r="68" spans="1:28" ht="7.5" customHeight="1" x14ac:dyDescent="0.25">
      <c r="C68" s="1"/>
      <c r="H68" s="130"/>
      <c r="P68" s="61"/>
      <c r="Q68" s="61"/>
      <c r="R68" s="61"/>
      <c r="X68" s="156"/>
      <c r="Y68" s="156"/>
      <c r="Z68" s="153"/>
      <c r="AA68" s="153"/>
    </row>
    <row r="69" spans="1:28" ht="28.5" customHeight="1" x14ac:dyDescent="0.25">
      <c r="C69" s="157">
        <f>COUNTIF(C48:C67,"&lt;&gt;"&amp;Välj_text)-MATCH(Välj_text,C48:C67,0)</f>
        <v>-1</v>
      </c>
      <c r="P69" s="61"/>
      <c r="Q69" s="61"/>
      <c r="R69" s="61"/>
      <c r="U69" s="153"/>
      <c r="V69" s="153"/>
      <c r="W69" s="158" t="s">
        <v>106</v>
      </c>
      <c r="X69" s="458">
        <f>SUM(X48:Y67)</f>
        <v>0</v>
      </c>
      <c r="Y69" s="459"/>
      <c r="Z69" s="153"/>
      <c r="AA69" s="153"/>
    </row>
    <row r="70" spans="1:28" ht="7.5" customHeight="1" x14ac:dyDescent="0.25">
      <c r="C70" s="1"/>
      <c r="H70" s="130"/>
      <c r="P70" s="143"/>
      <c r="Q70" s="143"/>
      <c r="R70" s="143"/>
      <c r="Z70" s="153"/>
      <c r="AA70" s="153"/>
    </row>
    <row r="71" spans="1:28" ht="27" customHeight="1" x14ac:dyDescent="0.25">
      <c r="A71" s="159"/>
      <c r="B71" s="476"/>
      <c r="C71" s="476"/>
      <c r="D71" s="476"/>
      <c r="E71" s="476"/>
      <c r="F71" s="476"/>
      <c r="J71" s="153"/>
      <c r="P71" s="153"/>
      <c r="Q71" s="153"/>
      <c r="R71" s="153"/>
      <c r="S71" s="153"/>
      <c r="T71" s="153"/>
      <c r="V71" s="160"/>
      <c r="Z71" s="153"/>
      <c r="AA71" s="153"/>
    </row>
    <row r="72" spans="1:28" ht="17.25" customHeight="1" x14ac:dyDescent="0.25">
      <c r="A72" s="159"/>
      <c r="B72" s="153"/>
      <c r="C72" s="153"/>
      <c r="D72" s="153"/>
      <c r="E72" s="153"/>
      <c r="F72" s="153"/>
      <c r="G72" s="153"/>
      <c r="H72" s="153"/>
      <c r="I72" s="153"/>
      <c r="J72" s="153"/>
      <c r="P72" s="153"/>
      <c r="Q72" s="153"/>
      <c r="R72" s="153"/>
      <c r="S72" s="153"/>
      <c r="T72" s="153"/>
      <c r="U72" s="460"/>
      <c r="V72" s="461"/>
      <c r="W72" s="461"/>
      <c r="X72" s="158"/>
      <c r="Y72" s="161"/>
      <c r="Z72" s="153"/>
      <c r="AA72" s="153"/>
    </row>
    <row r="73" spans="1:28" ht="19.5" customHeight="1" x14ac:dyDescent="0.25">
      <c r="B73" s="162" t="s">
        <v>153</v>
      </c>
      <c r="F73" s="128"/>
      <c r="K73" s="162"/>
      <c r="N73" s="128"/>
    </row>
    <row r="74" spans="1:28" ht="28.5" customHeight="1" x14ac:dyDescent="0.25">
      <c r="A74" s="159"/>
      <c r="B74" s="412" t="s">
        <v>349</v>
      </c>
      <c r="C74" s="412"/>
      <c r="D74" s="412"/>
      <c r="E74" s="412"/>
      <c r="F74" s="412"/>
      <c r="G74" s="412"/>
      <c r="H74" s="412"/>
      <c r="I74" s="412"/>
      <c r="J74" s="412"/>
      <c r="M74" s="163"/>
      <c r="N74" s="146"/>
      <c r="P74" s="153"/>
      <c r="Q74" s="153"/>
      <c r="R74" s="153"/>
      <c r="S74" s="153"/>
      <c r="T74" s="153"/>
      <c r="U74" s="153"/>
      <c r="V74" s="153"/>
      <c r="W74" s="153"/>
      <c r="X74" s="158"/>
      <c r="Y74" s="161"/>
      <c r="Z74" s="153"/>
      <c r="AA74" s="153"/>
    </row>
    <row r="75" spans="1:28" ht="24.75" hidden="1" customHeight="1" x14ac:dyDescent="0.25">
      <c r="A75" s="164"/>
      <c r="B75" s="164"/>
      <c r="C75" s="164"/>
      <c r="D75" s="164"/>
      <c r="E75" s="164"/>
      <c r="F75" s="164"/>
      <c r="G75" s="164"/>
      <c r="H75" s="164"/>
      <c r="I75" s="164"/>
      <c r="J75" s="164"/>
      <c r="K75" s="164"/>
      <c r="L75" s="146"/>
      <c r="M75" s="146"/>
      <c r="N75" s="146"/>
      <c r="P75" s="153"/>
      <c r="Q75" s="153"/>
      <c r="R75" s="153"/>
      <c r="S75" s="153"/>
      <c r="T75" s="153"/>
      <c r="U75" s="153"/>
      <c r="V75" s="153"/>
      <c r="W75" s="153"/>
      <c r="X75" s="158"/>
      <c r="Y75" s="161"/>
      <c r="Z75" s="153"/>
      <c r="AA75" s="153"/>
    </row>
    <row r="76" spans="1:28" ht="17.25" hidden="1" customHeight="1" x14ac:dyDescent="0.25">
      <c r="A76" s="159"/>
      <c r="B76" s="165"/>
      <c r="C76" s="165"/>
      <c r="D76" s="165"/>
      <c r="E76" s="165"/>
      <c r="F76" s="166"/>
      <c r="G76" s="165"/>
      <c r="H76" s="165"/>
      <c r="I76" s="165"/>
      <c r="J76" s="153"/>
      <c r="P76" s="153"/>
      <c r="Q76" s="153"/>
      <c r="R76" s="153"/>
      <c r="S76" s="153"/>
      <c r="T76" s="153"/>
      <c r="U76" s="153"/>
      <c r="V76" s="153"/>
      <c r="W76" s="153"/>
      <c r="X76" s="158"/>
      <c r="Y76" s="161"/>
      <c r="Z76" s="153"/>
      <c r="AA76" s="153"/>
    </row>
    <row r="77" spans="1:28" ht="17.25" customHeight="1" x14ac:dyDescent="0.25">
      <c r="A77" s="159"/>
      <c r="E77" s="469"/>
      <c r="F77" s="469"/>
      <c r="G77" s="469"/>
      <c r="H77" s="469"/>
      <c r="I77" s="469"/>
      <c r="J77" s="153"/>
      <c r="K77" s="128"/>
      <c r="P77" s="153"/>
      <c r="Q77" s="153"/>
      <c r="R77" s="153"/>
      <c r="S77" s="153"/>
      <c r="T77" s="153"/>
      <c r="U77" s="153"/>
      <c r="V77" s="153"/>
      <c r="W77" s="153"/>
      <c r="X77" s="158"/>
      <c r="Y77" s="161"/>
      <c r="AA77" s="153"/>
      <c r="AB77" s="153"/>
    </row>
    <row r="78" spans="1:28" ht="8.25" customHeight="1" x14ac:dyDescent="0.25">
      <c r="A78" s="159"/>
      <c r="J78" s="153"/>
      <c r="P78" s="153"/>
      <c r="Q78" s="153"/>
      <c r="R78" s="153"/>
      <c r="S78" s="153"/>
      <c r="T78" s="153"/>
      <c r="U78" s="153"/>
      <c r="V78" s="153"/>
      <c r="W78" s="153"/>
      <c r="X78" s="158"/>
      <c r="Y78" s="161"/>
      <c r="AA78" s="153"/>
      <c r="AB78" s="153"/>
    </row>
    <row r="79" spans="1:28" ht="41.25" customHeight="1" x14ac:dyDescent="0.25">
      <c r="A79" s="159"/>
      <c r="B79" s="167" t="s">
        <v>633</v>
      </c>
      <c r="C79" s="138"/>
      <c r="D79" s="138"/>
      <c r="P79" s="153"/>
      <c r="Q79" s="153"/>
      <c r="R79" s="153"/>
      <c r="S79" s="153"/>
      <c r="T79" s="153"/>
      <c r="U79" s="153"/>
      <c r="V79" s="153"/>
      <c r="W79" s="153"/>
      <c r="X79" s="158"/>
      <c r="Y79" s="161"/>
      <c r="Z79" s="153"/>
      <c r="AA79" s="153"/>
    </row>
    <row r="80" spans="1:28" ht="41.25" customHeight="1" x14ac:dyDescent="0.25">
      <c r="A80" s="159"/>
      <c r="B80" s="694" t="s">
        <v>634</v>
      </c>
      <c r="C80" s="695"/>
      <c r="D80" s="695"/>
      <c r="E80" s="695"/>
      <c r="F80" s="695"/>
      <c r="G80" s="695"/>
      <c r="H80" s="695"/>
      <c r="I80" s="695"/>
      <c r="J80" s="695"/>
      <c r="P80" s="153"/>
      <c r="Q80" s="153"/>
      <c r="R80" s="153"/>
      <c r="S80" s="153"/>
      <c r="T80" s="153"/>
      <c r="U80" s="153"/>
      <c r="V80" s="153"/>
      <c r="W80" s="153"/>
      <c r="X80" s="158"/>
      <c r="Y80" s="161"/>
      <c r="Z80" s="153"/>
      <c r="AA80" s="153"/>
    </row>
    <row r="81" spans="1:34" ht="17.25" customHeight="1" x14ac:dyDescent="0.25">
      <c r="A81" s="159"/>
      <c r="B81" s="412"/>
      <c r="C81" s="412"/>
      <c r="D81" s="412"/>
      <c r="F81" s="132"/>
      <c r="G81" s="132"/>
      <c r="H81" s="132"/>
      <c r="I81" s="132"/>
      <c r="J81" s="153"/>
      <c r="P81" s="153"/>
      <c r="Q81" s="153"/>
      <c r="R81" s="153"/>
      <c r="S81" s="153"/>
      <c r="T81" s="153"/>
      <c r="U81" s="153"/>
      <c r="V81" s="153"/>
      <c r="W81" s="153"/>
      <c r="X81" s="158"/>
      <c r="Y81" s="161"/>
      <c r="Z81" s="153"/>
      <c r="AA81" s="153"/>
    </row>
    <row r="82" spans="1:34" ht="25.5" hidden="1" customHeight="1" x14ac:dyDescent="0.25">
      <c r="A82" s="159"/>
      <c r="B82" s="159"/>
      <c r="C82" s="159"/>
      <c r="D82" s="159"/>
      <c r="E82" s="159"/>
      <c r="F82" s="159"/>
      <c r="G82" s="159"/>
      <c r="H82" s="159"/>
      <c r="I82" s="159"/>
      <c r="J82" s="159"/>
      <c r="L82" s="171"/>
      <c r="M82" s="171"/>
      <c r="N82" s="171"/>
      <c r="P82" s="128"/>
      <c r="Q82" s="153"/>
      <c r="R82" s="153"/>
      <c r="S82" s="153"/>
      <c r="T82" s="153"/>
      <c r="U82" s="153"/>
      <c r="V82" s="153"/>
      <c r="W82" s="153"/>
      <c r="X82" s="158"/>
      <c r="Y82" s="161"/>
      <c r="Z82" s="153"/>
      <c r="AA82" s="153"/>
    </row>
    <row r="83" spans="1:34" ht="18.75" customHeight="1" x14ac:dyDescent="0.25">
      <c r="A83" s="159"/>
      <c r="B83" s="412" t="s">
        <v>341</v>
      </c>
      <c r="C83" s="477"/>
      <c r="D83" s="477"/>
      <c r="E83" s="477"/>
      <c r="F83" s="477"/>
      <c r="G83" s="477"/>
      <c r="H83" s="477"/>
      <c r="I83" s="477"/>
      <c r="J83" s="477"/>
      <c r="L83" s="171"/>
      <c r="M83" s="171"/>
      <c r="N83" s="171"/>
      <c r="P83" s="192"/>
      <c r="Q83" s="153"/>
      <c r="R83" s="153"/>
      <c r="S83" s="153"/>
      <c r="T83" s="153"/>
      <c r="U83" s="153"/>
      <c r="V83" s="153"/>
      <c r="W83" s="153"/>
      <c r="X83" s="158"/>
      <c r="Y83" s="161"/>
      <c r="Z83" s="153"/>
      <c r="AA83" s="153"/>
    </row>
    <row r="84" spans="1:34" ht="25.5" customHeight="1" x14ac:dyDescent="0.25">
      <c r="A84" s="159"/>
      <c r="B84" s="470" t="s">
        <v>344</v>
      </c>
      <c r="C84" s="471"/>
      <c r="D84" s="471"/>
      <c r="E84" s="471"/>
      <c r="F84" s="471"/>
      <c r="G84" s="471"/>
      <c r="H84" s="471"/>
      <c r="I84" s="471"/>
      <c r="J84" s="472"/>
      <c r="L84" s="171"/>
      <c r="M84" s="171"/>
      <c r="N84" s="171"/>
      <c r="O84" s="192"/>
      <c r="P84" s="192"/>
      <c r="Q84" s="153"/>
      <c r="R84" s="153"/>
      <c r="S84" s="153"/>
      <c r="T84" s="153"/>
      <c r="U84" s="153"/>
      <c r="V84" s="153"/>
      <c r="W84" s="153"/>
      <c r="X84" s="158"/>
      <c r="Y84" s="161"/>
      <c r="Z84" s="153"/>
      <c r="AA84" s="153"/>
    </row>
    <row r="85" spans="1:34" ht="17.25" customHeight="1" x14ac:dyDescent="0.25">
      <c r="A85" s="159"/>
      <c r="B85" s="473"/>
      <c r="C85" s="474"/>
      <c r="D85" s="474"/>
      <c r="E85" s="474"/>
      <c r="F85" s="474"/>
      <c r="G85" s="474"/>
      <c r="H85" s="474"/>
      <c r="I85" s="474"/>
      <c r="J85" s="475"/>
      <c r="K85" s="467"/>
      <c r="L85" s="462"/>
      <c r="M85" s="463"/>
      <c r="N85" s="463"/>
      <c r="P85" s="153"/>
      <c r="Q85" s="153"/>
      <c r="R85" s="153"/>
      <c r="S85" s="153"/>
      <c r="T85" s="153"/>
      <c r="U85" s="153"/>
      <c r="V85" s="153"/>
      <c r="W85" s="153"/>
      <c r="X85" s="158"/>
      <c r="Y85" s="161"/>
      <c r="Z85" s="153"/>
      <c r="AA85" s="153"/>
    </row>
    <row r="86" spans="1:34" ht="17.25" customHeight="1" x14ac:dyDescent="0.25">
      <c r="A86" s="159"/>
      <c r="B86" s="165"/>
      <c r="K86" s="467"/>
      <c r="L86" s="462"/>
      <c r="M86" s="463"/>
      <c r="N86" s="463"/>
      <c r="P86" s="153"/>
      <c r="Q86" s="153"/>
      <c r="R86" s="153"/>
      <c r="S86" s="153"/>
      <c r="T86" s="153"/>
      <c r="U86" s="153"/>
      <c r="V86" s="153"/>
      <c r="W86" s="153"/>
      <c r="X86" s="158"/>
      <c r="Y86" s="161"/>
      <c r="Z86" s="153"/>
      <c r="AA86" s="153"/>
    </row>
    <row r="87" spans="1:34" ht="20.25" customHeight="1" x14ac:dyDescent="0.25">
      <c r="A87" s="159"/>
      <c r="B87" s="476" t="s">
        <v>154</v>
      </c>
      <c r="C87" s="476"/>
      <c r="D87" s="476"/>
      <c r="E87" s="476"/>
      <c r="F87" s="476"/>
      <c r="G87" s="128"/>
      <c r="J87" s="153"/>
      <c r="K87" s="467"/>
      <c r="L87" s="463"/>
      <c r="M87" s="463"/>
      <c r="N87" s="463"/>
      <c r="P87" s="162" t="s">
        <v>34</v>
      </c>
      <c r="X87" s="158"/>
      <c r="Y87" s="161"/>
      <c r="Z87" s="153"/>
      <c r="AA87" s="153"/>
    </row>
    <row r="88" spans="1:34" ht="15.75" customHeight="1" x14ac:dyDescent="0.3">
      <c r="A88" s="159"/>
      <c r="B88" s="478" t="s">
        <v>331</v>
      </c>
      <c r="C88" s="478"/>
      <c r="D88" s="478"/>
      <c r="E88" s="479"/>
      <c r="F88" s="172"/>
      <c r="G88" s="166"/>
      <c r="H88" s="166"/>
      <c r="I88" s="166"/>
      <c r="J88" s="153"/>
      <c r="K88" s="468"/>
      <c r="L88" s="173"/>
      <c r="M88" s="174"/>
      <c r="N88" s="175"/>
      <c r="P88" s="127"/>
      <c r="X88" s="158"/>
      <c r="Y88" s="161"/>
      <c r="Z88" s="153"/>
      <c r="AA88" s="153"/>
    </row>
    <row r="89" spans="1:34" ht="99" customHeight="1" x14ac:dyDescent="0.25">
      <c r="A89" s="159"/>
      <c r="B89" s="480" t="s">
        <v>618</v>
      </c>
      <c r="C89" s="481"/>
      <c r="D89" s="691" t="s">
        <v>617</v>
      </c>
      <c r="E89" s="465"/>
      <c r="F89" s="465"/>
      <c r="G89" s="466"/>
      <c r="H89" s="691" t="s">
        <v>333</v>
      </c>
      <c r="I89" s="692"/>
      <c r="J89" s="692"/>
      <c r="K89" s="692"/>
      <c r="L89" s="692"/>
      <c r="M89" s="692"/>
      <c r="N89" s="693"/>
      <c r="P89" s="176" t="s">
        <v>616</v>
      </c>
      <c r="Q89" s="596" t="s">
        <v>615</v>
      </c>
      <c r="R89" s="597"/>
      <c r="S89" s="597"/>
      <c r="T89" s="597"/>
      <c r="U89" s="597"/>
      <c r="V89" s="597"/>
      <c r="W89" s="597"/>
      <c r="X89" s="598"/>
      <c r="Y89" s="177"/>
      <c r="Z89" s="178"/>
      <c r="AA89" s="179"/>
      <c r="AB89" s="179"/>
    </row>
    <row r="90" spans="1:34" ht="34.5" customHeight="1" x14ac:dyDescent="0.3">
      <c r="A90" s="159"/>
      <c r="B90" s="430" t="str">
        <f>Välj_text</f>
        <v>Välj Roll/kompetens</v>
      </c>
      <c r="C90" s="431"/>
      <c r="D90" s="427"/>
      <c r="E90" s="439"/>
      <c r="F90" s="439"/>
      <c r="G90" s="440"/>
      <c r="H90" s="438"/>
      <c r="I90" s="439"/>
      <c r="J90" s="439"/>
      <c r="K90" s="439"/>
      <c r="L90" s="439"/>
      <c r="M90" s="439"/>
      <c r="N90" s="440"/>
      <c r="O90" s="181"/>
      <c r="P90" s="123"/>
      <c r="Q90" s="441"/>
      <c r="R90" s="441"/>
      <c r="S90" s="441"/>
      <c r="T90" s="441"/>
      <c r="U90" s="441"/>
      <c r="V90" s="441"/>
      <c r="W90" s="441"/>
      <c r="X90" s="442"/>
      <c r="Y90" s="181"/>
      <c r="Z90" s="181"/>
      <c r="AA90" s="181" t="b">
        <f>IF(LEFT(B90,4)="Välj",FALSE,TRUE)</f>
        <v>0</v>
      </c>
      <c r="AB90" s="181" t="b">
        <f>IF(P90="Ja",TRUE,FALSE)</f>
        <v>0</v>
      </c>
      <c r="AH90" s="138" t="b">
        <f>AA90=AB90</f>
        <v>1</v>
      </c>
    </row>
    <row r="91" spans="1:34" ht="32.25" customHeight="1" x14ac:dyDescent="0.3">
      <c r="A91" s="159"/>
      <c r="B91" s="430" t="str">
        <f>Välj_text</f>
        <v>Välj Roll/kompetens</v>
      </c>
      <c r="C91" s="431"/>
      <c r="D91" s="427"/>
      <c r="E91" s="439"/>
      <c r="F91" s="439"/>
      <c r="G91" s="440"/>
      <c r="H91" s="438"/>
      <c r="I91" s="439"/>
      <c r="J91" s="439"/>
      <c r="K91" s="439"/>
      <c r="L91" s="439"/>
      <c r="M91" s="439"/>
      <c r="N91" s="440"/>
      <c r="O91" s="181"/>
      <c r="P91" s="123"/>
      <c r="Q91" s="441"/>
      <c r="R91" s="441"/>
      <c r="S91" s="441"/>
      <c r="T91" s="441"/>
      <c r="U91" s="441"/>
      <c r="V91" s="441"/>
      <c r="W91" s="441"/>
      <c r="X91" s="442"/>
      <c r="Y91" s="181"/>
      <c r="Z91" s="181"/>
      <c r="AA91" s="181" t="b">
        <f t="shared" ref="AA91:AA109" si="3">IF(LEFT(B91,4)="Välj",FALSE,TRUE)</f>
        <v>0</v>
      </c>
      <c r="AB91" s="181" t="b">
        <f t="shared" ref="AB91:AB109" si="4">IF(P91="Ja",TRUE,FALSE)</f>
        <v>0</v>
      </c>
      <c r="AH91" s="138" t="b">
        <f t="shared" ref="AH91:AH109" si="5">AA91=AB91</f>
        <v>1</v>
      </c>
    </row>
    <row r="92" spans="1:34" ht="32.25" customHeight="1" x14ac:dyDescent="0.3">
      <c r="A92" s="159"/>
      <c r="B92" s="430" t="str">
        <f>Välj_text</f>
        <v>Välj Roll/kompetens</v>
      </c>
      <c r="C92" s="431"/>
      <c r="D92" s="427"/>
      <c r="E92" s="439"/>
      <c r="F92" s="439"/>
      <c r="G92" s="440"/>
      <c r="H92" s="438"/>
      <c r="I92" s="439"/>
      <c r="J92" s="439"/>
      <c r="K92" s="439"/>
      <c r="L92" s="439"/>
      <c r="M92" s="439"/>
      <c r="N92" s="440"/>
      <c r="O92" s="181"/>
      <c r="P92" s="123"/>
      <c r="Q92" s="441"/>
      <c r="R92" s="441"/>
      <c r="S92" s="441"/>
      <c r="T92" s="441"/>
      <c r="U92" s="441"/>
      <c r="V92" s="441"/>
      <c r="W92" s="441"/>
      <c r="X92" s="442"/>
      <c r="Y92" s="181"/>
      <c r="Z92" s="181"/>
      <c r="AA92" s="181" t="b">
        <f t="shared" si="3"/>
        <v>0</v>
      </c>
      <c r="AB92" s="181" t="b">
        <f t="shared" si="4"/>
        <v>0</v>
      </c>
      <c r="AH92" s="138" t="b">
        <f t="shared" si="5"/>
        <v>1</v>
      </c>
    </row>
    <row r="93" spans="1:34" ht="32.25" customHeight="1" x14ac:dyDescent="0.3">
      <c r="A93" s="159"/>
      <c r="B93" s="430" t="str">
        <f>Välj_text</f>
        <v>Välj Roll/kompetens</v>
      </c>
      <c r="C93" s="431"/>
      <c r="D93" s="427"/>
      <c r="E93" s="439"/>
      <c r="F93" s="439"/>
      <c r="G93" s="440"/>
      <c r="H93" s="438"/>
      <c r="I93" s="439"/>
      <c r="J93" s="439"/>
      <c r="K93" s="439"/>
      <c r="L93" s="439"/>
      <c r="M93" s="439"/>
      <c r="N93" s="440"/>
      <c r="O93" s="181"/>
      <c r="P93" s="123"/>
      <c r="Q93" s="441"/>
      <c r="R93" s="441"/>
      <c r="S93" s="441"/>
      <c r="T93" s="441"/>
      <c r="U93" s="441"/>
      <c r="V93" s="441"/>
      <c r="W93" s="441"/>
      <c r="X93" s="442"/>
      <c r="Y93" s="181"/>
      <c r="Z93" s="181"/>
      <c r="AA93" s="181" t="b">
        <f t="shared" si="3"/>
        <v>0</v>
      </c>
      <c r="AB93" s="181" t="b">
        <f t="shared" si="4"/>
        <v>0</v>
      </c>
      <c r="AH93" s="138" t="b">
        <f t="shared" si="5"/>
        <v>1</v>
      </c>
    </row>
    <row r="94" spans="1:34" ht="32.25" customHeight="1" x14ac:dyDescent="0.3">
      <c r="A94" s="159"/>
      <c r="B94" s="430" t="str">
        <f>Välj_text</f>
        <v>Välj Roll/kompetens</v>
      </c>
      <c r="C94" s="431"/>
      <c r="D94" s="427"/>
      <c r="E94" s="439"/>
      <c r="F94" s="439"/>
      <c r="G94" s="440"/>
      <c r="H94" s="438"/>
      <c r="I94" s="439"/>
      <c r="J94" s="439"/>
      <c r="K94" s="439"/>
      <c r="L94" s="439"/>
      <c r="M94" s="439"/>
      <c r="N94" s="440"/>
      <c r="O94" s="181"/>
      <c r="P94" s="123"/>
      <c r="Q94" s="441"/>
      <c r="R94" s="441"/>
      <c r="S94" s="441"/>
      <c r="T94" s="441"/>
      <c r="U94" s="441"/>
      <c r="V94" s="441"/>
      <c r="W94" s="441"/>
      <c r="X94" s="442"/>
      <c r="Y94" s="181"/>
      <c r="Z94" s="181"/>
      <c r="AA94" s="181" t="b">
        <f t="shared" si="3"/>
        <v>0</v>
      </c>
      <c r="AB94" s="181" t="b">
        <f t="shared" si="4"/>
        <v>0</v>
      </c>
      <c r="AH94" s="138" t="b">
        <f t="shared" si="5"/>
        <v>1</v>
      </c>
    </row>
    <row r="95" spans="1:34" ht="32.25" customHeight="1" x14ac:dyDescent="0.3">
      <c r="A95" s="159"/>
      <c r="B95" s="430" t="str">
        <f>Välj_text</f>
        <v>Välj Roll/kompetens</v>
      </c>
      <c r="C95" s="659"/>
      <c r="D95" s="427"/>
      <c r="E95" s="439"/>
      <c r="F95" s="439"/>
      <c r="G95" s="440"/>
      <c r="H95" s="438"/>
      <c r="I95" s="439"/>
      <c r="J95" s="439"/>
      <c r="K95" s="439"/>
      <c r="L95" s="439"/>
      <c r="M95" s="439"/>
      <c r="N95" s="440"/>
      <c r="O95" s="216"/>
      <c r="P95" s="123"/>
      <c r="Q95" s="441"/>
      <c r="R95" s="441"/>
      <c r="S95" s="441"/>
      <c r="T95" s="441"/>
      <c r="U95" s="441"/>
      <c r="V95" s="441"/>
      <c r="W95" s="441"/>
      <c r="X95" s="442"/>
      <c r="Y95" s="181"/>
      <c r="Z95" s="181"/>
      <c r="AA95" s="181" t="b">
        <f t="shared" si="3"/>
        <v>0</v>
      </c>
      <c r="AB95" s="181" t="b">
        <f t="shared" si="4"/>
        <v>0</v>
      </c>
      <c r="AH95" s="138" t="b">
        <f t="shared" si="5"/>
        <v>1</v>
      </c>
    </row>
    <row r="96" spans="1:34" ht="32.25" customHeight="1" x14ac:dyDescent="0.3">
      <c r="A96" s="159"/>
      <c r="B96" s="430" t="str">
        <f>Välj_text</f>
        <v>Välj Roll/kompetens</v>
      </c>
      <c r="C96" s="659"/>
      <c r="D96" s="427"/>
      <c r="E96" s="439"/>
      <c r="F96" s="439"/>
      <c r="G96" s="440"/>
      <c r="H96" s="438"/>
      <c r="I96" s="439"/>
      <c r="J96" s="439"/>
      <c r="K96" s="439"/>
      <c r="L96" s="439"/>
      <c r="M96" s="439"/>
      <c r="N96" s="440"/>
      <c r="O96" s="181"/>
      <c r="P96" s="123"/>
      <c r="Q96" s="441"/>
      <c r="R96" s="441"/>
      <c r="S96" s="441"/>
      <c r="T96" s="441"/>
      <c r="U96" s="441"/>
      <c r="V96" s="441"/>
      <c r="W96" s="441"/>
      <c r="X96" s="442"/>
      <c r="Y96" s="181"/>
      <c r="Z96" s="181"/>
      <c r="AA96" s="181" t="b">
        <f t="shared" si="3"/>
        <v>0</v>
      </c>
      <c r="AB96" s="181" t="b">
        <f t="shared" si="4"/>
        <v>0</v>
      </c>
      <c r="AH96" s="138" t="b">
        <f t="shared" si="5"/>
        <v>1</v>
      </c>
    </row>
    <row r="97" spans="1:34" ht="32.25" customHeight="1" x14ac:dyDescent="0.3">
      <c r="A97" s="159"/>
      <c r="B97" s="430" t="str">
        <f>Välj_text</f>
        <v>Välj Roll/kompetens</v>
      </c>
      <c r="C97" s="659"/>
      <c r="D97" s="427"/>
      <c r="E97" s="439"/>
      <c r="F97" s="439"/>
      <c r="G97" s="440"/>
      <c r="H97" s="438"/>
      <c r="I97" s="439"/>
      <c r="J97" s="439"/>
      <c r="K97" s="439"/>
      <c r="L97" s="439"/>
      <c r="M97" s="439"/>
      <c r="N97" s="440"/>
      <c r="O97" s="181"/>
      <c r="P97" s="123"/>
      <c r="Q97" s="441"/>
      <c r="R97" s="441"/>
      <c r="S97" s="441"/>
      <c r="T97" s="441"/>
      <c r="U97" s="441"/>
      <c r="V97" s="441"/>
      <c r="W97" s="441"/>
      <c r="X97" s="442"/>
      <c r="Y97" s="181"/>
      <c r="Z97" s="181"/>
      <c r="AA97" s="181" t="b">
        <f t="shared" si="3"/>
        <v>0</v>
      </c>
      <c r="AB97" s="181" t="b">
        <f t="shared" si="4"/>
        <v>0</v>
      </c>
      <c r="AH97" s="138" t="b">
        <f t="shared" si="5"/>
        <v>1</v>
      </c>
    </row>
    <row r="98" spans="1:34" ht="32.25" customHeight="1" x14ac:dyDescent="0.3">
      <c r="A98" s="159"/>
      <c r="B98" s="430" t="str">
        <f>Välj_text</f>
        <v>Välj Roll/kompetens</v>
      </c>
      <c r="C98" s="659"/>
      <c r="D98" s="427"/>
      <c r="E98" s="439"/>
      <c r="F98" s="439"/>
      <c r="G98" s="440"/>
      <c r="H98" s="438"/>
      <c r="I98" s="439"/>
      <c r="J98" s="439"/>
      <c r="K98" s="439"/>
      <c r="L98" s="439"/>
      <c r="M98" s="439"/>
      <c r="N98" s="440"/>
      <c r="O98" s="181"/>
      <c r="P98" s="123"/>
      <c r="Q98" s="441"/>
      <c r="R98" s="441"/>
      <c r="S98" s="441"/>
      <c r="T98" s="441"/>
      <c r="U98" s="441"/>
      <c r="V98" s="441"/>
      <c r="W98" s="441"/>
      <c r="X98" s="442"/>
      <c r="Y98" s="181"/>
      <c r="Z98" s="181"/>
      <c r="AA98" s="181" t="b">
        <f t="shared" si="3"/>
        <v>0</v>
      </c>
      <c r="AB98" s="181" t="b">
        <f t="shared" si="4"/>
        <v>0</v>
      </c>
      <c r="AH98" s="138" t="b">
        <f t="shared" si="5"/>
        <v>1</v>
      </c>
    </row>
    <row r="99" spans="1:34" ht="32.25" customHeight="1" x14ac:dyDescent="0.3">
      <c r="A99" s="159"/>
      <c r="B99" s="430" t="str">
        <f>Välj_text</f>
        <v>Välj Roll/kompetens</v>
      </c>
      <c r="C99" s="659"/>
      <c r="D99" s="427"/>
      <c r="E99" s="439"/>
      <c r="F99" s="439"/>
      <c r="G99" s="440"/>
      <c r="H99" s="438"/>
      <c r="I99" s="439"/>
      <c r="J99" s="439"/>
      <c r="K99" s="439"/>
      <c r="L99" s="439"/>
      <c r="M99" s="439"/>
      <c r="N99" s="440"/>
      <c r="O99" s="181"/>
      <c r="P99" s="123"/>
      <c r="Q99" s="441"/>
      <c r="R99" s="441"/>
      <c r="S99" s="441"/>
      <c r="T99" s="441"/>
      <c r="U99" s="441"/>
      <c r="V99" s="441"/>
      <c r="W99" s="441"/>
      <c r="X99" s="442"/>
      <c r="Y99" s="181"/>
      <c r="Z99" s="181"/>
      <c r="AA99" s="181" t="b">
        <f t="shared" si="3"/>
        <v>0</v>
      </c>
      <c r="AB99" s="181" t="b">
        <f t="shared" si="4"/>
        <v>0</v>
      </c>
      <c r="AH99" s="138" t="b">
        <f t="shared" si="5"/>
        <v>1</v>
      </c>
    </row>
    <row r="100" spans="1:34" ht="32.25" customHeight="1" x14ac:dyDescent="0.3">
      <c r="A100" s="159"/>
      <c r="B100" s="430" t="str">
        <f>Välj_text</f>
        <v>Välj Roll/kompetens</v>
      </c>
      <c r="C100" s="659"/>
      <c r="D100" s="427"/>
      <c r="E100" s="439"/>
      <c r="F100" s="439"/>
      <c r="G100" s="440"/>
      <c r="H100" s="438"/>
      <c r="I100" s="439"/>
      <c r="J100" s="439"/>
      <c r="K100" s="439"/>
      <c r="L100" s="439"/>
      <c r="M100" s="439"/>
      <c r="N100" s="440"/>
      <c r="O100" s="181"/>
      <c r="P100" s="123"/>
      <c r="Q100" s="441"/>
      <c r="R100" s="441"/>
      <c r="S100" s="441"/>
      <c r="T100" s="441"/>
      <c r="U100" s="441"/>
      <c r="V100" s="441"/>
      <c r="W100" s="441"/>
      <c r="X100" s="442"/>
      <c r="Y100" s="181"/>
      <c r="Z100" s="181"/>
      <c r="AA100" s="181" t="b">
        <f t="shared" si="3"/>
        <v>0</v>
      </c>
      <c r="AB100" s="181" t="b">
        <f t="shared" si="4"/>
        <v>0</v>
      </c>
      <c r="AH100" s="138" t="b">
        <f t="shared" si="5"/>
        <v>1</v>
      </c>
    </row>
    <row r="101" spans="1:34" ht="32.25" customHeight="1" x14ac:dyDescent="0.3">
      <c r="A101" s="159"/>
      <c r="B101" s="430" t="str">
        <f>Välj_text</f>
        <v>Välj Roll/kompetens</v>
      </c>
      <c r="C101" s="659"/>
      <c r="D101" s="427"/>
      <c r="E101" s="439"/>
      <c r="F101" s="439"/>
      <c r="G101" s="440"/>
      <c r="H101" s="438"/>
      <c r="I101" s="439"/>
      <c r="J101" s="439"/>
      <c r="K101" s="439"/>
      <c r="L101" s="439"/>
      <c r="M101" s="439"/>
      <c r="N101" s="440"/>
      <c r="O101" s="181"/>
      <c r="P101" s="123"/>
      <c r="Q101" s="441"/>
      <c r="R101" s="441"/>
      <c r="S101" s="441"/>
      <c r="T101" s="441"/>
      <c r="U101" s="441"/>
      <c r="V101" s="441"/>
      <c r="W101" s="441"/>
      <c r="X101" s="442"/>
      <c r="Y101" s="181"/>
      <c r="Z101" s="181"/>
      <c r="AA101" s="181" t="b">
        <f t="shared" si="3"/>
        <v>0</v>
      </c>
      <c r="AB101" s="181" t="b">
        <f t="shared" si="4"/>
        <v>0</v>
      </c>
      <c r="AH101" s="138" t="b">
        <f t="shared" si="5"/>
        <v>1</v>
      </c>
    </row>
    <row r="102" spans="1:34" ht="32.25" customHeight="1" x14ac:dyDescent="0.3">
      <c r="A102" s="159"/>
      <c r="B102" s="430" t="str">
        <f>Välj_text</f>
        <v>Välj Roll/kompetens</v>
      </c>
      <c r="C102" s="659"/>
      <c r="D102" s="427"/>
      <c r="E102" s="439"/>
      <c r="F102" s="439"/>
      <c r="G102" s="440"/>
      <c r="H102" s="438"/>
      <c r="I102" s="439"/>
      <c r="J102" s="439"/>
      <c r="K102" s="439"/>
      <c r="L102" s="439"/>
      <c r="M102" s="439"/>
      <c r="N102" s="440"/>
      <c r="O102" s="181"/>
      <c r="P102" s="123"/>
      <c r="Q102" s="441"/>
      <c r="R102" s="441"/>
      <c r="S102" s="441"/>
      <c r="T102" s="441"/>
      <c r="U102" s="441"/>
      <c r="V102" s="441"/>
      <c r="W102" s="441"/>
      <c r="X102" s="442"/>
      <c r="Y102" s="181"/>
      <c r="Z102" s="181"/>
      <c r="AA102" s="181" t="b">
        <f t="shared" si="3"/>
        <v>0</v>
      </c>
      <c r="AB102" s="181" t="b">
        <f t="shared" si="4"/>
        <v>0</v>
      </c>
      <c r="AH102" s="138" t="b">
        <f t="shared" si="5"/>
        <v>1</v>
      </c>
    </row>
    <row r="103" spans="1:34" ht="32.25" customHeight="1" x14ac:dyDescent="0.3">
      <c r="A103" s="159"/>
      <c r="B103" s="430" t="str">
        <f>Välj_text</f>
        <v>Välj Roll/kompetens</v>
      </c>
      <c r="C103" s="659"/>
      <c r="D103" s="427"/>
      <c r="E103" s="439"/>
      <c r="F103" s="439"/>
      <c r="G103" s="440"/>
      <c r="H103" s="438"/>
      <c r="I103" s="439"/>
      <c r="J103" s="439"/>
      <c r="K103" s="439"/>
      <c r="L103" s="439"/>
      <c r="M103" s="439"/>
      <c r="N103" s="440"/>
      <c r="O103" s="181"/>
      <c r="P103" s="123"/>
      <c r="Q103" s="441"/>
      <c r="R103" s="441"/>
      <c r="S103" s="441"/>
      <c r="T103" s="441"/>
      <c r="U103" s="441"/>
      <c r="V103" s="441"/>
      <c r="W103" s="441"/>
      <c r="X103" s="442"/>
      <c r="Y103" s="181"/>
      <c r="Z103" s="181"/>
      <c r="AA103" s="181" t="b">
        <f t="shared" si="3"/>
        <v>0</v>
      </c>
      <c r="AB103" s="181" t="b">
        <f t="shared" si="4"/>
        <v>0</v>
      </c>
      <c r="AH103" s="138" t="b">
        <f t="shared" si="5"/>
        <v>1</v>
      </c>
    </row>
    <row r="104" spans="1:34" ht="32.25" customHeight="1" x14ac:dyDescent="0.3">
      <c r="A104" s="159"/>
      <c r="B104" s="430" t="str">
        <f>Välj_text</f>
        <v>Välj Roll/kompetens</v>
      </c>
      <c r="C104" s="659"/>
      <c r="D104" s="427"/>
      <c r="E104" s="439"/>
      <c r="F104" s="439"/>
      <c r="G104" s="440"/>
      <c r="H104" s="438"/>
      <c r="I104" s="439"/>
      <c r="J104" s="439"/>
      <c r="K104" s="439"/>
      <c r="L104" s="439"/>
      <c r="M104" s="439"/>
      <c r="N104" s="440"/>
      <c r="O104" s="216"/>
      <c r="P104" s="123"/>
      <c r="Q104" s="441"/>
      <c r="R104" s="441"/>
      <c r="S104" s="441"/>
      <c r="T104" s="441"/>
      <c r="U104" s="441"/>
      <c r="V104" s="441"/>
      <c r="W104" s="441"/>
      <c r="X104" s="442"/>
      <c r="Y104" s="181"/>
      <c r="Z104" s="181"/>
      <c r="AA104" s="181" t="b">
        <f t="shared" si="3"/>
        <v>0</v>
      </c>
      <c r="AB104" s="181" t="b">
        <f t="shared" si="4"/>
        <v>0</v>
      </c>
      <c r="AH104" s="138" t="b">
        <f t="shared" si="5"/>
        <v>1</v>
      </c>
    </row>
    <row r="105" spans="1:34" ht="32.25" customHeight="1" x14ac:dyDescent="0.3">
      <c r="A105" s="159"/>
      <c r="B105" s="430" t="str">
        <f>Välj_text</f>
        <v>Välj Roll/kompetens</v>
      </c>
      <c r="C105" s="659"/>
      <c r="D105" s="427"/>
      <c r="E105" s="439"/>
      <c r="F105" s="439"/>
      <c r="G105" s="440"/>
      <c r="H105" s="438"/>
      <c r="I105" s="439"/>
      <c r="J105" s="439"/>
      <c r="K105" s="439"/>
      <c r="L105" s="439"/>
      <c r="M105" s="439"/>
      <c r="N105" s="440"/>
      <c r="O105" s="181"/>
      <c r="P105" s="123"/>
      <c r="Q105" s="441"/>
      <c r="R105" s="441"/>
      <c r="S105" s="441"/>
      <c r="T105" s="441"/>
      <c r="U105" s="441"/>
      <c r="V105" s="441"/>
      <c r="W105" s="441"/>
      <c r="X105" s="442"/>
      <c r="Y105" s="181"/>
      <c r="Z105" s="181"/>
      <c r="AA105" s="181" t="b">
        <f t="shared" si="3"/>
        <v>0</v>
      </c>
      <c r="AB105" s="181" t="b">
        <f t="shared" si="4"/>
        <v>0</v>
      </c>
      <c r="AH105" s="138" t="b">
        <f t="shared" si="5"/>
        <v>1</v>
      </c>
    </row>
    <row r="106" spans="1:34" ht="32.25" customHeight="1" x14ac:dyDescent="0.3">
      <c r="A106" s="159"/>
      <c r="B106" s="430" t="str">
        <f>Välj_text</f>
        <v>Välj Roll/kompetens</v>
      </c>
      <c r="C106" s="659"/>
      <c r="D106" s="427"/>
      <c r="E106" s="439"/>
      <c r="F106" s="439"/>
      <c r="G106" s="440"/>
      <c r="H106" s="438"/>
      <c r="I106" s="439"/>
      <c r="J106" s="439"/>
      <c r="K106" s="439"/>
      <c r="L106" s="439"/>
      <c r="M106" s="439"/>
      <c r="N106" s="440"/>
      <c r="O106" s="181"/>
      <c r="P106" s="123"/>
      <c r="Q106" s="441"/>
      <c r="R106" s="441"/>
      <c r="S106" s="441"/>
      <c r="T106" s="441"/>
      <c r="U106" s="441"/>
      <c r="V106" s="441"/>
      <c r="W106" s="441"/>
      <c r="X106" s="442"/>
      <c r="Y106" s="181"/>
      <c r="Z106" s="181"/>
      <c r="AA106" s="181" t="b">
        <f t="shared" si="3"/>
        <v>0</v>
      </c>
      <c r="AB106" s="181" t="b">
        <f t="shared" si="4"/>
        <v>0</v>
      </c>
      <c r="AH106" s="138" t="b">
        <f t="shared" si="5"/>
        <v>1</v>
      </c>
    </row>
    <row r="107" spans="1:34" ht="32.25" customHeight="1" x14ac:dyDescent="0.3">
      <c r="A107" s="159"/>
      <c r="B107" s="430" t="str">
        <f>Välj_text</f>
        <v>Välj Roll/kompetens</v>
      </c>
      <c r="C107" s="659"/>
      <c r="D107" s="427"/>
      <c r="E107" s="439"/>
      <c r="F107" s="439"/>
      <c r="G107" s="440"/>
      <c r="H107" s="438"/>
      <c r="I107" s="439"/>
      <c r="J107" s="439"/>
      <c r="K107" s="439"/>
      <c r="L107" s="439"/>
      <c r="M107" s="439"/>
      <c r="N107" s="440"/>
      <c r="O107" s="181"/>
      <c r="P107" s="123"/>
      <c r="Q107" s="441"/>
      <c r="R107" s="441"/>
      <c r="S107" s="441"/>
      <c r="T107" s="441"/>
      <c r="U107" s="441"/>
      <c r="V107" s="441"/>
      <c r="W107" s="441"/>
      <c r="X107" s="442"/>
      <c r="Y107" s="181"/>
      <c r="Z107" s="181"/>
      <c r="AA107" s="181" t="b">
        <f t="shared" si="3"/>
        <v>0</v>
      </c>
      <c r="AB107" s="181" t="b">
        <f t="shared" si="4"/>
        <v>0</v>
      </c>
      <c r="AH107" s="138" t="b">
        <f t="shared" si="5"/>
        <v>1</v>
      </c>
    </row>
    <row r="108" spans="1:34" ht="32.25" customHeight="1" x14ac:dyDescent="0.3">
      <c r="A108" s="159"/>
      <c r="B108" s="430" t="str">
        <f>Välj_text</f>
        <v>Välj Roll/kompetens</v>
      </c>
      <c r="C108" s="659"/>
      <c r="D108" s="427"/>
      <c r="E108" s="439"/>
      <c r="F108" s="439"/>
      <c r="G108" s="440"/>
      <c r="H108" s="438"/>
      <c r="I108" s="439"/>
      <c r="J108" s="439"/>
      <c r="K108" s="439"/>
      <c r="L108" s="439"/>
      <c r="M108" s="439"/>
      <c r="N108" s="440"/>
      <c r="O108" s="181"/>
      <c r="P108" s="123"/>
      <c r="Q108" s="441"/>
      <c r="R108" s="441"/>
      <c r="S108" s="441"/>
      <c r="T108" s="441"/>
      <c r="U108" s="441"/>
      <c r="V108" s="441"/>
      <c r="W108" s="441"/>
      <c r="X108" s="442"/>
      <c r="Y108" s="181"/>
      <c r="Z108" s="181"/>
      <c r="AA108" s="181" t="b">
        <f t="shared" si="3"/>
        <v>0</v>
      </c>
      <c r="AB108" s="181" t="b">
        <f t="shared" si="4"/>
        <v>0</v>
      </c>
      <c r="AH108" s="138" t="b">
        <f t="shared" si="5"/>
        <v>1</v>
      </c>
    </row>
    <row r="109" spans="1:34" ht="32.25" customHeight="1" x14ac:dyDescent="0.3">
      <c r="A109" s="159"/>
      <c r="B109" s="430" t="str">
        <f>Välj_text</f>
        <v>Välj Roll/kompetens</v>
      </c>
      <c r="C109" s="659"/>
      <c r="D109" s="427"/>
      <c r="E109" s="439"/>
      <c r="F109" s="439"/>
      <c r="G109" s="440"/>
      <c r="H109" s="438"/>
      <c r="I109" s="439"/>
      <c r="J109" s="439"/>
      <c r="K109" s="439"/>
      <c r="L109" s="439"/>
      <c r="M109" s="439"/>
      <c r="N109" s="440"/>
      <c r="O109" s="181"/>
      <c r="P109" s="123"/>
      <c r="Q109" s="441"/>
      <c r="R109" s="441"/>
      <c r="S109" s="441"/>
      <c r="T109" s="441"/>
      <c r="U109" s="441"/>
      <c r="V109" s="441"/>
      <c r="W109" s="441"/>
      <c r="X109" s="442"/>
      <c r="Y109" s="181"/>
      <c r="Z109" s="181"/>
      <c r="AA109" s="181" t="b">
        <f t="shared" si="3"/>
        <v>0</v>
      </c>
      <c r="AB109" s="181" t="b">
        <f t="shared" si="4"/>
        <v>0</v>
      </c>
      <c r="AH109" s="138" t="b">
        <f t="shared" si="5"/>
        <v>1</v>
      </c>
    </row>
    <row r="110" spans="1:34" ht="13" x14ac:dyDescent="0.3">
      <c r="A110" s="159"/>
      <c r="B110" s="217"/>
      <c r="C110" s="172"/>
      <c r="D110" s="183"/>
      <c r="E110" s="172"/>
      <c r="F110" s="172"/>
      <c r="G110" s="166"/>
      <c r="H110" s="166"/>
      <c r="I110" s="166"/>
      <c r="J110" s="153"/>
      <c r="K110" s="184"/>
      <c r="L110" s="185"/>
      <c r="M110" s="174"/>
      <c r="N110" s="186"/>
      <c r="P110" s="127"/>
      <c r="X110" s="158"/>
      <c r="Y110" s="161"/>
      <c r="Z110" s="153"/>
      <c r="AA110" s="153"/>
    </row>
    <row r="111" spans="1:34" ht="29.25" customHeight="1" x14ac:dyDescent="0.25">
      <c r="A111" s="159"/>
      <c r="B111" s="172"/>
      <c r="C111" s="172"/>
      <c r="D111" s="183"/>
      <c r="E111" s="172"/>
      <c r="F111" s="172"/>
      <c r="G111" s="166"/>
      <c r="H111" s="613"/>
      <c r="I111" s="642"/>
      <c r="J111" s="642"/>
      <c r="K111" s="184"/>
      <c r="L111" s="687"/>
      <c r="M111" s="688"/>
      <c r="N111" s="688"/>
      <c r="P111" s="128"/>
      <c r="X111" s="158"/>
      <c r="Y111" s="161"/>
      <c r="Z111" s="153"/>
      <c r="AA111" s="153"/>
    </row>
    <row r="112" spans="1:34" ht="13" x14ac:dyDescent="0.25">
      <c r="A112" s="159"/>
      <c r="B112" s="172"/>
      <c r="C112" s="172"/>
      <c r="D112" s="183"/>
      <c r="E112" s="172"/>
      <c r="F112" s="172"/>
      <c r="G112" s="166"/>
      <c r="H112" s="166"/>
      <c r="I112" s="166"/>
      <c r="J112" s="153"/>
      <c r="K112" s="184"/>
      <c r="L112" s="688"/>
      <c r="M112" s="688"/>
      <c r="N112" s="688"/>
      <c r="P112" s="127"/>
      <c r="X112" s="158"/>
      <c r="Y112" s="161"/>
      <c r="Z112" s="153"/>
      <c r="AA112" s="153"/>
    </row>
    <row r="113" spans="1:34" ht="15.75" customHeight="1" x14ac:dyDescent="0.3">
      <c r="A113" s="200"/>
      <c r="B113" s="689" t="s">
        <v>332</v>
      </c>
      <c r="C113" s="689"/>
      <c r="D113" s="689"/>
      <c r="E113" s="690"/>
      <c r="F113" s="172"/>
      <c r="G113" s="166"/>
      <c r="H113" s="166"/>
      <c r="I113" s="166"/>
      <c r="J113" s="153"/>
      <c r="K113" s="184"/>
      <c r="L113" s="185"/>
      <c r="M113" s="174"/>
      <c r="N113" s="175"/>
      <c r="P113" s="127"/>
      <c r="X113" s="158"/>
      <c r="Y113" s="161"/>
      <c r="Z113" s="153"/>
      <c r="AA113" s="153"/>
    </row>
    <row r="114" spans="1:34" ht="99" customHeight="1" x14ac:dyDescent="0.25">
      <c r="A114" s="159"/>
      <c r="B114" s="675" t="s">
        <v>721</v>
      </c>
      <c r="C114" s="481"/>
      <c r="D114" s="675" t="s">
        <v>620</v>
      </c>
      <c r="E114" s="676"/>
      <c r="F114" s="677"/>
      <c r="G114" s="678"/>
      <c r="H114" s="675" t="s">
        <v>122</v>
      </c>
      <c r="I114" s="676"/>
      <c r="J114" s="677"/>
      <c r="K114" s="678"/>
      <c r="L114" s="218" t="s">
        <v>761</v>
      </c>
      <c r="M114" s="679" t="str">
        <f>IF(TillDelVal=1,"","Ange prisavdrag från totalpriset (kr)
")</f>
        <v/>
      </c>
      <c r="N114" s="680"/>
      <c r="P114" s="219" t="s">
        <v>156</v>
      </c>
      <c r="Q114" s="685" t="s">
        <v>75</v>
      </c>
      <c r="R114" s="465"/>
      <c r="S114" s="465"/>
      <c r="T114" s="465"/>
      <c r="U114" s="465"/>
      <c r="V114" s="465"/>
      <c r="W114" s="465"/>
      <c r="X114" s="686"/>
      <c r="Y114" s="177"/>
      <c r="Z114" s="178"/>
      <c r="AA114" s="179"/>
      <c r="AB114" s="179"/>
    </row>
    <row r="115" spans="1:34" ht="34.5" customHeight="1" x14ac:dyDescent="0.3">
      <c r="A115" s="159"/>
      <c r="B115" s="430" t="str">
        <f>Välj_text</f>
        <v>Välj Roll/kompetens</v>
      </c>
      <c r="C115" s="659"/>
      <c r="D115" s="427"/>
      <c r="E115" s="428"/>
      <c r="F115" s="439"/>
      <c r="G115" s="440"/>
      <c r="H115" s="660"/>
      <c r="I115" s="661"/>
      <c r="J115" s="661"/>
      <c r="K115" s="684"/>
      <c r="L115" s="11"/>
      <c r="M115" s="663"/>
      <c r="N115" s="664"/>
      <c r="O115" s="181"/>
      <c r="P115" s="275"/>
      <c r="Q115" s="672"/>
      <c r="R115" s="673"/>
      <c r="S115" s="673"/>
      <c r="T115" s="673"/>
      <c r="U115" s="673"/>
      <c r="V115" s="673"/>
      <c r="W115" s="673"/>
      <c r="X115" s="674"/>
      <c r="Y115" s="181"/>
      <c r="Z115" s="181"/>
      <c r="AA115" s="181" t="b">
        <f>IF(AND(K115="Bör-krav",L115&lt;=0),TRUE,FALSE)</f>
        <v>0</v>
      </c>
      <c r="AB115" s="181" t="b">
        <f>IF(K115="Ska-krav",TRUE,FALSE)</f>
        <v>0</v>
      </c>
      <c r="AH115" s="138" t="b">
        <f>IF(AND(K115="Ska-krav",P115&lt;&gt;"Ja"),TRUE,FALSE)</f>
        <v>0</v>
      </c>
    </row>
    <row r="116" spans="1:34" ht="32.25" customHeight="1" x14ac:dyDescent="0.3">
      <c r="A116" s="159"/>
      <c r="B116" s="430" t="str">
        <f>Välj_text</f>
        <v>Välj Roll/kompetens</v>
      </c>
      <c r="C116" s="659"/>
      <c r="D116" s="427"/>
      <c r="E116" s="428"/>
      <c r="F116" s="439"/>
      <c r="G116" s="440"/>
      <c r="H116" s="660"/>
      <c r="I116" s="661"/>
      <c r="J116" s="661"/>
      <c r="K116" s="684"/>
      <c r="L116" s="11"/>
      <c r="M116" s="663"/>
      <c r="N116" s="664"/>
      <c r="O116" s="181"/>
      <c r="P116" s="275"/>
      <c r="Q116" s="672"/>
      <c r="R116" s="673"/>
      <c r="S116" s="673"/>
      <c r="T116" s="673"/>
      <c r="U116" s="673"/>
      <c r="V116" s="673"/>
      <c r="W116" s="673"/>
      <c r="X116" s="674"/>
      <c r="Y116" s="181"/>
      <c r="Z116" s="181"/>
      <c r="AA116" s="181" t="b">
        <f t="shared" ref="AA116:AA135" si="6">IF(AND(K116="Bör-krav",L116&lt;=0),TRUE,FALSE)</f>
        <v>0</v>
      </c>
      <c r="AB116" s="181" t="b">
        <f t="shared" ref="AB116:AB135" si="7">IF(K116="Ska-krav",TRUE,FALSE)</f>
        <v>0</v>
      </c>
      <c r="AH116" s="138" t="b">
        <f t="shared" ref="AH116:AH135" si="8">IF(AND(K116="Ska-krav",P116&lt;&gt;"Ja"),TRUE,FALSE)</f>
        <v>0</v>
      </c>
    </row>
    <row r="117" spans="1:34" ht="32.25" customHeight="1" x14ac:dyDescent="0.3">
      <c r="A117" s="159"/>
      <c r="B117" s="430" t="str">
        <f>Välj_text</f>
        <v>Välj Roll/kompetens</v>
      </c>
      <c r="C117" s="659"/>
      <c r="D117" s="427"/>
      <c r="E117" s="428"/>
      <c r="F117" s="439"/>
      <c r="G117" s="440"/>
      <c r="H117" s="660"/>
      <c r="I117" s="661"/>
      <c r="J117" s="661"/>
      <c r="K117" s="684"/>
      <c r="L117" s="11"/>
      <c r="M117" s="663"/>
      <c r="N117" s="664"/>
      <c r="O117" s="181"/>
      <c r="P117" s="275"/>
      <c r="Q117" s="672"/>
      <c r="R117" s="673"/>
      <c r="S117" s="673"/>
      <c r="T117" s="673"/>
      <c r="U117" s="673"/>
      <c r="V117" s="673"/>
      <c r="W117" s="673"/>
      <c r="X117" s="674"/>
      <c r="Y117" s="181"/>
      <c r="Z117" s="181"/>
      <c r="AA117" s="181" t="b">
        <f t="shared" si="6"/>
        <v>0</v>
      </c>
      <c r="AB117" s="181" t="b">
        <f t="shared" si="7"/>
        <v>0</v>
      </c>
      <c r="AH117" s="138" t="b">
        <f t="shared" si="8"/>
        <v>0</v>
      </c>
    </row>
    <row r="118" spans="1:34" ht="32.25" customHeight="1" x14ac:dyDescent="0.3">
      <c r="A118" s="159"/>
      <c r="B118" s="430" t="str">
        <f>Välj_text</f>
        <v>Välj Roll/kompetens</v>
      </c>
      <c r="C118" s="659"/>
      <c r="D118" s="427"/>
      <c r="E118" s="428"/>
      <c r="F118" s="439"/>
      <c r="G118" s="440"/>
      <c r="H118" s="660"/>
      <c r="I118" s="661"/>
      <c r="J118" s="661"/>
      <c r="K118" s="684"/>
      <c r="L118" s="11"/>
      <c r="M118" s="663"/>
      <c r="N118" s="664"/>
      <c r="O118" s="181"/>
      <c r="P118" s="275"/>
      <c r="Q118" s="672"/>
      <c r="R118" s="673"/>
      <c r="S118" s="673"/>
      <c r="T118" s="673"/>
      <c r="U118" s="673"/>
      <c r="V118" s="673"/>
      <c r="W118" s="673"/>
      <c r="X118" s="674"/>
      <c r="Y118" s="181"/>
      <c r="Z118" s="181"/>
      <c r="AA118" s="181" t="b">
        <f t="shared" si="6"/>
        <v>0</v>
      </c>
      <c r="AB118" s="181" t="b">
        <f t="shared" si="7"/>
        <v>0</v>
      </c>
      <c r="AH118" s="138" t="b">
        <f t="shared" si="8"/>
        <v>0</v>
      </c>
    </row>
    <row r="119" spans="1:34" ht="32.25" customHeight="1" x14ac:dyDescent="0.3">
      <c r="A119" s="159"/>
      <c r="B119" s="430" t="str">
        <f>Välj_text</f>
        <v>Välj Roll/kompetens</v>
      </c>
      <c r="C119" s="659"/>
      <c r="D119" s="427"/>
      <c r="E119" s="428"/>
      <c r="F119" s="439"/>
      <c r="G119" s="440"/>
      <c r="H119" s="660"/>
      <c r="I119" s="661"/>
      <c r="J119" s="661"/>
      <c r="K119" s="684"/>
      <c r="L119" s="11"/>
      <c r="M119" s="663"/>
      <c r="N119" s="664"/>
      <c r="O119" s="181"/>
      <c r="P119" s="275"/>
      <c r="Q119" s="672"/>
      <c r="R119" s="673"/>
      <c r="S119" s="673"/>
      <c r="T119" s="673"/>
      <c r="U119" s="673"/>
      <c r="V119" s="673"/>
      <c r="W119" s="673"/>
      <c r="X119" s="674"/>
      <c r="Y119" s="181"/>
      <c r="Z119" s="181"/>
      <c r="AA119" s="181" t="b">
        <f t="shared" si="6"/>
        <v>0</v>
      </c>
      <c r="AB119" s="181" t="b">
        <f t="shared" si="7"/>
        <v>0</v>
      </c>
      <c r="AH119" s="138" t="b">
        <f t="shared" si="8"/>
        <v>0</v>
      </c>
    </row>
    <row r="120" spans="1:34" ht="32.25" customHeight="1" x14ac:dyDescent="0.3">
      <c r="A120" s="159"/>
      <c r="B120" s="430" t="str">
        <f>Välj_text</f>
        <v>Välj Roll/kompetens</v>
      </c>
      <c r="C120" s="659"/>
      <c r="D120" s="427"/>
      <c r="E120" s="428"/>
      <c r="F120" s="439"/>
      <c r="G120" s="440"/>
      <c r="H120" s="660"/>
      <c r="I120" s="661"/>
      <c r="J120" s="661"/>
      <c r="K120" s="684"/>
      <c r="L120" s="11"/>
      <c r="M120" s="663"/>
      <c r="N120" s="664"/>
      <c r="O120" s="181"/>
      <c r="P120" s="275"/>
      <c r="Q120" s="672"/>
      <c r="R120" s="673"/>
      <c r="S120" s="673"/>
      <c r="T120" s="673"/>
      <c r="U120" s="673"/>
      <c r="V120" s="673"/>
      <c r="W120" s="673"/>
      <c r="X120" s="674"/>
      <c r="Y120" s="181"/>
      <c r="Z120" s="181"/>
      <c r="AA120" s="181" t="b">
        <f t="shared" si="6"/>
        <v>0</v>
      </c>
      <c r="AB120" s="181" t="b">
        <f t="shared" si="7"/>
        <v>0</v>
      </c>
      <c r="AH120" s="138" t="b">
        <f t="shared" si="8"/>
        <v>0</v>
      </c>
    </row>
    <row r="121" spans="1:34" ht="32.25" customHeight="1" x14ac:dyDescent="0.3">
      <c r="A121" s="159"/>
      <c r="B121" s="430" t="str">
        <f>Välj_text</f>
        <v>Välj Roll/kompetens</v>
      </c>
      <c r="C121" s="659"/>
      <c r="D121" s="427"/>
      <c r="E121" s="428"/>
      <c r="F121" s="439"/>
      <c r="G121" s="440"/>
      <c r="H121" s="660"/>
      <c r="I121" s="661"/>
      <c r="J121" s="661"/>
      <c r="K121" s="684"/>
      <c r="L121" s="11"/>
      <c r="M121" s="663"/>
      <c r="N121" s="664"/>
      <c r="O121" s="216"/>
      <c r="P121" s="275"/>
      <c r="Q121" s="672"/>
      <c r="R121" s="673"/>
      <c r="S121" s="673"/>
      <c r="T121" s="673"/>
      <c r="U121" s="673"/>
      <c r="V121" s="673"/>
      <c r="W121" s="673"/>
      <c r="X121" s="674"/>
      <c r="Y121" s="181"/>
      <c r="Z121" s="181"/>
      <c r="AA121" s="181" t="b">
        <f t="shared" si="6"/>
        <v>0</v>
      </c>
      <c r="AB121" s="181" t="b">
        <f t="shared" si="7"/>
        <v>0</v>
      </c>
      <c r="AH121" s="138" t="b">
        <f t="shared" si="8"/>
        <v>0</v>
      </c>
    </row>
    <row r="122" spans="1:34" ht="32.25" customHeight="1" x14ac:dyDescent="0.3">
      <c r="A122" s="159"/>
      <c r="B122" s="430" t="str">
        <f>Välj_text</f>
        <v>Välj Roll/kompetens</v>
      </c>
      <c r="C122" s="659"/>
      <c r="D122" s="427"/>
      <c r="E122" s="428"/>
      <c r="F122" s="439"/>
      <c r="G122" s="440"/>
      <c r="H122" s="660"/>
      <c r="I122" s="661"/>
      <c r="J122" s="661"/>
      <c r="K122" s="684"/>
      <c r="L122" s="11"/>
      <c r="M122" s="663"/>
      <c r="N122" s="664"/>
      <c r="O122" s="181"/>
      <c r="P122" s="275"/>
      <c r="Q122" s="672"/>
      <c r="R122" s="673"/>
      <c r="S122" s="673"/>
      <c r="T122" s="673"/>
      <c r="U122" s="673"/>
      <c r="V122" s="673"/>
      <c r="W122" s="673"/>
      <c r="X122" s="674"/>
      <c r="Y122" s="181"/>
      <c r="Z122" s="181"/>
      <c r="AA122" s="181" t="b">
        <f t="shared" si="6"/>
        <v>0</v>
      </c>
      <c r="AB122" s="181" t="b">
        <f t="shared" si="7"/>
        <v>0</v>
      </c>
      <c r="AH122" s="138" t="b">
        <f t="shared" si="8"/>
        <v>0</v>
      </c>
    </row>
    <row r="123" spans="1:34" ht="32.25" customHeight="1" x14ac:dyDescent="0.3">
      <c r="A123" s="159"/>
      <c r="B123" s="430" t="str">
        <f>Välj_text</f>
        <v>Välj Roll/kompetens</v>
      </c>
      <c r="C123" s="659"/>
      <c r="D123" s="427"/>
      <c r="E123" s="428"/>
      <c r="F123" s="439"/>
      <c r="G123" s="440"/>
      <c r="H123" s="660"/>
      <c r="I123" s="661"/>
      <c r="J123" s="661"/>
      <c r="K123" s="684"/>
      <c r="L123" s="11"/>
      <c r="M123" s="663"/>
      <c r="N123" s="664"/>
      <c r="O123" s="181"/>
      <c r="P123" s="275"/>
      <c r="Q123" s="672"/>
      <c r="R123" s="673"/>
      <c r="S123" s="673"/>
      <c r="T123" s="673"/>
      <c r="U123" s="673"/>
      <c r="V123" s="673"/>
      <c r="W123" s="673"/>
      <c r="X123" s="674"/>
      <c r="Y123" s="181"/>
      <c r="Z123" s="181"/>
      <c r="AA123" s="181" t="b">
        <f t="shared" si="6"/>
        <v>0</v>
      </c>
      <c r="AB123" s="181" t="b">
        <f t="shared" si="7"/>
        <v>0</v>
      </c>
      <c r="AH123" s="138" t="b">
        <f t="shared" si="8"/>
        <v>0</v>
      </c>
    </row>
    <row r="124" spans="1:34" ht="32.25" customHeight="1" x14ac:dyDescent="0.3">
      <c r="A124" s="159"/>
      <c r="B124" s="430" t="str">
        <f>Välj_text</f>
        <v>Välj Roll/kompetens</v>
      </c>
      <c r="C124" s="659"/>
      <c r="D124" s="427"/>
      <c r="E124" s="428"/>
      <c r="F124" s="439"/>
      <c r="G124" s="440"/>
      <c r="H124" s="660"/>
      <c r="I124" s="661"/>
      <c r="J124" s="661"/>
      <c r="K124" s="662"/>
      <c r="L124" s="11"/>
      <c r="M124" s="663"/>
      <c r="N124" s="664"/>
      <c r="O124" s="181"/>
      <c r="P124" s="275"/>
      <c r="Q124" s="672"/>
      <c r="R124" s="673"/>
      <c r="S124" s="673"/>
      <c r="T124" s="673"/>
      <c r="U124" s="673"/>
      <c r="V124" s="673"/>
      <c r="W124" s="673"/>
      <c r="X124" s="674"/>
      <c r="Y124" s="181"/>
      <c r="Z124" s="181"/>
      <c r="AA124" s="181" t="b">
        <f t="shared" si="6"/>
        <v>0</v>
      </c>
      <c r="AB124" s="181" t="b">
        <f t="shared" si="7"/>
        <v>0</v>
      </c>
      <c r="AH124" s="138" t="b">
        <f t="shared" si="8"/>
        <v>0</v>
      </c>
    </row>
    <row r="125" spans="1:34" ht="70.5" customHeight="1" x14ac:dyDescent="0.3">
      <c r="A125" s="159"/>
      <c r="B125" s="675" t="s">
        <v>722</v>
      </c>
      <c r="C125" s="481"/>
      <c r="D125" s="675" t="s">
        <v>624</v>
      </c>
      <c r="E125" s="676"/>
      <c r="F125" s="677"/>
      <c r="G125" s="678"/>
      <c r="H125" s="675" t="s">
        <v>625</v>
      </c>
      <c r="I125" s="676"/>
      <c r="J125" s="677"/>
      <c r="K125" s="678"/>
      <c r="L125" s="218" t="str">
        <f>IF(TillDelVal=1,"","Ange max poäng-värde
")</f>
        <v/>
      </c>
      <c r="M125" s="679" t="str">
        <f>IF(TillDelVal=1,"","Ange max prisavdrag från totalpriset (kr)
")</f>
        <v/>
      </c>
      <c r="N125" s="680"/>
      <c r="O125" s="181"/>
      <c r="P125" s="220" t="s">
        <v>626</v>
      </c>
      <c r="Q125" s="681" t="s">
        <v>627</v>
      </c>
      <c r="R125" s="682"/>
      <c r="S125" s="683"/>
      <c r="T125" s="669" t="s">
        <v>628</v>
      </c>
      <c r="U125" s="670"/>
      <c r="V125" s="670"/>
      <c r="W125" s="670"/>
      <c r="X125" s="671"/>
      <c r="Z125" s="181"/>
      <c r="AA125" s="181" t="b">
        <f t="shared" si="6"/>
        <v>0</v>
      </c>
      <c r="AB125" s="181" t="b">
        <f t="shared" si="7"/>
        <v>0</v>
      </c>
      <c r="AH125" s="138"/>
    </row>
    <row r="126" spans="1:34" ht="32.25" customHeight="1" x14ac:dyDescent="0.3">
      <c r="A126" s="159"/>
      <c r="B126" s="430" t="str">
        <f>Välj_text</f>
        <v>Välj Roll/kompetens</v>
      </c>
      <c r="C126" s="659"/>
      <c r="D126" s="427"/>
      <c r="E126" s="428"/>
      <c r="F126" s="439"/>
      <c r="G126" s="440"/>
      <c r="H126" s="660"/>
      <c r="I126" s="661"/>
      <c r="J126" s="661"/>
      <c r="K126" s="662"/>
      <c r="L126" s="11"/>
      <c r="M126" s="663"/>
      <c r="N126" s="664"/>
      <c r="O126" s="181"/>
      <c r="P126" s="276"/>
      <c r="Q126" s="430"/>
      <c r="R126" s="665"/>
      <c r="S126" s="431"/>
      <c r="T126" s="666"/>
      <c r="U126" s="667"/>
      <c r="V126" s="667"/>
      <c r="W126" s="667"/>
      <c r="X126" s="668"/>
      <c r="Y126" s="181"/>
      <c r="Z126" s="181"/>
      <c r="AA126" s="181" t="b">
        <f t="shared" si="6"/>
        <v>0</v>
      </c>
      <c r="AB126" s="181" t="b">
        <f t="shared" si="7"/>
        <v>0</v>
      </c>
      <c r="AH126" s="138" t="b">
        <f t="shared" si="8"/>
        <v>0</v>
      </c>
    </row>
    <row r="127" spans="1:34" ht="32.25" customHeight="1" x14ac:dyDescent="0.3">
      <c r="A127" s="159"/>
      <c r="B127" s="430" t="str">
        <f>Välj_text</f>
        <v>Välj Roll/kompetens</v>
      </c>
      <c r="C127" s="659"/>
      <c r="D127" s="427"/>
      <c r="E127" s="428"/>
      <c r="F127" s="439"/>
      <c r="G127" s="440"/>
      <c r="H127" s="660"/>
      <c r="I127" s="661"/>
      <c r="J127" s="661"/>
      <c r="K127" s="662"/>
      <c r="L127" s="11"/>
      <c r="M127" s="663"/>
      <c r="N127" s="664"/>
      <c r="O127" s="181"/>
      <c r="P127" s="276"/>
      <c r="Q127" s="430"/>
      <c r="R127" s="665"/>
      <c r="S127" s="431"/>
      <c r="T127" s="666"/>
      <c r="U127" s="667"/>
      <c r="V127" s="667"/>
      <c r="W127" s="667"/>
      <c r="X127" s="668"/>
      <c r="Y127" s="181"/>
      <c r="Z127" s="181"/>
      <c r="AA127" s="181" t="b">
        <f t="shared" si="6"/>
        <v>0</v>
      </c>
      <c r="AB127" s="181" t="b">
        <f t="shared" si="7"/>
        <v>0</v>
      </c>
      <c r="AH127" s="138" t="b">
        <f t="shared" si="8"/>
        <v>0</v>
      </c>
    </row>
    <row r="128" spans="1:34" ht="32.25" customHeight="1" x14ac:dyDescent="0.3">
      <c r="A128" s="159"/>
      <c r="B128" s="430" t="str">
        <f>Välj_text</f>
        <v>Välj Roll/kompetens</v>
      </c>
      <c r="C128" s="659"/>
      <c r="D128" s="427"/>
      <c r="E128" s="428"/>
      <c r="F128" s="439"/>
      <c r="G128" s="440"/>
      <c r="H128" s="660"/>
      <c r="I128" s="661"/>
      <c r="J128" s="661"/>
      <c r="K128" s="662"/>
      <c r="L128" s="11"/>
      <c r="M128" s="663"/>
      <c r="N128" s="664"/>
      <c r="O128" s="181"/>
      <c r="P128" s="276"/>
      <c r="Q128" s="430"/>
      <c r="R128" s="665"/>
      <c r="S128" s="431"/>
      <c r="T128" s="666"/>
      <c r="U128" s="667"/>
      <c r="V128" s="667"/>
      <c r="W128" s="667"/>
      <c r="X128" s="668"/>
      <c r="Y128" s="181"/>
      <c r="Z128" s="181"/>
      <c r="AA128" s="181" t="b">
        <f t="shared" si="6"/>
        <v>0</v>
      </c>
      <c r="AB128" s="181" t="b">
        <f t="shared" si="7"/>
        <v>0</v>
      </c>
      <c r="AH128" s="138" t="b">
        <f t="shared" si="8"/>
        <v>0</v>
      </c>
    </row>
    <row r="129" spans="1:34" ht="32.25" customHeight="1" x14ac:dyDescent="0.3">
      <c r="A129" s="159"/>
      <c r="B129" s="430" t="str">
        <f>Välj_text</f>
        <v>Välj Roll/kompetens</v>
      </c>
      <c r="C129" s="659"/>
      <c r="D129" s="427"/>
      <c r="E129" s="428"/>
      <c r="F129" s="439"/>
      <c r="G129" s="440"/>
      <c r="H129" s="660"/>
      <c r="I129" s="661"/>
      <c r="J129" s="661"/>
      <c r="K129" s="662"/>
      <c r="L129" s="11"/>
      <c r="M129" s="663"/>
      <c r="N129" s="664"/>
      <c r="O129" s="216"/>
      <c r="P129" s="276"/>
      <c r="Q129" s="430"/>
      <c r="R129" s="665"/>
      <c r="S129" s="431"/>
      <c r="T129" s="666"/>
      <c r="U129" s="667"/>
      <c r="V129" s="667"/>
      <c r="W129" s="667"/>
      <c r="X129" s="668"/>
      <c r="Y129" s="181"/>
      <c r="Z129" s="181"/>
      <c r="AA129" s="181" t="b">
        <f t="shared" si="6"/>
        <v>0</v>
      </c>
      <c r="AB129" s="181" t="b">
        <f t="shared" si="7"/>
        <v>0</v>
      </c>
      <c r="AH129" s="138" t="b">
        <f t="shared" si="8"/>
        <v>0</v>
      </c>
    </row>
    <row r="130" spans="1:34" ht="32.25" customHeight="1" x14ac:dyDescent="0.3">
      <c r="A130" s="159"/>
      <c r="B130" s="430" t="str">
        <f>Välj_text</f>
        <v>Välj Roll/kompetens</v>
      </c>
      <c r="C130" s="659"/>
      <c r="D130" s="427"/>
      <c r="E130" s="428"/>
      <c r="F130" s="439"/>
      <c r="G130" s="440"/>
      <c r="H130" s="660"/>
      <c r="I130" s="661"/>
      <c r="J130" s="661"/>
      <c r="K130" s="662"/>
      <c r="L130" s="11"/>
      <c r="M130" s="663"/>
      <c r="N130" s="664"/>
      <c r="O130" s="181"/>
      <c r="P130" s="276"/>
      <c r="Q130" s="430"/>
      <c r="R130" s="665"/>
      <c r="S130" s="431"/>
      <c r="T130" s="666"/>
      <c r="U130" s="667"/>
      <c r="V130" s="667"/>
      <c r="W130" s="667"/>
      <c r="X130" s="668"/>
      <c r="Y130" s="181"/>
      <c r="Z130" s="181"/>
      <c r="AA130" s="181" t="b">
        <f t="shared" si="6"/>
        <v>0</v>
      </c>
      <c r="AB130" s="181" t="b">
        <f t="shared" si="7"/>
        <v>0</v>
      </c>
      <c r="AH130" s="138" t="b">
        <f t="shared" si="8"/>
        <v>0</v>
      </c>
    </row>
    <row r="131" spans="1:34" ht="32.25" customHeight="1" x14ac:dyDescent="0.3">
      <c r="A131" s="159"/>
      <c r="B131" s="430" t="str">
        <f>Välj_text</f>
        <v>Välj Roll/kompetens</v>
      </c>
      <c r="C131" s="659"/>
      <c r="D131" s="427"/>
      <c r="E131" s="428"/>
      <c r="F131" s="439"/>
      <c r="G131" s="440"/>
      <c r="H131" s="660"/>
      <c r="I131" s="661"/>
      <c r="J131" s="661"/>
      <c r="K131" s="662"/>
      <c r="L131" s="11"/>
      <c r="M131" s="663"/>
      <c r="N131" s="664"/>
      <c r="O131" s="181"/>
      <c r="P131" s="276"/>
      <c r="Q131" s="430"/>
      <c r="R131" s="665"/>
      <c r="S131" s="431"/>
      <c r="T131" s="666"/>
      <c r="U131" s="667"/>
      <c r="V131" s="667"/>
      <c r="W131" s="667"/>
      <c r="X131" s="668"/>
      <c r="Y131" s="181"/>
      <c r="Z131" s="181"/>
      <c r="AA131" s="181" t="b">
        <f t="shared" si="6"/>
        <v>0</v>
      </c>
      <c r="AB131" s="181" t="b">
        <f t="shared" si="7"/>
        <v>0</v>
      </c>
      <c r="AH131" s="138" t="b">
        <f t="shared" si="8"/>
        <v>0</v>
      </c>
    </row>
    <row r="132" spans="1:34" ht="32.25" customHeight="1" x14ac:dyDescent="0.3">
      <c r="A132" s="159"/>
      <c r="B132" s="430" t="str">
        <f>Välj_text</f>
        <v>Välj Roll/kompetens</v>
      </c>
      <c r="C132" s="659"/>
      <c r="D132" s="427"/>
      <c r="E132" s="428"/>
      <c r="F132" s="439"/>
      <c r="G132" s="440"/>
      <c r="H132" s="660"/>
      <c r="I132" s="661"/>
      <c r="J132" s="661"/>
      <c r="K132" s="662"/>
      <c r="L132" s="11"/>
      <c r="M132" s="663"/>
      <c r="N132" s="664"/>
      <c r="O132" s="181"/>
      <c r="P132" s="276"/>
      <c r="Q132" s="430"/>
      <c r="R132" s="665"/>
      <c r="S132" s="431"/>
      <c r="T132" s="666"/>
      <c r="U132" s="667"/>
      <c r="V132" s="667"/>
      <c r="W132" s="667"/>
      <c r="X132" s="668"/>
      <c r="Y132" s="181"/>
      <c r="Z132" s="181"/>
      <c r="AA132" s="181" t="b">
        <f t="shared" si="6"/>
        <v>0</v>
      </c>
      <c r="AB132" s="181" t="b">
        <f t="shared" si="7"/>
        <v>0</v>
      </c>
      <c r="AH132" s="138" t="b">
        <f t="shared" si="8"/>
        <v>0</v>
      </c>
    </row>
    <row r="133" spans="1:34" ht="32.25" customHeight="1" x14ac:dyDescent="0.3">
      <c r="A133" s="159"/>
      <c r="B133" s="430" t="str">
        <f>Välj_text</f>
        <v>Välj Roll/kompetens</v>
      </c>
      <c r="C133" s="659"/>
      <c r="D133" s="427"/>
      <c r="E133" s="428"/>
      <c r="F133" s="439"/>
      <c r="G133" s="440"/>
      <c r="H133" s="660"/>
      <c r="I133" s="661"/>
      <c r="J133" s="661"/>
      <c r="K133" s="662"/>
      <c r="L133" s="11"/>
      <c r="M133" s="663"/>
      <c r="N133" s="664"/>
      <c r="O133" s="181"/>
      <c r="P133" s="276"/>
      <c r="Q133" s="430"/>
      <c r="R133" s="665"/>
      <c r="S133" s="431"/>
      <c r="T133" s="666"/>
      <c r="U133" s="667"/>
      <c r="V133" s="667"/>
      <c r="W133" s="667"/>
      <c r="X133" s="668"/>
      <c r="Y133" s="181"/>
      <c r="Z133" s="181"/>
      <c r="AA133" s="181" t="b">
        <f t="shared" si="6"/>
        <v>0</v>
      </c>
      <c r="AB133" s="181" t="b">
        <f t="shared" si="7"/>
        <v>0</v>
      </c>
      <c r="AH133" s="138" t="b">
        <f t="shared" si="8"/>
        <v>0</v>
      </c>
    </row>
    <row r="134" spans="1:34" ht="32.25" customHeight="1" x14ac:dyDescent="0.3">
      <c r="A134" s="159"/>
      <c r="B134" s="430" t="str">
        <f>Välj_text</f>
        <v>Välj Roll/kompetens</v>
      </c>
      <c r="C134" s="659"/>
      <c r="D134" s="427"/>
      <c r="E134" s="428"/>
      <c r="F134" s="439"/>
      <c r="G134" s="440"/>
      <c r="H134" s="660"/>
      <c r="I134" s="661"/>
      <c r="J134" s="661"/>
      <c r="K134" s="662"/>
      <c r="L134" s="11"/>
      <c r="M134" s="663"/>
      <c r="N134" s="664"/>
      <c r="O134" s="181"/>
      <c r="P134" s="276"/>
      <c r="Q134" s="430"/>
      <c r="R134" s="665"/>
      <c r="S134" s="431"/>
      <c r="T134" s="666"/>
      <c r="U134" s="667"/>
      <c r="V134" s="667"/>
      <c r="W134" s="667"/>
      <c r="X134" s="668"/>
      <c r="Y134" s="181"/>
      <c r="Z134" s="181"/>
      <c r="AA134" s="181" t="b">
        <f t="shared" si="6"/>
        <v>0</v>
      </c>
      <c r="AB134" s="181" t="b">
        <f t="shared" si="7"/>
        <v>0</v>
      </c>
      <c r="AH134" s="138" t="b">
        <f t="shared" si="8"/>
        <v>0</v>
      </c>
    </row>
    <row r="135" spans="1:34" ht="32.25" customHeight="1" x14ac:dyDescent="0.3">
      <c r="A135" s="159"/>
      <c r="B135" s="430" t="str">
        <f>Välj_text</f>
        <v>Välj Roll/kompetens</v>
      </c>
      <c r="C135" s="659"/>
      <c r="D135" s="427"/>
      <c r="E135" s="428"/>
      <c r="F135" s="439"/>
      <c r="G135" s="440"/>
      <c r="H135" s="660"/>
      <c r="I135" s="661"/>
      <c r="J135" s="661"/>
      <c r="K135" s="662"/>
      <c r="L135" s="11"/>
      <c r="M135" s="663"/>
      <c r="N135" s="664"/>
      <c r="O135" s="221"/>
      <c r="P135" s="276"/>
      <c r="Q135" s="430"/>
      <c r="R135" s="665"/>
      <c r="S135" s="431"/>
      <c r="T135" s="666"/>
      <c r="U135" s="667"/>
      <c r="V135" s="667"/>
      <c r="W135" s="667"/>
      <c r="X135" s="668"/>
      <c r="Y135" s="181"/>
      <c r="Z135" s="181"/>
      <c r="AA135" s="181" t="b">
        <f t="shared" si="6"/>
        <v>0</v>
      </c>
      <c r="AB135" s="181" t="b">
        <f t="shared" si="7"/>
        <v>0</v>
      </c>
      <c r="AH135" s="138" t="b">
        <f t="shared" si="8"/>
        <v>0</v>
      </c>
    </row>
    <row r="136" spans="1:34" ht="6.75" customHeight="1" x14ac:dyDescent="0.3">
      <c r="A136" s="126">
        <v>1</v>
      </c>
      <c r="AA136" s="181"/>
      <c r="AB136" s="181"/>
      <c r="AH136" s="138"/>
    </row>
    <row r="137" spans="1:34" ht="54.75" customHeight="1" x14ac:dyDescent="0.3">
      <c r="A137" s="159">
        <v>1</v>
      </c>
      <c r="B137" s="128"/>
      <c r="D137" s="153"/>
      <c r="E137" s="153"/>
      <c r="F137" s="153"/>
      <c r="G137" s="153"/>
      <c r="H137" s="153"/>
      <c r="I137" s="153"/>
      <c r="J137" s="153"/>
      <c r="L137" s="222" t="str">
        <f>IF(UtvarderingsVal="Alt3","","Max poäng för uppfyllda bör-krav")</f>
        <v>Max poäng för uppfyllda bör-krav</v>
      </c>
      <c r="P137" s="153"/>
      <c r="Q137" s="153"/>
      <c r="R137" s="153"/>
      <c r="S137" s="153"/>
      <c r="T137" s="153"/>
      <c r="U137" s="153"/>
      <c r="V137" s="153"/>
      <c r="W137" s="158"/>
      <c r="X137" s="161"/>
      <c r="Y137" s="153"/>
      <c r="Z137" s="153"/>
      <c r="AA137" s="181"/>
      <c r="AB137" s="181"/>
      <c r="AH137" s="138"/>
    </row>
    <row r="138" spans="1:34" ht="27" customHeight="1" x14ac:dyDescent="0.3">
      <c r="A138" s="159">
        <v>1</v>
      </c>
      <c r="B138" s="656"/>
      <c r="C138" s="657"/>
      <c r="F138" s="153"/>
      <c r="G138" s="223"/>
      <c r="H138" s="153"/>
      <c r="I138" s="153"/>
      <c r="J138" s="153"/>
      <c r="K138" s="224"/>
      <c r="L138" s="225">
        <f>SUM(L115:L135)</f>
        <v>0</v>
      </c>
      <c r="P138" s="226" t="str">
        <f>IF(UtvarderingsVal="Alt3","","Total erhållen poängsumma:")</f>
        <v>Total erhållen poängsumma:</v>
      </c>
      <c r="Q138" s="227">
        <f>SUMIF(P115:P124,"Ja",L115:L124)+SUM(P126:P135)</f>
        <v>0</v>
      </c>
      <c r="R138" s="658"/>
      <c r="S138" s="657"/>
      <c r="T138" s="153"/>
      <c r="U138" s="153"/>
      <c r="V138" s="153"/>
      <c r="W138" s="158"/>
      <c r="X138" s="169"/>
      <c r="Y138" s="161"/>
      <c r="Z138" s="181"/>
      <c r="AA138" s="181"/>
      <c r="AB138" s="181"/>
      <c r="AH138" s="138"/>
    </row>
    <row r="139" spans="1:34" ht="14" x14ac:dyDescent="0.3">
      <c r="A139" s="159"/>
      <c r="B139" s="153"/>
      <c r="C139" s="153"/>
      <c r="D139" s="153"/>
      <c r="E139" s="153"/>
      <c r="F139" s="153"/>
      <c r="G139" s="153"/>
      <c r="H139" s="153"/>
      <c r="I139" s="153"/>
      <c r="J139" s="153"/>
      <c r="P139" s="153"/>
      <c r="Q139" s="153"/>
      <c r="R139" s="153"/>
      <c r="S139" s="153"/>
      <c r="T139" s="153"/>
      <c r="U139" s="153"/>
      <c r="V139" s="153"/>
      <c r="W139" s="153"/>
      <c r="X139" s="158"/>
      <c r="Y139" s="161"/>
      <c r="Z139" s="153"/>
      <c r="AA139" s="181"/>
      <c r="AB139" s="181"/>
      <c r="AH139" s="138"/>
    </row>
    <row r="140" spans="1:34" ht="21" customHeight="1" x14ac:dyDescent="0.3">
      <c r="C140" s="228"/>
      <c r="D140" s="228"/>
      <c r="E140" s="229"/>
      <c r="F140" s="229"/>
      <c r="G140" s="229"/>
      <c r="H140" s="229"/>
      <c r="I140" s="230"/>
      <c r="J140" s="188"/>
      <c r="P140" s="162"/>
      <c r="R140" s="188"/>
      <c r="S140" s="188"/>
      <c r="T140" s="128"/>
      <c r="U140" s="188"/>
      <c r="V140" s="129"/>
      <c r="W140" s="231"/>
      <c r="X140" s="153"/>
      <c r="Y140" s="153"/>
      <c r="Z140" s="153"/>
      <c r="AA140" s="181"/>
      <c r="AB140" s="181"/>
      <c r="AH140" s="138"/>
    </row>
    <row r="141" spans="1:34" ht="7.5" customHeight="1" x14ac:dyDescent="0.3">
      <c r="B141" s="228"/>
      <c r="C141" s="228"/>
      <c r="D141" s="228"/>
      <c r="E141" s="171"/>
      <c r="F141" s="171"/>
      <c r="G141" s="171"/>
      <c r="H141" s="171"/>
      <c r="J141" s="188"/>
      <c r="P141" s="162"/>
      <c r="R141" s="188"/>
      <c r="S141" s="188"/>
      <c r="T141" s="128"/>
      <c r="U141" s="188"/>
      <c r="V141" s="129"/>
      <c r="W141" s="231"/>
      <c r="X141" s="153"/>
      <c r="Y141" s="153"/>
      <c r="Z141" s="153"/>
      <c r="AA141" s="181"/>
      <c r="AB141" s="181"/>
      <c r="AH141" s="138"/>
    </row>
    <row r="142" spans="1:34" ht="23.25" customHeight="1" x14ac:dyDescent="0.25">
      <c r="A142" s="126" t="s">
        <v>147</v>
      </c>
      <c r="B142" s="232" t="s">
        <v>345</v>
      </c>
      <c r="C142" s="233"/>
      <c r="D142" s="234"/>
      <c r="E142" s="235"/>
      <c r="F142" s="236"/>
      <c r="G142" s="236"/>
      <c r="H142" s="236"/>
      <c r="I142" s="235"/>
      <c r="J142" s="237"/>
      <c r="K142" s="235"/>
      <c r="L142" s="238"/>
      <c r="M142" s="235"/>
      <c r="N142" s="239"/>
      <c r="P142" s="634" t="s">
        <v>116</v>
      </c>
      <c r="Q142" s="635"/>
      <c r="R142" s="638" t="s">
        <v>107</v>
      </c>
      <c r="S142" s="640" t="s">
        <v>614</v>
      </c>
      <c r="T142" s="641"/>
      <c r="U142" s="641"/>
      <c r="V142" s="641"/>
      <c r="W142" s="641"/>
      <c r="X142" s="635"/>
      <c r="Y142" s="169"/>
      <c r="Z142" s="153"/>
      <c r="AA142" s="153"/>
      <c r="AB142" s="153"/>
    </row>
    <row r="143" spans="1:34" ht="27" customHeight="1" x14ac:dyDescent="0.25">
      <c r="A143" s="126" t="s">
        <v>147</v>
      </c>
      <c r="B143" s="240" t="s">
        <v>120</v>
      </c>
      <c r="J143" s="188"/>
      <c r="N143" s="241"/>
      <c r="P143" s="636"/>
      <c r="Q143" s="637"/>
      <c r="R143" s="639"/>
      <c r="S143" s="636"/>
      <c r="T143" s="642"/>
      <c r="U143" s="642"/>
      <c r="V143" s="642"/>
      <c r="W143" s="642"/>
      <c r="X143" s="637"/>
      <c r="Y143" s="169"/>
      <c r="Z143" s="153"/>
      <c r="AA143" s="153"/>
      <c r="AB143" s="153"/>
    </row>
    <row r="144" spans="1:34" ht="66" customHeight="1" x14ac:dyDescent="0.35">
      <c r="A144" s="126" t="s">
        <v>147</v>
      </c>
      <c r="B144" s="242" t="s">
        <v>76</v>
      </c>
      <c r="J144" s="188"/>
      <c r="N144" s="241"/>
      <c r="P144" s="636"/>
      <c r="Q144" s="637"/>
      <c r="R144" s="639"/>
      <c r="S144" s="636"/>
      <c r="T144" s="642"/>
      <c r="U144" s="642"/>
      <c r="V144" s="642"/>
      <c r="W144" s="642"/>
      <c r="X144" s="637"/>
      <c r="Y144" s="169"/>
      <c r="Z144" s="153"/>
      <c r="AA144" s="153"/>
      <c r="AB144" s="153"/>
    </row>
    <row r="145" spans="1:34" ht="20.25" customHeight="1" x14ac:dyDescent="0.3">
      <c r="A145" s="126" t="s">
        <v>147</v>
      </c>
      <c r="B145" s="240" t="s">
        <v>119</v>
      </c>
      <c r="J145" s="243" t="s">
        <v>101</v>
      </c>
      <c r="N145" s="244"/>
      <c r="P145" s="245"/>
      <c r="Q145" s="643" t="s">
        <v>105</v>
      </c>
      <c r="R145" s="645" t="s">
        <v>102</v>
      </c>
      <c r="S145" s="647" t="s">
        <v>103</v>
      </c>
      <c r="T145" s="648"/>
      <c r="U145" s="647" t="s">
        <v>104</v>
      </c>
      <c r="V145" s="648"/>
      <c r="W145" s="651" t="s">
        <v>145</v>
      </c>
      <c r="X145" s="652"/>
      <c r="Y145" s="139"/>
      <c r="Z145" s="139"/>
      <c r="AD145" s="166"/>
      <c r="AE145" s="246"/>
    </row>
    <row r="146" spans="1:34" ht="21.75" customHeight="1" x14ac:dyDescent="0.3">
      <c r="A146" s="126" t="s">
        <v>147</v>
      </c>
      <c r="B146" s="247" t="s">
        <v>108</v>
      </c>
      <c r="C146" s="248"/>
      <c r="D146" s="249"/>
      <c r="E146" s="250"/>
      <c r="F146" s="251"/>
      <c r="G146" s="251"/>
      <c r="H146" s="252"/>
      <c r="I146" s="253" t="s">
        <v>144</v>
      </c>
      <c r="J146" s="12">
        <v>1</v>
      </c>
      <c r="L146" s="655"/>
      <c r="M146" s="655"/>
      <c r="N146" s="244"/>
      <c r="P146" s="254" t="s">
        <v>115</v>
      </c>
      <c r="Q146" s="644"/>
      <c r="R146" s="646"/>
      <c r="S146" s="649"/>
      <c r="T146" s="650"/>
      <c r="U146" s="649"/>
      <c r="V146" s="650"/>
      <c r="W146" s="653"/>
      <c r="X146" s="654"/>
      <c r="Y146" s="139"/>
      <c r="Z146" s="139"/>
      <c r="AD146" s="166"/>
      <c r="AE146" s="153"/>
    </row>
    <row r="147" spans="1:34" ht="21.75" customHeight="1" x14ac:dyDescent="0.3">
      <c r="A147" s="126" t="s">
        <v>147</v>
      </c>
      <c r="B147" s="247" t="s">
        <v>112</v>
      </c>
      <c r="C147" s="250"/>
      <c r="D147" s="255"/>
      <c r="E147" s="250"/>
      <c r="F147" s="251"/>
      <c r="G147" s="251"/>
      <c r="H147" s="252"/>
      <c r="I147" s="253" t="s">
        <v>159</v>
      </c>
      <c r="J147" s="12">
        <v>0</v>
      </c>
      <c r="L147" s="614"/>
      <c r="M147" s="614"/>
      <c r="N147" s="244"/>
      <c r="P147" s="256">
        <f>X69</f>
        <v>0</v>
      </c>
      <c r="Q147" s="374">
        <f>J146</f>
        <v>1</v>
      </c>
      <c r="R147" s="13"/>
      <c r="S147" s="615">
        <f>IFERROR(R147/P147*100,0)</f>
        <v>0</v>
      </c>
      <c r="T147" s="616"/>
      <c r="U147" s="617">
        <f>IFERROR(S147*Q147,"")</f>
        <v>0</v>
      </c>
      <c r="V147" s="618"/>
      <c r="W147" s="619" t="str">
        <f>IFERROR(SUM(U147+U149),"")</f>
        <v/>
      </c>
      <c r="X147" s="620"/>
      <c r="Y147" s="139"/>
      <c r="Z147" s="139"/>
      <c r="AD147" s="166"/>
      <c r="AE147" s="257"/>
    </row>
    <row r="148" spans="1:34" ht="29.25" customHeight="1" x14ac:dyDescent="0.25">
      <c r="A148" s="126" t="s">
        <v>147</v>
      </c>
      <c r="B148" s="625" t="s">
        <v>48</v>
      </c>
      <c r="C148" s="626"/>
      <c r="D148" s="627"/>
      <c r="E148" s="250"/>
      <c r="F148" s="258"/>
      <c r="G148" s="258"/>
      <c r="H148" s="259"/>
      <c r="I148" s="260" t="s">
        <v>49</v>
      </c>
      <c r="J148" s="261">
        <f>J147+J146</f>
        <v>1</v>
      </c>
      <c r="L148" s="262"/>
      <c r="M148" s="262"/>
      <c r="N148" s="263"/>
      <c r="P148" s="264" t="s">
        <v>109</v>
      </c>
      <c r="Q148" s="265"/>
      <c r="R148" s="266"/>
      <c r="S148" s="628"/>
      <c r="T148" s="629"/>
      <c r="U148" s="630"/>
      <c r="V148" s="631"/>
      <c r="W148" s="621"/>
      <c r="X148" s="622"/>
      <c r="Y148" s="139"/>
      <c r="Z148" s="139"/>
      <c r="AD148" s="166"/>
      <c r="AE148" s="153"/>
    </row>
    <row r="149" spans="1:34" ht="27.75" customHeight="1" x14ac:dyDescent="0.25">
      <c r="A149" s="126" t="s">
        <v>147</v>
      </c>
      <c r="B149" s="267"/>
      <c r="C149" s="268"/>
      <c r="D149" s="268"/>
      <c r="E149" s="268"/>
      <c r="F149" s="268"/>
      <c r="G149" s="268"/>
      <c r="H149" s="268"/>
      <c r="I149" s="268"/>
      <c r="J149" s="269"/>
      <c r="K149" s="270"/>
      <c r="L149" s="270"/>
      <c r="M149" s="270"/>
      <c r="N149" s="271"/>
      <c r="P149" s="272">
        <f>Q138</f>
        <v>0</v>
      </c>
      <c r="Q149" s="374">
        <f>J147</f>
        <v>0</v>
      </c>
      <c r="R149" s="273"/>
      <c r="S149" s="632"/>
      <c r="T149" s="633"/>
      <c r="U149" s="617" t="str">
        <f>IFERROR(((P149/L138)*100)*Q149,"")</f>
        <v/>
      </c>
      <c r="V149" s="618"/>
      <c r="W149" s="623"/>
      <c r="X149" s="624"/>
      <c r="Y149" s="139"/>
      <c r="Z149" s="139"/>
      <c r="AD149" s="166"/>
      <c r="AE149" s="257"/>
    </row>
    <row r="150" spans="1:34" ht="8.25" customHeight="1" x14ac:dyDescent="0.25">
      <c r="A150" s="126" t="s">
        <v>147</v>
      </c>
      <c r="J150" s="188"/>
      <c r="L150" s="147"/>
      <c r="M150" s="147"/>
      <c r="N150" s="147"/>
      <c r="P150" s="274"/>
      <c r="R150" s="274"/>
      <c r="S150" s="613"/>
      <c r="T150" s="613"/>
      <c r="U150" s="613"/>
      <c r="V150" s="613"/>
      <c r="W150" s="139"/>
      <c r="Y150" s="139"/>
      <c r="Z150" s="139"/>
      <c r="AD150" s="166"/>
      <c r="AE150" s="153"/>
    </row>
    <row r="151" spans="1:34" x14ac:dyDescent="0.25">
      <c r="B151" s="187"/>
      <c r="C151" s="187"/>
      <c r="D151" s="187"/>
      <c r="E151" s="187"/>
      <c r="F151" s="187"/>
      <c r="G151" s="187"/>
      <c r="H151" s="187"/>
      <c r="I151" s="187"/>
      <c r="J151" s="188"/>
      <c r="L151" s="189"/>
      <c r="M151" s="189"/>
      <c r="N151" s="189"/>
      <c r="P151" s="190"/>
      <c r="R151" s="166"/>
      <c r="U151" s="139"/>
      <c r="V151" s="139"/>
      <c r="W151" s="188"/>
      <c r="AD151" s="188"/>
    </row>
    <row r="152" spans="1:34" x14ac:dyDescent="0.25">
      <c r="B152" s="187"/>
      <c r="C152" s="187"/>
      <c r="D152" s="187"/>
      <c r="E152" s="187"/>
      <c r="F152" s="187"/>
      <c r="G152" s="187"/>
      <c r="H152" s="187"/>
      <c r="I152" s="187"/>
      <c r="J152" s="188"/>
      <c r="L152" s="189"/>
      <c r="M152" s="189"/>
      <c r="N152" s="189"/>
      <c r="P152" s="190"/>
      <c r="R152" s="166"/>
      <c r="U152" s="139"/>
      <c r="V152" s="139"/>
      <c r="W152" s="188"/>
      <c r="AD152" s="188"/>
    </row>
    <row r="153" spans="1:34" ht="18" x14ac:dyDescent="0.25">
      <c r="B153" s="476" t="s">
        <v>329</v>
      </c>
      <c r="C153" s="476"/>
      <c r="D153" s="476"/>
      <c r="E153" s="476"/>
      <c r="F153" s="476"/>
      <c r="H153" s="191"/>
      <c r="I153" s="191"/>
      <c r="J153" s="191"/>
      <c r="S153" s="153"/>
      <c r="T153" s="153"/>
      <c r="U153" s="153"/>
      <c r="W153" s="153"/>
    </row>
    <row r="154" spans="1:34" ht="26.25" customHeight="1" x14ac:dyDescent="0.25">
      <c r="B154" s="432" t="s">
        <v>328</v>
      </c>
      <c r="C154" s="433"/>
      <c r="D154" s="433"/>
      <c r="E154" s="433"/>
      <c r="F154" s="433"/>
      <c r="G154" s="433"/>
      <c r="H154" s="433"/>
      <c r="I154" s="433"/>
      <c r="J154" s="191"/>
      <c r="S154" s="153"/>
      <c r="T154" s="153"/>
      <c r="U154" s="153"/>
      <c r="W154" s="153"/>
    </row>
    <row r="155" spans="1:34" ht="13" x14ac:dyDescent="0.25">
      <c r="B155" s="127" t="s">
        <v>110</v>
      </c>
      <c r="H155" s="191"/>
      <c r="I155" s="191"/>
      <c r="J155" s="191"/>
      <c r="K155" s="128"/>
      <c r="P155" s="127"/>
      <c r="U155" s="153"/>
      <c r="V155" s="153"/>
      <c r="W155" s="153"/>
    </row>
    <row r="156" spans="1:34" ht="19.5" customHeight="1" x14ac:dyDescent="0.25">
      <c r="B156" s="435" t="s">
        <v>350</v>
      </c>
      <c r="C156" s="436"/>
      <c r="D156" s="436"/>
      <c r="E156" s="436"/>
      <c r="F156" s="436"/>
      <c r="G156" s="436"/>
      <c r="H156" s="436"/>
      <c r="I156" s="437"/>
      <c r="J156" s="191"/>
      <c r="K156" s="128"/>
      <c r="P156" s="434"/>
      <c r="Q156" s="434"/>
      <c r="R156" s="434"/>
      <c r="S156" s="434"/>
      <c r="T156" s="193"/>
      <c r="U156" s="153"/>
    </row>
    <row r="157" spans="1:34" ht="19.5" customHeight="1" x14ac:dyDescent="0.25">
      <c r="B157" s="447"/>
      <c r="C157" s="448"/>
      <c r="D157" s="448"/>
      <c r="E157" s="448"/>
      <c r="F157" s="448"/>
      <c r="G157" s="448"/>
      <c r="H157" s="448"/>
      <c r="I157" s="449"/>
      <c r="J157" s="191"/>
      <c r="K157" s="128"/>
      <c r="U157" s="153"/>
      <c r="AG157" s="153"/>
      <c r="AH157" s="153"/>
    </row>
    <row r="158" spans="1:34" ht="19.5" customHeight="1" x14ac:dyDescent="0.25">
      <c r="B158" s="447"/>
      <c r="C158" s="448"/>
      <c r="D158" s="448"/>
      <c r="E158" s="448"/>
      <c r="F158" s="448"/>
      <c r="G158" s="448"/>
      <c r="H158" s="448"/>
      <c r="I158" s="449"/>
      <c r="K158" s="128"/>
      <c r="U158" s="153"/>
      <c r="X158" s="595"/>
      <c r="Y158" s="595"/>
      <c r="Z158" s="595"/>
      <c r="AA158" s="595"/>
      <c r="AB158" s="595"/>
      <c r="AG158" s="153"/>
      <c r="AH158" s="153"/>
    </row>
    <row r="159" spans="1:34" ht="19.5" customHeight="1" x14ac:dyDescent="0.25">
      <c r="B159" s="450"/>
      <c r="C159" s="450"/>
      <c r="D159" s="450"/>
      <c r="E159" s="450"/>
      <c r="F159" s="450"/>
      <c r="G159" s="450"/>
      <c r="H159" s="450"/>
      <c r="I159" s="450"/>
      <c r="K159" s="128"/>
      <c r="U159" s="153"/>
      <c r="X159" s="595"/>
      <c r="Y159" s="595"/>
      <c r="Z159" s="595"/>
      <c r="AA159" s="595"/>
      <c r="AB159" s="595"/>
      <c r="AG159" s="153"/>
      <c r="AH159" s="153"/>
    </row>
    <row r="160" spans="1:34" ht="12.75" customHeight="1" x14ac:dyDescent="0.25">
      <c r="J160" s="188"/>
      <c r="P160" s="188"/>
      <c r="Q160" s="188"/>
      <c r="R160" s="188"/>
      <c r="S160" s="188"/>
      <c r="T160" s="188"/>
      <c r="U160" s="153"/>
      <c r="X160" s="595"/>
      <c r="Y160" s="595"/>
      <c r="Z160" s="595"/>
      <c r="AA160" s="595"/>
      <c r="AB160" s="595"/>
      <c r="AG160" s="153"/>
      <c r="AH160" s="153"/>
    </row>
    <row r="161" spans="2:34" ht="19.5" customHeight="1" x14ac:dyDescent="0.25">
      <c r="B161" s="127" t="s">
        <v>335</v>
      </c>
      <c r="P161" s="127"/>
      <c r="U161" s="153"/>
      <c r="X161" s="595"/>
      <c r="Y161" s="595"/>
      <c r="Z161" s="595"/>
      <c r="AA161" s="595"/>
      <c r="AB161" s="595"/>
      <c r="AG161" s="153"/>
      <c r="AH161" s="153"/>
    </row>
    <row r="162" spans="2:34" ht="19.5" customHeight="1" x14ac:dyDescent="0.25">
      <c r="B162" s="446" t="s">
        <v>158</v>
      </c>
      <c r="C162" s="446"/>
      <c r="D162" s="446"/>
      <c r="E162" s="446"/>
      <c r="F162" s="446"/>
      <c r="G162" s="446"/>
      <c r="H162" s="446"/>
      <c r="I162" s="446"/>
      <c r="P162" s="434"/>
      <c r="Q162" s="434"/>
      <c r="R162" s="434"/>
      <c r="S162" s="434"/>
      <c r="T162" s="193"/>
      <c r="U162" s="153"/>
      <c r="X162" s="595"/>
      <c r="Y162" s="595"/>
      <c r="Z162" s="595"/>
      <c r="AA162" s="595"/>
      <c r="AB162" s="595"/>
    </row>
    <row r="163" spans="2:34" ht="19.5" customHeight="1" x14ac:dyDescent="0.25">
      <c r="B163" s="450"/>
      <c r="C163" s="450"/>
      <c r="D163" s="450"/>
      <c r="E163" s="450"/>
      <c r="F163" s="450"/>
      <c r="G163" s="450"/>
      <c r="H163" s="450"/>
      <c r="I163" s="450"/>
      <c r="U163" s="153"/>
      <c r="X163" s="595"/>
      <c r="Y163" s="595"/>
      <c r="Z163" s="595"/>
      <c r="AA163" s="595"/>
      <c r="AB163" s="595"/>
      <c r="AG163" s="153"/>
      <c r="AH163" s="153"/>
    </row>
    <row r="164" spans="2:34" ht="19.5" customHeight="1" x14ac:dyDescent="0.25">
      <c r="B164" s="450"/>
      <c r="C164" s="450"/>
      <c r="D164" s="450"/>
      <c r="E164" s="450"/>
      <c r="F164" s="450"/>
      <c r="G164" s="450"/>
      <c r="H164" s="450"/>
      <c r="I164" s="450"/>
      <c r="U164" s="153"/>
      <c r="X164" s="595"/>
      <c r="Y164" s="595"/>
      <c r="Z164" s="595"/>
      <c r="AA164" s="595"/>
      <c r="AB164" s="595"/>
      <c r="AG164" s="153"/>
      <c r="AH164" s="153"/>
    </row>
    <row r="165" spans="2:34" ht="19.5" customHeight="1" x14ac:dyDescent="0.25">
      <c r="B165" s="450"/>
      <c r="C165" s="450"/>
      <c r="D165" s="450"/>
      <c r="E165" s="450"/>
      <c r="F165" s="450"/>
      <c r="G165" s="450"/>
      <c r="H165" s="450"/>
      <c r="I165" s="450"/>
      <c r="U165" s="153"/>
      <c r="X165" s="595"/>
      <c r="Y165" s="595"/>
      <c r="Z165" s="595"/>
      <c r="AA165" s="595"/>
      <c r="AB165" s="595"/>
      <c r="AG165" s="153"/>
      <c r="AH165" s="153"/>
    </row>
    <row r="166" spans="2:34" ht="19.5" customHeight="1" x14ac:dyDescent="0.25">
      <c r="U166" s="153"/>
      <c r="X166" s="595"/>
      <c r="Y166" s="595"/>
      <c r="Z166" s="595"/>
      <c r="AA166" s="595"/>
      <c r="AB166" s="595"/>
      <c r="AG166" s="153"/>
      <c r="AH166" s="153"/>
    </row>
    <row r="167" spans="2:34" ht="19.5" customHeight="1" x14ac:dyDescent="0.25">
      <c r="B167" s="127" t="s">
        <v>336</v>
      </c>
      <c r="P167" s="127"/>
      <c r="U167" s="153"/>
      <c r="X167" s="595"/>
      <c r="Y167" s="595"/>
      <c r="Z167" s="595"/>
      <c r="AA167" s="595"/>
      <c r="AB167" s="595"/>
      <c r="AG167" s="153"/>
      <c r="AH167" s="153"/>
    </row>
    <row r="168" spans="2:34" ht="19.5" customHeight="1" x14ac:dyDescent="0.25">
      <c r="B168" s="446" t="s">
        <v>337</v>
      </c>
      <c r="C168" s="446"/>
      <c r="D168" s="446"/>
      <c r="E168" s="446"/>
      <c r="F168" s="446"/>
      <c r="G168" s="446"/>
      <c r="H168" s="446"/>
      <c r="I168" s="446"/>
      <c r="P168" s="593"/>
      <c r="Q168" s="593"/>
      <c r="R168" s="593"/>
      <c r="S168" s="593"/>
      <c r="T168" s="193"/>
      <c r="U168" s="153"/>
      <c r="X168" s="595"/>
      <c r="Y168" s="595"/>
      <c r="Z168" s="595"/>
      <c r="AA168" s="595"/>
      <c r="AB168" s="595"/>
    </row>
    <row r="169" spans="2:34" ht="19.5" customHeight="1" x14ac:dyDescent="0.25">
      <c r="B169" s="450"/>
      <c r="C169" s="450"/>
      <c r="D169" s="450"/>
      <c r="E169" s="450"/>
      <c r="F169" s="450"/>
      <c r="G169" s="450"/>
      <c r="H169" s="450"/>
      <c r="I169" s="450"/>
      <c r="U169" s="153"/>
      <c r="X169" s="595"/>
      <c r="Y169" s="595"/>
      <c r="Z169" s="595"/>
      <c r="AA169" s="595"/>
      <c r="AB169" s="595"/>
      <c r="AG169" s="153"/>
      <c r="AH169" s="153"/>
    </row>
    <row r="170" spans="2:34" ht="19.5" customHeight="1" x14ac:dyDescent="0.25">
      <c r="B170" s="450"/>
      <c r="C170" s="450"/>
      <c r="D170" s="450"/>
      <c r="E170" s="450"/>
      <c r="F170" s="450"/>
      <c r="G170" s="450"/>
      <c r="H170" s="450"/>
      <c r="I170" s="450"/>
      <c r="U170" s="153"/>
      <c r="X170" s="595"/>
      <c r="Y170" s="595"/>
      <c r="Z170" s="595"/>
      <c r="AA170" s="595"/>
      <c r="AB170" s="595"/>
      <c r="AG170" s="153"/>
      <c r="AH170" s="153"/>
    </row>
    <row r="171" spans="2:34" ht="19.5" customHeight="1" x14ac:dyDescent="0.25">
      <c r="B171" s="450"/>
      <c r="C171" s="450"/>
      <c r="D171" s="450"/>
      <c r="E171" s="450"/>
      <c r="F171" s="450"/>
      <c r="G171" s="450"/>
      <c r="H171" s="450"/>
      <c r="I171" s="450"/>
      <c r="U171" s="153"/>
      <c r="X171" s="595"/>
      <c r="Y171" s="595"/>
      <c r="Z171" s="595"/>
      <c r="AA171" s="595"/>
      <c r="AB171" s="595"/>
      <c r="AG171" s="153"/>
      <c r="AH171" s="153"/>
    </row>
    <row r="172" spans="2:34" ht="19.5" customHeight="1" x14ac:dyDescent="0.25">
      <c r="B172" s="450"/>
      <c r="C172" s="450"/>
      <c r="D172" s="450"/>
      <c r="E172" s="450"/>
      <c r="F172" s="450"/>
      <c r="G172" s="450"/>
      <c r="H172" s="450"/>
      <c r="I172" s="450"/>
      <c r="U172" s="153"/>
      <c r="X172" s="595"/>
      <c r="Y172" s="595"/>
      <c r="Z172" s="595"/>
      <c r="AA172" s="595"/>
      <c r="AB172" s="595"/>
      <c r="AG172" s="153"/>
      <c r="AH172" s="153"/>
    </row>
    <row r="173" spans="2:34" ht="19.5" customHeight="1" x14ac:dyDescent="0.25">
      <c r="B173" s="450"/>
      <c r="C173" s="450"/>
      <c r="D173" s="450"/>
      <c r="E173" s="450"/>
      <c r="F173" s="450"/>
      <c r="G173" s="450"/>
      <c r="H173" s="450"/>
      <c r="I173" s="450"/>
      <c r="U173" s="153"/>
      <c r="X173" s="595"/>
      <c r="Y173" s="595"/>
      <c r="Z173" s="595"/>
      <c r="AA173" s="595"/>
      <c r="AB173" s="595"/>
      <c r="AG173" s="153"/>
      <c r="AH173" s="153"/>
    </row>
    <row r="174" spans="2:34" ht="17.25" customHeight="1" x14ac:dyDescent="0.25">
      <c r="B174" s="194"/>
      <c r="C174" s="194"/>
      <c r="D174" s="194"/>
      <c r="E174" s="194"/>
      <c r="F174" s="194"/>
      <c r="H174" s="195"/>
      <c r="I174" s="195"/>
      <c r="J174" s="195"/>
      <c r="P174" s="196"/>
      <c r="S174" s="153"/>
      <c r="T174" s="153"/>
      <c r="U174" s="153"/>
      <c r="X174" s="595"/>
      <c r="Y174" s="595"/>
      <c r="Z174" s="595"/>
      <c r="AA174" s="595"/>
      <c r="AB174" s="595"/>
      <c r="AG174" s="153"/>
      <c r="AH174" s="153"/>
    </row>
    <row r="175" spans="2:34" ht="19.5" customHeight="1" x14ac:dyDescent="0.25">
      <c r="B175" s="127" t="s">
        <v>152</v>
      </c>
      <c r="P175" s="127"/>
      <c r="U175" s="153"/>
      <c r="X175" s="595"/>
      <c r="Y175" s="595"/>
      <c r="Z175" s="595"/>
      <c r="AA175" s="595"/>
      <c r="AB175" s="595"/>
      <c r="AG175" s="153"/>
      <c r="AH175" s="153"/>
    </row>
    <row r="176" spans="2:34" ht="19.5" customHeight="1" x14ac:dyDescent="0.25">
      <c r="B176" s="446" t="s">
        <v>174</v>
      </c>
      <c r="C176" s="446"/>
      <c r="D176" s="446"/>
      <c r="E176" s="446"/>
      <c r="F176" s="446"/>
      <c r="G176" s="446"/>
      <c r="H176" s="446"/>
      <c r="I176" s="446"/>
      <c r="K176" s="128"/>
      <c r="P176" s="434"/>
      <c r="Q176" s="434"/>
      <c r="R176" s="434"/>
      <c r="S176" s="434"/>
      <c r="T176" s="193"/>
      <c r="U176" s="153"/>
      <c r="X176" s="595"/>
      <c r="Y176" s="595"/>
      <c r="Z176" s="595"/>
      <c r="AA176" s="595"/>
      <c r="AB176" s="595"/>
    </row>
    <row r="177" spans="2:47" ht="19.5" customHeight="1" x14ac:dyDescent="0.25">
      <c r="B177" s="450"/>
      <c r="C177" s="450"/>
      <c r="D177" s="450"/>
      <c r="E177" s="450"/>
      <c r="F177" s="450"/>
      <c r="G177" s="450"/>
      <c r="H177" s="450"/>
      <c r="I177" s="450"/>
      <c r="K177" s="128"/>
      <c r="U177" s="153"/>
      <c r="X177" s="595"/>
      <c r="Y177" s="595"/>
      <c r="Z177" s="595"/>
      <c r="AA177" s="595"/>
      <c r="AB177" s="595"/>
      <c r="AG177" s="153"/>
      <c r="AH177" s="153"/>
    </row>
    <row r="178" spans="2:47" ht="19.5" customHeight="1" x14ac:dyDescent="0.25">
      <c r="B178" s="450"/>
      <c r="C178" s="450"/>
      <c r="D178" s="450"/>
      <c r="E178" s="450"/>
      <c r="F178" s="450"/>
      <c r="G178" s="450"/>
      <c r="H178" s="450"/>
      <c r="I178" s="450"/>
      <c r="K178" s="128"/>
      <c r="U178" s="153"/>
      <c r="X178" s="595"/>
      <c r="Y178" s="595"/>
      <c r="Z178" s="595"/>
      <c r="AA178" s="595"/>
      <c r="AB178" s="595"/>
      <c r="AG178" s="153"/>
      <c r="AH178" s="153"/>
    </row>
    <row r="179" spans="2:47" ht="19.5" customHeight="1" x14ac:dyDescent="0.25">
      <c r="B179" s="450"/>
      <c r="C179" s="450"/>
      <c r="D179" s="450"/>
      <c r="E179" s="450"/>
      <c r="F179" s="450"/>
      <c r="G179" s="450"/>
      <c r="H179" s="450"/>
      <c r="I179" s="450"/>
      <c r="K179" s="128"/>
      <c r="U179" s="153"/>
      <c r="X179" s="595"/>
      <c r="Y179" s="595"/>
      <c r="Z179" s="595"/>
      <c r="AA179" s="595"/>
      <c r="AB179" s="595"/>
      <c r="AG179" s="153"/>
      <c r="AH179" s="153"/>
    </row>
    <row r="180" spans="2:47" ht="19.5" customHeight="1" x14ac:dyDescent="0.25">
      <c r="J180" s="188"/>
      <c r="P180" s="188"/>
      <c r="Q180" s="188"/>
      <c r="R180" s="188"/>
      <c r="S180" s="188"/>
      <c r="T180" s="188"/>
      <c r="U180" s="153"/>
      <c r="X180" s="595"/>
      <c r="Y180" s="595"/>
      <c r="Z180" s="595"/>
      <c r="AA180" s="595"/>
      <c r="AB180" s="595"/>
      <c r="AG180" s="153"/>
      <c r="AH180" s="153"/>
    </row>
    <row r="181" spans="2:47" ht="17.25" customHeight="1" x14ac:dyDescent="0.25">
      <c r="B181" s="127" t="s">
        <v>334</v>
      </c>
      <c r="C181" s="194"/>
      <c r="D181" s="194"/>
      <c r="E181" s="194"/>
      <c r="F181" s="194"/>
      <c r="H181" s="195"/>
      <c r="I181" s="195"/>
      <c r="J181" s="195"/>
      <c r="P181" s="196"/>
      <c r="S181" s="153"/>
      <c r="T181" s="153"/>
      <c r="U181" s="153"/>
      <c r="X181" s="595"/>
      <c r="Y181" s="595"/>
      <c r="Z181" s="595"/>
      <c r="AA181" s="595"/>
      <c r="AB181" s="595"/>
      <c r="AG181" s="153"/>
      <c r="AH181" s="153"/>
    </row>
    <row r="182" spans="2:47" s="1" customFormat="1" ht="43.9" customHeight="1" x14ac:dyDescent="0.25">
      <c r="B182" s="446" t="s">
        <v>606</v>
      </c>
      <c r="C182" s="446"/>
      <c r="D182" s="446"/>
      <c r="E182" s="446"/>
      <c r="F182" s="446"/>
      <c r="G182" s="446"/>
      <c r="H182" s="446"/>
      <c r="I182" s="446"/>
      <c r="X182" s="595"/>
      <c r="Y182" s="595"/>
      <c r="Z182" s="595"/>
      <c r="AA182" s="595"/>
      <c r="AB182" s="595"/>
      <c r="AT182" s="157"/>
      <c r="AU182" s="157"/>
    </row>
    <row r="183" spans="2:47" s="1" customFormat="1" ht="41.25" customHeight="1" x14ac:dyDescent="0.25">
      <c r="B183" s="602"/>
      <c r="C183" s="603"/>
      <c r="D183" s="603"/>
      <c r="E183" s="604"/>
      <c r="F183" s="604"/>
      <c r="G183" s="604"/>
      <c r="H183" s="604"/>
      <c r="I183" s="605"/>
      <c r="X183" s="595"/>
      <c r="Y183" s="595"/>
      <c r="Z183" s="595"/>
      <c r="AA183" s="595"/>
      <c r="AB183" s="595"/>
      <c r="AT183" s="157"/>
      <c r="AU183" s="157"/>
    </row>
    <row r="184" spans="2:47" s="1" customFormat="1" ht="41.25" customHeight="1" x14ac:dyDescent="0.25">
      <c r="B184" s="606"/>
      <c r="C184" s="607"/>
      <c r="D184" s="607"/>
      <c r="E184" s="608"/>
      <c r="F184" s="608"/>
      <c r="G184" s="608"/>
      <c r="H184" s="608"/>
      <c r="I184" s="609"/>
      <c r="X184" s="595"/>
      <c r="Y184" s="595"/>
      <c r="Z184" s="595"/>
      <c r="AA184" s="595"/>
      <c r="AB184" s="595"/>
      <c r="AT184" s="157"/>
      <c r="AU184" s="157"/>
    </row>
    <row r="185" spans="2:47" s="1" customFormat="1" ht="25.5" customHeight="1" x14ac:dyDescent="0.4">
      <c r="B185" s="610"/>
      <c r="C185" s="611"/>
      <c r="D185" s="611"/>
      <c r="E185" s="611"/>
      <c r="F185" s="611"/>
      <c r="G185" s="611"/>
      <c r="H185" s="611"/>
      <c r="I185" s="612"/>
      <c r="J185" s="198"/>
      <c r="K185" s="198"/>
      <c r="L185" s="198"/>
      <c r="M185" s="198"/>
      <c r="X185" s="595"/>
      <c r="Y185" s="595"/>
      <c r="Z185" s="595"/>
      <c r="AA185" s="595"/>
      <c r="AB185" s="595"/>
      <c r="AT185" s="157"/>
      <c r="AU185" s="157"/>
    </row>
    <row r="186" spans="2:47" ht="17.25" customHeight="1" x14ac:dyDescent="0.25">
      <c r="B186" s="194"/>
      <c r="C186" s="194"/>
      <c r="D186" s="194"/>
      <c r="E186" s="194"/>
      <c r="F186" s="194"/>
      <c r="H186" s="195"/>
      <c r="I186" s="195"/>
      <c r="J186" s="195"/>
      <c r="P186" s="196"/>
      <c r="S186" s="153"/>
      <c r="T186" s="153"/>
      <c r="U186" s="153"/>
      <c r="X186" s="595"/>
      <c r="Y186" s="595"/>
      <c r="Z186" s="595"/>
      <c r="AA186" s="595"/>
      <c r="AB186" s="595"/>
      <c r="AG186" s="153"/>
      <c r="AH186" s="153"/>
    </row>
    <row r="187" spans="2:47" ht="20.25" customHeight="1" x14ac:dyDescent="0.25">
      <c r="B187" s="476" t="s">
        <v>35</v>
      </c>
      <c r="C187" s="476"/>
      <c r="D187" s="476"/>
      <c r="E187" s="476"/>
      <c r="F187" s="476"/>
      <c r="P187" s="196"/>
      <c r="S187" s="153"/>
      <c r="T187" s="153"/>
      <c r="U187" s="153"/>
      <c r="X187" s="595"/>
      <c r="Y187" s="595"/>
      <c r="Z187" s="595"/>
      <c r="AA187" s="595"/>
      <c r="AB187" s="595"/>
      <c r="AG187" s="153"/>
      <c r="AH187" s="153"/>
    </row>
    <row r="188" spans="2:47" ht="33" customHeight="1" x14ac:dyDescent="0.25">
      <c r="B188" s="435" t="s">
        <v>36</v>
      </c>
      <c r="C188" s="451"/>
      <c r="D188" s="451"/>
      <c r="E188" s="451"/>
      <c r="F188" s="451"/>
      <c r="G188" s="451"/>
      <c r="H188" s="451"/>
      <c r="I188" s="451"/>
      <c r="J188" s="199"/>
      <c r="K188" s="187"/>
      <c r="L188" s="187"/>
      <c r="M188" s="187"/>
      <c r="N188" s="187"/>
      <c r="O188" s="153"/>
      <c r="P188" s="153"/>
      <c r="Q188" s="153"/>
      <c r="R188" s="153"/>
      <c r="S188" s="153"/>
      <c r="T188" s="153"/>
      <c r="U188" s="153"/>
      <c r="X188" s="595"/>
      <c r="Y188" s="595"/>
      <c r="Z188" s="595"/>
      <c r="AA188" s="595"/>
      <c r="AB188" s="595"/>
      <c r="AG188" s="153"/>
      <c r="AH188" s="153"/>
    </row>
    <row r="189" spans="2:47" ht="17.25" customHeight="1" x14ac:dyDescent="0.25">
      <c r="B189" s="452"/>
      <c r="C189" s="453"/>
      <c r="D189" s="453"/>
      <c r="E189" s="453"/>
      <c r="F189" s="453"/>
      <c r="G189" s="453"/>
      <c r="H189" s="453"/>
      <c r="I189" s="453"/>
      <c r="J189" s="201"/>
      <c r="K189" s="202"/>
      <c r="L189" s="202"/>
      <c r="M189" s="202"/>
      <c r="N189" s="202"/>
      <c r="O189" s="153"/>
      <c r="P189" s="153"/>
      <c r="Q189" s="153"/>
      <c r="R189" s="153"/>
      <c r="S189" s="153"/>
      <c r="T189" s="153"/>
      <c r="U189" s="153"/>
      <c r="X189" s="595"/>
      <c r="Y189" s="595"/>
      <c r="Z189" s="595"/>
      <c r="AA189" s="595"/>
      <c r="AB189" s="595"/>
      <c r="AG189" s="153"/>
      <c r="AH189" s="153"/>
    </row>
    <row r="190" spans="2:47" ht="12.75" customHeight="1" x14ac:dyDescent="0.25">
      <c r="B190" s="454"/>
      <c r="C190" s="455"/>
      <c r="D190" s="455"/>
      <c r="E190" s="455"/>
      <c r="F190" s="455"/>
      <c r="G190" s="455"/>
      <c r="H190" s="455"/>
      <c r="I190" s="455"/>
      <c r="J190" s="201"/>
      <c r="K190" s="202"/>
      <c r="L190" s="202"/>
      <c r="M190" s="202"/>
      <c r="N190" s="202"/>
      <c r="X190" s="595"/>
      <c r="Y190" s="595"/>
      <c r="Z190" s="595"/>
      <c r="AA190" s="595"/>
      <c r="AB190" s="595"/>
    </row>
    <row r="191" spans="2:47" ht="12.75" customHeight="1" x14ac:dyDescent="0.25">
      <c r="B191" s="454"/>
      <c r="C191" s="455"/>
      <c r="D191" s="455"/>
      <c r="E191" s="455"/>
      <c r="F191" s="455"/>
      <c r="G191" s="455"/>
      <c r="H191" s="455"/>
      <c r="I191" s="455"/>
      <c r="J191" s="201"/>
      <c r="K191" s="202"/>
      <c r="L191" s="202"/>
      <c r="M191" s="202"/>
      <c r="N191" s="202"/>
      <c r="X191" s="595"/>
      <c r="Y191" s="595"/>
      <c r="Z191" s="595"/>
      <c r="AA191" s="595"/>
      <c r="AB191" s="595"/>
    </row>
    <row r="192" spans="2:47" ht="12.75" customHeight="1" x14ac:dyDescent="0.25">
      <c r="B192" s="454"/>
      <c r="C192" s="455"/>
      <c r="D192" s="455"/>
      <c r="E192" s="455"/>
      <c r="F192" s="455"/>
      <c r="G192" s="455"/>
      <c r="H192" s="455"/>
      <c r="I192" s="455"/>
      <c r="J192" s="201"/>
      <c r="K192" s="202"/>
      <c r="L192" s="202"/>
      <c r="M192" s="202"/>
      <c r="N192" s="202"/>
      <c r="X192" s="595"/>
      <c r="Y192" s="595"/>
      <c r="Z192" s="595"/>
      <c r="AA192" s="595"/>
      <c r="AB192" s="595"/>
    </row>
    <row r="193" spans="2:28" ht="12.75" customHeight="1" x14ac:dyDescent="0.25">
      <c r="B193" s="454"/>
      <c r="C193" s="455"/>
      <c r="D193" s="455"/>
      <c r="E193" s="455"/>
      <c r="F193" s="455"/>
      <c r="G193" s="455"/>
      <c r="H193" s="455"/>
      <c r="I193" s="455"/>
      <c r="J193" s="201"/>
      <c r="K193" s="202"/>
      <c r="L193" s="202"/>
      <c r="M193" s="202"/>
      <c r="N193" s="202"/>
      <c r="X193" s="595"/>
      <c r="Y193" s="595"/>
      <c r="Z193" s="595"/>
      <c r="AA193" s="595"/>
      <c r="AB193" s="595"/>
    </row>
    <row r="194" spans="2:28" ht="12.75" customHeight="1" x14ac:dyDescent="0.25">
      <c r="B194" s="454"/>
      <c r="C194" s="455"/>
      <c r="D194" s="455"/>
      <c r="E194" s="455"/>
      <c r="F194" s="455"/>
      <c r="G194" s="455"/>
      <c r="H194" s="455"/>
      <c r="I194" s="455"/>
      <c r="J194" s="201"/>
      <c r="K194" s="202"/>
      <c r="L194" s="202"/>
      <c r="M194" s="202"/>
      <c r="N194" s="202"/>
      <c r="X194" s="595"/>
      <c r="Y194" s="595"/>
      <c r="Z194" s="595"/>
      <c r="AA194" s="595"/>
      <c r="AB194" s="595"/>
    </row>
    <row r="195" spans="2:28" ht="12.75" customHeight="1" x14ac:dyDescent="0.25">
      <c r="B195" s="454"/>
      <c r="C195" s="455"/>
      <c r="D195" s="455"/>
      <c r="E195" s="455"/>
      <c r="F195" s="455"/>
      <c r="G195" s="455"/>
      <c r="H195" s="455"/>
      <c r="I195" s="455"/>
      <c r="J195" s="203"/>
      <c r="K195" s="169"/>
      <c r="L195" s="169"/>
      <c r="M195" s="169"/>
      <c r="N195" s="169"/>
      <c r="X195" s="595"/>
      <c r="Y195" s="595"/>
      <c r="Z195" s="595"/>
      <c r="AA195" s="595"/>
      <c r="AB195" s="595"/>
    </row>
    <row r="196" spans="2:28" ht="12.75" customHeight="1" x14ac:dyDescent="0.25">
      <c r="B196" s="454"/>
      <c r="C196" s="455"/>
      <c r="D196" s="455"/>
      <c r="E196" s="455"/>
      <c r="F196" s="455"/>
      <c r="G196" s="455"/>
      <c r="H196" s="455"/>
      <c r="I196" s="455"/>
      <c r="J196" s="203"/>
      <c r="K196" s="169"/>
      <c r="L196" s="169"/>
      <c r="M196" s="169"/>
      <c r="N196" s="169"/>
      <c r="X196" s="595"/>
      <c r="Y196" s="595"/>
      <c r="Z196" s="595"/>
      <c r="AA196" s="595"/>
      <c r="AB196" s="595"/>
    </row>
    <row r="197" spans="2:28" ht="12.75" customHeight="1" x14ac:dyDescent="0.25">
      <c r="B197" s="454"/>
      <c r="C197" s="455"/>
      <c r="D197" s="455"/>
      <c r="E197" s="455"/>
      <c r="F197" s="455"/>
      <c r="G197" s="455"/>
      <c r="H197" s="455"/>
      <c r="I197" s="455"/>
      <c r="J197" s="203"/>
      <c r="K197" s="169"/>
      <c r="L197" s="169"/>
      <c r="M197" s="169"/>
      <c r="N197" s="169"/>
      <c r="X197" s="595"/>
      <c r="Y197" s="595"/>
      <c r="Z197" s="595"/>
      <c r="AA197" s="595"/>
      <c r="AB197" s="595"/>
    </row>
    <row r="198" spans="2:28" ht="15" customHeight="1" x14ac:dyDescent="0.25">
      <c r="B198" s="456"/>
      <c r="C198" s="457"/>
      <c r="D198" s="457"/>
      <c r="E198" s="457"/>
      <c r="F198" s="457"/>
      <c r="G198" s="457"/>
      <c r="H198" s="457"/>
      <c r="I198" s="457"/>
      <c r="J198" s="203"/>
      <c r="K198" s="169"/>
      <c r="L198" s="169"/>
      <c r="M198" s="169"/>
      <c r="N198" s="169"/>
      <c r="X198" s="595"/>
      <c r="Y198" s="595"/>
      <c r="Z198" s="595"/>
      <c r="AA198" s="595"/>
      <c r="AB198" s="595"/>
    </row>
    <row r="199" spans="2:28" x14ac:dyDescent="0.25">
      <c r="P199" s="128"/>
      <c r="X199" s="595"/>
      <c r="Y199" s="595"/>
      <c r="Z199" s="595"/>
      <c r="AA199" s="595"/>
      <c r="AB199" s="595"/>
    </row>
    <row r="200" spans="2:28" ht="15" customHeight="1" x14ac:dyDescent="0.25">
      <c r="B200" s="127" t="s">
        <v>649</v>
      </c>
      <c r="M200" s="127"/>
      <c r="P200" s="127" t="s">
        <v>124</v>
      </c>
      <c r="X200" s="595"/>
      <c r="Y200" s="595"/>
      <c r="Z200" s="595"/>
      <c r="AA200" s="595"/>
      <c r="AB200" s="595"/>
    </row>
    <row r="201" spans="2:28" ht="19.5" customHeight="1" x14ac:dyDescent="0.25">
      <c r="B201" s="446" t="s">
        <v>126</v>
      </c>
      <c r="C201" s="446"/>
      <c r="D201" s="446"/>
      <c r="E201" s="446"/>
      <c r="F201" s="446"/>
      <c r="G201" s="446"/>
      <c r="H201" s="446"/>
      <c r="I201" s="446"/>
      <c r="P201" s="435" t="s">
        <v>125</v>
      </c>
      <c r="Q201" s="436"/>
      <c r="R201" s="436"/>
      <c r="S201" s="436"/>
      <c r="T201" s="436"/>
      <c r="U201" s="436"/>
      <c r="V201" s="436"/>
      <c r="W201" s="594"/>
      <c r="X201" s="595"/>
      <c r="Y201" s="595"/>
      <c r="Z201" s="595"/>
      <c r="AA201" s="595"/>
      <c r="AB201" s="595"/>
    </row>
    <row r="202" spans="2:28" ht="19.5" customHeight="1" x14ac:dyDescent="0.25">
      <c r="B202" s="450"/>
      <c r="C202" s="450"/>
      <c r="D202" s="450"/>
      <c r="E202" s="450"/>
      <c r="F202" s="450"/>
      <c r="G202" s="450"/>
      <c r="H202" s="450"/>
      <c r="I202" s="450"/>
      <c r="O202" s="129"/>
      <c r="P202" s="582"/>
      <c r="Q202" s="583"/>
      <c r="R202" s="583"/>
      <c r="S202" s="583"/>
      <c r="T202" s="583"/>
      <c r="U202" s="583"/>
      <c r="V202" s="583"/>
      <c r="W202" s="584"/>
      <c r="X202" s="595"/>
      <c r="Y202" s="595"/>
      <c r="Z202" s="595"/>
      <c r="AA202" s="595"/>
      <c r="AB202" s="595"/>
    </row>
    <row r="203" spans="2:28" ht="19.5" customHeight="1" x14ac:dyDescent="0.25">
      <c r="B203" s="450"/>
      <c r="C203" s="450"/>
      <c r="D203" s="450"/>
      <c r="E203" s="450"/>
      <c r="F203" s="450"/>
      <c r="G203" s="450"/>
      <c r="H203" s="450"/>
      <c r="I203" s="450"/>
      <c r="P203" s="582"/>
      <c r="Q203" s="583"/>
      <c r="R203" s="583"/>
      <c r="S203" s="583"/>
      <c r="T203" s="583"/>
      <c r="U203" s="583"/>
      <c r="V203" s="583"/>
      <c r="W203" s="584"/>
      <c r="X203" s="595"/>
      <c r="Y203" s="595"/>
      <c r="Z203" s="595"/>
      <c r="AA203" s="595"/>
      <c r="AB203" s="595"/>
    </row>
    <row r="204" spans="2:28" ht="19.5" customHeight="1" x14ac:dyDescent="0.25">
      <c r="B204" s="447"/>
      <c r="C204" s="448"/>
      <c r="D204" s="448"/>
      <c r="E204" s="448"/>
      <c r="F204" s="448"/>
      <c r="G204" s="448"/>
      <c r="H204" s="448"/>
      <c r="I204" s="449"/>
      <c r="P204" s="582"/>
      <c r="Q204" s="583"/>
      <c r="R204" s="583"/>
      <c r="S204" s="583"/>
      <c r="T204" s="583"/>
      <c r="U204" s="583"/>
      <c r="V204" s="583"/>
      <c r="W204" s="584"/>
      <c r="X204" s="595"/>
      <c r="Y204" s="595"/>
      <c r="Z204" s="595"/>
      <c r="AA204" s="595"/>
      <c r="AB204" s="595"/>
    </row>
    <row r="205" spans="2:28" ht="19.5" customHeight="1" x14ac:dyDescent="0.25">
      <c r="B205" s="127"/>
      <c r="P205" s="204"/>
      <c r="Q205" s="204"/>
      <c r="R205" s="204"/>
      <c r="S205" s="204"/>
      <c r="T205" s="204"/>
      <c r="U205" s="204"/>
      <c r="X205" s="595"/>
      <c r="Y205" s="595"/>
      <c r="Z205" s="595"/>
      <c r="AA205" s="595"/>
      <c r="AB205" s="595"/>
    </row>
    <row r="206" spans="2:28" x14ac:dyDescent="0.25">
      <c r="P206" s="128"/>
      <c r="X206" s="595"/>
      <c r="Y206" s="595"/>
      <c r="Z206" s="595"/>
      <c r="AA206" s="595"/>
      <c r="AB206" s="595"/>
    </row>
    <row r="207" spans="2:28" ht="19.5" customHeight="1" x14ac:dyDescent="0.25">
      <c r="B207" s="127"/>
      <c r="H207" s="127"/>
      <c r="R207" s="165"/>
      <c r="U207" s="205"/>
      <c r="X207" s="595"/>
      <c r="Y207" s="595"/>
      <c r="Z207" s="595"/>
      <c r="AA207" s="595"/>
      <c r="AB207" s="595"/>
    </row>
    <row r="208" spans="2:28" ht="19.5" customHeight="1" x14ac:dyDescent="0.25">
      <c r="B208" s="127"/>
      <c r="H208" s="127"/>
      <c r="P208" s="513" t="s">
        <v>607</v>
      </c>
      <c r="Q208" s="514"/>
      <c r="R208" s="514"/>
      <c r="S208" s="514"/>
      <c r="T208" s="514"/>
      <c r="U208" s="514"/>
      <c r="V208" s="514"/>
      <c r="W208" s="589"/>
      <c r="X208" s="206"/>
      <c r="Y208" s="206"/>
      <c r="Z208" s="206"/>
      <c r="AA208" s="206"/>
      <c r="AB208" s="206"/>
    </row>
    <row r="209" spans="2:45" ht="21" customHeight="1" x14ac:dyDescent="0.25">
      <c r="M209" s="128"/>
      <c r="P209" s="590"/>
      <c r="Q209" s="591"/>
      <c r="R209" s="591"/>
      <c r="S209" s="591"/>
      <c r="T209" s="591"/>
      <c r="U209" s="591"/>
      <c r="V209" s="591"/>
      <c r="W209" s="592"/>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row>
    <row r="210" spans="2:45" ht="51" customHeight="1" x14ac:dyDescent="0.25">
      <c r="B210" s="443" t="s">
        <v>725</v>
      </c>
      <c r="C210" s="444"/>
      <c r="D210" s="444"/>
      <c r="E210" s="444"/>
      <c r="F210" s="444"/>
      <c r="G210" s="444"/>
      <c r="H210" s="444"/>
      <c r="I210" s="445"/>
      <c r="P210" s="588" t="str">
        <f>"Leverantören intygar att avropssvaret är giltigt minst den tid som avropande organisation angett ovan. "&amp;CHAR(10)&amp;"("&amp;TEXT(D34,"ÅÅÅÅ-MM-DD")&amp;")"</f>
        <v>Leverantören intygar att avropssvaret är giltigt minst den tid som avropande organisation angett ovan. 
(1900-01-00)</v>
      </c>
      <c r="Q210" s="588"/>
      <c r="R210" s="588"/>
      <c r="S210" s="588"/>
      <c r="T210" s="588"/>
      <c r="U210" s="588"/>
      <c r="V210" s="588"/>
      <c r="W210" s="588"/>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row>
    <row r="211" spans="2:45" ht="21" customHeight="1" x14ac:dyDescent="0.25">
      <c r="B211" s="207"/>
      <c r="P211" s="435" t="s">
        <v>38</v>
      </c>
      <c r="Q211" s="436"/>
      <c r="R211" s="436"/>
      <c r="S211" s="436"/>
      <c r="T211" s="436"/>
      <c r="U211" s="436"/>
      <c r="V211" s="436"/>
      <c r="W211" s="43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row>
    <row r="212" spans="2:45" ht="21.75" customHeight="1" x14ac:dyDescent="0.25">
      <c r="B212" s="139"/>
      <c r="C212" s="139"/>
      <c r="D212" s="139"/>
      <c r="E212" s="139"/>
      <c r="F212" s="139"/>
      <c r="G212" s="139"/>
      <c r="H212" s="139"/>
      <c r="I212" s="139"/>
      <c r="J212" s="139"/>
      <c r="K212" s="139"/>
      <c r="L212" s="139"/>
      <c r="M212" s="139"/>
      <c r="P212" s="582"/>
      <c r="Q212" s="583"/>
      <c r="R212" s="583"/>
      <c r="S212" s="583"/>
      <c r="T212" s="583"/>
      <c r="U212" s="583"/>
      <c r="V212" s="583"/>
      <c r="W212" s="584"/>
      <c r="X212" s="146"/>
      <c r="Y212" s="146"/>
      <c r="Z212" s="146"/>
      <c r="AA212" s="146"/>
      <c r="AB212" s="146"/>
      <c r="AC212" s="146"/>
      <c r="AD212" s="146"/>
      <c r="AE212" s="146"/>
      <c r="AF212" s="146"/>
      <c r="AG212" s="146"/>
      <c r="AH212" s="9" t="b">
        <f>IF(P212=0,TRUE,FALSE)</f>
        <v>1</v>
      </c>
      <c r="AI212" s="146"/>
      <c r="AJ212" s="208"/>
    </row>
    <row r="213" spans="2:45" ht="7.5" customHeight="1" x14ac:dyDescent="0.25">
      <c r="B213" s="139"/>
      <c r="C213" s="139"/>
      <c r="D213" s="139"/>
      <c r="E213" s="139"/>
      <c r="F213" s="139"/>
      <c r="G213" s="139"/>
      <c r="H213" s="139"/>
      <c r="I213" s="139"/>
      <c r="J213" s="139"/>
      <c r="K213" s="139"/>
      <c r="L213" s="139"/>
      <c r="M213" s="139"/>
      <c r="P213" s="208"/>
      <c r="Q213" s="208"/>
      <c r="R213" s="208"/>
      <c r="S213" s="208"/>
      <c r="T213" s="208"/>
      <c r="X213" s="209"/>
      <c r="Y213" s="209"/>
      <c r="Z213" s="209"/>
      <c r="AA213" s="209"/>
      <c r="AB213" s="209"/>
      <c r="AC213" s="209"/>
      <c r="AD213" s="209"/>
      <c r="AE213" s="209"/>
      <c r="AF213" s="209"/>
      <c r="AG213" s="209"/>
      <c r="AH213" s="209"/>
      <c r="AI213" s="209"/>
      <c r="AJ213" s="208"/>
    </row>
    <row r="214" spans="2:45" ht="18" customHeight="1" x14ac:dyDescent="0.25">
      <c r="B214" s="139"/>
      <c r="C214" s="139"/>
      <c r="D214" s="139"/>
      <c r="E214" s="139"/>
      <c r="F214" s="139"/>
      <c r="G214" s="139"/>
      <c r="H214" s="139"/>
      <c r="I214" s="139"/>
      <c r="J214" s="139"/>
      <c r="K214" s="139"/>
      <c r="L214" s="139"/>
      <c r="M214" s="139"/>
      <c r="P214" s="585" t="s">
        <v>39</v>
      </c>
      <c r="Q214" s="586"/>
      <c r="R214" s="586"/>
      <c r="S214" s="586"/>
      <c r="T214" s="586"/>
      <c r="U214" s="586"/>
      <c r="V214" s="586"/>
      <c r="W214" s="587"/>
      <c r="X214" s="208"/>
      <c r="Y214" s="208"/>
      <c r="Z214" s="208"/>
      <c r="AA214" s="208"/>
      <c r="AB214" s="208"/>
      <c r="AC214" s="208"/>
      <c r="AD214" s="208"/>
      <c r="AE214" s="208"/>
      <c r="AF214" s="208"/>
      <c r="AG214" s="208"/>
      <c r="AH214" s="208"/>
      <c r="AI214" s="208"/>
      <c r="AJ214" s="208"/>
    </row>
    <row r="215" spans="2:45" ht="14.25" customHeight="1" x14ac:dyDescent="0.25">
      <c r="B215" s="210"/>
      <c r="C215" s="210"/>
      <c r="D215" s="210"/>
      <c r="P215" s="576"/>
      <c r="Q215" s="577"/>
      <c r="R215" s="577"/>
      <c r="S215" s="577"/>
      <c r="T215" s="577"/>
      <c r="U215" s="577"/>
      <c r="V215" s="577"/>
      <c r="W215" s="578"/>
      <c r="X215" s="146"/>
      <c r="Y215" s="146"/>
      <c r="Z215" s="146"/>
      <c r="AA215" s="146"/>
      <c r="AB215" s="146"/>
      <c r="AC215" s="146"/>
      <c r="AD215" s="146"/>
      <c r="AE215" s="146"/>
      <c r="AF215" s="146"/>
      <c r="AG215" s="146"/>
      <c r="AH215" s="146"/>
      <c r="AI215" s="146"/>
      <c r="AJ215" s="208"/>
    </row>
    <row r="216" spans="2:45" ht="26.25" customHeight="1" x14ac:dyDescent="0.25">
      <c r="B216" s="210"/>
      <c r="C216" s="210"/>
      <c r="D216" s="210"/>
      <c r="F216" s="128"/>
      <c r="P216" s="579"/>
      <c r="Q216" s="580"/>
      <c r="R216" s="580"/>
      <c r="S216" s="580"/>
      <c r="T216" s="580"/>
      <c r="U216" s="580"/>
      <c r="V216" s="580"/>
      <c r="W216" s="581"/>
      <c r="X216" s="209"/>
      <c r="Y216" s="209"/>
      <c r="Z216" s="209"/>
      <c r="AA216" s="209"/>
      <c r="AB216" s="209"/>
      <c r="AC216" s="209"/>
      <c r="AD216" s="209"/>
      <c r="AE216" s="209"/>
      <c r="AF216" s="209"/>
      <c r="AG216" s="209"/>
      <c r="AH216" s="9" t="b">
        <f>IF(P215=0,TRUE,FALSE)</f>
        <v>1</v>
      </c>
      <c r="AI216" s="209"/>
      <c r="AJ216" s="208"/>
    </row>
    <row r="217" spans="2:45" ht="42.75" customHeight="1" x14ac:dyDescent="0.25">
      <c r="F217" s="128"/>
      <c r="R217" s="209"/>
      <c r="X217" s="209"/>
      <c r="Y217" s="209"/>
      <c r="Z217" s="209"/>
      <c r="AA217" s="209"/>
      <c r="AB217" s="209"/>
      <c r="AC217" s="209"/>
      <c r="AD217" s="209"/>
      <c r="AE217" s="209"/>
      <c r="AF217" s="209"/>
      <c r="AG217" s="209"/>
      <c r="AH217" s="209"/>
      <c r="AI217" s="209"/>
      <c r="AJ217" s="208"/>
    </row>
    <row r="218" spans="2:45" ht="31.5" customHeight="1" x14ac:dyDescent="0.25">
      <c r="T218" s="575" t="str">
        <f>IF(LarmStatus,"Minst ett av de obligatoriska kraven är inte ifyllda eller besvarde med Nej","")</f>
        <v>Minst ett av de obligatoriska kraven är inte ifyllda eller besvarde med Nej</v>
      </c>
      <c r="U218" s="575"/>
      <c r="V218" s="575"/>
      <c r="W218" s="575"/>
      <c r="X218" s="128"/>
    </row>
    <row r="219" spans="2:45" ht="7.5" customHeight="1" x14ac:dyDescent="0.25"/>
    <row r="220" spans="2:45" ht="7.5" customHeight="1" x14ac:dyDescent="0.25"/>
    <row r="221" spans="2:45" ht="20.25" customHeight="1" x14ac:dyDescent="0.25"/>
    <row r="222" spans="2:45" ht="17.25" customHeight="1" x14ac:dyDescent="0.25"/>
    <row r="223" spans="2:45" ht="17.25" customHeight="1" x14ac:dyDescent="0.25"/>
    <row r="224" spans="2:45" ht="17.25" customHeight="1" x14ac:dyDescent="0.25"/>
    <row r="225" ht="17.25" customHeight="1" x14ac:dyDescent="0.25"/>
    <row r="226" ht="17.25" customHeight="1" x14ac:dyDescent="0.25"/>
    <row r="227" ht="17.25" customHeight="1" x14ac:dyDescent="0.25"/>
    <row r="228" ht="17.25" customHeight="1" x14ac:dyDescent="0.25"/>
  </sheetData>
  <sheetProtection algorithmName="SHA-512" hashValue="BEbWWv3H0Lv+kRZ69/vPSTcCY+J+fAzkhYaNuYIn+7z8v/K0D0dFBWUbB8Si1lHKve0nAQHp7rFHEkZjpFfNbw==" saltValue="4kw2f1JFjQc9loSBqKtmfQ==" spinCount="100000" sheet="1" objects="1" scenarios="1" selectLockedCells="1"/>
  <dataConsolidate/>
  <mergeCells count="48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B124:C124"/>
    <mergeCell ref="D124:G124"/>
    <mergeCell ref="H124:K124"/>
    <mergeCell ref="M124:N124"/>
    <mergeCell ref="Q124:X124"/>
    <mergeCell ref="B125:C125"/>
    <mergeCell ref="D125:G125"/>
    <mergeCell ref="H125:K125"/>
    <mergeCell ref="M125:N125"/>
    <mergeCell ref="Q125:S125"/>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P142:Q144"/>
    <mergeCell ref="R142:R144"/>
    <mergeCell ref="S142:X144"/>
    <mergeCell ref="Q145:Q146"/>
    <mergeCell ref="R145:R146"/>
    <mergeCell ref="S145:T146"/>
    <mergeCell ref="U145:V146"/>
    <mergeCell ref="W145:X146"/>
    <mergeCell ref="L146:M146"/>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202:I202"/>
    <mergeCell ref="P202:W202"/>
    <mergeCell ref="B203:I203"/>
    <mergeCell ref="P203:W203"/>
    <mergeCell ref="B179:I179"/>
    <mergeCell ref="B182:I182"/>
    <mergeCell ref="B183:I185"/>
    <mergeCell ref="B187:F187"/>
    <mergeCell ref="B188:I188"/>
    <mergeCell ref="B189:I198"/>
    <mergeCell ref="P212:W212"/>
    <mergeCell ref="P214:W214"/>
    <mergeCell ref="P215:W216"/>
    <mergeCell ref="T218:W218"/>
    <mergeCell ref="B204:I204"/>
    <mergeCell ref="P204:W204"/>
    <mergeCell ref="P208:W209"/>
    <mergeCell ref="B210:I210"/>
    <mergeCell ref="P210:W210"/>
    <mergeCell ref="P211:W211"/>
  </mergeCells>
  <conditionalFormatting sqref="B48:B67">
    <cfRule type="expression" dxfId="93" priority="16">
      <formula>$C$69&gt;=0</formula>
    </cfRule>
  </conditionalFormatting>
  <conditionalFormatting sqref="B90:D109">
    <cfRule type="expression" dxfId="92" priority="41">
      <formula>$B90=""</formula>
    </cfRule>
  </conditionalFormatting>
  <conditionalFormatting sqref="D116:J123">
    <cfRule type="expression" dxfId="91" priority="44">
      <formula>$B116=""</formula>
    </cfRule>
  </conditionalFormatting>
  <conditionalFormatting sqref="J148">
    <cfRule type="cellIs" dxfId="90" priority="63" stopIfTrue="1" operator="greaterThan">
      <formula>1</formula>
    </cfRule>
    <cfRule type="cellIs" dxfId="89" priority="64" stopIfTrue="1" operator="lessThan">
      <formula>1</formula>
    </cfRule>
  </conditionalFormatting>
  <conditionalFormatting sqref="L114:L135">
    <cfRule type="expression" dxfId="88" priority="36">
      <formula>UtvarderingsVal="Alt3"</formula>
    </cfRule>
    <cfRule type="expression" dxfId="87" priority="53">
      <formula>$L$114=""</formula>
    </cfRule>
    <cfRule type="expression" dxfId="86" priority="54" stopIfTrue="1">
      <formula>OR(UtvarderingsVal="UtFalskt",UtvarderingsVal="Ut2")</formula>
    </cfRule>
  </conditionalFormatting>
  <conditionalFormatting sqref="L137:L138 P138">
    <cfRule type="expression" dxfId="84" priority="56">
      <formula>#REF!="Ut2"</formula>
    </cfRule>
  </conditionalFormatting>
  <conditionalFormatting sqref="L138">
    <cfRule type="expression" dxfId="83" priority="39">
      <formula>UtvarderingsVal="Alt3"</formula>
    </cfRule>
  </conditionalFormatting>
  <conditionalFormatting sqref="L114:N135">
    <cfRule type="expression" dxfId="82" priority="34">
      <formula>UtvarderingsVal="Alt4"</formula>
    </cfRule>
    <cfRule type="expression" dxfId="81" priority="37">
      <formula>$K114="Ska-Krav"</formula>
    </cfRule>
  </conditionalFormatting>
  <conditionalFormatting sqref="L115:N124 L126:N135 B115:J115 B115:C124 D124:H124 B126:H135">
    <cfRule type="expression" dxfId="80" priority="55">
      <formula>$B115=""</formula>
    </cfRule>
  </conditionalFormatting>
  <conditionalFormatting sqref="M114:N135">
    <cfRule type="expression" dxfId="79" priority="35">
      <formula>UtvarderingsVal="Alt2"</formula>
    </cfRule>
    <cfRule type="expression" dxfId="78" priority="52">
      <formula>OR(UtvarderingsVal="UtFalskt",UtvarderingsVal="Ut1")</formula>
    </cfRule>
  </conditionalFormatting>
  <conditionalFormatting sqref="M115:N135">
    <cfRule type="expression" dxfId="77" priority="40">
      <formula>$M$114=""</formula>
    </cfRule>
  </conditionalFormatting>
  <conditionalFormatting sqref="P126:P135">
    <cfRule type="expression" dxfId="76" priority="22">
      <formula>$B$140="Alt. 3. Mervärdesmodell - prisavdrag för uppfyllda bör-krav"</formula>
    </cfRule>
  </conditionalFormatting>
  <conditionalFormatting sqref="P126:Q135">
    <cfRule type="expression" dxfId="75" priority="32" stopIfTrue="1">
      <formula>IF(AND(J126="Ska-krav",P126="Nej"),TRUE,FALSE)</formula>
    </cfRule>
  </conditionalFormatting>
  <conditionalFormatting sqref="P48:W67">
    <cfRule type="expression" dxfId="74" priority="58">
      <formula>$C48&lt;&gt;ValVarTja</formula>
    </cfRule>
  </conditionalFormatting>
  <conditionalFormatting sqref="P115:X124">
    <cfRule type="expression" dxfId="73" priority="66" stopIfTrue="1">
      <formula>IF(AND(K115="Ska-krav",P115="Nej"),TRUE,FALSE)</formula>
    </cfRule>
  </conditionalFormatting>
  <conditionalFormatting sqref="Q138">
    <cfRule type="expression" dxfId="72" priority="20">
      <formula>UtvarderingsVal="Alt3"</formula>
    </cfRule>
    <cfRule type="expression" dxfId="71" priority="21">
      <formula>$C$140="Ut2"</formula>
    </cfRule>
  </conditionalFormatting>
  <conditionalFormatting sqref="S17:W17">
    <cfRule type="expression" dxfId="70" priority="65" stopIfTrue="1">
      <formula>$P$17="Nej"</formula>
    </cfRule>
  </conditionalFormatting>
  <conditionalFormatting sqref="T3">
    <cfRule type="expression" dxfId="69" priority="2">
      <formula>T3&lt;&gt;""</formula>
    </cfRule>
  </conditionalFormatting>
  <conditionalFormatting sqref="T126:T135">
    <cfRule type="expression" dxfId="68" priority="23" stopIfTrue="1">
      <formula>IF(AND(N126="Ska-krav",T126="Nej"),TRUE,FALSE)</formula>
    </cfRule>
  </conditionalFormatting>
  <conditionalFormatting sqref="T156 T162 T168">
    <cfRule type="expression" dxfId="67" priority="62" stopIfTrue="1">
      <formula>AG156</formula>
    </cfRule>
  </conditionalFormatting>
  <conditionalFormatting sqref="T156">
    <cfRule type="cellIs" dxfId="66" priority="61" stopIfTrue="1" operator="equal">
      <formula>"Nej"</formula>
    </cfRule>
  </conditionalFormatting>
  <conditionalFormatting sqref="T162">
    <cfRule type="cellIs" dxfId="65" priority="60" stopIfTrue="1" operator="equal">
      <formula>"Nej"</formula>
    </cfRule>
  </conditionalFormatting>
  <conditionalFormatting sqref="T168">
    <cfRule type="cellIs" dxfId="64" priority="59" stopIfTrue="1" operator="equal">
      <formula>"Nej"</formula>
    </cfRule>
  </conditionalFormatting>
  <conditionalFormatting sqref="T176">
    <cfRule type="cellIs" dxfId="63" priority="42" stopIfTrue="1" operator="equal">
      <formula>"Nej"</formula>
    </cfRule>
    <cfRule type="expression" dxfId="62" priority="43" stopIfTrue="1">
      <formula>AG176</formula>
    </cfRule>
  </conditionalFormatting>
  <conditionalFormatting sqref="T218">
    <cfRule type="expression" dxfId="61" priority="17">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0" id="{A7C30921-953D-4984-A2DB-EECED639F95A}">
            <xm:f>Information!$D$13&lt;&gt;"Ja"</xm:f>
            <x14:dxf>
              <font>
                <color theme="0"/>
              </font>
              <fill>
                <patternFill patternType="none">
                  <bgColor auto="1"/>
                </patternFill>
              </fill>
              <border>
                <left/>
                <right/>
                <top/>
                <bottom/>
                <vertical/>
                <horizontal/>
              </border>
            </x14:dxf>
          </x14:cfRule>
          <xm:sqref>A1:XFD2 A3:S3 X3:AG3 AI3:XFD3 A4:XFD1048576</xm:sqref>
        </x14:conditionalFormatting>
        <x14:conditionalFormatting xmlns:xm="http://schemas.microsoft.com/office/excel/2006/main">
          <x14:cfRule type="expression" priority="69"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1"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796875" defaultRowHeight="12.5" x14ac:dyDescent="0.25"/>
  <cols>
    <col min="1" max="1" width="4.7265625" style="126" customWidth="1"/>
    <col min="2" max="2" width="13.26953125" style="9" customWidth="1"/>
    <col min="3" max="5" width="10.26953125" style="9" customWidth="1"/>
    <col min="6" max="6" width="10.7265625" style="9" customWidth="1"/>
    <col min="7" max="10" width="10.26953125" style="9" customWidth="1"/>
    <col min="11" max="11" width="10.54296875" style="9" customWidth="1"/>
    <col min="12" max="12" width="16" style="9" customWidth="1"/>
    <col min="13" max="13" width="9.54296875" style="9" customWidth="1"/>
    <col min="14" max="14" width="10.7265625" style="9" customWidth="1"/>
    <col min="15" max="15" width="3.26953125" style="9" customWidth="1"/>
    <col min="16" max="18" width="19.1796875" style="9" customWidth="1"/>
    <col min="19" max="19" width="10.26953125" style="9" customWidth="1"/>
    <col min="20" max="22" width="9.54296875" style="9" customWidth="1"/>
    <col min="23" max="23" width="10.54296875" style="9" customWidth="1"/>
    <col min="24" max="25" width="8.7265625" style="9" customWidth="1"/>
    <col min="26" max="26" width="8.54296875" style="9" customWidth="1"/>
    <col min="27" max="28" width="9.1796875" style="9" hidden="1" customWidth="1"/>
    <col min="29" max="29" width="12.54296875" style="9" hidden="1" customWidth="1"/>
    <col min="30" max="32" width="8.453125" style="9" hidden="1" customWidth="1"/>
    <col min="33" max="34" width="9.7265625" style="9" hidden="1" customWidth="1"/>
    <col min="35" max="35" width="8.453125" style="9" hidden="1" customWidth="1"/>
    <col min="36" max="37" width="7.7265625" style="9" customWidth="1"/>
    <col min="38" max="39" width="8.7265625" style="9" customWidth="1"/>
    <col min="40" max="40" width="7.7265625" style="9" customWidth="1"/>
    <col min="41" max="43" width="9.1796875" style="9" customWidth="1"/>
    <col min="44" max="44" width="10.453125" style="9" customWidth="1"/>
    <col min="45" max="45" width="9.1796875" style="9" customWidth="1"/>
    <col min="46" max="46" width="9.1796875" style="211" customWidth="1"/>
    <col min="47" max="47" width="26.453125" style="211" bestFit="1" customWidth="1"/>
    <col min="48" max="50" width="9.1796875" style="9" customWidth="1"/>
    <col min="51" max="16384" width="9.1796875" style="9"/>
  </cols>
  <sheetData>
    <row r="2" spans="1:47" ht="13" x14ac:dyDescent="0.25">
      <c r="G2" s="127"/>
      <c r="J2" s="128"/>
      <c r="M2" s="129"/>
      <c r="O2" s="130" t="e">
        <f ca="1">"Avrop nr: "&amp;AvropNr</f>
        <v>#REF!</v>
      </c>
      <c r="W2" s="130" t="str">
        <f>"Avrop nr: "&amp;B15</f>
        <v xml:space="preserve">Avrop nr: </v>
      </c>
      <c r="AC2" s="130"/>
    </row>
    <row r="3" spans="1:47" ht="26.25" customHeight="1" x14ac:dyDescent="0.25">
      <c r="B3" s="549" t="s">
        <v>73</v>
      </c>
      <c r="C3" s="549"/>
      <c r="D3" s="550"/>
      <c r="E3" s="550"/>
      <c r="P3" s="549" t="s">
        <v>74</v>
      </c>
      <c r="Q3" s="551"/>
      <c r="R3" s="550"/>
      <c r="T3" s="552" t="str">
        <f>IF(LarmStatus,"Minst ett av de obligatoriska kraven är inte ifyllda eller besvarade med Nej. Fel på rad "&amp;AF3,"")</f>
        <v>Minst ett av de obligatoriska kraven är inte ifyllda eller besvarade med Nej. Fel på rad 17</v>
      </c>
      <c r="U3" s="552"/>
      <c r="V3" s="552"/>
      <c r="W3" s="552"/>
      <c r="X3" s="127"/>
      <c r="Y3" s="127"/>
      <c r="Z3" s="127"/>
      <c r="AB3" s="127"/>
      <c r="AD3" s="132"/>
      <c r="AF3" s="9">
        <f>MATCH(TRUE(),AH:AH,0)</f>
        <v>17</v>
      </c>
      <c r="AG3" s="127" t="b">
        <f>OR(AH4:AH860)</f>
        <v>1</v>
      </c>
    </row>
    <row r="4" spans="1:47" ht="32.25" customHeight="1" x14ac:dyDescent="0.45">
      <c r="B4" s="553" t="s">
        <v>111</v>
      </c>
      <c r="C4" s="554"/>
      <c r="D4" s="554"/>
      <c r="E4" s="554"/>
      <c r="F4" s="554"/>
      <c r="G4" s="554"/>
      <c r="H4" s="554"/>
      <c r="I4" s="554"/>
      <c r="J4" s="566" t="s">
        <v>348</v>
      </c>
      <c r="K4" s="567"/>
      <c r="L4" s="567"/>
      <c r="M4" s="567"/>
      <c r="N4" s="567"/>
      <c r="O4" s="568"/>
      <c r="P4" s="557" t="s">
        <v>631</v>
      </c>
      <c r="Q4" s="557"/>
      <c r="R4" s="557"/>
      <c r="S4" s="557"/>
      <c r="T4" s="557"/>
      <c r="U4" s="557"/>
      <c r="V4" s="557"/>
      <c r="W4" s="558"/>
      <c r="Z4" s="133"/>
    </row>
    <row r="5" spans="1:47" ht="63" customHeight="1" x14ac:dyDescent="0.25">
      <c r="B5" s="555"/>
      <c r="C5" s="556"/>
      <c r="D5" s="556"/>
      <c r="E5" s="556"/>
      <c r="F5" s="556"/>
      <c r="G5" s="556"/>
      <c r="H5" s="556"/>
      <c r="I5" s="556"/>
      <c r="J5" s="569" t="str">
        <f>Ramavtalsområde</f>
        <v>IT-konsulttjänster Resurskonsulter</v>
      </c>
      <c r="K5" s="570"/>
      <c r="L5" s="570"/>
      <c r="M5" s="570"/>
      <c r="N5" s="570"/>
      <c r="O5" s="571"/>
      <c r="P5" s="559"/>
      <c r="Q5" s="559"/>
      <c r="R5" s="559"/>
      <c r="S5" s="559"/>
      <c r="T5" s="559"/>
      <c r="U5" s="559"/>
      <c r="V5" s="559"/>
      <c r="W5" s="560"/>
      <c r="AB5" s="1"/>
      <c r="AC5" s="139"/>
      <c r="AD5" s="139"/>
      <c r="AE5" s="139"/>
      <c r="AF5" s="139"/>
    </row>
    <row r="6" spans="1:47" ht="26.25" customHeight="1" x14ac:dyDescent="0.25">
      <c r="B6" s="561" t="s">
        <v>150</v>
      </c>
      <c r="C6" s="561"/>
      <c r="D6" s="561"/>
      <c r="E6" s="561"/>
      <c r="F6" s="561"/>
      <c r="G6" s="561"/>
      <c r="H6" s="561"/>
      <c r="I6" s="561"/>
      <c r="J6" s="563" t="s">
        <v>751</v>
      </c>
      <c r="K6" s="564"/>
      <c r="L6" s="564"/>
      <c r="M6" s="564"/>
      <c r="N6" s="564"/>
      <c r="O6" s="565"/>
      <c r="P6" s="127"/>
      <c r="Q6" s="134"/>
      <c r="R6" s="134"/>
      <c r="S6" s="134"/>
      <c r="T6" s="134"/>
      <c r="U6" s="134"/>
      <c r="V6" s="134"/>
      <c r="W6" s="134"/>
      <c r="AB6" s="1"/>
      <c r="AC6" s="139"/>
      <c r="AD6" s="139"/>
      <c r="AE6" s="139"/>
      <c r="AF6" s="139"/>
    </row>
    <row r="7" spans="1:47" ht="18" customHeight="1" x14ac:dyDescent="0.25">
      <c r="B7" s="562" t="s">
        <v>72</v>
      </c>
      <c r="C7" s="562"/>
      <c r="D7" s="562"/>
      <c r="E7" s="562"/>
      <c r="F7" s="562"/>
      <c r="G7" s="562"/>
      <c r="H7" s="562"/>
      <c r="I7" s="562"/>
      <c r="J7" s="563"/>
      <c r="K7" s="564"/>
      <c r="L7" s="564"/>
      <c r="M7" s="564"/>
      <c r="N7" s="564"/>
      <c r="O7" s="565"/>
      <c r="P7" s="135" t="s">
        <v>29</v>
      </c>
      <c r="Q7" s="134"/>
      <c r="R7" s="134"/>
      <c r="S7" s="134"/>
      <c r="T7" s="134"/>
      <c r="U7" s="134"/>
      <c r="V7" s="134"/>
      <c r="W7" s="134"/>
      <c r="AB7" s="1"/>
      <c r="AC7" s="139"/>
      <c r="AD7" s="139"/>
      <c r="AE7" s="139"/>
      <c r="AF7" s="139"/>
    </row>
    <row r="8" spans="1:47" ht="27.75" customHeight="1" x14ac:dyDescent="0.25">
      <c r="B8" s="530" t="s">
        <v>6</v>
      </c>
      <c r="C8" s="494"/>
      <c r="D8" s="494"/>
      <c r="E8" s="494"/>
      <c r="F8" s="494"/>
      <c r="G8" s="494"/>
      <c r="H8" s="530" t="s">
        <v>31</v>
      </c>
      <c r="I8" s="531"/>
      <c r="J8" s="572" t="str">
        <f>Ramavtalsnummer</f>
        <v>23.3-2940-20</v>
      </c>
      <c r="K8" s="573"/>
      <c r="L8" s="573"/>
      <c r="M8" s="573"/>
      <c r="N8" s="573"/>
      <c r="O8" s="574"/>
      <c r="P8" s="512" t="s">
        <v>30</v>
      </c>
      <c r="Q8" s="512"/>
      <c r="R8" s="512"/>
      <c r="S8" s="512"/>
      <c r="T8" s="512"/>
      <c r="U8" s="512"/>
      <c r="V8" s="512" t="s">
        <v>31</v>
      </c>
      <c r="W8" s="512"/>
      <c r="AB8" s="1"/>
      <c r="AC8" s="139"/>
      <c r="AD8" s="139"/>
      <c r="AE8" s="139"/>
      <c r="AF8" s="139"/>
    </row>
    <row r="9" spans="1:47" ht="19.5" customHeight="1" x14ac:dyDescent="0.25">
      <c r="B9" s="517"/>
      <c r="C9" s="518"/>
      <c r="D9" s="518"/>
      <c r="E9" s="518"/>
      <c r="F9" s="518"/>
      <c r="G9" s="518"/>
      <c r="H9" s="517"/>
      <c r="I9" s="532"/>
      <c r="J9" s="533" t="s">
        <v>613</v>
      </c>
      <c r="K9" s="534"/>
      <c r="L9" s="534"/>
      <c r="M9" s="534"/>
      <c r="N9" s="534"/>
      <c r="O9" s="535"/>
      <c r="P9" s="516"/>
      <c r="Q9" s="516"/>
      <c r="R9" s="516"/>
      <c r="S9" s="516"/>
      <c r="T9" s="516"/>
      <c r="U9" s="516"/>
      <c r="V9" s="541"/>
      <c r="W9" s="541"/>
      <c r="AB9" s="1"/>
      <c r="AC9" s="139"/>
      <c r="AD9" s="139"/>
      <c r="AE9" s="139"/>
      <c r="AF9" s="139"/>
    </row>
    <row r="10" spans="1:47" s="139" customFormat="1" ht="27.75" customHeight="1" x14ac:dyDescent="0.25">
      <c r="A10" s="136"/>
      <c r="B10" s="529" t="s">
        <v>7</v>
      </c>
      <c r="C10" s="529"/>
      <c r="D10" s="529"/>
      <c r="E10" s="529" t="s">
        <v>5</v>
      </c>
      <c r="F10" s="529"/>
      <c r="G10" s="529"/>
      <c r="H10" s="529" t="s">
        <v>56</v>
      </c>
      <c r="I10" s="529"/>
      <c r="J10" s="536" t="str">
        <f>"Version " &amp; CurrentVersion</f>
        <v>Version 2.3</v>
      </c>
      <c r="K10" s="537"/>
      <c r="L10" s="537"/>
      <c r="M10" s="537"/>
      <c r="N10" s="537"/>
      <c r="O10" s="538"/>
      <c r="P10" s="512" t="s">
        <v>1</v>
      </c>
      <c r="Q10" s="512"/>
      <c r="R10" s="512"/>
      <c r="S10" s="512"/>
      <c r="T10" s="512" t="s">
        <v>3</v>
      </c>
      <c r="U10" s="512"/>
      <c r="V10" s="512"/>
      <c r="W10" s="512"/>
      <c r="AB10" s="1"/>
      <c r="AT10" s="212"/>
      <c r="AU10" s="212"/>
    </row>
    <row r="11" spans="1:47" ht="19.5" customHeight="1" x14ac:dyDescent="0.25">
      <c r="B11" s="528"/>
      <c r="C11" s="528"/>
      <c r="D11" s="528"/>
      <c r="E11" s="528"/>
      <c r="F11" s="528"/>
      <c r="G11" s="528"/>
      <c r="H11" s="528"/>
      <c r="I11" s="528"/>
      <c r="P11" s="548" t="s">
        <v>13</v>
      </c>
      <c r="Q11" s="548"/>
      <c r="R11" s="548"/>
      <c r="S11" s="548"/>
      <c r="T11" s="548"/>
      <c r="U11" s="548"/>
      <c r="V11" s="548"/>
      <c r="W11" s="548"/>
      <c r="AB11" s="1"/>
      <c r="AC11" s="139"/>
      <c r="AD11" s="139"/>
      <c r="AE11" s="139"/>
      <c r="AF11" s="139"/>
    </row>
    <row r="12" spans="1:47" ht="27.75" customHeight="1" x14ac:dyDescent="0.25">
      <c r="B12" s="529" t="s">
        <v>55</v>
      </c>
      <c r="C12" s="529"/>
      <c r="D12" s="529"/>
      <c r="E12" s="529" t="s">
        <v>1</v>
      </c>
      <c r="F12" s="529"/>
      <c r="G12" s="529"/>
      <c r="H12" s="529" t="s">
        <v>2</v>
      </c>
      <c r="I12" s="529"/>
      <c r="L12" s="9" t="s">
        <v>13</v>
      </c>
      <c r="P12" s="512" t="s">
        <v>7</v>
      </c>
      <c r="Q12" s="512"/>
      <c r="R12" s="512"/>
      <c r="S12" s="513"/>
      <c r="T12" s="512" t="s">
        <v>5</v>
      </c>
      <c r="U12" s="512"/>
      <c r="V12" s="512" t="s">
        <v>56</v>
      </c>
      <c r="W12" s="512"/>
      <c r="AB12" s="1"/>
      <c r="AC12" s="139"/>
      <c r="AD12" s="139"/>
      <c r="AE12" s="139"/>
      <c r="AF12" s="139"/>
    </row>
    <row r="13" spans="1:47" ht="19.5" customHeight="1" x14ac:dyDescent="0.25">
      <c r="B13" s="528"/>
      <c r="C13" s="528"/>
      <c r="D13" s="528"/>
      <c r="E13" s="528"/>
      <c r="F13" s="528"/>
      <c r="G13" s="528"/>
      <c r="H13" s="528"/>
      <c r="I13" s="528"/>
      <c r="P13" s="548"/>
      <c r="Q13" s="548"/>
      <c r="R13" s="548"/>
      <c r="S13" s="545"/>
      <c r="T13" s="548"/>
      <c r="U13" s="548"/>
      <c r="V13" s="548"/>
      <c r="W13" s="548"/>
      <c r="AB13" s="1"/>
      <c r="AC13" s="139"/>
      <c r="AD13" s="139"/>
      <c r="AE13" s="139"/>
      <c r="AF13" s="139"/>
    </row>
    <row r="14" spans="1:47" ht="27.75" customHeight="1" x14ac:dyDescent="0.25">
      <c r="B14" s="529" t="s">
        <v>123</v>
      </c>
      <c r="C14" s="529"/>
      <c r="D14" s="529"/>
      <c r="E14" s="530" t="s">
        <v>3</v>
      </c>
      <c r="F14" s="494"/>
      <c r="G14" s="494"/>
      <c r="H14" s="494"/>
      <c r="I14" s="531"/>
      <c r="P14" s="513" t="s">
        <v>2</v>
      </c>
      <c r="Q14" s="514"/>
      <c r="R14" s="514"/>
      <c r="S14" s="514"/>
      <c r="T14" s="513" t="s">
        <v>32</v>
      </c>
      <c r="U14" s="514"/>
      <c r="V14" s="514"/>
      <c r="W14" s="515"/>
      <c r="AB14" s="1"/>
      <c r="AC14" s="139"/>
      <c r="AD14" s="139"/>
      <c r="AE14" s="139"/>
      <c r="AF14" s="139"/>
    </row>
    <row r="15" spans="1:47" ht="19.5" customHeight="1" x14ac:dyDescent="0.25">
      <c r="B15" s="528"/>
      <c r="C15" s="528"/>
      <c r="D15" s="528"/>
      <c r="E15" s="517" t="s">
        <v>13</v>
      </c>
      <c r="F15" s="518"/>
      <c r="G15" s="518"/>
      <c r="H15" s="518"/>
      <c r="I15" s="532"/>
      <c r="P15" s="522"/>
      <c r="Q15" s="523"/>
      <c r="R15" s="523"/>
      <c r="S15" s="523"/>
      <c r="T15" s="522"/>
      <c r="U15" s="523"/>
      <c r="V15" s="523"/>
      <c r="W15" s="524"/>
      <c r="AB15" s="1"/>
      <c r="AC15" s="139"/>
      <c r="AD15" s="139"/>
      <c r="AE15" s="139"/>
      <c r="AF15" s="139"/>
    </row>
    <row r="16" spans="1:47" ht="27.75" customHeight="1" x14ac:dyDescent="0.25">
      <c r="B16" s="494"/>
      <c r="C16" s="494"/>
      <c r="D16" s="494"/>
      <c r="E16" s="494"/>
      <c r="F16" s="494"/>
      <c r="G16" s="494"/>
      <c r="H16" s="494"/>
      <c r="I16" s="494"/>
      <c r="J16" s="128"/>
      <c r="P16" s="513" t="s">
        <v>33</v>
      </c>
      <c r="Q16" s="514"/>
      <c r="R16" s="515"/>
      <c r="S16" s="513" t="s">
        <v>610</v>
      </c>
      <c r="T16" s="514"/>
      <c r="U16" s="514"/>
      <c r="V16" s="514"/>
      <c r="W16" s="515"/>
      <c r="AB16" s="1"/>
      <c r="AC16" s="139"/>
      <c r="AD16" s="139"/>
      <c r="AE16" s="139"/>
      <c r="AF16" s="139"/>
    </row>
    <row r="17" spans="2:34" ht="19.5" customHeight="1" x14ac:dyDescent="0.25">
      <c r="B17" s="493"/>
      <c r="C17" s="493"/>
      <c r="D17" s="493"/>
      <c r="E17" s="493" t="s">
        <v>0</v>
      </c>
      <c r="F17" s="493"/>
      <c r="G17" s="493"/>
      <c r="H17" s="493"/>
      <c r="I17" s="493"/>
      <c r="P17" s="545"/>
      <c r="Q17" s="546"/>
      <c r="R17" s="547"/>
      <c r="S17" s="542"/>
      <c r="T17" s="543"/>
      <c r="U17" s="543"/>
      <c r="V17" s="543"/>
      <c r="W17" s="544"/>
      <c r="AB17" s="1"/>
      <c r="AC17" s="139"/>
      <c r="AD17" s="139"/>
      <c r="AE17" s="139"/>
      <c r="AF17" s="139"/>
      <c r="AH17" s="138" t="b">
        <f>IF(AND(P17=0,P17&lt;&gt;"Ja"),TRUE,FALSE)</f>
        <v>1</v>
      </c>
    </row>
    <row r="18" spans="2:34" ht="19.5" customHeight="1" x14ac:dyDescent="0.25">
      <c r="B18" s="125"/>
      <c r="C18" s="125"/>
      <c r="D18" s="125"/>
      <c r="E18" s="125"/>
      <c r="F18" s="125"/>
      <c r="G18" s="125"/>
      <c r="H18" s="125"/>
      <c r="I18" s="125"/>
      <c r="P18" s="21"/>
      <c r="Q18" s="21"/>
      <c r="R18" s="21"/>
      <c r="S18" s="22"/>
      <c r="T18" s="22"/>
      <c r="U18" s="22"/>
      <c r="V18" s="22"/>
      <c r="W18" s="22"/>
      <c r="AB18" s="1"/>
      <c r="AC18" s="139"/>
      <c r="AD18" s="139"/>
      <c r="AE18" s="139"/>
      <c r="AF18" s="139"/>
      <c r="AH18" s="138"/>
    </row>
    <row r="19" spans="2:34" ht="17.25" customHeight="1" x14ac:dyDescent="0.25">
      <c r="B19" s="127" t="s">
        <v>342</v>
      </c>
      <c r="P19" s="127" t="s">
        <v>343</v>
      </c>
      <c r="AB19" s="1"/>
      <c r="AC19" s="139"/>
      <c r="AD19" s="139"/>
      <c r="AE19" s="139"/>
      <c r="AF19" s="139"/>
    </row>
    <row r="20" spans="2:34" ht="12.75" customHeight="1" x14ac:dyDescent="0.25">
      <c r="B20" s="501" t="s">
        <v>629</v>
      </c>
      <c r="C20" s="502"/>
      <c r="D20" s="502"/>
      <c r="E20" s="502"/>
      <c r="F20" s="502"/>
      <c r="G20" s="502"/>
      <c r="H20" s="502"/>
      <c r="I20" s="503"/>
      <c r="P20" s="501" t="s">
        <v>630</v>
      </c>
      <c r="Q20" s="502"/>
      <c r="R20" s="502"/>
      <c r="S20" s="502"/>
      <c r="T20" s="502"/>
      <c r="U20" s="502"/>
      <c r="V20" s="502"/>
      <c r="W20" s="503"/>
      <c r="AB20" s="1"/>
      <c r="AC20" s="139"/>
      <c r="AD20" s="139"/>
      <c r="AE20" s="139"/>
      <c r="AF20" s="139"/>
    </row>
    <row r="21" spans="2:34" ht="12.75" customHeight="1" x14ac:dyDescent="0.25">
      <c r="B21" s="504"/>
      <c r="C21" s="463"/>
      <c r="D21" s="463"/>
      <c r="E21" s="463"/>
      <c r="F21" s="463"/>
      <c r="G21" s="463"/>
      <c r="H21" s="463"/>
      <c r="I21" s="505"/>
      <c r="P21" s="504"/>
      <c r="Q21" s="463"/>
      <c r="R21" s="463"/>
      <c r="S21" s="463"/>
      <c r="T21" s="463"/>
      <c r="U21" s="463"/>
      <c r="V21" s="463"/>
      <c r="W21" s="505"/>
      <c r="AB21" s="1"/>
      <c r="AC21" s="139"/>
      <c r="AD21" s="139"/>
      <c r="AE21" s="139"/>
      <c r="AF21" s="139"/>
    </row>
    <row r="22" spans="2:34" ht="12.75" customHeight="1" x14ac:dyDescent="0.25">
      <c r="B22" s="504"/>
      <c r="C22" s="463"/>
      <c r="D22" s="463"/>
      <c r="E22" s="463"/>
      <c r="F22" s="463"/>
      <c r="G22" s="463"/>
      <c r="H22" s="463"/>
      <c r="I22" s="505"/>
      <c r="P22" s="504"/>
      <c r="Q22" s="463"/>
      <c r="R22" s="463"/>
      <c r="S22" s="463"/>
      <c r="T22" s="463"/>
      <c r="U22" s="463"/>
      <c r="V22" s="463"/>
      <c r="W22" s="505"/>
      <c r="AB22" s="1"/>
      <c r="AC22" s="139"/>
      <c r="AD22" s="139"/>
      <c r="AE22" s="139"/>
      <c r="AF22" s="139"/>
    </row>
    <row r="23" spans="2:34" ht="12.75" customHeight="1" x14ac:dyDescent="0.25">
      <c r="B23" s="504"/>
      <c r="C23" s="463"/>
      <c r="D23" s="463"/>
      <c r="E23" s="463"/>
      <c r="F23" s="463"/>
      <c r="G23" s="463"/>
      <c r="H23" s="463"/>
      <c r="I23" s="505"/>
      <c r="P23" s="504"/>
      <c r="Q23" s="463"/>
      <c r="R23" s="463"/>
      <c r="S23" s="463"/>
      <c r="T23" s="463"/>
      <c r="U23" s="463"/>
      <c r="V23" s="463"/>
      <c r="W23" s="505"/>
      <c r="AB23" s="1"/>
      <c r="AC23" s="139"/>
      <c r="AD23" s="139"/>
      <c r="AE23" s="139"/>
      <c r="AF23" s="139"/>
    </row>
    <row r="24" spans="2:34" ht="54.4" customHeight="1" x14ac:dyDescent="0.25">
      <c r="B24" s="504"/>
      <c r="C24" s="463"/>
      <c r="D24" s="463"/>
      <c r="E24" s="463"/>
      <c r="F24" s="463"/>
      <c r="G24" s="463"/>
      <c r="H24" s="463"/>
      <c r="I24" s="505"/>
      <c r="P24" s="506"/>
      <c r="Q24" s="507"/>
      <c r="R24" s="507"/>
      <c r="S24" s="507"/>
      <c r="T24" s="507"/>
      <c r="U24" s="507"/>
      <c r="V24" s="507"/>
      <c r="W24" s="508"/>
      <c r="AB24" s="1"/>
      <c r="AC24" s="139"/>
      <c r="AD24" s="139"/>
      <c r="AE24" s="139"/>
      <c r="AF24" s="139"/>
    </row>
    <row r="25" spans="2:34" ht="43.15" customHeight="1" x14ac:dyDescent="0.25">
      <c r="B25" s="506"/>
      <c r="C25" s="507"/>
      <c r="D25" s="507"/>
      <c r="E25" s="507"/>
      <c r="F25" s="507"/>
      <c r="G25" s="507"/>
      <c r="H25" s="507"/>
      <c r="I25" s="508"/>
      <c r="AB25" s="1"/>
      <c r="AC25" s="139"/>
      <c r="AD25" s="139"/>
      <c r="AE25" s="139"/>
      <c r="AF25" s="139"/>
    </row>
    <row r="26" spans="2:34" ht="17.25" customHeight="1" x14ac:dyDescent="0.25">
      <c r="B26" s="140"/>
      <c r="C26" s="141"/>
      <c r="D26" s="141"/>
      <c r="E26" s="141"/>
      <c r="F26" s="141"/>
      <c r="G26" s="141"/>
      <c r="H26" s="141"/>
      <c r="P26" s="127" t="s">
        <v>611</v>
      </c>
    </row>
    <row r="27" spans="2:34" ht="55.5" customHeight="1" x14ac:dyDescent="0.3">
      <c r="B27" s="10" t="s">
        <v>339</v>
      </c>
      <c r="P27" s="525" t="s">
        <v>612</v>
      </c>
      <c r="Q27" s="526"/>
      <c r="R27" s="526"/>
      <c r="S27" s="526"/>
      <c r="T27" s="526"/>
      <c r="U27" s="526"/>
      <c r="V27" s="526"/>
      <c r="W27" s="527"/>
      <c r="AB27" s="1"/>
      <c r="AC27" s="139"/>
      <c r="AD27" s="139"/>
      <c r="AE27" s="139"/>
      <c r="AF27" s="139"/>
    </row>
    <row r="28" spans="2:34" ht="115.5" customHeight="1" x14ac:dyDescent="0.25">
      <c r="B28" s="492"/>
      <c r="C28" s="511"/>
      <c r="D28" s="511"/>
      <c r="E28" s="511"/>
      <c r="F28" s="511"/>
      <c r="G28" s="511"/>
      <c r="H28" s="511"/>
      <c r="I28" s="511"/>
      <c r="P28" s="519"/>
      <c r="Q28" s="520"/>
      <c r="R28" s="520"/>
      <c r="S28" s="520"/>
      <c r="T28" s="520"/>
      <c r="U28" s="520"/>
      <c r="V28" s="520"/>
      <c r="W28" s="521"/>
      <c r="AB28" s="1"/>
      <c r="AC28" s="139"/>
      <c r="AD28" s="139"/>
      <c r="AE28" s="139"/>
      <c r="AF28" s="139"/>
    </row>
    <row r="29" spans="2:34" ht="17.25" customHeight="1" x14ac:dyDescent="0.25">
      <c r="B29" s="140"/>
      <c r="C29" s="141"/>
      <c r="D29" s="141"/>
      <c r="E29" s="141"/>
      <c r="F29" s="141"/>
      <c r="G29" s="141"/>
      <c r="H29" s="141"/>
    </row>
    <row r="30" spans="2:34" ht="27.75" customHeight="1" x14ac:dyDescent="0.25">
      <c r="B30" s="499" t="s">
        <v>602</v>
      </c>
      <c r="C30" s="499"/>
      <c r="D30" s="499" t="s">
        <v>603</v>
      </c>
      <c r="E30" s="499"/>
      <c r="G30" s="446" t="s">
        <v>100</v>
      </c>
      <c r="H30" s="446"/>
      <c r="I30" s="446"/>
    </row>
    <row r="31" spans="2:34" ht="19.5" customHeight="1" x14ac:dyDescent="0.25">
      <c r="B31" s="495"/>
      <c r="C31" s="496"/>
      <c r="D31" s="500"/>
      <c r="E31" s="500"/>
      <c r="G31" s="492"/>
      <c r="H31" s="492"/>
      <c r="I31" s="492"/>
    </row>
    <row r="32" spans="2:34" ht="12.75" customHeight="1" x14ac:dyDescent="0.25"/>
    <row r="33" spans="2:47" ht="27.75" customHeight="1" x14ac:dyDescent="0.25">
      <c r="B33" s="499" t="s">
        <v>50</v>
      </c>
      <c r="C33" s="499"/>
      <c r="D33" s="499" t="s">
        <v>51</v>
      </c>
      <c r="E33" s="499"/>
      <c r="G33" s="446" t="s">
        <v>621</v>
      </c>
      <c r="H33" s="446"/>
      <c r="I33" s="446"/>
    </row>
    <row r="34" spans="2:47" ht="19.5" customHeight="1" x14ac:dyDescent="0.25">
      <c r="B34" s="495"/>
      <c r="C34" s="496"/>
      <c r="D34" s="491"/>
      <c r="E34" s="491"/>
      <c r="G34" s="485" t="s">
        <v>622</v>
      </c>
      <c r="H34" s="486"/>
      <c r="I34" s="489"/>
      <c r="P34" s="143"/>
      <c r="Q34" s="143"/>
      <c r="R34" s="143"/>
    </row>
    <row r="35" spans="2:47" ht="12.75" customHeight="1" x14ac:dyDescent="0.25">
      <c r="F35" s="128"/>
      <c r="G35" s="487"/>
      <c r="H35" s="488"/>
      <c r="I35" s="490"/>
    </row>
    <row r="36" spans="2:47" ht="27.75" customHeight="1" x14ac:dyDescent="0.25">
      <c r="B36" s="499" t="s">
        <v>604</v>
      </c>
      <c r="C36" s="499"/>
      <c r="D36" s="499" t="s">
        <v>605</v>
      </c>
      <c r="E36" s="499"/>
      <c r="G36" s="510"/>
      <c r="H36" s="510"/>
    </row>
    <row r="37" spans="2:47" ht="19.5" customHeight="1" x14ac:dyDescent="0.25">
      <c r="B37" s="495"/>
      <c r="C37" s="496"/>
      <c r="D37" s="495"/>
      <c r="E37" s="496"/>
      <c r="G37" s="509"/>
      <c r="H37" s="509"/>
      <c r="P37" s="143"/>
      <c r="Q37" s="143"/>
      <c r="R37" s="143"/>
    </row>
    <row r="38" spans="2:47" ht="12.75" hidden="1" customHeight="1" x14ac:dyDescent="0.25">
      <c r="B38" s="126"/>
      <c r="C38" s="126"/>
      <c r="D38" s="126"/>
      <c r="E38" s="126"/>
      <c r="F38" s="126"/>
      <c r="G38" s="126"/>
      <c r="H38" s="126"/>
      <c r="I38" s="126"/>
      <c r="J38" s="126"/>
      <c r="K38" s="126"/>
    </row>
    <row r="39" spans="2:47" ht="26.25" hidden="1" customHeight="1" x14ac:dyDescent="0.25">
      <c r="B39" s="126"/>
      <c r="C39" s="126"/>
      <c r="D39" s="126"/>
      <c r="E39" s="126"/>
      <c r="F39" s="126"/>
      <c r="G39" s="126"/>
      <c r="H39" s="126"/>
      <c r="I39" s="126"/>
      <c r="J39" s="126"/>
      <c r="K39" s="126"/>
      <c r="L39" s="144"/>
      <c r="M39" s="213"/>
      <c r="N39" s="213"/>
    </row>
    <row r="40" spans="2:47" ht="26.25" hidden="1" customHeight="1" x14ac:dyDescent="0.25">
      <c r="B40" s="126"/>
      <c r="C40" s="126"/>
      <c r="D40" s="126"/>
      <c r="E40" s="126"/>
      <c r="F40" s="126"/>
      <c r="G40" s="126"/>
      <c r="H40" s="126"/>
      <c r="I40" s="126"/>
      <c r="J40" s="126"/>
      <c r="K40" s="126"/>
      <c r="L40" s="145"/>
      <c r="M40" s="214"/>
      <c r="N40" s="214"/>
    </row>
    <row r="41" spans="2:47" ht="12.75" customHeight="1" x14ac:dyDescent="0.25">
      <c r="B41" s="146"/>
      <c r="C41" s="146"/>
      <c r="D41" s="146"/>
      <c r="E41" s="146"/>
      <c r="F41" s="146"/>
      <c r="G41" s="146"/>
      <c r="H41" s="146"/>
      <c r="I41" s="146"/>
      <c r="J41" s="146"/>
      <c r="K41" s="147"/>
    </row>
    <row r="42" spans="2:47" ht="27.75" customHeight="1" x14ac:dyDescent="0.25">
      <c r="B42" s="497" t="s">
        <v>338</v>
      </c>
      <c r="C42" s="498"/>
      <c r="D42" s="498"/>
      <c r="E42" s="498"/>
      <c r="F42" s="498"/>
      <c r="G42" s="498"/>
      <c r="H42" s="498"/>
      <c r="I42" s="498"/>
      <c r="J42" s="498"/>
      <c r="K42" s="498"/>
      <c r="L42" s="148"/>
      <c r="M42" s="58"/>
      <c r="N42" s="58"/>
    </row>
    <row r="43" spans="2:47" ht="25.5" customHeight="1" x14ac:dyDescent="0.25">
      <c r="B43" s="539" t="s">
        <v>658</v>
      </c>
      <c r="C43" s="540"/>
      <c r="D43" s="540"/>
      <c r="E43" s="540"/>
      <c r="F43" s="540"/>
      <c r="G43" s="540"/>
      <c r="H43" s="540"/>
      <c r="I43" s="540"/>
      <c r="J43" s="540"/>
      <c r="K43" s="540"/>
      <c r="L43" s="215"/>
      <c r="M43" s="63"/>
      <c r="N43" s="63"/>
      <c r="P43" s="61"/>
      <c r="Q43" s="61"/>
      <c r="R43" s="61"/>
      <c r="V43" s="128"/>
      <c r="AT43" s="131" t="e" cm="1">
        <f t="array" ref="AT43">INDEX(Admin!$D$4:$I$37,,MATCH('1 Spec. - 3. Mervärdesmodell'!$B$43,Admin!$D$3:$I$3,0))</f>
        <v>#N/A</v>
      </c>
      <c r="AU43" s="131" t="e" cm="1">
        <f t="array" ref="AU43">$AT$43:INDEX($AT:$AT,MATCH("x",$AT:$AT,0)-1)</f>
        <v>#N/A</v>
      </c>
    </row>
    <row r="44" spans="2:47" ht="12.75" customHeight="1" x14ac:dyDescent="0.25">
      <c r="B44" s="150"/>
      <c r="C44" s="150"/>
      <c r="D44" s="151"/>
      <c r="E44" s="151"/>
      <c r="F44" s="151"/>
      <c r="L44" s="139"/>
      <c r="M44" s="139"/>
      <c r="N44" s="139"/>
    </row>
    <row r="45" spans="2:47" ht="21" customHeight="1" x14ac:dyDescent="0.25">
      <c r="B45" s="476" t="s">
        <v>326</v>
      </c>
      <c r="C45" s="476"/>
      <c r="D45" s="476"/>
      <c r="E45" s="476"/>
      <c r="F45" s="476"/>
      <c r="I45" s="128"/>
      <c r="L45" s="139"/>
      <c r="M45" s="139"/>
      <c r="N45" s="139"/>
      <c r="P45" s="482" t="s">
        <v>52</v>
      </c>
      <c r="Q45" s="482"/>
      <c r="X45" s="152"/>
      <c r="Y45" s="153"/>
      <c r="Z45" s="153"/>
      <c r="AA45" s="153"/>
    </row>
    <row r="46" spans="2:47" ht="2.25" customHeight="1" x14ac:dyDescent="0.25">
      <c r="B46" s="412"/>
      <c r="C46" s="412"/>
      <c r="D46" s="412"/>
      <c r="E46" s="412"/>
      <c r="F46" s="412"/>
      <c r="G46" s="132"/>
      <c r="I46" s="154" t="s">
        <v>157</v>
      </c>
      <c r="P46" s="412"/>
      <c r="Q46" s="412"/>
      <c r="R46" s="412"/>
      <c r="S46" s="412"/>
      <c r="T46" s="412"/>
    </row>
    <row r="47" spans="2:47" ht="90" customHeight="1" x14ac:dyDescent="0.25">
      <c r="B47" s="19" t="str">
        <f>Vara_tjänst_text&amp;" nr"</f>
        <v>Roll/kompetens nr</v>
      </c>
      <c r="C47" s="600" t="str">
        <f>"Välj i lista"&amp;CHAR(10)&amp;"
OBS! Varje "&amp;Vara_tjänst_text&amp;" kan väljas flera gånger."</f>
        <v>Välj i lista
OBS! Varje Roll/kompetens kan väljas flera gånger.</v>
      </c>
      <c r="D47" s="600"/>
      <c r="E47" s="600"/>
      <c r="F47" s="20" t="s">
        <v>712</v>
      </c>
      <c r="G47" s="483" t="s">
        <v>696</v>
      </c>
      <c r="H47" s="483"/>
      <c r="I47" s="483"/>
      <c r="J47" s="483"/>
      <c r="K47" s="484"/>
      <c r="L47" s="155" t="s">
        <v>702</v>
      </c>
      <c r="M47" s="155" t="s">
        <v>703</v>
      </c>
      <c r="N47" s="17" t="s">
        <v>704</v>
      </c>
      <c r="P47" s="497" t="s">
        <v>327</v>
      </c>
      <c r="Q47" s="451"/>
      <c r="R47" s="451"/>
      <c r="S47" s="451"/>
      <c r="T47" s="451"/>
      <c r="U47" s="599"/>
      <c r="V47" s="601" t="s">
        <v>321</v>
      </c>
      <c r="W47" s="599"/>
      <c r="X47" s="497" t="s">
        <v>340</v>
      </c>
      <c r="Y47" s="599"/>
    </row>
    <row r="48" spans="2:47" ht="43.5" customHeight="1" x14ac:dyDescent="0.25">
      <c r="B48" s="124" t="str">
        <f>IF(AND($C$69&gt;=0,$C48=Välj_text),"Fyll i kompetens/roll i ordning!",TEXT(ROW()-ROW($B$47),"00."))</f>
        <v>01.</v>
      </c>
      <c r="C48" s="415" t="str">
        <f>Välj_text</f>
        <v>Välj Roll/kompetens</v>
      </c>
      <c r="D48" s="416"/>
      <c r="E48" s="417"/>
      <c r="F48" s="18"/>
      <c r="G48" s="717"/>
      <c r="H48" s="423"/>
      <c r="I48" s="423"/>
      <c r="J48" s="423"/>
      <c r="K48" s="424"/>
      <c r="L48" s="14"/>
      <c r="M48" s="15" t="str">
        <f>IF(L48="Ja",1,"")</f>
        <v/>
      </c>
      <c r="N48" s="16" t="str">
        <f>IF(L48="Ja","Enl. bilaga","")</f>
        <v/>
      </c>
      <c r="P48" s="418"/>
      <c r="Q48" s="419"/>
      <c r="R48" s="419"/>
      <c r="S48" s="419"/>
      <c r="T48" s="419"/>
      <c r="U48" s="420"/>
      <c r="V48" s="421"/>
      <c r="W48" s="422"/>
      <c r="X48" s="413" t="str">
        <f>IFERROR(IF(L48="TRUE",V48,V48*M48),"")</f>
        <v/>
      </c>
      <c r="Y48" s="414"/>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5">
      <c r="B49" s="124" t="str">
        <f>IF(AND($C$69&gt;=0,$C49=Välj_text),"Fyll i kompetens/roll i ordning!",TEXT(ROW()-ROW($B$47),"00."))</f>
        <v>02.</v>
      </c>
      <c r="C49" s="415" t="str">
        <f>Välj_text</f>
        <v>Välj Roll/kompetens</v>
      </c>
      <c r="D49" s="416"/>
      <c r="E49" s="417"/>
      <c r="F49" s="18"/>
      <c r="G49" s="717"/>
      <c r="H49" s="423"/>
      <c r="I49" s="423"/>
      <c r="J49" s="423"/>
      <c r="K49" s="424"/>
      <c r="L49" s="14"/>
      <c r="M49" s="15" t="str">
        <f t="shared" ref="M49:M67" si="0">IF(L49="Ja",1,"")</f>
        <v/>
      </c>
      <c r="N49" s="16" t="str">
        <f t="shared" ref="N49:N67" si="1">IF(L49="Ja","Enl. bilaga","")</f>
        <v/>
      </c>
      <c r="P49" s="418"/>
      <c r="Q49" s="419"/>
      <c r="R49" s="419"/>
      <c r="S49" s="419"/>
      <c r="T49" s="419"/>
      <c r="U49" s="420"/>
      <c r="V49" s="421"/>
      <c r="W49" s="422"/>
      <c r="X49" s="413" t="str">
        <f t="shared" ref="X49:X67" si="2">IFERROR(IF(L49="TRUE",V49,V49*M49),"")</f>
        <v/>
      </c>
      <c r="Y49" s="414"/>
    </row>
    <row r="50" spans="2:25" ht="42.75" customHeight="1" x14ac:dyDescent="0.25">
      <c r="B50" s="124" t="str">
        <f>IF(AND($C$69&gt;=0,$C50=Välj_text),"Fyll i kompetens/roll i ordning!",TEXT(ROW()-ROW($B$47),"00."))</f>
        <v>03.</v>
      </c>
      <c r="C50" s="415" t="str">
        <f>Välj_text</f>
        <v>Välj Roll/kompetens</v>
      </c>
      <c r="D50" s="416"/>
      <c r="E50" s="417"/>
      <c r="F50" s="18"/>
      <c r="G50" s="717"/>
      <c r="H50" s="423"/>
      <c r="I50" s="423"/>
      <c r="J50" s="423"/>
      <c r="K50" s="424"/>
      <c r="L50" s="14"/>
      <c r="M50" s="15" t="str">
        <f t="shared" si="0"/>
        <v/>
      </c>
      <c r="N50" s="16" t="str">
        <f t="shared" si="1"/>
        <v/>
      </c>
      <c r="P50" s="418"/>
      <c r="Q50" s="419"/>
      <c r="R50" s="419"/>
      <c r="S50" s="419"/>
      <c r="T50" s="419"/>
      <c r="U50" s="420"/>
      <c r="V50" s="421"/>
      <c r="W50" s="422"/>
      <c r="X50" s="413" t="str">
        <f t="shared" si="2"/>
        <v/>
      </c>
      <c r="Y50" s="414"/>
    </row>
    <row r="51" spans="2:25" ht="42.75" customHeight="1" x14ac:dyDescent="0.25">
      <c r="B51" s="124" t="str">
        <f>IF(AND($C$69&gt;=0,$C51=Välj_text),"Fyll i kompetens/roll i ordning!",TEXT(ROW()-ROW($B$47),"00."))</f>
        <v>04.</v>
      </c>
      <c r="C51" s="415" t="str">
        <f>Välj_text</f>
        <v>Välj Roll/kompetens</v>
      </c>
      <c r="D51" s="416"/>
      <c r="E51" s="417"/>
      <c r="F51" s="18"/>
      <c r="G51" s="717"/>
      <c r="H51" s="423"/>
      <c r="I51" s="423"/>
      <c r="J51" s="423"/>
      <c r="K51" s="424"/>
      <c r="L51" s="14"/>
      <c r="M51" s="15" t="str">
        <f t="shared" si="0"/>
        <v/>
      </c>
      <c r="N51" s="16" t="str">
        <f t="shared" si="1"/>
        <v/>
      </c>
      <c r="P51" s="418"/>
      <c r="Q51" s="419"/>
      <c r="R51" s="419"/>
      <c r="S51" s="419"/>
      <c r="T51" s="419"/>
      <c r="U51" s="420"/>
      <c r="V51" s="421"/>
      <c r="W51" s="422"/>
      <c r="X51" s="413" t="str">
        <f t="shared" si="2"/>
        <v/>
      </c>
      <c r="Y51" s="414"/>
    </row>
    <row r="52" spans="2:25" ht="42.75" customHeight="1" x14ac:dyDescent="0.25">
      <c r="B52" s="124" t="str">
        <f>IF(AND($C$69&gt;=0,$C52=Välj_text),"Fyll i kompetens/roll i ordning!",TEXT(ROW()-ROW($B$47),"00."))</f>
        <v>05.</v>
      </c>
      <c r="C52" s="415" t="str">
        <f>Välj_text</f>
        <v>Välj Roll/kompetens</v>
      </c>
      <c r="D52" s="416"/>
      <c r="E52" s="417"/>
      <c r="F52" s="18"/>
      <c r="G52" s="717"/>
      <c r="H52" s="423"/>
      <c r="I52" s="423"/>
      <c r="J52" s="423"/>
      <c r="K52" s="424"/>
      <c r="L52" s="14"/>
      <c r="M52" s="15" t="str">
        <f t="shared" si="0"/>
        <v/>
      </c>
      <c r="N52" s="16" t="str">
        <f t="shared" si="1"/>
        <v/>
      </c>
      <c r="P52" s="418"/>
      <c r="Q52" s="419"/>
      <c r="R52" s="419"/>
      <c r="S52" s="419"/>
      <c r="T52" s="419"/>
      <c r="U52" s="420"/>
      <c r="V52" s="421"/>
      <c r="W52" s="422"/>
      <c r="X52" s="413" t="str">
        <f t="shared" si="2"/>
        <v/>
      </c>
      <c r="Y52" s="414"/>
    </row>
    <row r="53" spans="2:25" ht="42.75" customHeight="1" x14ac:dyDescent="0.25">
      <c r="B53" s="124" t="str">
        <f>IF(AND($C$69&gt;=0,$C53=Välj_text),"Fyll i kompetens/roll i ordning!",TEXT(ROW()-ROW($B$47),"00."))</f>
        <v>06.</v>
      </c>
      <c r="C53" s="415" t="str">
        <f>Välj_text</f>
        <v>Välj Roll/kompetens</v>
      </c>
      <c r="D53" s="416"/>
      <c r="E53" s="417"/>
      <c r="F53" s="18"/>
      <c r="G53" s="717"/>
      <c r="H53" s="423"/>
      <c r="I53" s="423"/>
      <c r="J53" s="423"/>
      <c r="K53" s="424"/>
      <c r="L53" s="14"/>
      <c r="M53" s="15" t="str">
        <f t="shared" si="0"/>
        <v/>
      </c>
      <c r="N53" s="16" t="str">
        <f t="shared" si="1"/>
        <v/>
      </c>
      <c r="P53" s="418"/>
      <c r="Q53" s="419"/>
      <c r="R53" s="419"/>
      <c r="S53" s="419"/>
      <c r="T53" s="419"/>
      <c r="U53" s="420"/>
      <c r="V53" s="421"/>
      <c r="W53" s="422"/>
      <c r="X53" s="413" t="str">
        <f t="shared" si="2"/>
        <v/>
      </c>
      <c r="Y53" s="414"/>
    </row>
    <row r="54" spans="2:25" ht="42.75" customHeight="1" x14ac:dyDescent="0.25">
      <c r="B54" s="124" t="str">
        <f>IF(AND($C$69&gt;=0,$C54=Välj_text),"Fyll i kompetens/roll i ordning!",TEXT(ROW()-ROW($B$47),"00."))</f>
        <v>07.</v>
      </c>
      <c r="C54" s="415" t="str">
        <f>Välj_text</f>
        <v>Välj Roll/kompetens</v>
      </c>
      <c r="D54" s="416"/>
      <c r="E54" s="417"/>
      <c r="F54" s="18"/>
      <c r="G54" s="717"/>
      <c r="H54" s="423"/>
      <c r="I54" s="423"/>
      <c r="J54" s="423"/>
      <c r="K54" s="424"/>
      <c r="L54" s="14"/>
      <c r="M54" s="15" t="str">
        <f t="shared" si="0"/>
        <v/>
      </c>
      <c r="N54" s="16" t="str">
        <f t="shared" si="1"/>
        <v/>
      </c>
      <c r="P54" s="418"/>
      <c r="Q54" s="419"/>
      <c r="R54" s="419"/>
      <c r="S54" s="419"/>
      <c r="T54" s="419"/>
      <c r="U54" s="420"/>
      <c r="V54" s="421"/>
      <c r="W54" s="422"/>
      <c r="X54" s="413" t="str">
        <f t="shared" si="2"/>
        <v/>
      </c>
      <c r="Y54" s="414"/>
    </row>
    <row r="55" spans="2:25" ht="42.75" customHeight="1" x14ac:dyDescent="0.25">
      <c r="B55" s="124" t="str">
        <f>IF(AND($C$69&gt;=0,$C55=Välj_text),"Fyll i kompetens/roll i ordning!",TEXT(ROW()-ROW($B$47),"00."))</f>
        <v>08.</v>
      </c>
      <c r="C55" s="415" t="str">
        <f>Välj_text</f>
        <v>Välj Roll/kompetens</v>
      </c>
      <c r="D55" s="416"/>
      <c r="E55" s="417"/>
      <c r="F55" s="18"/>
      <c r="G55" s="717"/>
      <c r="H55" s="423"/>
      <c r="I55" s="423"/>
      <c r="J55" s="423"/>
      <c r="K55" s="424"/>
      <c r="L55" s="14"/>
      <c r="M55" s="15" t="str">
        <f t="shared" si="0"/>
        <v/>
      </c>
      <c r="N55" s="16" t="str">
        <f t="shared" si="1"/>
        <v/>
      </c>
      <c r="P55" s="418"/>
      <c r="Q55" s="419"/>
      <c r="R55" s="419"/>
      <c r="S55" s="419"/>
      <c r="T55" s="419"/>
      <c r="U55" s="420"/>
      <c r="V55" s="421"/>
      <c r="W55" s="422"/>
      <c r="X55" s="413" t="str">
        <f t="shared" si="2"/>
        <v/>
      </c>
      <c r="Y55" s="414"/>
    </row>
    <row r="56" spans="2:25" ht="42.75" customHeight="1" x14ac:dyDescent="0.25">
      <c r="B56" s="124" t="str">
        <f>IF(AND($C$69&gt;=0,$C56=Välj_text),"Fyll i kompetens/roll i ordning!",TEXT(ROW()-ROW($B$47),"00."))</f>
        <v>09.</v>
      </c>
      <c r="C56" s="415" t="str">
        <f>Välj_text</f>
        <v>Välj Roll/kompetens</v>
      </c>
      <c r="D56" s="416"/>
      <c r="E56" s="417"/>
      <c r="F56" s="18"/>
      <c r="G56" s="717"/>
      <c r="H56" s="423"/>
      <c r="I56" s="423"/>
      <c r="J56" s="423"/>
      <c r="K56" s="424"/>
      <c r="L56" s="14"/>
      <c r="M56" s="15" t="str">
        <f t="shared" si="0"/>
        <v/>
      </c>
      <c r="N56" s="16" t="str">
        <f t="shared" si="1"/>
        <v/>
      </c>
      <c r="P56" s="418"/>
      <c r="Q56" s="419"/>
      <c r="R56" s="419"/>
      <c r="S56" s="419"/>
      <c r="T56" s="419"/>
      <c r="U56" s="420"/>
      <c r="V56" s="421"/>
      <c r="W56" s="422"/>
      <c r="X56" s="413" t="str">
        <f t="shared" si="2"/>
        <v/>
      </c>
      <c r="Y56" s="414"/>
    </row>
    <row r="57" spans="2:25" ht="42.75" customHeight="1" x14ac:dyDescent="0.25">
      <c r="B57" s="124" t="str">
        <f>IF(AND($C$69&gt;=0,$C57=Välj_text),"Fyll i kompetens/roll i ordning!",TEXT(ROW()-ROW($B$47),"00."))</f>
        <v>10.</v>
      </c>
      <c r="C57" s="415" t="str">
        <f>Välj_text</f>
        <v>Välj Roll/kompetens</v>
      </c>
      <c r="D57" s="416"/>
      <c r="E57" s="417"/>
      <c r="F57" s="18"/>
      <c r="G57" s="717"/>
      <c r="H57" s="423"/>
      <c r="I57" s="423"/>
      <c r="J57" s="423"/>
      <c r="K57" s="424"/>
      <c r="L57" s="14"/>
      <c r="M57" s="15" t="str">
        <f t="shared" si="0"/>
        <v/>
      </c>
      <c r="N57" s="16" t="str">
        <f t="shared" si="1"/>
        <v/>
      </c>
      <c r="P57" s="418"/>
      <c r="Q57" s="419"/>
      <c r="R57" s="419"/>
      <c r="S57" s="419"/>
      <c r="T57" s="419"/>
      <c r="U57" s="420"/>
      <c r="V57" s="421"/>
      <c r="W57" s="422"/>
      <c r="X57" s="413" t="str">
        <f t="shared" si="2"/>
        <v/>
      </c>
      <c r="Y57" s="414"/>
    </row>
    <row r="58" spans="2:25" ht="42.75" customHeight="1" x14ac:dyDescent="0.25">
      <c r="B58" s="124" t="str">
        <f>IF(AND($C$69&gt;=0,$C58=Välj_text),"Fyll i kompetens/roll i ordning!",TEXT(ROW()-ROW($B$47),"00."))</f>
        <v>11.</v>
      </c>
      <c r="C58" s="415" t="str">
        <f>Välj_text</f>
        <v>Välj Roll/kompetens</v>
      </c>
      <c r="D58" s="416"/>
      <c r="E58" s="417"/>
      <c r="F58" s="18"/>
      <c r="G58" s="717"/>
      <c r="H58" s="423"/>
      <c r="I58" s="423"/>
      <c r="J58" s="423"/>
      <c r="K58" s="424"/>
      <c r="L58" s="14"/>
      <c r="M58" s="15" t="str">
        <f t="shared" si="0"/>
        <v/>
      </c>
      <c r="N58" s="16" t="str">
        <f t="shared" si="1"/>
        <v/>
      </c>
      <c r="P58" s="418"/>
      <c r="Q58" s="419"/>
      <c r="R58" s="419"/>
      <c r="S58" s="419"/>
      <c r="T58" s="419"/>
      <c r="U58" s="420"/>
      <c r="V58" s="421"/>
      <c r="W58" s="422"/>
      <c r="X58" s="413" t="str">
        <f t="shared" si="2"/>
        <v/>
      </c>
      <c r="Y58" s="414"/>
    </row>
    <row r="59" spans="2:25" ht="42.75" customHeight="1" x14ac:dyDescent="0.25">
      <c r="B59" s="124" t="str">
        <f>IF(AND($C$69&gt;=0,$C59=Välj_text),"Fyll i kompetens/roll i ordning!",TEXT(ROW()-ROW($B$47),"00."))</f>
        <v>12.</v>
      </c>
      <c r="C59" s="415" t="str">
        <f>Välj_text</f>
        <v>Välj Roll/kompetens</v>
      </c>
      <c r="D59" s="416"/>
      <c r="E59" s="417"/>
      <c r="F59" s="18"/>
      <c r="G59" s="717"/>
      <c r="H59" s="423"/>
      <c r="I59" s="423"/>
      <c r="J59" s="423"/>
      <c r="K59" s="424"/>
      <c r="L59" s="14"/>
      <c r="M59" s="15" t="str">
        <f t="shared" si="0"/>
        <v/>
      </c>
      <c r="N59" s="16" t="str">
        <f t="shared" si="1"/>
        <v/>
      </c>
      <c r="P59" s="418"/>
      <c r="Q59" s="419"/>
      <c r="R59" s="419"/>
      <c r="S59" s="419"/>
      <c r="T59" s="419"/>
      <c r="U59" s="420"/>
      <c r="V59" s="421"/>
      <c r="W59" s="422"/>
      <c r="X59" s="413" t="str">
        <f t="shared" si="2"/>
        <v/>
      </c>
      <c r="Y59" s="414"/>
    </row>
    <row r="60" spans="2:25" ht="42.75" customHeight="1" x14ac:dyDescent="0.25">
      <c r="B60" s="124" t="str">
        <f>IF(AND($C$69&gt;=0,$C60=Välj_text),"Fyll i kompetens/roll i ordning!",TEXT(ROW()-ROW($B$47),"00."))</f>
        <v>13.</v>
      </c>
      <c r="C60" s="415" t="str">
        <f>Välj_text</f>
        <v>Välj Roll/kompetens</v>
      </c>
      <c r="D60" s="416"/>
      <c r="E60" s="417"/>
      <c r="F60" s="18"/>
      <c r="G60" s="717"/>
      <c r="H60" s="423"/>
      <c r="I60" s="423"/>
      <c r="J60" s="423"/>
      <c r="K60" s="424"/>
      <c r="L60" s="14"/>
      <c r="M60" s="15" t="str">
        <f t="shared" si="0"/>
        <v/>
      </c>
      <c r="N60" s="16" t="str">
        <f t="shared" si="1"/>
        <v/>
      </c>
      <c r="P60" s="418"/>
      <c r="Q60" s="419"/>
      <c r="R60" s="419"/>
      <c r="S60" s="419"/>
      <c r="T60" s="419"/>
      <c r="U60" s="420"/>
      <c r="V60" s="421"/>
      <c r="W60" s="422"/>
      <c r="X60" s="413" t="str">
        <f t="shared" si="2"/>
        <v/>
      </c>
      <c r="Y60" s="414"/>
    </row>
    <row r="61" spans="2:25" ht="42.75" customHeight="1" x14ac:dyDescent="0.25">
      <c r="B61" s="124" t="str">
        <f>IF(AND($C$69&gt;=0,$C61=Välj_text),"Fyll i kompetens/roll i ordning!",TEXT(ROW()-ROW($B$47),"00."))</f>
        <v>14.</v>
      </c>
      <c r="C61" s="415" t="str">
        <f>Välj_text</f>
        <v>Välj Roll/kompetens</v>
      </c>
      <c r="D61" s="416"/>
      <c r="E61" s="417"/>
      <c r="F61" s="18"/>
      <c r="G61" s="717"/>
      <c r="H61" s="423"/>
      <c r="I61" s="423"/>
      <c r="J61" s="423"/>
      <c r="K61" s="424"/>
      <c r="L61" s="14"/>
      <c r="M61" s="15" t="str">
        <f t="shared" si="0"/>
        <v/>
      </c>
      <c r="N61" s="16" t="str">
        <f t="shared" si="1"/>
        <v/>
      </c>
      <c r="P61" s="418"/>
      <c r="Q61" s="419"/>
      <c r="R61" s="419"/>
      <c r="S61" s="419"/>
      <c r="T61" s="419"/>
      <c r="U61" s="420"/>
      <c r="V61" s="421"/>
      <c r="W61" s="422"/>
      <c r="X61" s="413" t="str">
        <f t="shared" si="2"/>
        <v/>
      </c>
      <c r="Y61" s="414"/>
    </row>
    <row r="62" spans="2:25" ht="42.75" customHeight="1" x14ac:dyDescent="0.25">
      <c r="B62" s="124" t="str">
        <f>IF(AND($C$69&gt;=0,$C62=Välj_text),"Fyll i kompetens/roll i ordning!",TEXT(ROW()-ROW($B$47),"00."))</f>
        <v>15.</v>
      </c>
      <c r="C62" s="415" t="str">
        <f>Välj_text</f>
        <v>Välj Roll/kompetens</v>
      </c>
      <c r="D62" s="416"/>
      <c r="E62" s="417"/>
      <c r="F62" s="18"/>
      <c r="G62" s="717"/>
      <c r="H62" s="423"/>
      <c r="I62" s="423"/>
      <c r="J62" s="423"/>
      <c r="K62" s="424"/>
      <c r="L62" s="14"/>
      <c r="M62" s="15" t="str">
        <f t="shared" si="0"/>
        <v/>
      </c>
      <c r="N62" s="16" t="str">
        <f t="shared" si="1"/>
        <v/>
      </c>
      <c r="P62" s="418"/>
      <c r="Q62" s="419"/>
      <c r="R62" s="419"/>
      <c r="S62" s="419"/>
      <c r="T62" s="419"/>
      <c r="U62" s="420"/>
      <c r="V62" s="421"/>
      <c r="W62" s="422"/>
      <c r="X62" s="413" t="str">
        <f t="shared" si="2"/>
        <v/>
      </c>
      <c r="Y62" s="414"/>
    </row>
    <row r="63" spans="2:25" ht="42.75" customHeight="1" x14ac:dyDescent="0.25">
      <c r="B63" s="124" t="str">
        <f>IF(AND($C$69&gt;=0,$C63=Välj_text),"Fyll i kompetens/roll i ordning!",TEXT(ROW()-ROW($B$47),"00."))</f>
        <v>16.</v>
      </c>
      <c r="C63" s="415" t="str">
        <f>Välj_text</f>
        <v>Välj Roll/kompetens</v>
      </c>
      <c r="D63" s="416"/>
      <c r="E63" s="417"/>
      <c r="F63" s="18"/>
      <c r="G63" s="717"/>
      <c r="H63" s="423"/>
      <c r="I63" s="423"/>
      <c r="J63" s="423"/>
      <c r="K63" s="424"/>
      <c r="L63" s="14"/>
      <c r="M63" s="15" t="str">
        <f t="shared" si="0"/>
        <v/>
      </c>
      <c r="N63" s="16" t="str">
        <f t="shared" si="1"/>
        <v/>
      </c>
      <c r="P63" s="418"/>
      <c r="Q63" s="419"/>
      <c r="R63" s="419"/>
      <c r="S63" s="419"/>
      <c r="T63" s="419"/>
      <c r="U63" s="420"/>
      <c r="V63" s="421"/>
      <c r="W63" s="422"/>
      <c r="X63" s="413" t="str">
        <f t="shared" si="2"/>
        <v/>
      </c>
      <c r="Y63" s="414"/>
    </row>
    <row r="64" spans="2:25" ht="42.75" customHeight="1" x14ac:dyDescent="0.25">
      <c r="B64" s="124" t="str">
        <f>IF(AND($C$69&gt;=0,$C64=Välj_text),"Fyll i kompetens/roll i ordning!",TEXT(ROW()-ROW($B$47),"00."))</f>
        <v>17.</v>
      </c>
      <c r="C64" s="415" t="str">
        <f>Välj_text</f>
        <v>Välj Roll/kompetens</v>
      </c>
      <c r="D64" s="416"/>
      <c r="E64" s="417"/>
      <c r="F64" s="18"/>
      <c r="G64" s="717"/>
      <c r="H64" s="423"/>
      <c r="I64" s="423"/>
      <c r="J64" s="423"/>
      <c r="K64" s="424"/>
      <c r="L64" s="14"/>
      <c r="M64" s="15" t="str">
        <f t="shared" si="0"/>
        <v/>
      </c>
      <c r="N64" s="16" t="str">
        <f t="shared" si="1"/>
        <v/>
      </c>
      <c r="P64" s="418"/>
      <c r="Q64" s="419"/>
      <c r="R64" s="419"/>
      <c r="S64" s="419"/>
      <c r="T64" s="419"/>
      <c r="U64" s="420"/>
      <c r="V64" s="421"/>
      <c r="W64" s="422"/>
      <c r="X64" s="413" t="str">
        <f t="shared" si="2"/>
        <v/>
      </c>
      <c r="Y64" s="414"/>
    </row>
    <row r="65" spans="1:28" ht="42.75" customHeight="1" x14ac:dyDescent="0.25">
      <c r="B65" s="124" t="str">
        <f>IF(AND($C$69&gt;=0,$C65=Välj_text),"Fyll i kompetens/roll i ordning!",TEXT(ROW()-ROW($B$47),"00."))</f>
        <v>18.</v>
      </c>
      <c r="C65" s="415" t="str">
        <f>Välj_text</f>
        <v>Välj Roll/kompetens</v>
      </c>
      <c r="D65" s="416"/>
      <c r="E65" s="417"/>
      <c r="F65" s="18"/>
      <c r="G65" s="717"/>
      <c r="H65" s="423"/>
      <c r="I65" s="423"/>
      <c r="J65" s="423"/>
      <c r="K65" s="424"/>
      <c r="L65" s="14"/>
      <c r="M65" s="15" t="str">
        <f t="shared" si="0"/>
        <v/>
      </c>
      <c r="N65" s="16" t="str">
        <f t="shared" si="1"/>
        <v/>
      </c>
      <c r="P65" s="418"/>
      <c r="Q65" s="419"/>
      <c r="R65" s="419"/>
      <c r="S65" s="419"/>
      <c r="T65" s="419"/>
      <c r="U65" s="420"/>
      <c r="V65" s="421"/>
      <c r="W65" s="422"/>
      <c r="X65" s="413" t="str">
        <f t="shared" si="2"/>
        <v/>
      </c>
      <c r="Y65" s="414"/>
    </row>
    <row r="66" spans="1:28" ht="42.75" customHeight="1" x14ac:dyDescent="0.25">
      <c r="B66" s="124" t="str">
        <f>IF(AND($C$69&gt;=0,$C66=Välj_text),"Fyll i kompetens/roll i ordning!",TEXT(ROW()-ROW($B$47),"00."))</f>
        <v>19.</v>
      </c>
      <c r="C66" s="415" t="str">
        <f>Välj_text</f>
        <v>Välj Roll/kompetens</v>
      </c>
      <c r="D66" s="416"/>
      <c r="E66" s="417"/>
      <c r="F66" s="18"/>
      <c r="G66" s="717"/>
      <c r="H66" s="423"/>
      <c r="I66" s="423"/>
      <c r="J66" s="423"/>
      <c r="K66" s="424"/>
      <c r="L66" s="14"/>
      <c r="M66" s="15" t="str">
        <f t="shared" si="0"/>
        <v/>
      </c>
      <c r="N66" s="16" t="str">
        <f t="shared" si="1"/>
        <v/>
      </c>
      <c r="P66" s="418"/>
      <c r="Q66" s="419"/>
      <c r="R66" s="419"/>
      <c r="S66" s="419"/>
      <c r="T66" s="419"/>
      <c r="U66" s="420"/>
      <c r="V66" s="421"/>
      <c r="W66" s="422"/>
      <c r="X66" s="413" t="str">
        <f t="shared" si="2"/>
        <v/>
      </c>
      <c r="Y66" s="414"/>
    </row>
    <row r="67" spans="1:28" ht="42.75" customHeight="1" x14ac:dyDescent="0.25">
      <c r="B67" s="124" t="str">
        <f>IF(AND($C$69&gt;=0,$C67=Välj_text),"Fyll i kompetens/roll i ordning!",TEXT(ROW()-ROW($B$47),"00."))</f>
        <v>20.</v>
      </c>
      <c r="C67" s="415" t="str">
        <f>Välj_text</f>
        <v>Välj Roll/kompetens</v>
      </c>
      <c r="D67" s="416"/>
      <c r="E67" s="417"/>
      <c r="F67" s="18"/>
      <c r="G67" s="717"/>
      <c r="H67" s="423"/>
      <c r="I67" s="423"/>
      <c r="J67" s="423"/>
      <c r="K67" s="424"/>
      <c r="L67" s="14"/>
      <c r="M67" s="15" t="str">
        <f t="shared" si="0"/>
        <v/>
      </c>
      <c r="N67" s="16" t="str">
        <f t="shared" si="1"/>
        <v/>
      </c>
      <c r="P67" s="418"/>
      <c r="Q67" s="419"/>
      <c r="R67" s="419"/>
      <c r="S67" s="419"/>
      <c r="T67" s="419"/>
      <c r="U67" s="420"/>
      <c r="V67" s="421"/>
      <c r="W67" s="422"/>
      <c r="X67" s="413" t="str">
        <f t="shared" si="2"/>
        <v/>
      </c>
      <c r="Y67" s="414"/>
    </row>
    <row r="68" spans="1:28" ht="7.5" customHeight="1" x14ac:dyDescent="0.25">
      <c r="C68" s="1"/>
      <c r="H68" s="130"/>
      <c r="P68" s="61"/>
      <c r="Q68" s="61"/>
      <c r="R68" s="61"/>
      <c r="X68" s="156"/>
      <c r="Y68" s="156"/>
      <c r="Z68" s="153"/>
      <c r="AA68" s="153"/>
    </row>
    <row r="69" spans="1:28" ht="28.5" customHeight="1" x14ac:dyDescent="0.25">
      <c r="C69" s="157">
        <f>COUNTIF(C48:C67,"&lt;&gt;"&amp;Välj_text)-MATCH(Välj_text,C48:C67,0)</f>
        <v>-1</v>
      </c>
      <c r="P69" s="61"/>
      <c r="Q69" s="61"/>
      <c r="R69" s="61"/>
      <c r="U69" s="153"/>
      <c r="V69" s="153"/>
      <c r="W69" s="158" t="s">
        <v>106</v>
      </c>
      <c r="X69" s="458">
        <f>SUM(X48:Y67)</f>
        <v>0</v>
      </c>
      <c r="Y69" s="459"/>
      <c r="Z69" s="153"/>
      <c r="AA69" s="153"/>
    </row>
    <row r="70" spans="1:28" ht="7.5" customHeight="1" x14ac:dyDescent="0.25">
      <c r="C70" s="1"/>
      <c r="H70" s="130"/>
      <c r="P70" s="143"/>
      <c r="Q70" s="143"/>
      <c r="R70" s="143"/>
      <c r="Z70" s="153"/>
      <c r="AA70" s="153"/>
    </row>
    <row r="71" spans="1:28" ht="27" customHeight="1" x14ac:dyDescent="0.25">
      <c r="A71" s="159"/>
      <c r="B71" s="476"/>
      <c r="C71" s="476"/>
      <c r="D71" s="476"/>
      <c r="E71" s="476"/>
      <c r="F71" s="476"/>
      <c r="J71" s="153"/>
      <c r="P71" s="153"/>
      <c r="Q71" s="153"/>
      <c r="R71" s="153"/>
      <c r="S71" s="153"/>
      <c r="T71" s="153"/>
      <c r="V71" s="160"/>
      <c r="Z71" s="153"/>
      <c r="AA71" s="153"/>
    </row>
    <row r="72" spans="1:28" ht="17.25" customHeight="1" x14ac:dyDescent="0.25">
      <c r="A72" s="159"/>
      <c r="B72" s="153"/>
      <c r="C72" s="153"/>
      <c r="D72" s="153"/>
      <c r="E72" s="153"/>
      <c r="F72" s="153"/>
      <c r="G72" s="153"/>
      <c r="H72" s="153"/>
      <c r="I72" s="153"/>
      <c r="J72" s="153"/>
      <c r="P72" s="153"/>
      <c r="Q72" s="153"/>
      <c r="R72" s="153"/>
      <c r="S72" s="153"/>
      <c r="T72" s="153"/>
      <c r="U72" s="460"/>
      <c r="V72" s="461"/>
      <c r="W72" s="461"/>
      <c r="X72" s="158"/>
      <c r="Y72" s="161"/>
      <c r="Z72" s="153"/>
      <c r="AA72" s="153"/>
    </row>
    <row r="73" spans="1:28" ht="19.5" customHeight="1" x14ac:dyDescent="0.25">
      <c r="B73" s="162" t="s">
        <v>153</v>
      </c>
      <c r="F73" s="128"/>
      <c r="K73" s="162"/>
      <c r="N73" s="128"/>
    </row>
    <row r="74" spans="1:28" ht="28.5" customHeight="1" x14ac:dyDescent="0.25">
      <c r="A74" s="159"/>
      <c r="B74" s="412" t="s">
        <v>349</v>
      </c>
      <c r="C74" s="412"/>
      <c r="D74" s="412"/>
      <c r="E74" s="412"/>
      <c r="F74" s="412"/>
      <c r="G74" s="412"/>
      <c r="H74" s="412"/>
      <c r="I74" s="412"/>
      <c r="J74" s="412"/>
      <c r="M74" s="163"/>
      <c r="N74" s="146"/>
      <c r="P74" s="153"/>
      <c r="Q74" s="153"/>
      <c r="R74" s="153"/>
      <c r="S74" s="153"/>
      <c r="T74" s="153"/>
      <c r="U74" s="153"/>
      <c r="V74" s="153"/>
      <c r="W74" s="153"/>
      <c r="X74" s="158"/>
      <c r="Y74" s="161"/>
      <c r="Z74" s="153"/>
      <c r="AA74" s="153"/>
    </row>
    <row r="75" spans="1:28" ht="24.75" hidden="1" customHeight="1" x14ac:dyDescent="0.25">
      <c r="A75" s="164"/>
      <c r="B75" s="164"/>
      <c r="C75" s="164"/>
      <c r="D75" s="164"/>
      <c r="E75" s="164"/>
      <c r="F75" s="164"/>
      <c r="G75" s="164"/>
      <c r="H75" s="164"/>
      <c r="I75" s="164"/>
      <c r="J75" s="164"/>
      <c r="K75" s="164"/>
      <c r="L75" s="146"/>
      <c r="M75" s="146"/>
      <c r="N75" s="146"/>
      <c r="P75" s="153"/>
      <c r="Q75" s="153"/>
      <c r="R75" s="153"/>
      <c r="S75" s="153"/>
      <c r="T75" s="153"/>
      <c r="U75" s="153"/>
      <c r="V75" s="153"/>
      <c r="W75" s="153"/>
      <c r="X75" s="158"/>
      <c r="Y75" s="161"/>
      <c r="Z75" s="153"/>
      <c r="AA75" s="153"/>
    </row>
    <row r="76" spans="1:28" ht="17.25" hidden="1" customHeight="1" x14ac:dyDescent="0.25">
      <c r="A76" s="159"/>
      <c r="B76" s="165"/>
      <c r="C76" s="165"/>
      <c r="D76" s="165"/>
      <c r="E76" s="165"/>
      <c r="F76" s="166"/>
      <c r="G76" s="165"/>
      <c r="H76" s="165"/>
      <c r="I76" s="165"/>
      <c r="J76" s="153"/>
      <c r="P76" s="153"/>
      <c r="Q76" s="153"/>
      <c r="R76" s="153"/>
      <c r="S76" s="153"/>
      <c r="T76" s="153"/>
      <c r="U76" s="153"/>
      <c r="V76" s="153"/>
      <c r="W76" s="153"/>
      <c r="X76" s="158"/>
      <c r="Y76" s="161"/>
      <c r="Z76" s="153"/>
      <c r="AA76" s="153"/>
    </row>
    <row r="77" spans="1:28" ht="17.25" hidden="1" customHeight="1" x14ac:dyDescent="0.25">
      <c r="A77" s="159"/>
      <c r="E77" s="469"/>
      <c r="F77" s="469"/>
      <c r="G77" s="469"/>
      <c r="H77" s="469"/>
      <c r="I77" s="469"/>
      <c r="J77" s="153"/>
      <c r="K77" s="128"/>
      <c r="P77" s="153"/>
      <c r="Q77" s="153"/>
      <c r="R77" s="153"/>
      <c r="S77" s="153"/>
      <c r="T77" s="153"/>
      <c r="U77" s="153"/>
      <c r="V77" s="153"/>
      <c r="W77" s="153"/>
      <c r="X77" s="158"/>
      <c r="Y77" s="161"/>
      <c r="AA77" s="153"/>
      <c r="AB77" s="153"/>
    </row>
    <row r="78" spans="1:28" ht="8.25" customHeight="1" x14ac:dyDescent="0.25">
      <c r="A78" s="159"/>
      <c r="J78" s="153"/>
      <c r="P78" s="153"/>
      <c r="Q78" s="153"/>
      <c r="R78" s="153"/>
      <c r="S78" s="153"/>
      <c r="T78" s="153"/>
      <c r="U78" s="153"/>
      <c r="V78" s="153"/>
      <c r="W78" s="153"/>
      <c r="X78" s="158"/>
      <c r="Y78" s="161"/>
      <c r="AA78" s="153"/>
      <c r="AB78" s="153"/>
    </row>
    <row r="79" spans="1:28" ht="41.25" customHeight="1" x14ac:dyDescent="0.25">
      <c r="A79" s="159"/>
      <c r="B79" s="167" t="s">
        <v>635</v>
      </c>
      <c r="C79" s="138"/>
      <c r="D79" s="138"/>
      <c r="P79" s="153"/>
      <c r="Q79" s="153"/>
      <c r="R79" s="153"/>
      <c r="S79" s="153"/>
      <c r="T79" s="153"/>
      <c r="U79" s="153"/>
      <c r="V79" s="153"/>
      <c r="W79" s="153"/>
      <c r="X79" s="158"/>
      <c r="Y79" s="161"/>
      <c r="Z79" s="153"/>
      <c r="AA79" s="153"/>
    </row>
    <row r="80" spans="1:28" ht="41.25" customHeight="1" x14ac:dyDescent="0.25">
      <c r="A80" s="159"/>
      <c r="B80" s="694" t="s">
        <v>636</v>
      </c>
      <c r="C80" s="695"/>
      <c r="D80" s="695"/>
      <c r="E80" s="695"/>
      <c r="F80" s="695"/>
      <c r="G80" s="695"/>
      <c r="H80" s="695"/>
      <c r="I80" s="695"/>
      <c r="J80" s="695"/>
      <c r="P80" s="153"/>
      <c r="Q80" s="153"/>
      <c r="R80" s="153"/>
      <c r="S80" s="153"/>
      <c r="T80" s="153"/>
      <c r="U80" s="153"/>
      <c r="V80" s="153"/>
      <c r="W80" s="153"/>
      <c r="X80" s="158"/>
      <c r="Y80" s="161"/>
      <c r="Z80" s="153"/>
      <c r="AA80" s="153"/>
    </row>
    <row r="81" spans="1:34" ht="17.25" customHeight="1" x14ac:dyDescent="0.25">
      <c r="A81" s="159"/>
      <c r="B81" s="412"/>
      <c r="C81" s="412"/>
      <c r="D81" s="412"/>
      <c r="F81" s="132"/>
      <c r="G81" s="132"/>
      <c r="H81" s="132"/>
      <c r="I81" s="132"/>
      <c r="J81" s="153"/>
      <c r="P81" s="153"/>
      <c r="Q81" s="153"/>
      <c r="R81" s="153"/>
      <c r="S81" s="153"/>
      <c r="T81" s="153"/>
      <c r="U81" s="153"/>
      <c r="V81" s="153"/>
      <c r="W81" s="153"/>
      <c r="X81" s="158"/>
      <c r="Y81" s="161"/>
      <c r="Z81" s="153"/>
      <c r="AA81" s="153"/>
    </row>
    <row r="82" spans="1:34" ht="25.5" hidden="1" customHeight="1" x14ac:dyDescent="0.25">
      <c r="A82" s="159"/>
      <c r="B82" s="159"/>
      <c r="C82" s="159"/>
      <c r="D82" s="159"/>
      <c r="E82" s="159"/>
      <c r="F82" s="159"/>
      <c r="G82" s="159"/>
      <c r="H82" s="159"/>
      <c r="I82" s="159"/>
      <c r="J82" s="159"/>
      <c r="L82" s="171"/>
      <c r="M82" s="171"/>
      <c r="N82" s="171"/>
      <c r="P82" s="128"/>
      <c r="Q82" s="153"/>
      <c r="R82" s="153"/>
      <c r="S82" s="153"/>
      <c r="T82" s="153"/>
      <c r="U82" s="153"/>
      <c r="V82" s="153"/>
      <c r="W82" s="153"/>
      <c r="X82" s="158"/>
      <c r="Y82" s="161"/>
      <c r="Z82" s="153"/>
      <c r="AA82" s="153"/>
    </row>
    <row r="83" spans="1:34" ht="18.75" customHeight="1" x14ac:dyDescent="0.25">
      <c r="A83" s="159"/>
      <c r="B83" s="412" t="s">
        <v>341</v>
      </c>
      <c r="C83" s="477"/>
      <c r="D83" s="477"/>
      <c r="E83" s="477"/>
      <c r="F83" s="477"/>
      <c r="G83" s="477"/>
      <c r="H83" s="477"/>
      <c r="I83" s="477"/>
      <c r="J83" s="477"/>
      <c r="L83" s="171"/>
      <c r="M83" s="171"/>
      <c r="N83" s="171"/>
      <c r="P83" s="192"/>
      <c r="Q83" s="153"/>
      <c r="R83" s="153"/>
      <c r="S83" s="153"/>
      <c r="T83" s="153"/>
      <c r="U83" s="153"/>
      <c r="V83" s="153"/>
      <c r="W83" s="153"/>
      <c r="X83" s="158"/>
      <c r="Y83" s="161"/>
      <c r="Z83" s="153"/>
      <c r="AA83" s="153"/>
    </row>
    <row r="84" spans="1:34" ht="25.5" customHeight="1" x14ac:dyDescent="0.25">
      <c r="A84" s="159"/>
      <c r="B84" s="470" t="s">
        <v>344</v>
      </c>
      <c r="C84" s="471"/>
      <c r="D84" s="471"/>
      <c r="E84" s="471"/>
      <c r="F84" s="471"/>
      <c r="G84" s="471"/>
      <c r="H84" s="471"/>
      <c r="I84" s="471"/>
      <c r="J84" s="472"/>
      <c r="L84" s="171"/>
      <c r="M84" s="171"/>
      <c r="N84" s="171"/>
      <c r="O84" s="192"/>
      <c r="P84" s="192"/>
      <c r="Q84" s="153"/>
      <c r="R84" s="153"/>
      <c r="S84" s="153"/>
      <c r="T84" s="153"/>
      <c r="U84" s="153"/>
      <c r="V84" s="153"/>
      <c r="W84" s="153"/>
      <c r="X84" s="158"/>
      <c r="Y84" s="161"/>
      <c r="Z84" s="153"/>
      <c r="AA84" s="153"/>
    </row>
    <row r="85" spans="1:34" ht="17.25" customHeight="1" x14ac:dyDescent="0.25">
      <c r="A85" s="159"/>
      <c r="B85" s="473"/>
      <c r="C85" s="474"/>
      <c r="D85" s="474"/>
      <c r="E85" s="474"/>
      <c r="F85" s="474"/>
      <c r="G85" s="474"/>
      <c r="H85" s="474"/>
      <c r="I85" s="474"/>
      <c r="J85" s="475"/>
      <c r="K85" s="467"/>
      <c r="L85" s="462"/>
      <c r="M85" s="463"/>
      <c r="N85" s="463"/>
      <c r="P85" s="153"/>
      <c r="Q85" s="153"/>
      <c r="R85" s="153"/>
      <c r="S85" s="153"/>
      <c r="T85" s="153"/>
      <c r="U85" s="153"/>
      <c r="V85" s="153"/>
      <c r="W85" s="153"/>
      <c r="X85" s="158"/>
      <c r="Y85" s="161"/>
      <c r="Z85" s="153"/>
      <c r="AA85" s="153"/>
    </row>
    <row r="86" spans="1:34" ht="17.25" customHeight="1" x14ac:dyDescent="0.25">
      <c r="A86" s="159"/>
      <c r="B86" s="165"/>
      <c r="K86" s="467"/>
      <c r="L86" s="462"/>
      <c r="M86" s="463"/>
      <c r="N86" s="463"/>
      <c r="P86" s="153"/>
      <c r="Q86" s="153"/>
      <c r="R86" s="153"/>
      <c r="S86" s="153"/>
      <c r="T86" s="153"/>
      <c r="U86" s="153"/>
      <c r="V86" s="153"/>
      <c r="W86" s="153"/>
      <c r="X86" s="158"/>
      <c r="Y86" s="161"/>
      <c r="Z86" s="153"/>
      <c r="AA86" s="153"/>
    </row>
    <row r="87" spans="1:34" ht="20.25" customHeight="1" x14ac:dyDescent="0.25">
      <c r="A87" s="159"/>
      <c r="B87" s="476" t="s">
        <v>154</v>
      </c>
      <c r="C87" s="476"/>
      <c r="D87" s="476"/>
      <c r="E87" s="476"/>
      <c r="F87" s="476"/>
      <c r="G87" s="128"/>
      <c r="J87" s="153"/>
      <c r="K87" s="467"/>
      <c r="L87" s="463"/>
      <c r="M87" s="463"/>
      <c r="N87" s="463"/>
      <c r="P87" s="162" t="s">
        <v>34</v>
      </c>
      <c r="X87" s="158"/>
      <c r="Y87" s="161"/>
      <c r="Z87" s="153"/>
      <c r="AA87" s="153"/>
    </row>
    <row r="88" spans="1:34" ht="15.75" customHeight="1" x14ac:dyDescent="0.3">
      <c r="A88" s="159"/>
      <c r="B88" s="478" t="s">
        <v>331</v>
      </c>
      <c r="C88" s="478"/>
      <c r="D88" s="478"/>
      <c r="E88" s="479"/>
      <c r="F88" s="172"/>
      <c r="G88" s="166"/>
      <c r="H88" s="166"/>
      <c r="I88" s="166"/>
      <c r="J88" s="153"/>
      <c r="K88" s="468"/>
      <c r="L88" s="173"/>
      <c r="M88" s="174"/>
      <c r="N88" s="175"/>
      <c r="P88" s="127"/>
      <c r="X88" s="158"/>
      <c r="Y88" s="161"/>
      <c r="Z88" s="153"/>
      <c r="AA88" s="153"/>
    </row>
    <row r="89" spans="1:34" ht="99" customHeight="1" x14ac:dyDescent="0.25">
      <c r="A89" s="159"/>
      <c r="B89" s="480" t="s">
        <v>618</v>
      </c>
      <c r="C89" s="481"/>
      <c r="D89" s="691" t="s">
        <v>617</v>
      </c>
      <c r="E89" s="465"/>
      <c r="F89" s="465"/>
      <c r="G89" s="466"/>
      <c r="H89" s="691" t="s">
        <v>333</v>
      </c>
      <c r="I89" s="692"/>
      <c r="J89" s="692"/>
      <c r="K89" s="692"/>
      <c r="L89" s="692"/>
      <c r="M89" s="692"/>
      <c r="N89" s="693"/>
      <c r="P89" s="176" t="s">
        <v>616</v>
      </c>
      <c r="Q89" s="596" t="s">
        <v>615</v>
      </c>
      <c r="R89" s="597"/>
      <c r="S89" s="597"/>
      <c r="T89" s="597"/>
      <c r="U89" s="597"/>
      <c r="V89" s="597"/>
      <c r="W89" s="597"/>
      <c r="X89" s="598"/>
      <c r="Y89" s="177"/>
      <c r="Z89" s="178"/>
      <c r="AA89" s="179"/>
      <c r="AB89" s="179"/>
    </row>
    <row r="90" spans="1:34" ht="34.5" customHeight="1" x14ac:dyDescent="0.3">
      <c r="A90" s="159"/>
      <c r="B90" s="430" t="str">
        <f>Välj_text</f>
        <v>Välj Roll/kompetens</v>
      </c>
      <c r="C90" s="659"/>
      <c r="D90" s="427"/>
      <c r="E90" s="439"/>
      <c r="F90" s="439"/>
      <c r="G90" s="440"/>
      <c r="H90" s="438"/>
      <c r="I90" s="439"/>
      <c r="J90" s="439"/>
      <c r="K90" s="439"/>
      <c r="L90" s="439"/>
      <c r="M90" s="439"/>
      <c r="N90" s="440"/>
      <c r="O90" s="181"/>
      <c r="P90" s="123"/>
      <c r="Q90" s="441"/>
      <c r="R90" s="441"/>
      <c r="S90" s="441"/>
      <c r="T90" s="441"/>
      <c r="U90" s="441"/>
      <c r="V90" s="441"/>
      <c r="W90" s="441"/>
      <c r="X90" s="442"/>
      <c r="Y90" s="181"/>
      <c r="Z90" s="181"/>
      <c r="AA90" s="181" t="b">
        <f>IF(LEFT(B90,4)="Välj",FALSE,TRUE)</f>
        <v>0</v>
      </c>
      <c r="AB90" s="181" t="b">
        <f>IF(P90="Ja",TRUE,FALSE)</f>
        <v>0</v>
      </c>
      <c r="AH90" s="138" t="b">
        <f>AA90=AB90</f>
        <v>1</v>
      </c>
    </row>
    <row r="91" spans="1:34" ht="32.25" customHeight="1" x14ac:dyDescent="0.3">
      <c r="A91" s="159"/>
      <c r="B91" s="430" t="str">
        <f>Välj_text</f>
        <v>Välj Roll/kompetens</v>
      </c>
      <c r="C91" s="659"/>
      <c r="D91" s="427"/>
      <c r="E91" s="439"/>
      <c r="F91" s="439"/>
      <c r="G91" s="440"/>
      <c r="H91" s="438"/>
      <c r="I91" s="439"/>
      <c r="J91" s="439"/>
      <c r="K91" s="439"/>
      <c r="L91" s="439"/>
      <c r="M91" s="439"/>
      <c r="N91" s="440"/>
      <c r="O91" s="181"/>
      <c r="P91" s="123"/>
      <c r="Q91" s="441"/>
      <c r="R91" s="441"/>
      <c r="S91" s="441"/>
      <c r="T91" s="441"/>
      <c r="U91" s="441"/>
      <c r="V91" s="441"/>
      <c r="W91" s="441"/>
      <c r="X91" s="442"/>
      <c r="Y91" s="181"/>
      <c r="Z91" s="181"/>
      <c r="AA91" s="181" t="b">
        <f t="shared" ref="AA91:AA109" si="3">IF(LEFT(B91,4)="Välj",FALSE,TRUE)</f>
        <v>0</v>
      </c>
      <c r="AB91" s="181" t="b">
        <f t="shared" ref="AB91:AB109" si="4">IF(P91="Ja",TRUE,FALSE)</f>
        <v>0</v>
      </c>
      <c r="AH91" s="138" t="b">
        <f t="shared" ref="AH91:AH109" si="5">AA91=AB91</f>
        <v>1</v>
      </c>
    </row>
    <row r="92" spans="1:34" ht="32.25" customHeight="1" x14ac:dyDescent="0.3">
      <c r="A92" s="159"/>
      <c r="B92" s="430" t="str">
        <f>Välj_text</f>
        <v>Välj Roll/kompetens</v>
      </c>
      <c r="C92" s="659"/>
      <c r="D92" s="427"/>
      <c r="E92" s="439"/>
      <c r="F92" s="439"/>
      <c r="G92" s="440"/>
      <c r="H92" s="438"/>
      <c r="I92" s="439"/>
      <c r="J92" s="439"/>
      <c r="K92" s="439"/>
      <c r="L92" s="439"/>
      <c r="M92" s="439"/>
      <c r="N92" s="440"/>
      <c r="O92" s="181"/>
      <c r="P92" s="123"/>
      <c r="Q92" s="441"/>
      <c r="R92" s="441"/>
      <c r="S92" s="441"/>
      <c r="T92" s="441"/>
      <c r="U92" s="441"/>
      <c r="V92" s="441"/>
      <c r="W92" s="441"/>
      <c r="X92" s="442"/>
      <c r="Y92" s="181"/>
      <c r="Z92" s="181"/>
      <c r="AA92" s="181" t="b">
        <f t="shared" si="3"/>
        <v>0</v>
      </c>
      <c r="AB92" s="181" t="b">
        <f t="shared" si="4"/>
        <v>0</v>
      </c>
      <c r="AH92" s="138" t="b">
        <f t="shared" si="5"/>
        <v>1</v>
      </c>
    </row>
    <row r="93" spans="1:34" ht="32.25" customHeight="1" x14ac:dyDescent="0.3">
      <c r="A93" s="159"/>
      <c r="B93" s="430" t="str">
        <f>Välj_text</f>
        <v>Välj Roll/kompetens</v>
      </c>
      <c r="C93" s="659"/>
      <c r="D93" s="427"/>
      <c r="E93" s="439"/>
      <c r="F93" s="439"/>
      <c r="G93" s="440"/>
      <c r="H93" s="438"/>
      <c r="I93" s="439"/>
      <c r="J93" s="439"/>
      <c r="K93" s="439"/>
      <c r="L93" s="439"/>
      <c r="M93" s="439"/>
      <c r="N93" s="440"/>
      <c r="O93" s="181"/>
      <c r="P93" s="123"/>
      <c r="Q93" s="441"/>
      <c r="R93" s="441"/>
      <c r="S93" s="441"/>
      <c r="T93" s="441"/>
      <c r="U93" s="441"/>
      <c r="V93" s="441"/>
      <c r="W93" s="441"/>
      <c r="X93" s="442"/>
      <c r="Y93" s="181"/>
      <c r="Z93" s="181"/>
      <c r="AA93" s="181" t="b">
        <f t="shared" si="3"/>
        <v>0</v>
      </c>
      <c r="AB93" s="181" t="b">
        <f t="shared" si="4"/>
        <v>0</v>
      </c>
      <c r="AH93" s="138" t="b">
        <f t="shared" si="5"/>
        <v>1</v>
      </c>
    </row>
    <row r="94" spans="1:34" ht="32.25" customHeight="1" x14ac:dyDescent="0.3">
      <c r="A94" s="159"/>
      <c r="B94" s="430" t="str">
        <f>Välj_text</f>
        <v>Välj Roll/kompetens</v>
      </c>
      <c r="C94" s="659"/>
      <c r="D94" s="427"/>
      <c r="E94" s="439"/>
      <c r="F94" s="439"/>
      <c r="G94" s="440"/>
      <c r="H94" s="438"/>
      <c r="I94" s="439"/>
      <c r="J94" s="439"/>
      <c r="K94" s="439"/>
      <c r="L94" s="439"/>
      <c r="M94" s="439"/>
      <c r="N94" s="440"/>
      <c r="O94" s="181"/>
      <c r="P94" s="123"/>
      <c r="Q94" s="441"/>
      <c r="R94" s="441"/>
      <c r="S94" s="441"/>
      <c r="T94" s="441"/>
      <c r="U94" s="441"/>
      <c r="V94" s="441"/>
      <c r="W94" s="441"/>
      <c r="X94" s="442"/>
      <c r="Y94" s="181"/>
      <c r="Z94" s="181"/>
      <c r="AA94" s="181" t="b">
        <f t="shared" si="3"/>
        <v>0</v>
      </c>
      <c r="AB94" s="181" t="b">
        <f t="shared" si="4"/>
        <v>0</v>
      </c>
      <c r="AH94" s="138" t="b">
        <f t="shared" si="5"/>
        <v>1</v>
      </c>
    </row>
    <row r="95" spans="1:34" ht="32.25" customHeight="1" x14ac:dyDescent="0.3">
      <c r="A95" s="159"/>
      <c r="B95" s="430" t="str">
        <f>Välj_text</f>
        <v>Välj Roll/kompetens</v>
      </c>
      <c r="C95" s="659"/>
      <c r="D95" s="427"/>
      <c r="E95" s="439"/>
      <c r="F95" s="439"/>
      <c r="G95" s="440"/>
      <c r="H95" s="438"/>
      <c r="I95" s="439"/>
      <c r="J95" s="439"/>
      <c r="K95" s="439"/>
      <c r="L95" s="439"/>
      <c r="M95" s="439"/>
      <c r="N95" s="440"/>
      <c r="O95" s="216"/>
      <c r="P95" s="123"/>
      <c r="Q95" s="441"/>
      <c r="R95" s="441"/>
      <c r="S95" s="441"/>
      <c r="T95" s="441"/>
      <c r="U95" s="441"/>
      <c r="V95" s="441"/>
      <c r="W95" s="441"/>
      <c r="X95" s="442"/>
      <c r="Y95" s="181"/>
      <c r="Z95" s="181"/>
      <c r="AA95" s="181" t="b">
        <f t="shared" si="3"/>
        <v>0</v>
      </c>
      <c r="AB95" s="181" t="b">
        <f t="shared" si="4"/>
        <v>0</v>
      </c>
      <c r="AH95" s="138" t="b">
        <f t="shared" si="5"/>
        <v>1</v>
      </c>
    </row>
    <row r="96" spans="1:34" ht="32.25" customHeight="1" x14ac:dyDescent="0.3">
      <c r="A96" s="159"/>
      <c r="B96" s="430" t="str">
        <f>Välj_text</f>
        <v>Välj Roll/kompetens</v>
      </c>
      <c r="C96" s="659"/>
      <c r="D96" s="427"/>
      <c r="E96" s="439"/>
      <c r="F96" s="439"/>
      <c r="G96" s="440"/>
      <c r="H96" s="438"/>
      <c r="I96" s="439"/>
      <c r="J96" s="439"/>
      <c r="K96" s="439"/>
      <c r="L96" s="439"/>
      <c r="M96" s="439"/>
      <c r="N96" s="440"/>
      <c r="O96" s="181"/>
      <c r="P96" s="123"/>
      <c r="Q96" s="441"/>
      <c r="R96" s="441"/>
      <c r="S96" s="441"/>
      <c r="T96" s="441"/>
      <c r="U96" s="441"/>
      <c r="V96" s="441"/>
      <c r="W96" s="441"/>
      <c r="X96" s="442"/>
      <c r="Y96" s="181"/>
      <c r="Z96" s="181"/>
      <c r="AA96" s="181" t="b">
        <f t="shared" si="3"/>
        <v>0</v>
      </c>
      <c r="AB96" s="181" t="b">
        <f t="shared" si="4"/>
        <v>0</v>
      </c>
      <c r="AH96" s="138" t="b">
        <f t="shared" si="5"/>
        <v>1</v>
      </c>
    </row>
    <row r="97" spans="1:34" ht="32.25" customHeight="1" x14ac:dyDescent="0.3">
      <c r="A97" s="159"/>
      <c r="B97" s="430" t="str">
        <f>Välj_text</f>
        <v>Välj Roll/kompetens</v>
      </c>
      <c r="C97" s="659"/>
      <c r="D97" s="427"/>
      <c r="E97" s="439"/>
      <c r="F97" s="439"/>
      <c r="G97" s="440"/>
      <c r="H97" s="438"/>
      <c r="I97" s="439"/>
      <c r="J97" s="439"/>
      <c r="K97" s="439"/>
      <c r="L97" s="439"/>
      <c r="M97" s="439"/>
      <c r="N97" s="440"/>
      <c r="O97" s="181"/>
      <c r="P97" s="123"/>
      <c r="Q97" s="441"/>
      <c r="R97" s="441"/>
      <c r="S97" s="441"/>
      <c r="T97" s="441"/>
      <c r="U97" s="441"/>
      <c r="V97" s="441"/>
      <c r="W97" s="441"/>
      <c r="X97" s="442"/>
      <c r="Y97" s="181"/>
      <c r="Z97" s="181"/>
      <c r="AA97" s="181" t="b">
        <f t="shared" si="3"/>
        <v>0</v>
      </c>
      <c r="AB97" s="181" t="b">
        <f t="shared" si="4"/>
        <v>0</v>
      </c>
      <c r="AH97" s="138" t="b">
        <f t="shared" si="5"/>
        <v>1</v>
      </c>
    </row>
    <row r="98" spans="1:34" ht="32.25" customHeight="1" x14ac:dyDescent="0.3">
      <c r="A98" s="159"/>
      <c r="B98" s="430" t="str">
        <f>Välj_text</f>
        <v>Välj Roll/kompetens</v>
      </c>
      <c r="C98" s="659"/>
      <c r="D98" s="427"/>
      <c r="E98" s="439"/>
      <c r="F98" s="439"/>
      <c r="G98" s="440"/>
      <c r="H98" s="438"/>
      <c r="I98" s="439"/>
      <c r="J98" s="439"/>
      <c r="K98" s="439"/>
      <c r="L98" s="439"/>
      <c r="M98" s="439"/>
      <c r="N98" s="440"/>
      <c r="O98" s="181"/>
      <c r="P98" s="123"/>
      <c r="Q98" s="441"/>
      <c r="R98" s="441"/>
      <c r="S98" s="441"/>
      <c r="T98" s="441"/>
      <c r="U98" s="441"/>
      <c r="V98" s="441"/>
      <c r="W98" s="441"/>
      <c r="X98" s="442"/>
      <c r="Y98" s="181"/>
      <c r="Z98" s="181"/>
      <c r="AA98" s="181" t="b">
        <f t="shared" si="3"/>
        <v>0</v>
      </c>
      <c r="AB98" s="181" t="b">
        <f t="shared" si="4"/>
        <v>0</v>
      </c>
      <c r="AH98" s="138" t="b">
        <f t="shared" si="5"/>
        <v>1</v>
      </c>
    </row>
    <row r="99" spans="1:34" ht="32.25" customHeight="1" x14ac:dyDescent="0.3">
      <c r="A99" s="159"/>
      <c r="B99" s="430" t="str">
        <f>Välj_text</f>
        <v>Välj Roll/kompetens</v>
      </c>
      <c r="C99" s="659"/>
      <c r="D99" s="427"/>
      <c r="E99" s="439"/>
      <c r="F99" s="439"/>
      <c r="G99" s="440"/>
      <c r="H99" s="438"/>
      <c r="I99" s="439"/>
      <c r="J99" s="439"/>
      <c r="K99" s="439"/>
      <c r="L99" s="439"/>
      <c r="M99" s="439"/>
      <c r="N99" s="440"/>
      <c r="O99" s="181"/>
      <c r="P99" s="123"/>
      <c r="Q99" s="441"/>
      <c r="R99" s="441"/>
      <c r="S99" s="441"/>
      <c r="T99" s="441"/>
      <c r="U99" s="441"/>
      <c r="V99" s="441"/>
      <c r="W99" s="441"/>
      <c r="X99" s="442"/>
      <c r="Y99" s="181"/>
      <c r="Z99" s="181"/>
      <c r="AA99" s="181" t="b">
        <f t="shared" si="3"/>
        <v>0</v>
      </c>
      <c r="AB99" s="181" t="b">
        <f t="shared" si="4"/>
        <v>0</v>
      </c>
      <c r="AH99" s="138" t="b">
        <f t="shared" si="5"/>
        <v>1</v>
      </c>
    </row>
    <row r="100" spans="1:34" ht="32.25" customHeight="1" x14ac:dyDescent="0.3">
      <c r="A100" s="159"/>
      <c r="B100" s="430" t="str">
        <f>Välj_text</f>
        <v>Välj Roll/kompetens</v>
      </c>
      <c r="C100" s="659"/>
      <c r="D100" s="427"/>
      <c r="E100" s="439"/>
      <c r="F100" s="439"/>
      <c r="G100" s="440"/>
      <c r="H100" s="438"/>
      <c r="I100" s="439"/>
      <c r="J100" s="439"/>
      <c r="K100" s="439"/>
      <c r="L100" s="439"/>
      <c r="M100" s="439"/>
      <c r="N100" s="440"/>
      <c r="O100" s="181"/>
      <c r="P100" s="123"/>
      <c r="Q100" s="441"/>
      <c r="R100" s="441"/>
      <c r="S100" s="441"/>
      <c r="T100" s="441"/>
      <c r="U100" s="441"/>
      <c r="V100" s="441"/>
      <c r="W100" s="441"/>
      <c r="X100" s="442"/>
      <c r="Y100" s="181"/>
      <c r="Z100" s="181"/>
      <c r="AA100" s="181" t="b">
        <f t="shared" si="3"/>
        <v>0</v>
      </c>
      <c r="AB100" s="181" t="b">
        <f t="shared" si="4"/>
        <v>0</v>
      </c>
      <c r="AH100" s="138" t="b">
        <f t="shared" si="5"/>
        <v>1</v>
      </c>
    </row>
    <row r="101" spans="1:34" ht="32.25" customHeight="1" x14ac:dyDescent="0.3">
      <c r="A101" s="159"/>
      <c r="B101" s="430" t="str">
        <f>Välj_text</f>
        <v>Välj Roll/kompetens</v>
      </c>
      <c r="C101" s="659"/>
      <c r="D101" s="427"/>
      <c r="E101" s="439"/>
      <c r="F101" s="439"/>
      <c r="G101" s="440"/>
      <c r="H101" s="438"/>
      <c r="I101" s="439"/>
      <c r="J101" s="439"/>
      <c r="K101" s="439"/>
      <c r="L101" s="439"/>
      <c r="M101" s="439"/>
      <c r="N101" s="440"/>
      <c r="O101" s="181"/>
      <c r="P101" s="123"/>
      <c r="Q101" s="441"/>
      <c r="R101" s="441"/>
      <c r="S101" s="441"/>
      <c r="T101" s="441"/>
      <c r="U101" s="441"/>
      <c r="V101" s="441"/>
      <c r="W101" s="441"/>
      <c r="X101" s="442"/>
      <c r="Y101" s="181"/>
      <c r="Z101" s="181"/>
      <c r="AA101" s="181" t="b">
        <f t="shared" si="3"/>
        <v>0</v>
      </c>
      <c r="AB101" s="181" t="b">
        <f t="shared" si="4"/>
        <v>0</v>
      </c>
      <c r="AH101" s="138" t="b">
        <f t="shared" si="5"/>
        <v>1</v>
      </c>
    </row>
    <row r="102" spans="1:34" ht="32.25" customHeight="1" x14ac:dyDescent="0.3">
      <c r="A102" s="159"/>
      <c r="B102" s="430" t="str">
        <f>Välj_text</f>
        <v>Välj Roll/kompetens</v>
      </c>
      <c r="C102" s="659"/>
      <c r="D102" s="427"/>
      <c r="E102" s="439"/>
      <c r="F102" s="439"/>
      <c r="G102" s="440"/>
      <c r="H102" s="438"/>
      <c r="I102" s="439"/>
      <c r="J102" s="439"/>
      <c r="K102" s="439"/>
      <c r="L102" s="439"/>
      <c r="M102" s="439"/>
      <c r="N102" s="440"/>
      <c r="O102" s="181"/>
      <c r="P102" s="123"/>
      <c r="Q102" s="441"/>
      <c r="R102" s="441"/>
      <c r="S102" s="441"/>
      <c r="T102" s="441"/>
      <c r="U102" s="441"/>
      <c r="V102" s="441"/>
      <c r="W102" s="441"/>
      <c r="X102" s="442"/>
      <c r="Y102" s="181"/>
      <c r="Z102" s="181"/>
      <c r="AA102" s="181" t="b">
        <f t="shared" si="3"/>
        <v>0</v>
      </c>
      <c r="AB102" s="181" t="b">
        <f t="shared" si="4"/>
        <v>0</v>
      </c>
      <c r="AH102" s="138" t="b">
        <f t="shared" si="5"/>
        <v>1</v>
      </c>
    </row>
    <row r="103" spans="1:34" ht="32.25" customHeight="1" x14ac:dyDescent="0.3">
      <c r="A103" s="159"/>
      <c r="B103" s="430" t="str">
        <f>Välj_text</f>
        <v>Välj Roll/kompetens</v>
      </c>
      <c r="C103" s="659"/>
      <c r="D103" s="427"/>
      <c r="E103" s="439"/>
      <c r="F103" s="439"/>
      <c r="G103" s="440"/>
      <c r="H103" s="438"/>
      <c r="I103" s="439"/>
      <c r="J103" s="439"/>
      <c r="K103" s="439"/>
      <c r="L103" s="439"/>
      <c r="M103" s="439"/>
      <c r="N103" s="440"/>
      <c r="O103" s="181"/>
      <c r="P103" s="123"/>
      <c r="Q103" s="441"/>
      <c r="R103" s="441"/>
      <c r="S103" s="441"/>
      <c r="T103" s="441"/>
      <c r="U103" s="441"/>
      <c r="V103" s="441"/>
      <c r="W103" s="441"/>
      <c r="X103" s="442"/>
      <c r="Y103" s="181"/>
      <c r="Z103" s="181"/>
      <c r="AA103" s="181" t="b">
        <f t="shared" si="3"/>
        <v>0</v>
      </c>
      <c r="AB103" s="181" t="b">
        <f t="shared" si="4"/>
        <v>0</v>
      </c>
      <c r="AH103" s="138" t="b">
        <f t="shared" si="5"/>
        <v>1</v>
      </c>
    </row>
    <row r="104" spans="1:34" ht="32.25" customHeight="1" x14ac:dyDescent="0.3">
      <c r="A104" s="159"/>
      <c r="B104" s="430" t="str">
        <f>Välj_text</f>
        <v>Välj Roll/kompetens</v>
      </c>
      <c r="C104" s="659"/>
      <c r="D104" s="427"/>
      <c r="E104" s="439"/>
      <c r="F104" s="439"/>
      <c r="G104" s="440"/>
      <c r="H104" s="438"/>
      <c r="I104" s="439"/>
      <c r="J104" s="439"/>
      <c r="K104" s="439"/>
      <c r="L104" s="439"/>
      <c r="M104" s="439"/>
      <c r="N104" s="440"/>
      <c r="O104" s="216"/>
      <c r="P104" s="123"/>
      <c r="Q104" s="441"/>
      <c r="R104" s="441"/>
      <c r="S104" s="441"/>
      <c r="T104" s="441"/>
      <c r="U104" s="441"/>
      <c r="V104" s="441"/>
      <c r="W104" s="441"/>
      <c r="X104" s="442"/>
      <c r="Y104" s="181"/>
      <c r="Z104" s="181"/>
      <c r="AA104" s="181" t="b">
        <f t="shared" si="3"/>
        <v>0</v>
      </c>
      <c r="AB104" s="181" t="b">
        <f t="shared" si="4"/>
        <v>0</v>
      </c>
      <c r="AH104" s="138" t="b">
        <f t="shared" si="5"/>
        <v>1</v>
      </c>
    </row>
    <row r="105" spans="1:34" ht="32.25" customHeight="1" x14ac:dyDescent="0.3">
      <c r="A105" s="159"/>
      <c r="B105" s="430" t="str">
        <f>Välj_text</f>
        <v>Välj Roll/kompetens</v>
      </c>
      <c r="C105" s="659"/>
      <c r="D105" s="427"/>
      <c r="E105" s="439"/>
      <c r="F105" s="439"/>
      <c r="G105" s="440"/>
      <c r="H105" s="438"/>
      <c r="I105" s="439"/>
      <c r="J105" s="439"/>
      <c r="K105" s="439"/>
      <c r="L105" s="439"/>
      <c r="M105" s="439"/>
      <c r="N105" s="440"/>
      <c r="O105" s="181"/>
      <c r="P105" s="123"/>
      <c r="Q105" s="441"/>
      <c r="R105" s="441"/>
      <c r="S105" s="441"/>
      <c r="T105" s="441"/>
      <c r="U105" s="441"/>
      <c r="V105" s="441"/>
      <c r="W105" s="441"/>
      <c r="X105" s="442"/>
      <c r="Y105" s="181"/>
      <c r="Z105" s="181"/>
      <c r="AA105" s="181" t="b">
        <f t="shared" si="3"/>
        <v>0</v>
      </c>
      <c r="AB105" s="181" t="b">
        <f t="shared" si="4"/>
        <v>0</v>
      </c>
      <c r="AH105" s="138" t="b">
        <f t="shared" si="5"/>
        <v>1</v>
      </c>
    </row>
    <row r="106" spans="1:34" ht="32.25" customHeight="1" x14ac:dyDescent="0.3">
      <c r="A106" s="159"/>
      <c r="B106" s="430" t="str">
        <f>Välj_text</f>
        <v>Välj Roll/kompetens</v>
      </c>
      <c r="C106" s="659"/>
      <c r="D106" s="427"/>
      <c r="E106" s="439"/>
      <c r="F106" s="439"/>
      <c r="G106" s="440"/>
      <c r="H106" s="438"/>
      <c r="I106" s="439"/>
      <c r="J106" s="439"/>
      <c r="K106" s="439"/>
      <c r="L106" s="439"/>
      <c r="M106" s="439"/>
      <c r="N106" s="440"/>
      <c r="O106" s="181"/>
      <c r="P106" s="123"/>
      <c r="Q106" s="441"/>
      <c r="R106" s="441"/>
      <c r="S106" s="441"/>
      <c r="T106" s="441"/>
      <c r="U106" s="441"/>
      <c r="V106" s="441"/>
      <c r="W106" s="441"/>
      <c r="X106" s="442"/>
      <c r="Y106" s="181"/>
      <c r="Z106" s="181"/>
      <c r="AA106" s="181" t="b">
        <f t="shared" si="3"/>
        <v>0</v>
      </c>
      <c r="AB106" s="181" t="b">
        <f t="shared" si="4"/>
        <v>0</v>
      </c>
      <c r="AH106" s="138" t="b">
        <f t="shared" si="5"/>
        <v>1</v>
      </c>
    </row>
    <row r="107" spans="1:34" ht="32.25" customHeight="1" x14ac:dyDescent="0.3">
      <c r="A107" s="159"/>
      <c r="B107" s="430" t="str">
        <f>Välj_text</f>
        <v>Välj Roll/kompetens</v>
      </c>
      <c r="C107" s="659"/>
      <c r="D107" s="427"/>
      <c r="E107" s="439"/>
      <c r="F107" s="439"/>
      <c r="G107" s="440"/>
      <c r="H107" s="438"/>
      <c r="I107" s="439"/>
      <c r="J107" s="439"/>
      <c r="K107" s="439"/>
      <c r="L107" s="439"/>
      <c r="M107" s="439"/>
      <c r="N107" s="440"/>
      <c r="O107" s="181"/>
      <c r="P107" s="123"/>
      <c r="Q107" s="441"/>
      <c r="R107" s="441"/>
      <c r="S107" s="441"/>
      <c r="T107" s="441"/>
      <c r="U107" s="441"/>
      <c r="V107" s="441"/>
      <c r="W107" s="441"/>
      <c r="X107" s="442"/>
      <c r="Y107" s="181"/>
      <c r="Z107" s="181"/>
      <c r="AA107" s="181" t="b">
        <f t="shared" si="3"/>
        <v>0</v>
      </c>
      <c r="AB107" s="181" t="b">
        <f t="shared" si="4"/>
        <v>0</v>
      </c>
      <c r="AH107" s="138" t="b">
        <f t="shared" si="5"/>
        <v>1</v>
      </c>
    </row>
    <row r="108" spans="1:34" ht="32.25" customHeight="1" x14ac:dyDescent="0.3">
      <c r="A108" s="159"/>
      <c r="B108" s="430" t="str">
        <f>Välj_text</f>
        <v>Välj Roll/kompetens</v>
      </c>
      <c r="C108" s="659"/>
      <c r="D108" s="427"/>
      <c r="E108" s="439"/>
      <c r="F108" s="439"/>
      <c r="G108" s="440"/>
      <c r="H108" s="438"/>
      <c r="I108" s="439"/>
      <c r="J108" s="439"/>
      <c r="K108" s="439"/>
      <c r="L108" s="439"/>
      <c r="M108" s="439"/>
      <c r="N108" s="440"/>
      <c r="O108" s="181"/>
      <c r="P108" s="123"/>
      <c r="Q108" s="441"/>
      <c r="R108" s="441"/>
      <c r="S108" s="441"/>
      <c r="T108" s="441"/>
      <c r="U108" s="441"/>
      <c r="V108" s="441"/>
      <c r="W108" s="441"/>
      <c r="X108" s="442"/>
      <c r="Y108" s="181"/>
      <c r="Z108" s="181"/>
      <c r="AA108" s="181" t="b">
        <f t="shared" si="3"/>
        <v>0</v>
      </c>
      <c r="AB108" s="181" t="b">
        <f t="shared" si="4"/>
        <v>0</v>
      </c>
      <c r="AH108" s="138" t="b">
        <f t="shared" si="5"/>
        <v>1</v>
      </c>
    </row>
    <row r="109" spans="1:34" ht="32.25" customHeight="1" x14ac:dyDescent="0.3">
      <c r="A109" s="159"/>
      <c r="B109" s="430" t="str">
        <f>Välj_text</f>
        <v>Välj Roll/kompetens</v>
      </c>
      <c r="C109" s="659"/>
      <c r="D109" s="427"/>
      <c r="E109" s="439"/>
      <c r="F109" s="439"/>
      <c r="G109" s="440"/>
      <c r="H109" s="438"/>
      <c r="I109" s="439"/>
      <c r="J109" s="439"/>
      <c r="K109" s="439"/>
      <c r="L109" s="439"/>
      <c r="M109" s="439"/>
      <c r="N109" s="440"/>
      <c r="O109" s="181"/>
      <c r="P109" s="123"/>
      <c r="Q109" s="441"/>
      <c r="R109" s="441"/>
      <c r="S109" s="441"/>
      <c r="T109" s="441"/>
      <c r="U109" s="441"/>
      <c r="V109" s="441"/>
      <c r="W109" s="441"/>
      <c r="X109" s="442"/>
      <c r="Y109" s="181"/>
      <c r="Z109" s="181"/>
      <c r="AA109" s="181" t="b">
        <f t="shared" si="3"/>
        <v>0</v>
      </c>
      <c r="AB109" s="181" t="b">
        <f t="shared" si="4"/>
        <v>0</v>
      </c>
      <c r="AH109" s="138" t="b">
        <f t="shared" si="5"/>
        <v>1</v>
      </c>
    </row>
    <row r="110" spans="1:34" ht="13" x14ac:dyDescent="0.3">
      <c r="A110" s="159"/>
      <c r="B110" s="217"/>
      <c r="C110" s="172"/>
      <c r="D110" s="183"/>
      <c r="E110" s="172"/>
      <c r="F110" s="172"/>
      <c r="G110" s="166"/>
      <c r="H110" s="166"/>
      <c r="I110" s="166"/>
      <c r="J110" s="153"/>
      <c r="K110" s="184"/>
      <c r="L110" s="185"/>
      <c r="M110" s="174"/>
      <c r="N110" s="186"/>
      <c r="P110" s="127"/>
      <c r="X110" s="158"/>
      <c r="Y110" s="161"/>
      <c r="Z110" s="153"/>
      <c r="AA110" s="153"/>
    </row>
    <row r="111" spans="1:34" ht="29.25" customHeight="1" x14ac:dyDescent="0.25">
      <c r="A111" s="159"/>
      <c r="B111" s="172"/>
      <c r="C111" s="172"/>
      <c r="D111" s="183"/>
      <c r="E111" s="172"/>
      <c r="F111" s="172"/>
      <c r="G111" s="166"/>
      <c r="H111" s="613"/>
      <c r="I111" s="642"/>
      <c r="J111" s="642"/>
      <c r="K111" s="184"/>
      <c r="L111" s="687"/>
      <c r="M111" s="688"/>
      <c r="N111" s="688"/>
      <c r="P111" s="128"/>
      <c r="X111" s="158"/>
      <c r="Y111" s="161"/>
      <c r="Z111" s="153"/>
      <c r="AA111" s="153"/>
    </row>
    <row r="112" spans="1:34" ht="13" x14ac:dyDescent="0.25">
      <c r="A112" s="159"/>
      <c r="B112" s="172"/>
      <c r="C112" s="172"/>
      <c r="D112" s="183"/>
      <c r="E112" s="172"/>
      <c r="F112" s="172"/>
      <c r="G112" s="166"/>
      <c r="H112" s="166"/>
      <c r="I112" s="166"/>
      <c r="J112" s="153"/>
      <c r="K112" s="184"/>
      <c r="L112" s="688"/>
      <c r="M112" s="688"/>
      <c r="N112" s="688"/>
      <c r="P112" s="127"/>
      <c r="X112" s="158"/>
      <c r="Y112" s="161"/>
      <c r="Z112" s="153"/>
      <c r="AA112" s="153"/>
    </row>
    <row r="113" spans="1:34" ht="15.75" customHeight="1" x14ac:dyDescent="0.3">
      <c r="A113" s="200"/>
      <c r="B113" s="689" t="s">
        <v>332</v>
      </c>
      <c r="C113" s="689"/>
      <c r="D113" s="689"/>
      <c r="E113" s="690"/>
      <c r="F113" s="172"/>
      <c r="G113" s="166"/>
      <c r="H113" s="166"/>
      <c r="I113" s="166"/>
      <c r="J113" s="153"/>
      <c r="K113" s="184"/>
      <c r="L113" s="185"/>
      <c r="M113" s="174"/>
      <c r="N113" s="175"/>
      <c r="P113" s="127"/>
      <c r="X113" s="158"/>
      <c r="Y113" s="161"/>
      <c r="Z113" s="153"/>
      <c r="AA113" s="153"/>
    </row>
    <row r="114" spans="1:34" ht="99" customHeight="1" x14ac:dyDescent="0.25">
      <c r="A114" s="159"/>
      <c r="B114" s="675" t="s">
        <v>619</v>
      </c>
      <c r="C114" s="481"/>
      <c r="D114" s="675" t="s">
        <v>620</v>
      </c>
      <c r="E114" s="676"/>
      <c r="F114" s="677"/>
      <c r="G114" s="678"/>
      <c r="H114" s="675" t="s">
        <v>122</v>
      </c>
      <c r="I114" s="676"/>
      <c r="J114" s="677"/>
      <c r="K114" s="678"/>
      <c r="L114" s="277"/>
      <c r="M114" s="675" t="s">
        <v>762</v>
      </c>
      <c r="N114" s="716"/>
      <c r="P114" s="219" t="s">
        <v>156</v>
      </c>
      <c r="Q114" s="685" t="s">
        <v>75</v>
      </c>
      <c r="R114" s="465"/>
      <c r="S114" s="465"/>
      <c r="T114" s="465"/>
      <c r="U114" s="465"/>
      <c r="V114" s="465"/>
      <c r="W114" s="465"/>
      <c r="X114" s="686"/>
      <c r="Y114" s="177"/>
      <c r="Z114" s="178"/>
      <c r="AA114" s="179"/>
      <c r="AB114" s="179"/>
    </row>
    <row r="115" spans="1:34" ht="34.5" customHeight="1" x14ac:dyDescent="0.3">
      <c r="A115" s="159"/>
      <c r="B115" s="430" t="str">
        <f>Välj_text</f>
        <v>Välj Roll/kompetens</v>
      </c>
      <c r="C115" s="659"/>
      <c r="D115" s="427"/>
      <c r="E115" s="428"/>
      <c r="F115" s="439"/>
      <c r="G115" s="440"/>
      <c r="H115" s="660"/>
      <c r="I115" s="661"/>
      <c r="J115" s="661"/>
      <c r="K115" s="684"/>
      <c r="L115" s="278"/>
      <c r="M115" s="714"/>
      <c r="N115" s="715"/>
      <c r="O115" s="181"/>
      <c r="P115" s="275"/>
      <c r="Q115" s="672"/>
      <c r="R115" s="673"/>
      <c r="S115" s="673"/>
      <c r="T115" s="673"/>
      <c r="U115" s="673"/>
      <c r="V115" s="673"/>
      <c r="W115" s="673"/>
      <c r="X115" s="674"/>
      <c r="Y115" s="181"/>
      <c r="Z115" s="181"/>
      <c r="AA115" s="181" t="b">
        <f>IF(AND(K115="Bör-krav",L115&lt;=0),TRUE,FALSE)</f>
        <v>0</v>
      </c>
      <c r="AB115" s="181" t="b">
        <f>IF(K115="Ska-krav",TRUE,FALSE)</f>
        <v>0</v>
      </c>
      <c r="AH115" s="138" t="b">
        <f>IF(AND(K115="Ska-krav",P115&lt;&gt;"Ja"),TRUE,FALSE)</f>
        <v>0</v>
      </c>
    </row>
    <row r="116" spans="1:34" ht="32.25" customHeight="1" x14ac:dyDescent="0.3">
      <c r="A116" s="159"/>
      <c r="B116" s="430" t="str">
        <f>Välj_text</f>
        <v>Välj Roll/kompetens</v>
      </c>
      <c r="C116" s="659"/>
      <c r="D116" s="427"/>
      <c r="E116" s="428"/>
      <c r="F116" s="439"/>
      <c r="G116" s="440"/>
      <c r="H116" s="660"/>
      <c r="I116" s="661"/>
      <c r="J116" s="661"/>
      <c r="K116" s="684"/>
      <c r="L116" s="278"/>
      <c r="M116" s="714"/>
      <c r="N116" s="715"/>
      <c r="O116" s="181"/>
      <c r="P116" s="275"/>
      <c r="Q116" s="672"/>
      <c r="R116" s="673"/>
      <c r="S116" s="673"/>
      <c r="T116" s="673"/>
      <c r="U116" s="673"/>
      <c r="V116" s="673"/>
      <c r="W116" s="673"/>
      <c r="X116" s="674"/>
      <c r="Y116" s="181"/>
      <c r="Z116" s="181"/>
      <c r="AA116" s="181" t="b">
        <f t="shared" ref="AA116:AA135" si="6">IF(AND(K116="Bör-krav",L116&lt;=0),TRUE,FALSE)</f>
        <v>0</v>
      </c>
      <c r="AB116" s="181" t="b">
        <f t="shared" ref="AB116:AB135" si="7">IF(K116="Ska-krav",TRUE,FALSE)</f>
        <v>0</v>
      </c>
      <c r="AH116" s="138" t="b">
        <f t="shared" ref="AH116:AH135" si="8">IF(AND(K116="Ska-krav",P116&lt;&gt;"Ja"),TRUE,FALSE)</f>
        <v>0</v>
      </c>
    </row>
    <row r="117" spans="1:34" ht="32.25" customHeight="1" x14ac:dyDescent="0.3">
      <c r="A117" s="159"/>
      <c r="B117" s="430" t="str">
        <f>Välj_text</f>
        <v>Välj Roll/kompetens</v>
      </c>
      <c r="C117" s="659"/>
      <c r="D117" s="427"/>
      <c r="E117" s="428"/>
      <c r="F117" s="439"/>
      <c r="G117" s="440"/>
      <c r="H117" s="660"/>
      <c r="I117" s="661"/>
      <c r="J117" s="661"/>
      <c r="K117" s="684"/>
      <c r="L117" s="278"/>
      <c r="M117" s="714"/>
      <c r="N117" s="715"/>
      <c r="O117" s="181"/>
      <c r="P117" s="275"/>
      <c r="Q117" s="672"/>
      <c r="R117" s="673"/>
      <c r="S117" s="673"/>
      <c r="T117" s="673"/>
      <c r="U117" s="673"/>
      <c r="V117" s="673"/>
      <c r="W117" s="673"/>
      <c r="X117" s="674"/>
      <c r="Y117" s="181"/>
      <c r="Z117" s="181"/>
      <c r="AA117" s="181" t="b">
        <f t="shared" si="6"/>
        <v>0</v>
      </c>
      <c r="AB117" s="181" t="b">
        <f t="shared" si="7"/>
        <v>0</v>
      </c>
      <c r="AH117" s="138" t="b">
        <f t="shared" si="8"/>
        <v>0</v>
      </c>
    </row>
    <row r="118" spans="1:34" ht="32.25" customHeight="1" x14ac:dyDescent="0.3">
      <c r="A118" s="159"/>
      <c r="B118" s="430" t="str">
        <f>Välj_text</f>
        <v>Välj Roll/kompetens</v>
      </c>
      <c r="C118" s="659"/>
      <c r="D118" s="427"/>
      <c r="E118" s="428"/>
      <c r="F118" s="439"/>
      <c r="G118" s="440"/>
      <c r="H118" s="660"/>
      <c r="I118" s="661"/>
      <c r="J118" s="661"/>
      <c r="K118" s="684"/>
      <c r="L118" s="278"/>
      <c r="M118" s="714"/>
      <c r="N118" s="715"/>
      <c r="O118" s="181"/>
      <c r="P118" s="275"/>
      <c r="Q118" s="672"/>
      <c r="R118" s="673"/>
      <c r="S118" s="673"/>
      <c r="T118" s="673"/>
      <c r="U118" s="673"/>
      <c r="V118" s="673"/>
      <c r="W118" s="673"/>
      <c r="X118" s="674"/>
      <c r="Y118" s="181"/>
      <c r="Z118" s="181"/>
      <c r="AA118" s="181" t="b">
        <f t="shared" si="6"/>
        <v>0</v>
      </c>
      <c r="AB118" s="181" t="b">
        <f t="shared" si="7"/>
        <v>0</v>
      </c>
      <c r="AH118" s="138" t="b">
        <f t="shared" si="8"/>
        <v>0</v>
      </c>
    </row>
    <row r="119" spans="1:34" ht="32.25" customHeight="1" x14ac:dyDescent="0.3">
      <c r="A119" s="159"/>
      <c r="B119" s="430" t="str">
        <f>Välj_text</f>
        <v>Välj Roll/kompetens</v>
      </c>
      <c r="C119" s="659"/>
      <c r="D119" s="427"/>
      <c r="E119" s="428"/>
      <c r="F119" s="439"/>
      <c r="G119" s="440"/>
      <c r="H119" s="660"/>
      <c r="I119" s="661"/>
      <c r="J119" s="661"/>
      <c r="K119" s="684"/>
      <c r="L119" s="278"/>
      <c r="M119" s="714"/>
      <c r="N119" s="715"/>
      <c r="O119" s="181"/>
      <c r="P119" s="275"/>
      <c r="Q119" s="672"/>
      <c r="R119" s="673"/>
      <c r="S119" s="673"/>
      <c r="T119" s="673"/>
      <c r="U119" s="673"/>
      <c r="V119" s="673"/>
      <c r="W119" s="673"/>
      <c r="X119" s="674"/>
      <c r="Y119" s="181"/>
      <c r="Z119" s="181"/>
      <c r="AA119" s="181" t="b">
        <f t="shared" si="6"/>
        <v>0</v>
      </c>
      <c r="AB119" s="181" t="b">
        <f t="shared" si="7"/>
        <v>0</v>
      </c>
      <c r="AH119" s="138" t="b">
        <f t="shared" si="8"/>
        <v>0</v>
      </c>
    </row>
    <row r="120" spans="1:34" ht="32.25" customHeight="1" x14ac:dyDescent="0.3">
      <c r="A120" s="159"/>
      <c r="B120" s="430" t="str">
        <f>Välj_text</f>
        <v>Välj Roll/kompetens</v>
      </c>
      <c r="C120" s="659"/>
      <c r="D120" s="427"/>
      <c r="E120" s="428"/>
      <c r="F120" s="439"/>
      <c r="G120" s="440"/>
      <c r="H120" s="660"/>
      <c r="I120" s="661"/>
      <c r="J120" s="661"/>
      <c r="K120" s="684"/>
      <c r="L120" s="278"/>
      <c r="M120" s="714"/>
      <c r="N120" s="715"/>
      <c r="O120" s="181"/>
      <c r="P120" s="275"/>
      <c r="Q120" s="672"/>
      <c r="R120" s="673"/>
      <c r="S120" s="673"/>
      <c r="T120" s="673"/>
      <c r="U120" s="673"/>
      <c r="V120" s="673"/>
      <c r="W120" s="673"/>
      <c r="X120" s="674"/>
      <c r="Y120" s="181"/>
      <c r="Z120" s="181"/>
      <c r="AA120" s="181" t="b">
        <f t="shared" si="6"/>
        <v>0</v>
      </c>
      <c r="AB120" s="181" t="b">
        <f t="shared" si="7"/>
        <v>0</v>
      </c>
      <c r="AH120" s="138" t="b">
        <f t="shared" si="8"/>
        <v>0</v>
      </c>
    </row>
    <row r="121" spans="1:34" ht="32.25" customHeight="1" x14ac:dyDescent="0.3">
      <c r="A121" s="159"/>
      <c r="B121" s="430" t="str">
        <f>Välj_text</f>
        <v>Välj Roll/kompetens</v>
      </c>
      <c r="C121" s="659"/>
      <c r="D121" s="427"/>
      <c r="E121" s="428"/>
      <c r="F121" s="439"/>
      <c r="G121" s="440"/>
      <c r="H121" s="660"/>
      <c r="I121" s="661"/>
      <c r="J121" s="661"/>
      <c r="K121" s="684"/>
      <c r="L121" s="278"/>
      <c r="M121" s="714"/>
      <c r="N121" s="715"/>
      <c r="O121" s="216"/>
      <c r="P121" s="275"/>
      <c r="Q121" s="672"/>
      <c r="R121" s="673"/>
      <c r="S121" s="673"/>
      <c r="T121" s="673"/>
      <c r="U121" s="673"/>
      <c r="V121" s="673"/>
      <c r="W121" s="673"/>
      <c r="X121" s="674"/>
      <c r="Y121" s="181"/>
      <c r="Z121" s="181"/>
      <c r="AA121" s="181" t="b">
        <f t="shared" si="6"/>
        <v>0</v>
      </c>
      <c r="AB121" s="181" t="b">
        <f t="shared" si="7"/>
        <v>0</v>
      </c>
      <c r="AH121" s="138" t="b">
        <f t="shared" si="8"/>
        <v>0</v>
      </c>
    </row>
    <row r="122" spans="1:34" ht="32.25" customHeight="1" x14ac:dyDescent="0.3">
      <c r="A122" s="159"/>
      <c r="B122" s="430" t="str">
        <f>Välj_text</f>
        <v>Välj Roll/kompetens</v>
      </c>
      <c r="C122" s="659"/>
      <c r="D122" s="427"/>
      <c r="E122" s="428"/>
      <c r="F122" s="439"/>
      <c r="G122" s="440"/>
      <c r="H122" s="660"/>
      <c r="I122" s="661"/>
      <c r="J122" s="661"/>
      <c r="K122" s="684"/>
      <c r="L122" s="278"/>
      <c r="M122" s="714"/>
      <c r="N122" s="715"/>
      <c r="O122" s="181"/>
      <c r="P122" s="275"/>
      <c r="Q122" s="672"/>
      <c r="R122" s="673"/>
      <c r="S122" s="673"/>
      <c r="T122" s="673"/>
      <c r="U122" s="673"/>
      <c r="V122" s="673"/>
      <c r="W122" s="673"/>
      <c r="X122" s="674"/>
      <c r="Y122" s="181"/>
      <c r="Z122" s="181"/>
      <c r="AA122" s="181" t="b">
        <f t="shared" si="6"/>
        <v>0</v>
      </c>
      <c r="AB122" s="181" t="b">
        <f t="shared" si="7"/>
        <v>0</v>
      </c>
      <c r="AH122" s="138" t="b">
        <f t="shared" si="8"/>
        <v>0</v>
      </c>
    </row>
    <row r="123" spans="1:34" ht="32.25" customHeight="1" x14ac:dyDescent="0.3">
      <c r="A123" s="159"/>
      <c r="B123" s="430" t="str">
        <f>Välj_text</f>
        <v>Välj Roll/kompetens</v>
      </c>
      <c r="C123" s="659"/>
      <c r="D123" s="427"/>
      <c r="E123" s="428"/>
      <c r="F123" s="439"/>
      <c r="G123" s="440"/>
      <c r="H123" s="660"/>
      <c r="I123" s="661"/>
      <c r="J123" s="661"/>
      <c r="K123" s="684"/>
      <c r="L123" s="278"/>
      <c r="M123" s="714"/>
      <c r="N123" s="715"/>
      <c r="O123" s="181"/>
      <c r="P123" s="275"/>
      <c r="Q123" s="672"/>
      <c r="R123" s="673"/>
      <c r="S123" s="673"/>
      <c r="T123" s="673"/>
      <c r="U123" s="673"/>
      <c r="V123" s="673"/>
      <c r="W123" s="673"/>
      <c r="X123" s="674"/>
      <c r="Y123" s="181"/>
      <c r="Z123" s="181"/>
      <c r="AA123" s="181" t="b">
        <f t="shared" si="6"/>
        <v>0</v>
      </c>
      <c r="AB123" s="181" t="b">
        <f t="shared" si="7"/>
        <v>0</v>
      </c>
      <c r="AH123" s="138" t="b">
        <f t="shared" si="8"/>
        <v>0</v>
      </c>
    </row>
    <row r="124" spans="1:34" ht="32.25" customHeight="1" x14ac:dyDescent="0.3">
      <c r="A124" s="159"/>
      <c r="B124" s="430" t="str">
        <f>Välj_text</f>
        <v>Välj Roll/kompetens</v>
      </c>
      <c r="C124" s="659"/>
      <c r="D124" s="427"/>
      <c r="E124" s="428"/>
      <c r="F124" s="439"/>
      <c r="G124" s="440"/>
      <c r="H124" s="660"/>
      <c r="I124" s="661"/>
      <c r="J124" s="661"/>
      <c r="K124" s="662"/>
      <c r="L124" s="278"/>
      <c r="M124" s="714"/>
      <c r="N124" s="715"/>
      <c r="O124" s="181"/>
      <c r="P124" s="275"/>
      <c r="Q124" s="672"/>
      <c r="R124" s="673"/>
      <c r="S124" s="673"/>
      <c r="T124" s="673"/>
      <c r="U124" s="673"/>
      <c r="V124" s="673"/>
      <c r="W124" s="673"/>
      <c r="X124" s="674"/>
      <c r="Y124" s="181"/>
      <c r="Z124" s="181"/>
      <c r="AA124" s="181" t="b">
        <f t="shared" si="6"/>
        <v>0</v>
      </c>
      <c r="AB124" s="181" t="b">
        <f t="shared" si="7"/>
        <v>0</v>
      </c>
      <c r="AH124" s="138" t="b">
        <f t="shared" si="8"/>
        <v>0</v>
      </c>
    </row>
    <row r="125" spans="1:34" ht="70.5" customHeight="1" x14ac:dyDescent="0.3">
      <c r="A125" s="159"/>
      <c r="B125" s="480" t="s">
        <v>623</v>
      </c>
      <c r="C125" s="481"/>
      <c r="D125" s="675" t="s">
        <v>624</v>
      </c>
      <c r="E125" s="676"/>
      <c r="F125" s="677"/>
      <c r="G125" s="678"/>
      <c r="H125" s="675" t="s">
        <v>625</v>
      </c>
      <c r="I125" s="676"/>
      <c r="J125" s="677"/>
      <c r="K125" s="678"/>
      <c r="L125" s="277"/>
      <c r="M125" s="675" t="str">
        <f>IF(TillDelVal=1,"","Ange max prisavdrag från totalpriset (kr)
")</f>
        <v/>
      </c>
      <c r="N125" s="716"/>
      <c r="O125" s="181"/>
      <c r="P125" s="220" t="s">
        <v>626</v>
      </c>
      <c r="Q125" s="681" t="s">
        <v>627</v>
      </c>
      <c r="R125" s="682"/>
      <c r="S125" s="683"/>
      <c r="T125" s="669" t="s">
        <v>628</v>
      </c>
      <c r="U125" s="670"/>
      <c r="V125" s="670"/>
      <c r="W125" s="670"/>
      <c r="X125" s="671"/>
      <c r="Z125" s="181"/>
      <c r="AA125" s="181" t="b">
        <f t="shared" si="6"/>
        <v>0</v>
      </c>
      <c r="AB125" s="181" t="b">
        <f t="shared" si="7"/>
        <v>0</v>
      </c>
      <c r="AH125" s="138"/>
    </row>
    <row r="126" spans="1:34" ht="32.25" customHeight="1" x14ac:dyDescent="0.3">
      <c r="A126" s="159"/>
      <c r="B126" s="430" t="str">
        <f>Välj_text</f>
        <v>Välj Roll/kompetens</v>
      </c>
      <c r="C126" s="659"/>
      <c r="D126" s="427"/>
      <c r="E126" s="428"/>
      <c r="F126" s="439"/>
      <c r="G126" s="440"/>
      <c r="H126" s="660"/>
      <c r="I126" s="661"/>
      <c r="J126" s="661"/>
      <c r="K126" s="662"/>
      <c r="L126" s="278"/>
      <c r="M126" s="714"/>
      <c r="N126" s="715"/>
      <c r="O126" s="181"/>
      <c r="P126" s="276"/>
      <c r="Q126" s="430"/>
      <c r="R126" s="665"/>
      <c r="S126" s="431"/>
      <c r="T126" s="666"/>
      <c r="U126" s="667"/>
      <c r="V126" s="667"/>
      <c r="W126" s="667"/>
      <c r="X126" s="668"/>
      <c r="Y126" s="181"/>
      <c r="Z126" s="181"/>
      <c r="AA126" s="181" t="b">
        <f t="shared" si="6"/>
        <v>0</v>
      </c>
      <c r="AB126" s="181" t="b">
        <f t="shared" si="7"/>
        <v>0</v>
      </c>
      <c r="AH126" s="138" t="b">
        <f t="shared" si="8"/>
        <v>0</v>
      </c>
    </row>
    <row r="127" spans="1:34" ht="32.25" customHeight="1" x14ac:dyDescent="0.3">
      <c r="A127" s="159"/>
      <c r="B127" s="430" t="str">
        <f>Välj_text</f>
        <v>Välj Roll/kompetens</v>
      </c>
      <c r="C127" s="659"/>
      <c r="D127" s="427"/>
      <c r="E127" s="428"/>
      <c r="F127" s="439"/>
      <c r="G127" s="440"/>
      <c r="H127" s="660"/>
      <c r="I127" s="661"/>
      <c r="J127" s="661"/>
      <c r="K127" s="662"/>
      <c r="L127" s="278"/>
      <c r="M127" s="714"/>
      <c r="N127" s="715"/>
      <c r="O127" s="181"/>
      <c r="P127" s="276"/>
      <c r="Q127" s="430"/>
      <c r="R127" s="665"/>
      <c r="S127" s="431"/>
      <c r="T127" s="666"/>
      <c r="U127" s="667"/>
      <c r="V127" s="667"/>
      <c r="W127" s="667"/>
      <c r="X127" s="668"/>
      <c r="Y127" s="181"/>
      <c r="Z127" s="181"/>
      <c r="AA127" s="181" t="b">
        <f t="shared" si="6"/>
        <v>0</v>
      </c>
      <c r="AB127" s="181" t="b">
        <f t="shared" si="7"/>
        <v>0</v>
      </c>
      <c r="AH127" s="138" t="b">
        <f t="shared" si="8"/>
        <v>0</v>
      </c>
    </row>
    <row r="128" spans="1:34" ht="32.25" customHeight="1" x14ac:dyDescent="0.3">
      <c r="A128" s="159"/>
      <c r="B128" s="430" t="str">
        <f>Välj_text</f>
        <v>Välj Roll/kompetens</v>
      </c>
      <c r="C128" s="659"/>
      <c r="D128" s="427"/>
      <c r="E128" s="428"/>
      <c r="F128" s="439"/>
      <c r="G128" s="440"/>
      <c r="H128" s="660"/>
      <c r="I128" s="661"/>
      <c r="J128" s="661"/>
      <c r="K128" s="662"/>
      <c r="L128" s="278"/>
      <c r="M128" s="714"/>
      <c r="N128" s="715"/>
      <c r="O128" s="181"/>
      <c r="P128" s="276"/>
      <c r="Q128" s="430"/>
      <c r="R128" s="665"/>
      <c r="S128" s="431"/>
      <c r="T128" s="666"/>
      <c r="U128" s="667"/>
      <c r="V128" s="667"/>
      <c r="W128" s="667"/>
      <c r="X128" s="668"/>
      <c r="Y128" s="181"/>
      <c r="Z128" s="181"/>
      <c r="AA128" s="181" t="b">
        <f t="shared" si="6"/>
        <v>0</v>
      </c>
      <c r="AB128" s="181" t="b">
        <f t="shared" si="7"/>
        <v>0</v>
      </c>
      <c r="AH128" s="138" t="b">
        <f t="shared" si="8"/>
        <v>0</v>
      </c>
    </row>
    <row r="129" spans="1:47" ht="32.25" customHeight="1" x14ac:dyDescent="0.3">
      <c r="A129" s="159"/>
      <c r="B129" s="430" t="str">
        <f>Välj_text</f>
        <v>Välj Roll/kompetens</v>
      </c>
      <c r="C129" s="659"/>
      <c r="D129" s="427"/>
      <c r="E129" s="428"/>
      <c r="F129" s="439"/>
      <c r="G129" s="440"/>
      <c r="H129" s="660"/>
      <c r="I129" s="661"/>
      <c r="J129" s="661"/>
      <c r="K129" s="662"/>
      <c r="L129" s="278"/>
      <c r="M129" s="714"/>
      <c r="N129" s="715"/>
      <c r="O129" s="216"/>
      <c r="P129" s="276"/>
      <c r="Q129" s="430"/>
      <c r="R129" s="665"/>
      <c r="S129" s="431"/>
      <c r="T129" s="666"/>
      <c r="U129" s="667"/>
      <c r="V129" s="667"/>
      <c r="W129" s="667"/>
      <c r="X129" s="668"/>
      <c r="Y129" s="181"/>
      <c r="Z129" s="181"/>
      <c r="AA129" s="181" t="b">
        <f t="shared" si="6"/>
        <v>0</v>
      </c>
      <c r="AB129" s="181" t="b">
        <f t="shared" si="7"/>
        <v>0</v>
      </c>
      <c r="AH129" s="138" t="b">
        <f t="shared" si="8"/>
        <v>0</v>
      </c>
    </row>
    <row r="130" spans="1:47" ht="32.25" customHeight="1" x14ac:dyDescent="0.3">
      <c r="A130" s="159"/>
      <c r="B130" s="430" t="str">
        <f>Välj_text</f>
        <v>Välj Roll/kompetens</v>
      </c>
      <c r="C130" s="659"/>
      <c r="D130" s="427"/>
      <c r="E130" s="428"/>
      <c r="F130" s="439"/>
      <c r="G130" s="440"/>
      <c r="H130" s="660"/>
      <c r="I130" s="661"/>
      <c r="J130" s="661"/>
      <c r="K130" s="662"/>
      <c r="L130" s="278"/>
      <c r="M130" s="714"/>
      <c r="N130" s="715"/>
      <c r="O130" s="181"/>
      <c r="P130" s="276"/>
      <c r="Q130" s="430"/>
      <c r="R130" s="665"/>
      <c r="S130" s="431"/>
      <c r="T130" s="666"/>
      <c r="U130" s="667"/>
      <c r="V130" s="667"/>
      <c r="W130" s="667"/>
      <c r="X130" s="668"/>
      <c r="Y130" s="181"/>
      <c r="Z130" s="181"/>
      <c r="AA130" s="181" t="b">
        <f t="shared" si="6"/>
        <v>0</v>
      </c>
      <c r="AB130" s="181" t="b">
        <f t="shared" si="7"/>
        <v>0</v>
      </c>
      <c r="AH130" s="138" t="b">
        <f t="shared" si="8"/>
        <v>0</v>
      </c>
    </row>
    <row r="131" spans="1:47" ht="32.25" customHeight="1" x14ac:dyDescent="0.3">
      <c r="A131" s="159"/>
      <c r="B131" s="430" t="str">
        <f>Välj_text</f>
        <v>Välj Roll/kompetens</v>
      </c>
      <c r="C131" s="659"/>
      <c r="D131" s="427"/>
      <c r="E131" s="428"/>
      <c r="F131" s="439"/>
      <c r="G131" s="440"/>
      <c r="H131" s="660"/>
      <c r="I131" s="661"/>
      <c r="J131" s="661"/>
      <c r="K131" s="662"/>
      <c r="L131" s="278"/>
      <c r="M131" s="714"/>
      <c r="N131" s="715"/>
      <c r="O131" s="181"/>
      <c r="P131" s="276"/>
      <c r="Q131" s="430"/>
      <c r="R131" s="665"/>
      <c r="S131" s="431"/>
      <c r="T131" s="666"/>
      <c r="U131" s="667"/>
      <c r="V131" s="667"/>
      <c r="W131" s="667"/>
      <c r="X131" s="668"/>
      <c r="Y131" s="181"/>
      <c r="Z131" s="181"/>
      <c r="AA131" s="181" t="b">
        <f t="shared" si="6"/>
        <v>0</v>
      </c>
      <c r="AB131" s="181" t="b">
        <f t="shared" si="7"/>
        <v>0</v>
      </c>
      <c r="AH131" s="138" t="b">
        <f t="shared" si="8"/>
        <v>0</v>
      </c>
    </row>
    <row r="132" spans="1:47" ht="32.25" customHeight="1" x14ac:dyDescent="0.3">
      <c r="A132" s="159"/>
      <c r="B132" s="430" t="str">
        <f>Välj_text</f>
        <v>Välj Roll/kompetens</v>
      </c>
      <c r="C132" s="659"/>
      <c r="D132" s="427"/>
      <c r="E132" s="428"/>
      <c r="F132" s="439"/>
      <c r="G132" s="440"/>
      <c r="H132" s="660"/>
      <c r="I132" s="661"/>
      <c r="J132" s="661"/>
      <c r="K132" s="662"/>
      <c r="L132" s="278"/>
      <c r="M132" s="714"/>
      <c r="N132" s="715"/>
      <c r="O132" s="181"/>
      <c r="P132" s="276"/>
      <c r="Q132" s="430"/>
      <c r="R132" s="665"/>
      <c r="S132" s="431"/>
      <c r="T132" s="666"/>
      <c r="U132" s="667"/>
      <c r="V132" s="667"/>
      <c r="W132" s="667"/>
      <c r="X132" s="668"/>
      <c r="Y132" s="181"/>
      <c r="Z132" s="181"/>
      <c r="AA132" s="181" t="b">
        <f t="shared" si="6"/>
        <v>0</v>
      </c>
      <c r="AB132" s="181" t="b">
        <f t="shared" si="7"/>
        <v>0</v>
      </c>
      <c r="AH132" s="138" t="b">
        <f t="shared" si="8"/>
        <v>0</v>
      </c>
    </row>
    <row r="133" spans="1:47" ht="32.25" customHeight="1" x14ac:dyDescent="0.3">
      <c r="A133" s="159"/>
      <c r="B133" s="430" t="str">
        <f>Välj_text</f>
        <v>Välj Roll/kompetens</v>
      </c>
      <c r="C133" s="659"/>
      <c r="D133" s="427"/>
      <c r="E133" s="428"/>
      <c r="F133" s="439"/>
      <c r="G133" s="440"/>
      <c r="H133" s="660"/>
      <c r="I133" s="661"/>
      <c r="J133" s="661"/>
      <c r="K133" s="662"/>
      <c r="L133" s="278"/>
      <c r="M133" s="714"/>
      <c r="N133" s="715"/>
      <c r="O133" s="181"/>
      <c r="P133" s="276"/>
      <c r="Q133" s="430"/>
      <c r="R133" s="665"/>
      <c r="S133" s="431"/>
      <c r="T133" s="666"/>
      <c r="U133" s="667"/>
      <c r="V133" s="667"/>
      <c r="W133" s="667"/>
      <c r="X133" s="668"/>
      <c r="Y133" s="181"/>
      <c r="Z133" s="181"/>
      <c r="AA133" s="181" t="b">
        <f t="shared" si="6"/>
        <v>0</v>
      </c>
      <c r="AB133" s="181" t="b">
        <f t="shared" si="7"/>
        <v>0</v>
      </c>
      <c r="AH133" s="138" t="b">
        <f t="shared" si="8"/>
        <v>0</v>
      </c>
    </row>
    <row r="134" spans="1:47" ht="32.25" customHeight="1" x14ac:dyDescent="0.3">
      <c r="A134" s="159"/>
      <c r="B134" s="430" t="str">
        <f>Välj_text</f>
        <v>Välj Roll/kompetens</v>
      </c>
      <c r="C134" s="659"/>
      <c r="D134" s="427"/>
      <c r="E134" s="428"/>
      <c r="F134" s="439"/>
      <c r="G134" s="440"/>
      <c r="H134" s="660"/>
      <c r="I134" s="661"/>
      <c r="J134" s="661"/>
      <c r="K134" s="662"/>
      <c r="L134" s="278"/>
      <c r="M134" s="714"/>
      <c r="N134" s="715"/>
      <c r="O134" s="181"/>
      <c r="P134" s="276"/>
      <c r="Q134" s="430"/>
      <c r="R134" s="665"/>
      <c r="S134" s="431"/>
      <c r="T134" s="666"/>
      <c r="U134" s="667"/>
      <c r="V134" s="667"/>
      <c r="W134" s="667"/>
      <c r="X134" s="668"/>
      <c r="Y134" s="181"/>
      <c r="Z134" s="181"/>
      <c r="AA134" s="181" t="b">
        <f t="shared" si="6"/>
        <v>0</v>
      </c>
      <c r="AB134" s="181" t="b">
        <f t="shared" si="7"/>
        <v>0</v>
      </c>
      <c r="AH134" s="138" t="b">
        <f t="shared" si="8"/>
        <v>0</v>
      </c>
    </row>
    <row r="135" spans="1:47" ht="32.25" customHeight="1" x14ac:dyDescent="0.3">
      <c r="A135" s="159"/>
      <c r="B135" s="430" t="str">
        <f>Välj_text</f>
        <v>Välj Roll/kompetens</v>
      </c>
      <c r="C135" s="659"/>
      <c r="D135" s="427"/>
      <c r="E135" s="428"/>
      <c r="F135" s="439"/>
      <c r="G135" s="440"/>
      <c r="H135" s="660"/>
      <c r="I135" s="661"/>
      <c r="J135" s="661"/>
      <c r="K135" s="662"/>
      <c r="L135" s="278"/>
      <c r="M135" s="714"/>
      <c r="N135" s="715"/>
      <c r="O135" s="221"/>
      <c r="P135" s="276"/>
      <c r="Q135" s="430"/>
      <c r="R135" s="665"/>
      <c r="S135" s="431"/>
      <c r="T135" s="666"/>
      <c r="U135" s="667"/>
      <c r="V135" s="667"/>
      <c r="W135" s="667"/>
      <c r="X135" s="668"/>
      <c r="Y135" s="181"/>
      <c r="Z135" s="181"/>
      <c r="AA135" s="181" t="b">
        <f t="shared" si="6"/>
        <v>0</v>
      </c>
      <c r="AB135" s="181" t="b">
        <f t="shared" si="7"/>
        <v>0</v>
      </c>
      <c r="AH135" s="138" t="b">
        <f t="shared" si="8"/>
        <v>0</v>
      </c>
    </row>
    <row r="136" spans="1:47" ht="6.75" customHeight="1" x14ac:dyDescent="0.3">
      <c r="A136" s="126">
        <v>1</v>
      </c>
      <c r="AA136" s="181"/>
      <c r="AB136" s="181"/>
      <c r="AH136" s="138"/>
    </row>
    <row r="137" spans="1:47" ht="54.75" customHeight="1" x14ac:dyDescent="0.3">
      <c r="A137" s="159">
        <v>1</v>
      </c>
      <c r="B137" s="128"/>
      <c r="D137" s="153"/>
      <c r="E137" s="153"/>
      <c r="F137" s="153"/>
      <c r="G137" s="153"/>
      <c r="H137" s="153"/>
      <c r="I137" s="153"/>
      <c r="J137" s="153"/>
      <c r="M137" s="707" t="str">
        <f>IF(UtvarderingsVal="Alt2","","Max prisavdrag för uppfyllda bör-krav")</f>
        <v>Max prisavdrag för uppfyllda bör-krav</v>
      </c>
      <c r="N137" s="708"/>
      <c r="P137" s="153"/>
      <c r="Q137" s="153"/>
      <c r="R137" s="153"/>
      <c r="S137" s="153"/>
      <c r="T137" s="153"/>
      <c r="U137" s="153"/>
      <c r="V137" s="153"/>
      <c r="W137" s="158"/>
      <c r="X137" s="161"/>
      <c r="Y137" s="153"/>
      <c r="Z137" s="153"/>
      <c r="AA137" s="181"/>
      <c r="AB137" s="181"/>
      <c r="AH137" s="138"/>
    </row>
    <row r="138" spans="1:47" ht="27" customHeight="1" x14ac:dyDescent="0.3">
      <c r="A138" s="159">
        <v>1</v>
      </c>
      <c r="B138" s="656"/>
      <c r="C138" s="657"/>
      <c r="F138" s="153"/>
      <c r="G138" s="223"/>
      <c r="H138" s="153"/>
      <c r="I138" s="153"/>
      <c r="J138" s="153"/>
      <c r="K138" s="224"/>
      <c r="L138" s="224"/>
      <c r="M138" s="709">
        <f>IF(UtvarderingsVal="Alt2","",SUM(M115:M135))</f>
        <v>0</v>
      </c>
      <c r="N138" s="710"/>
      <c r="P138" s="153"/>
      <c r="Q138" s="153"/>
      <c r="R138" s="656"/>
      <c r="S138" s="657"/>
      <c r="T138" s="412" t="str">
        <f>IF(UtvarderingsVal="Alt2","","Totalt erhållet prisavdrag:")</f>
        <v>Totalt erhållet prisavdrag:</v>
      </c>
      <c r="U138" s="711"/>
      <c r="V138" s="712">
        <f>IFERROR(SUMIF(P115:P124,"Ja",M115:N124)+SUM(P126:P135),"")</f>
        <v>0</v>
      </c>
      <c r="W138" s="713"/>
      <c r="X138" s="169"/>
      <c r="Y138" s="161"/>
      <c r="Z138" s="181"/>
      <c r="AA138" s="181"/>
      <c r="AB138" s="181"/>
      <c r="AH138" s="138"/>
    </row>
    <row r="139" spans="1:47" ht="14" x14ac:dyDescent="0.3">
      <c r="A139" s="159"/>
      <c r="B139" s="153"/>
      <c r="C139" s="153"/>
      <c r="D139" s="153"/>
      <c r="E139" s="153"/>
      <c r="F139" s="153"/>
      <c r="G139" s="153"/>
      <c r="H139" s="153"/>
      <c r="I139" s="153"/>
      <c r="J139" s="153"/>
      <c r="M139" s="697"/>
      <c r="N139" s="697"/>
      <c r="P139" s="153"/>
      <c r="Q139" s="153"/>
      <c r="R139" s="153"/>
      <c r="S139" s="153"/>
      <c r="T139" s="153"/>
      <c r="U139" s="153"/>
      <c r="V139" s="153"/>
      <c r="W139" s="153"/>
      <c r="X139" s="158"/>
      <c r="Y139" s="161"/>
      <c r="Z139" s="153"/>
      <c r="AA139" s="181"/>
      <c r="AB139" s="181"/>
      <c r="AH139" s="138"/>
    </row>
    <row r="140" spans="1:47" ht="7.5" customHeight="1" x14ac:dyDescent="0.3">
      <c r="B140" s="228"/>
      <c r="C140" s="228"/>
      <c r="D140" s="228"/>
      <c r="E140" s="171"/>
      <c r="F140" s="171"/>
      <c r="G140" s="171"/>
      <c r="H140" s="171"/>
      <c r="J140" s="188"/>
      <c r="P140" s="162"/>
      <c r="R140" s="188"/>
      <c r="S140" s="188"/>
      <c r="T140" s="128"/>
      <c r="U140" s="188"/>
      <c r="V140" s="129"/>
      <c r="W140" s="231"/>
      <c r="X140" s="153"/>
      <c r="Y140" s="153"/>
      <c r="Z140" s="153"/>
      <c r="AA140" s="181"/>
      <c r="AB140" s="181"/>
      <c r="AH140" s="138"/>
    </row>
    <row r="141" spans="1:47" ht="8.25" customHeight="1" x14ac:dyDescent="0.25">
      <c r="A141" s="126" t="s">
        <v>147</v>
      </c>
      <c r="J141" s="188"/>
      <c r="L141" s="147"/>
      <c r="M141" s="147"/>
      <c r="N141" s="147"/>
      <c r="P141" s="274"/>
      <c r="R141" s="274"/>
      <c r="S141" s="166"/>
      <c r="T141" s="166"/>
      <c r="U141" s="166"/>
      <c r="V141" s="166"/>
      <c r="W141" s="139"/>
      <c r="Y141" s="139"/>
      <c r="Z141" s="139"/>
      <c r="AD141" s="166"/>
      <c r="AE141" s="153"/>
    </row>
    <row r="142" spans="1:47" ht="7.5" customHeight="1" x14ac:dyDescent="0.35">
      <c r="B142" s="279"/>
      <c r="C142" s="279"/>
      <c r="D142" s="279"/>
      <c r="E142" s="279"/>
      <c r="F142" s="279"/>
      <c r="G142" s="279"/>
      <c r="H142" s="279"/>
      <c r="I142" s="279"/>
      <c r="S142" s="153"/>
      <c r="T142" s="153"/>
      <c r="U142" s="153"/>
      <c r="V142" s="280"/>
      <c r="W142" s="280"/>
      <c r="X142" s="280"/>
      <c r="Y142" s="280"/>
      <c r="Z142" s="231"/>
    </row>
    <row r="143" spans="1:47" ht="29.25" customHeight="1" x14ac:dyDescent="0.25">
      <c r="A143" s="126" t="s">
        <v>148</v>
      </c>
      <c r="B143" s="281" t="s">
        <v>346</v>
      </c>
      <c r="C143" s="235"/>
      <c r="D143" s="235"/>
      <c r="E143" s="235"/>
      <c r="F143" s="235"/>
      <c r="G143" s="235"/>
      <c r="H143" s="235"/>
      <c r="I143" s="235"/>
      <c r="J143" s="235"/>
      <c r="K143" s="238"/>
      <c r="L143" s="235"/>
      <c r="M143" s="235"/>
      <c r="N143" s="239"/>
      <c r="P143" s="501" t="s">
        <v>118</v>
      </c>
      <c r="Q143" s="635"/>
      <c r="R143" s="501" t="s">
        <v>117</v>
      </c>
      <c r="S143" s="635"/>
    </row>
    <row r="144" spans="1:47" customFormat="1" ht="21.75" customHeight="1" x14ac:dyDescent="0.25">
      <c r="A144" s="126" t="s">
        <v>148</v>
      </c>
      <c r="B144" s="698" t="s">
        <v>160</v>
      </c>
      <c r="C144" s="463"/>
      <c r="D144" s="463"/>
      <c r="E144" s="463"/>
      <c r="F144" s="463"/>
      <c r="G144" s="463"/>
      <c r="H144" s="463"/>
      <c r="I144" s="463"/>
      <c r="J144" s="463"/>
      <c r="K144" s="463"/>
      <c r="L144" s="463"/>
      <c r="M144" s="463"/>
      <c r="N144" s="699"/>
      <c r="P144" s="282">
        <f>V138</f>
        <v>0</v>
      </c>
      <c r="Q144" s="283"/>
      <c r="R144" s="282">
        <f>X69-P144</f>
        <v>0</v>
      </c>
      <c r="S144" s="283"/>
      <c r="AT144" s="211"/>
      <c r="AU144" s="211"/>
    </row>
    <row r="145" spans="1:34" x14ac:dyDescent="0.25">
      <c r="A145" s="126" t="s">
        <v>148</v>
      </c>
      <c r="B145" s="700"/>
      <c r="C145" s="463"/>
      <c r="D145" s="463"/>
      <c r="E145" s="463"/>
      <c r="F145" s="463"/>
      <c r="G145" s="463"/>
      <c r="H145" s="463"/>
      <c r="I145" s="463"/>
      <c r="J145" s="463"/>
      <c r="K145" s="463"/>
      <c r="L145" s="463"/>
      <c r="M145" s="463"/>
      <c r="N145" s="699"/>
      <c r="P145" s="284"/>
      <c r="Q145" s="285"/>
      <c r="R145" s="704" t="s">
        <v>151</v>
      </c>
      <c r="S145" s="637"/>
      <c r="T145" s="153"/>
      <c r="U145" s="153"/>
      <c r="X145" s="153"/>
      <c r="Y145" s="153"/>
      <c r="Z145" s="153"/>
      <c r="AA145" s="153"/>
      <c r="AB145" s="153"/>
      <c r="AC145" s="153"/>
      <c r="AD145" s="153"/>
      <c r="AE145" s="153"/>
      <c r="AF145" s="153"/>
      <c r="AG145" s="153"/>
    </row>
    <row r="146" spans="1:34" x14ac:dyDescent="0.25">
      <c r="A146" s="126" t="s">
        <v>148</v>
      </c>
      <c r="B146" s="701"/>
      <c r="C146" s="702"/>
      <c r="D146" s="702"/>
      <c r="E146" s="702"/>
      <c r="F146" s="702"/>
      <c r="G146" s="702"/>
      <c r="H146" s="702"/>
      <c r="I146" s="702"/>
      <c r="J146" s="702"/>
      <c r="K146" s="702"/>
      <c r="L146" s="702"/>
      <c r="M146" s="702"/>
      <c r="N146" s="703"/>
      <c r="P146" s="286"/>
      <c r="Q146" s="287"/>
      <c r="R146" s="705"/>
      <c r="S146" s="706"/>
      <c r="T146" s="153"/>
      <c r="U146" s="153"/>
      <c r="V146" s="288"/>
      <c r="Z146" s="656"/>
      <c r="AA146" s="656"/>
      <c r="AB146" s="656"/>
      <c r="AC146" s="153"/>
      <c r="AE146" s="153"/>
      <c r="AF146" s="153"/>
      <c r="AG146" s="153"/>
    </row>
    <row r="147" spans="1:34" ht="9" customHeight="1" x14ac:dyDescent="0.25">
      <c r="A147" s="126" t="s">
        <v>148</v>
      </c>
      <c r="J147" s="188"/>
      <c r="L147" s="147"/>
      <c r="M147" s="147"/>
      <c r="N147" s="147"/>
      <c r="P147" s="274"/>
      <c r="R147" s="274"/>
      <c r="S147" s="166"/>
      <c r="T147" s="166"/>
      <c r="U147" s="166"/>
      <c r="V147" s="166"/>
      <c r="W147" s="139"/>
      <c r="Y147" s="139"/>
      <c r="Z147" s="139"/>
      <c r="AD147" s="166"/>
      <c r="AE147" s="153"/>
    </row>
    <row r="148" spans="1:34" x14ac:dyDescent="0.25">
      <c r="B148" s="187"/>
      <c r="C148" s="187"/>
      <c r="D148" s="187"/>
      <c r="E148" s="187"/>
      <c r="F148" s="187"/>
      <c r="G148" s="187"/>
      <c r="H148" s="187"/>
      <c r="I148" s="187"/>
      <c r="J148" s="188"/>
      <c r="L148" s="189"/>
      <c r="M148" s="189"/>
      <c r="N148" s="189"/>
      <c r="P148" s="190"/>
      <c r="R148" s="166"/>
      <c r="U148" s="139"/>
      <c r="V148" s="139"/>
      <c r="W148" s="188"/>
      <c r="AD148" s="188"/>
    </row>
    <row r="149" spans="1:34" x14ac:dyDescent="0.25">
      <c r="B149" s="187"/>
      <c r="C149" s="187"/>
      <c r="D149" s="187"/>
      <c r="E149" s="187"/>
      <c r="F149" s="187"/>
      <c r="G149" s="187"/>
      <c r="H149" s="187"/>
      <c r="I149" s="187"/>
      <c r="J149" s="188"/>
      <c r="L149" s="189"/>
      <c r="M149" s="189"/>
      <c r="N149" s="189"/>
      <c r="P149" s="190"/>
      <c r="R149" s="166"/>
      <c r="U149" s="139"/>
      <c r="V149" s="139"/>
      <c r="W149" s="188"/>
      <c r="AD149" s="188"/>
    </row>
    <row r="150" spans="1:34" ht="18" x14ac:dyDescent="0.25">
      <c r="B150" s="476" t="s">
        <v>329</v>
      </c>
      <c r="C150" s="476"/>
      <c r="D150" s="476"/>
      <c r="E150" s="476"/>
      <c r="F150" s="476"/>
      <c r="H150" s="191"/>
      <c r="I150" s="191"/>
      <c r="J150" s="191"/>
      <c r="S150" s="153"/>
      <c r="T150" s="153"/>
      <c r="U150" s="153"/>
      <c r="W150" s="153"/>
    </row>
    <row r="151" spans="1:34" ht="26.25" customHeight="1" x14ac:dyDescent="0.25">
      <c r="B151" s="432" t="s">
        <v>328</v>
      </c>
      <c r="C151" s="433"/>
      <c r="D151" s="433"/>
      <c r="E151" s="433"/>
      <c r="F151" s="433"/>
      <c r="G151" s="433"/>
      <c r="H151" s="433"/>
      <c r="I151" s="433"/>
      <c r="J151" s="191"/>
      <c r="S151" s="153"/>
      <c r="T151" s="153"/>
      <c r="U151" s="153"/>
      <c r="W151" s="153"/>
    </row>
    <row r="152" spans="1:34" ht="13" x14ac:dyDescent="0.25">
      <c r="B152" s="127" t="s">
        <v>110</v>
      </c>
      <c r="H152" s="191"/>
      <c r="I152" s="191"/>
      <c r="J152" s="191"/>
      <c r="K152" s="128"/>
      <c r="P152" s="127"/>
      <c r="U152" s="153"/>
      <c r="V152" s="153"/>
      <c r="W152" s="153"/>
    </row>
    <row r="153" spans="1:34" ht="19.5" customHeight="1" x14ac:dyDescent="0.25">
      <c r="B153" s="435" t="s">
        <v>350</v>
      </c>
      <c r="C153" s="436"/>
      <c r="D153" s="436"/>
      <c r="E153" s="436"/>
      <c r="F153" s="436"/>
      <c r="G153" s="436"/>
      <c r="H153" s="436"/>
      <c r="I153" s="437"/>
      <c r="J153" s="191"/>
      <c r="K153" s="128"/>
      <c r="P153" s="434"/>
      <c r="Q153" s="434"/>
      <c r="R153" s="434"/>
      <c r="S153" s="434"/>
      <c r="T153" s="193"/>
      <c r="U153" s="153"/>
    </row>
    <row r="154" spans="1:34" ht="19.5" customHeight="1" x14ac:dyDescent="0.25">
      <c r="B154" s="447"/>
      <c r="C154" s="448"/>
      <c r="D154" s="448"/>
      <c r="E154" s="448"/>
      <c r="F154" s="448"/>
      <c r="G154" s="448"/>
      <c r="H154" s="448"/>
      <c r="I154" s="449"/>
      <c r="J154" s="191"/>
      <c r="K154" s="128"/>
      <c r="U154" s="153"/>
      <c r="AG154" s="153"/>
      <c r="AH154" s="153"/>
    </row>
    <row r="155" spans="1:34" ht="19.5" customHeight="1" x14ac:dyDescent="0.25">
      <c r="B155" s="447"/>
      <c r="C155" s="448"/>
      <c r="D155" s="448"/>
      <c r="E155" s="448"/>
      <c r="F155" s="448"/>
      <c r="G155" s="448"/>
      <c r="H155" s="448"/>
      <c r="I155" s="449"/>
      <c r="K155" s="128"/>
      <c r="U155" s="153"/>
      <c r="X155" s="595"/>
      <c r="Y155" s="595"/>
      <c r="Z155" s="595"/>
      <c r="AA155" s="595"/>
      <c r="AB155" s="595"/>
      <c r="AG155" s="153"/>
      <c r="AH155" s="153"/>
    </row>
    <row r="156" spans="1:34" ht="19.5" customHeight="1" x14ac:dyDescent="0.25">
      <c r="B156" s="450"/>
      <c r="C156" s="450"/>
      <c r="D156" s="450"/>
      <c r="E156" s="450"/>
      <c r="F156" s="450"/>
      <c r="G156" s="450"/>
      <c r="H156" s="450"/>
      <c r="I156" s="450"/>
      <c r="K156" s="128"/>
      <c r="U156" s="153"/>
      <c r="X156" s="595"/>
      <c r="Y156" s="595"/>
      <c r="Z156" s="595"/>
      <c r="AA156" s="595"/>
      <c r="AB156" s="595"/>
      <c r="AG156" s="153"/>
      <c r="AH156" s="153"/>
    </row>
    <row r="157" spans="1:34" ht="12.75" customHeight="1" x14ac:dyDescent="0.25">
      <c r="J157" s="188"/>
      <c r="P157" s="188"/>
      <c r="Q157" s="188"/>
      <c r="R157" s="188"/>
      <c r="S157" s="188"/>
      <c r="T157" s="188"/>
      <c r="U157" s="153"/>
      <c r="X157" s="595"/>
      <c r="Y157" s="595"/>
      <c r="Z157" s="595"/>
      <c r="AA157" s="595"/>
      <c r="AB157" s="595"/>
      <c r="AG157" s="153"/>
      <c r="AH157" s="153"/>
    </row>
    <row r="158" spans="1:34" ht="19.5" customHeight="1" x14ac:dyDescent="0.25">
      <c r="B158" s="127" t="s">
        <v>335</v>
      </c>
      <c r="P158" s="127"/>
      <c r="U158" s="153"/>
      <c r="X158" s="595"/>
      <c r="Y158" s="595"/>
      <c r="Z158" s="595"/>
      <c r="AA158" s="595"/>
      <c r="AB158" s="595"/>
      <c r="AG158" s="153"/>
      <c r="AH158" s="153"/>
    </row>
    <row r="159" spans="1:34" ht="19.5" customHeight="1" x14ac:dyDescent="0.25">
      <c r="B159" s="446" t="s">
        <v>158</v>
      </c>
      <c r="C159" s="446"/>
      <c r="D159" s="446"/>
      <c r="E159" s="446"/>
      <c r="F159" s="446"/>
      <c r="G159" s="446"/>
      <c r="H159" s="446"/>
      <c r="I159" s="446"/>
      <c r="P159" s="434"/>
      <c r="Q159" s="434"/>
      <c r="R159" s="434"/>
      <c r="S159" s="434"/>
      <c r="T159" s="193"/>
      <c r="U159" s="153"/>
      <c r="X159" s="595"/>
      <c r="Y159" s="595"/>
      <c r="Z159" s="595"/>
      <c r="AA159" s="595"/>
      <c r="AB159" s="595"/>
    </row>
    <row r="160" spans="1:34" ht="19.5" customHeight="1" x14ac:dyDescent="0.25">
      <c r="B160" s="450"/>
      <c r="C160" s="450"/>
      <c r="D160" s="450"/>
      <c r="E160" s="450"/>
      <c r="F160" s="450"/>
      <c r="G160" s="450"/>
      <c r="H160" s="450"/>
      <c r="I160" s="450"/>
      <c r="U160" s="153"/>
      <c r="X160" s="595"/>
      <c r="Y160" s="595"/>
      <c r="Z160" s="595"/>
      <c r="AA160" s="595"/>
      <c r="AB160" s="595"/>
      <c r="AG160" s="153"/>
      <c r="AH160" s="153"/>
    </row>
    <row r="161" spans="2:34" ht="19.5" customHeight="1" x14ac:dyDescent="0.25">
      <c r="B161" s="450"/>
      <c r="C161" s="450"/>
      <c r="D161" s="450"/>
      <c r="E161" s="450"/>
      <c r="F161" s="450"/>
      <c r="G161" s="450"/>
      <c r="H161" s="450"/>
      <c r="I161" s="450"/>
      <c r="U161" s="153"/>
      <c r="X161" s="595"/>
      <c r="Y161" s="595"/>
      <c r="Z161" s="595"/>
      <c r="AA161" s="595"/>
      <c r="AB161" s="595"/>
      <c r="AG161" s="153"/>
      <c r="AH161" s="153"/>
    </row>
    <row r="162" spans="2:34" ht="19.5" customHeight="1" x14ac:dyDescent="0.25">
      <c r="B162" s="450"/>
      <c r="C162" s="450"/>
      <c r="D162" s="450"/>
      <c r="E162" s="450"/>
      <c r="F162" s="450"/>
      <c r="G162" s="450"/>
      <c r="H162" s="450"/>
      <c r="I162" s="450"/>
      <c r="U162" s="153"/>
      <c r="X162" s="595"/>
      <c r="Y162" s="595"/>
      <c r="Z162" s="595"/>
      <c r="AA162" s="595"/>
      <c r="AB162" s="595"/>
      <c r="AG162" s="153"/>
      <c r="AH162" s="153"/>
    </row>
    <row r="163" spans="2:34" ht="19.5" customHeight="1" x14ac:dyDescent="0.25">
      <c r="U163" s="153"/>
      <c r="X163" s="595"/>
      <c r="Y163" s="595"/>
      <c r="Z163" s="595"/>
      <c r="AA163" s="595"/>
      <c r="AB163" s="595"/>
      <c r="AG163" s="153"/>
      <c r="AH163" s="153"/>
    </row>
    <row r="164" spans="2:34" ht="19.5" customHeight="1" x14ac:dyDescent="0.25">
      <c r="B164" s="127" t="s">
        <v>336</v>
      </c>
      <c r="P164" s="127"/>
      <c r="U164" s="153"/>
      <c r="X164" s="595"/>
      <c r="Y164" s="595"/>
      <c r="Z164" s="595"/>
      <c r="AA164" s="595"/>
      <c r="AB164" s="595"/>
      <c r="AG164" s="153"/>
      <c r="AH164" s="153"/>
    </row>
    <row r="165" spans="2:34" ht="19.5" customHeight="1" x14ac:dyDescent="0.25">
      <c r="B165" s="446" t="s">
        <v>337</v>
      </c>
      <c r="C165" s="446"/>
      <c r="D165" s="446"/>
      <c r="E165" s="446"/>
      <c r="F165" s="446"/>
      <c r="G165" s="446"/>
      <c r="H165" s="446"/>
      <c r="I165" s="446"/>
      <c r="P165" s="593"/>
      <c r="Q165" s="593"/>
      <c r="R165" s="593"/>
      <c r="S165" s="593"/>
      <c r="T165" s="193"/>
      <c r="U165" s="153"/>
      <c r="X165" s="595"/>
      <c r="Y165" s="595"/>
      <c r="Z165" s="595"/>
      <c r="AA165" s="595"/>
      <c r="AB165" s="595"/>
    </row>
    <row r="166" spans="2:34" ht="19.5" customHeight="1" x14ac:dyDescent="0.25">
      <c r="B166" s="450"/>
      <c r="C166" s="450"/>
      <c r="D166" s="450"/>
      <c r="E166" s="450"/>
      <c r="F166" s="450"/>
      <c r="G166" s="450"/>
      <c r="H166" s="450"/>
      <c r="I166" s="450"/>
      <c r="U166" s="153"/>
      <c r="X166" s="595"/>
      <c r="Y166" s="595"/>
      <c r="Z166" s="595"/>
      <c r="AA166" s="595"/>
      <c r="AB166" s="595"/>
      <c r="AG166" s="153"/>
      <c r="AH166" s="153"/>
    </row>
    <row r="167" spans="2:34" ht="19.5" customHeight="1" x14ac:dyDescent="0.25">
      <c r="B167" s="450"/>
      <c r="C167" s="450"/>
      <c r="D167" s="450"/>
      <c r="E167" s="450"/>
      <c r="F167" s="450"/>
      <c r="G167" s="450"/>
      <c r="H167" s="450"/>
      <c r="I167" s="450"/>
      <c r="U167" s="153"/>
      <c r="X167" s="595"/>
      <c r="Y167" s="595"/>
      <c r="Z167" s="595"/>
      <c r="AA167" s="595"/>
      <c r="AB167" s="595"/>
      <c r="AG167" s="153"/>
      <c r="AH167" s="153"/>
    </row>
    <row r="168" spans="2:34" ht="19.5" customHeight="1" x14ac:dyDescent="0.25">
      <c r="B168" s="450"/>
      <c r="C168" s="450"/>
      <c r="D168" s="450"/>
      <c r="E168" s="450"/>
      <c r="F168" s="450"/>
      <c r="G168" s="450"/>
      <c r="H168" s="450"/>
      <c r="I168" s="450"/>
      <c r="U168" s="153"/>
      <c r="X168" s="595"/>
      <c r="Y168" s="595"/>
      <c r="Z168" s="595"/>
      <c r="AA168" s="595"/>
      <c r="AB168" s="595"/>
      <c r="AG168" s="153"/>
      <c r="AH168" s="153"/>
    </row>
    <row r="169" spans="2:34" ht="19.5" customHeight="1" x14ac:dyDescent="0.25">
      <c r="B169" s="450"/>
      <c r="C169" s="450"/>
      <c r="D169" s="450"/>
      <c r="E169" s="450"/>
      <c r="F169" s="450"/>
      <c r="G169" s="450"/>
      <c r="H169" s="450"/>
      <c r="I169" s="450"/>
      <c r="U169" s="153"/>
      <c r="X169" s="595"/>
      <c r="Y169" s="595"/>
      <c r="Z169" s="595"/>
      <c r="AA169" s="595"/>
      <c r="AB169" s="595"/>
      <c r="AG169" s="153"/>
      <c r="AH169" s="153"/>
    </row>
    <row r="170" spans="2:34" ht="19.5" customHeight="1" x14ac:dyDescent="0.25">
      <c r="B170" s="450"/>
      <c r="C170" s="450"/>
      <c r="D170" s="450"/>
      <c r="E170" s="450"/>
      <c r="F170" s="450"/>
      <c r="G170" s="450"/>
      <c r="H170" s="450"/>
      <c r="I170" s="450"/>
      <c r="U170" s="153"/>
      <c r="X170" s="595"/>
      <c r="Y170" s="595"/>
      <c r="Z170" s="595"/>
      <c r="AA170" s="595"/>
      <c r="AB170" s="595"/>
      <c r="AG170" s="153"/>
      <c r="AH170" s="153"/>
    </row>
    <row r="171" spans="2:34" ht="17.25" customHeight="1" x14ac:dyDescent="0.25">
      <c r="B171" s="194"/>
      <c r="C171" s="194"/>
      <c r="D171" s="194"/>
      <c r="E171" s="194"/>
      <c r="F171" s="194"/>
      <c r="H171" s="195"/>
      <c r="I171" s="195"/>
      <c r="J171" s="195"/>
      <c r="P171" s="196"/>
      <c r="S171" s="153"/>
      <c r="T171" s="153"/>
      <c r="U171" s="153"/>
      <c r="X171" s="595"/>
      <c r="Y171" s="595"/>
      <c r="Z171" s="595"/>
      <c r="AA171" s="595"/>
      <c r="AB171" s="595"/>
      <c r="AG171" s="153"/>
      <c r="AH171" s="153"/>
    </row>
    <row r="172" spans="2:34" ht="19.5" customHeight="1" x14ac:dyDescent="0.25">
      <c r="B172" s="127" t="s">
        <v>152</v>
      </c>
      <c r="P172" s="127"/>
      <c r="U172" s="153"/>
      <c r="X172" s="595"/>
      <c r="Y172" s="595"/>
      <c r="Z172" s="595"/>
      <c r="AA172" s="595"/>
      <c r="AB172" s="595"/>
      <c r="AG172" s="153"/>
      <c r="AH172" s="153"/>
    </row>
    <row r="173" spans="2:34" ht="19.5" customHeight="1" x14ac:dyDescent="0.25">
      <c r="B173" s="446" t="s">
        <v>174</v>
      </c>
      <c r="C173" s="446"/>
      <c r="D173" s="446"/>
      <c r="E173" s="446"/>
      <c r="F173" s="446"/>
      <c r="G173" s="446"/>
      <c r="H173" s="446"/>
      <c r="I173" s="446"/>
      <c r="K173" s="128"/>
      <c r="P173" s="434"/>
      <c r="Q173" s="434"/>
      <c r="R173" s="434"/>
      <c r="S173" s="434"/>
      <c r="T173" s="193"/>
      <c r="U173" s="153"/>
      <c r="X173" s="595"/>
      <c r="Y173" s="595"/>
      <c r="Z173" s="595"/>
      <c r="AA173" s="595"/>
      <c r="AB173" s="595"/>
    </row>
    <row r="174" spans="2:34" ht="19.5" customHeight="1" x14ac:dyDescent="0.25">
      <c r="B174" s="450"/>
      <c r="C174" s="450"/>
      <c r="D174" s="450"/>
      <c r="E174" s="450"/>
      <c r="F174" s="450"/>
      <c r="G174" s="450"/>
      <c r="H174" s="450"/>
      <c r="I174" s="450"/>
      <c r="K174" s="128"/>
      <c r="U174" s="153"/>
      <c r="X174" s="595"/>
      <c r="Y174" s="595"/>
      <c r="Z174" s="595"/>
      <c r="AA174" s="595"/>
      <c r="AB174" s="595"/>
      <c r="AG174" s="153"/>
      <c r="AH174" s="153"/>
    </row>
    <row r="175" spans="2:34" ht="19.5" customHeight="1" x14ac:dyDescent="0.25">
      <c r="B175" s="450"/>
      <c r="C175" s="450"/>
      <c r="D175" s="450"/>
      <c r="E175" s="450"/>
      <c r="F175" s="450"/>
      <c r="G175" s="450"/>
      <c r="H175" s="450"/>
      <c r="I175" s="450"/>
      <c r="K175" s="128"/>
      <c r="U175" s="153"/>
      <c r="X175" s="595"/>
      <c r="Y175" s="595"/>
      <c r="Z175" s="595"/>
      <c r="AA175" s="595"/>
      <c r="AB175" s="595"/>
      <c r="AG175" s="153"/>
      <c r="AH175" s="153"/>
    </row>
    <row r="176" spans="2:34" ht="19.5" customHeight="1" x14ac:dyDescent="0.25">
      <c r="B176" s="450"/>
      <c r="C176" s="450"/>
      <c r="D176" s="450"/>
      <c r="E176" s="450"/>
      <c r="F176" s="450"/>
      <c r="G176" s="450"/>
      <c r="H176" s="450"/>
      <c r="I176" s="450"/>
      <c r="K176" s="128"/>
      <c r="U176" s="153"/>
      <c r="X176" s="595"/>
      <c r="Y176" s="595"/>
      <c r="Z176" s="595"/>
      <c r="AA176" s="595"/>
      <c r="AB176" s="595"/>
      <c r="AG176" s="153"/>
      <c r="AH176" s="153"/>
    </row>
    <row r="177" spans="2:47" ht="19.5" customHeight="1" x14ac:dyDescent="0.25">
      <c r="J177" s="188"/>
      <c r="P177" s="188"/>
      <c r="Q177" s="188"/>
      <c r="R177" s="188"/>
      <c r="S177" s="188"/>
      <c r="T177" s="188"/>
      <c r="U177" s="153"/>
      <c r="X177" s="595"/>
      <c r="Y177" s="595"/>
      <c r="Z177" s="595"/>
      <c r="AA177" s="595"/>
      <c r="AB177" s="595"/>
      <c r="AG177" s="153"/>
      <c r="AH177" s="153"/>
    </row>
    <row r="178" spans="2:47" ht="17.25" customHeight="1" x14ac:dyDescent="0.25">
      <c r="B178" s="127" t="s">
        <v>334</v>
      </c>
      <c r="C178" s="194"/>
      <c r="D178" s="194"/>
      <c r="E178" s="194"/>
      <c r="F178" s="194"/>
      <c r="H178" s="195"/>
      <c r="I178" s="195"/>
      <c r="J178" s="195"/>
      <c r="P178" s="196"/>
      <c r="S178" s="153"/>
      <c r="T178" s="153"/>
      <c r="U178" s="153"/>
      <c r="X178" s="595"/>
      <c r="Y178" s="595"/>
      <c r="Z178" s="595"/>
      <c r="AA178" s="595"/>
      <c r="AB178" s="595"/>
      <c r="AG178" s="153"/>
      <c r="AH178" s="153"/>
    </row>
    <row r="179" spans="2:47" s="1" customFormat="1" ht="43.9" customHeight="1" x14ac:dyDescent="0.25">
      <c r="B179" s="446" t="s">
        <v>606</v>
      </c>
      <c r="C179" s="446"/>
      <c r="D179" s="446"/>
      <c r="E179" s="446"/>
      <c r="F179" s="446"/>
      <c r="G179" s="446"/>
      <c r="H179" s="446"/>
      <c r="I179" s="446"/>
      <c r="X179" s="595"/>
      <c r="Y179" s="595"/>
      <c r="Z179" s="595"/>
      <c r="AA179" s="595"/>
      <c r="AB179" s="595"/>
      <c r="AT179" s="211"/>
      <c r="AU179" s="211"/>
    </row>
    <row r="180" spans="2:47" s="1" customFormat="1" ht="41.25" customHeight="1" x14ac:dyDescent="0.25">
      <c r="B180" s="602"/>
      <c r="C180" s="603"/>
      <c r="D180" s="603"/>
      <c r="E180" s="604"/>
      <c r="F180" s="604"/>
      <c r="G180" s="604"/>
      <c r="H180" s="604"/>
      <c r="I180" s="605"/>
      <c r="X180" s="595"/>
      <c r="Y180" s="595"/>
      <c r="Z180" s="595"/>
      <c r="AA180" s="595"/>
      <c r="AB180" s="595"/>
      <c r="AT180" s="211"/>
      <c r="AU180" s="211"/>
    </row>
    <row r="181" spans="2:47" s="1" customFormat="1" ht="41.25" customHeight="1" x14ac:dyDescent="0.25">
      <c r="B181" s="606"/>
      <c r="C181" s="607"/>
      <c r="D181" s="607"/>
      <c r="E181" s="608"/>
      <c r="F181" s="608"/>
      <c r="G181" s="608"/>
      <c r="H181" s="608"/>
      <c r="I181" s="609"/>
      <c r="X181" s="595"/>
      <c r="Y181" s="595"/>
      <c r="Z181" s="595"/>
      <c r="AA181" s="595"/>
      <c r="AB181" s="595"/>
      <c r="AT181" s="211"/>
      <c r="AU181" s="211"/>
    </row>
    <row r="182" spans="2:47" s="1" customFormat="1" ht="25.5" customHeight="1" x14ac:dyDescent="0.4">
      <c r="B182" s="610"/>
      <c r="C182" s="611"/>
      <c r="D182" s="611"/>
      <c r="E182" s="611"/>
      <c r="F182" s="611"/>
      <c r="G182" s="611"/>
      <c r="H182" s="611"/>
      <c r="I182" s="612"/>
      <c r="J182" s="198"/>
      <c r="K182" s="198"/>
      <c r="L182" s="198"/>
      <c r="M182" s="198"/>
      <c r="X182" s="595"/>
      <c r="Y182" s="595"/>
      <c r="Z182" s="595"/>
      <c r="AA182" s="595"/>
      <c r="AB182" s="595"/>
      <c r="AT182" s="157"/>
      <c r="AU182" s="157"/>
    </row>
    <row r="183" spans="2:47" ht="17.25" customHeight="1" x14ac:dyDescent="0.25">
      <c r="B183" s="194"/>
      <c r="C183" s="194"/>
      <c r="D183" s="194"/>
      <c r="E183" s="194"/>
      <c r="F183" s="194"/>
      <c r="H183" s="195"/>
      <c r="I183" s="195"/>
      <c r="J183" s="195"/>
      <c r="P183" s="196"/>
      <c r="S183" s="153"/>
      <c r="T183" s="153"/>
      <c r="U183" s="153"/>
      <c r="X183" s="595"/>
      <c r="Y183" s="595"/>
      <c r="Z183" s="595"/>
      <c r="AA183" s="595"/>
      <c r="AB183" s="595"/>
      <c r="AG183" s="153"/>
      <c r="AH183" s="153"/>
      <c r="AT183" s="157"/>
      <c r="AU183" s="157"/>
    </row>
    <row r="184" spans="2:47" ht="20.25" customHeight="1" x14ac:dyDescent="0.25">
      <c r="B184" s="476" t="s">
        <v>35</v>
      </c>
      <c r="C184" s="476"/>
      <c r="D184" s="476"/>
      <c r="E184" s="476"/>
      <c r="F184" s="476"/>
      <c r="P184" s="196"/>
      <c r="S184" s="153"/>
      <c r="T184" s="153"/>
      <c r="U184" s="153"/>
      <c r="X184" s="595"/>
      <c r="Y184" s="595"/>
      <c r="Z184" s="595"/>
      <c r="AA184" s="595"/>
      <c r="AB184" s="595"/>
      <c r="AG184" s="153"/>
      <c r="AH184" s="153"/>
      <c r="AT184" s="157"/>
      <c r="AU184" s="157"/>
    </row>
    <row r="185" spans="2:47" ht="33" customHeight="1" x14ac:dyDescent="0.25">
      <c r="B185" s="435" t="s">
        <v>36</v>
      </c>
      <c r="C185" s="451"/>
      <c r="D185" s="451"/>
      <c r="E185" s="451"/>
      <c r="F185" s="451"/>
      <c r="G185" s="451"/>
      <c r="H185" s="451"/>
      <c r="I185" s="451"/>
      <c r="J185" s="199"/>
      <c r="K185" s="187"/>
      <c r="L185" s="187"/>
      <c r="M185" s="187"/>
      <c r="N185" s="187"/>
      <c r="O185" s="153"/>
      <c r="P185" s="153"/>
      <c r="Q185" s="153"/>
      <c r="R185" s="153"/>
      <c r="S185" s="153"/>
      <c r="T185" s="153"/>
      <c r="U185" s="153"/>
      <c r="X185" s="595"/>
      <c r="Y185" s="595"/>
      <c r="Z185" s="595"/>
      <c r="AA185" s="595"/>
      <c r="AB185" s="595"/>
      <c r="AG185" s="153"/>
      <c r="AH185" s="153"/>
      <c r="AT185" s="157"/>
      <c r="AU185" s="157"/>
    </row>
    <row r="186" spans="2:47" ht="17.25" customHeight="1" x14ac:dyDescent="0.25">
      <c r="B186" s="452"/>
      <c r="C186" s="453"/>
      <c r="D186" s="453"/>
      <c r="E186" s="453"/>
      <c r="F186" s="453"/>
      <c r="G186" s="453"/>
      <c r="H186" s="453"/>
      <c r="I186" s="453"/>
      <c r="J186" s="201"/>
      <c r="K186" s="202"/>
      <c r="L186" s="202"/>
      <c r="M186" s="202"/>
      <c r="N186" s="202"/>
      <c r="O186" s="153"/>
      <c r="P186" s="153"/>
      <c r="Q186" s="153"/>
      <c r="R186" s="153"/>
      <c r="S186" s="153"/>
      <c r="T186" s="153"/>
      <c r="U186" s="153"/>
      <c r="X186" s="595"/>
      <c r="Y186" s="595"/>
      <c r="Z186" s="595"/>
      <c r="AA186" s="595"/>
      <c r="AB186" s="595"/>
      <c r="AG186" s="153"/>
      <c r="AH186" s="153"/>
    </row>
    <row r="187" spans="2:47" ht="12.75" customHeight="1" x14ac:dyDescent="0.25">
      <c r="B187" s="454"/>
      <c r="C187" s="455"/>
      <c r="D187" s="455"/>
      <c r="E187" s="455"/>
      <c r="F187" s="455"/>
      <c r="G187" s="455"/>
      <c r="H187" s="455"/>
      <c r="I187" s="455"/>
      <c r="J187" s="201"/>
      <c r="K187" s="202"/>
      <c r="L187" s="202"/>
      <c r="M187" s="202"/>
      <c r="N187" s="202"/>
      <c r="X187" s="595"/>
      <c r="Y187" s="595"/>
      <c r="Z187" s="595"/>
      <c r="AA187" s="595"/>
      <c r="AB187" s="595"/>
    </row>
    <row r="188" spans="2:47" ht="12.75" customHeight="1" x14ac:dyDescent="0.25">
      <c r="B188" s="454"/>
      <c r="C188" s="455"/>
      <c r="D188" s="455"/>
      <c r="E188" s="455"/>
      <c r="F188" s="455"/>
      <c r="G188" s="455"/>
      <c r="H188" s="455"/>
      <c r="I188" s="455"/>
      <c r="J188" s="201"/>
      <c r="K188" s="202"/>
      <c r="L188" s="202"/>
      <c r="M188" s="202"/>
      <c r="N188" s="202"/>
      <c r="X188" s="595"/>
      <c r="Y188" s="595"/>
      <c r="Z188" s="595"/>
      <c r="AA188" s="595"/>
      <c r="AB188" s="595"/>
    </row>
    <row r="189" spans="2:47" ht="12.75" customHeight="1" x14ac:dyDescent="0.25">
      <c r="B189" s="454"/>
      <c r="C189" s="455"/>
      <c r="D189" s="455"/>
      <c r="E189" s="455"/>
      <c r="F189" s="455"/>
      <c r="G189" s="455"/>
      <c r="H189" s="455"/>
      <c r="I189" s="455"/>
      <c r="J189" s="201"/>
      <c r="K189" s="202"/>
      <c r="L189" s="202"/>
      <c r="M189" s="202"/>
      <c r="N189" s="202"/>
      <c r="X189" s="595"/>
      <c r="Y189" s="595"/>
      <c r="Z189" s="595"/>
      <c r="AA189" s="595"/>
      <c r="AB189" s="595"/>
    </row>
    <row r="190" spans="2:47" ht="12.75" customHeight="1" x14ac:dyDescent="0.25">
      <c r="B190" s="454"/>
      <c r="C190" s="455"/>
      <c r="D190" s="455"/>
      <c r="E190" s="455"/>
      <c r="F190" s="455"/>
      <c r="G190" s="455"/>
      <c r="H190" s="455"/>
      <c r="I190" s="455"/>
      <c r="J190" s="201"/>
      <c r="K190" s="202"/>
      <c r="L190" s="202"/>
      <c r="M190" s="202"/>
      <c r="N190" s="202"/>
      <c r="X190" s="595"/>
      <c r="Y190" s="595"/>
      <c r="Z190" s="595"/>
      <c r="AA190" s="595"/>
      <c r="AB190" s="595"/>
    </row>
    <row r="191" spans="2:47" ht="12.75" customHeight="1" x14ac:dyDescent="0.25">
      <c r="B191" s="454"/>
      <c r="C191" s="455"/>
      <c r="D191" s="455"/>
      <c r="E191" s="455"/>
      <c r="F191" s="455"/>
      <c r="G191" s="455"/>
      <c r="H191" s="455"/>
      <c r="I191" s="455"/>
      <c r="J191" s="201"/>
      <c r="K191" s="202"/>
      <c r="L191" s="202"/>
      <c r="M191" s="202"/>
      <c r="N191" s="202"/>
      <c r="X191" s="595"/>
      <c r="Y191" s="595"/>
      <c r="Z191" s="595"/>
      <c r="AA191" s="595"/>
      <c r="AB191" s="595"/>
    </row>
    <row r="192" spans="2:47" ht="12.75" customHeight="1" x14ac:dyDescent="0.25">
      <c r="B192" s="454"/>
      <c r="C192" s="455"/>
      <c r="D192" s="455"/>
      <c r="E192" s="455"/>
      <c r="F192" s="455"/>
      <c r="G192" s="455"/>
      <c r="H192" s="455"/>
      <c r="I192" s="455"/>
      <c r="J192" s="203"/>
      <c r="K192" s="169"/>
      <c r="L192" s="169"/>
      <c r="M192" s="169"/>
      <c r="N192" s="169"/>
      <c r="X192" s="595"/>
      <c r="Y192" s="595"/>
      <c r="Z192" s="595"/>
      <c r="AA192" s="595"/>
      <c r="AB192" s="595"/>
    </row>
    <row r="193" spans="2:45" ht="12.75" customHeight="1" x14ac:dyDescent="0.25">
      <c r="B193" s="454"/>
      <c r="C193" s="455"/>
      <c r="D193" s="455"/>
      <c r="E193" s="455"/>
      <c r="F193" s="455"/>
      <c r="G193" s="455"/>
      <c r="H193" s="455"/>
      <c r="I193" s="455"/>
      <c r="J193" s="203"/>
      <c r="K193" s="169"/>
      <c r="L193" s="169"/>
      <c r="M193" s="169"/>
      <c r="N193" s="169"/>
      <c r="X193" s="595"/>
      <c r="Y193" s="595"/>
      <c r="Z193" s="595"/>
      <c r="AA193" s="595"/>
      <c r="AB193" s="595"/>
    </row>
    <row r="194" spans="2:45" ht="12.75" customHeight="1" x14ac:dyDescent="0.25">
      <c r="B194" s="454"/>
      <c r="C194" s="455"/>
      <c r="D194" s="455"/>
      <c r="E194" s="455"/>
      <c r="F194" s="455"/>
      <c r="G194" s="455"/>
      <c r="H194" s="455"/>
      <c r="I194" s="455"/>
      <c r="J194" s="203"/>
      <c r="K194" s="169"/>
      <c r="L194" s="169"/>
      <c r="M194" s="169"/>
      <c r="N194" s="169"/>
      <c r="X194" s="595"/>
      <c r="Y194" s="595"/>
      <c r="Z194" s="595"/>
      <c r="AA194" s="595"/>
      <c r="AB194" s="595"/>
    </row>
    <row r="195" spans="2:45" ht="15" customHeight="1" x14ac:dyDescent="0.25">
      <c r="B195" s="456"/>
      <c r="C195" s="457"/>
      <c r="D195" s="457"/>
      <c r="E195" s="457"/>
      <c r="F195" s="457"/>
      <c r="G195" s="457"/>
      <c r="H195" s="457"/>
      <c r="I195" s="457"/>
      <c r="J195" s="203"/>
      <c r="K195" s="169"/>
      <c r="L195" s="169"/>
      <c r="M195" s="169"/>
      <c r="N195" s="169"/>
      <c r="X195" s="595"/>
      <c r="Y195" s="595"/>
      <c r="Z195" s="595"/>
      <c r="AA195" s="595"/>
      <c r="AB195" s="595"/>
    </row>
    <row r="196" spans="2:45" x14ac:dyDescent="0.25">
      <c r="P196" s="128"/>
      <c r="X196" s="595"/>
      <c r="Y196" s="595"/>
      <c r="Z196" s="595"/>
      <c r="AA196" s="595"/>
      <c r="AB196" s="595"/>
    </row>
    <row r="197" spans="2:45" ht="15" customHeight="1" x14ac:dyDescent="0.25">
      <c r="B197" s="127" t="s">
        <v>649</v>
      </c>
      <c r="M197" s="127"/>
      <c r="P197" s="127" t="s">
        <v>124</v>
      </c>
      <c r="X197" s="595"/>
      <c r="Y197" s="595"/>
      <c r="Z197" s="595"/>
      <c r="AA197" s="595"/>
      <c r="AB197" s="595"/>
    </row>
    <row r="198" spans="2:45" ht="19.5" customHeight="1" x14ac:dyDescent="0.25">
      <c r="B198" s="446" t="s">
        <v>126</v>
      </c>
      <c r="C198" s="446"/>
      <c r="D198" s="446"/>
      <c r="E198" s="446"/>
      <c r="F198" s="446"/>
      <c r="G198" s="446"/>
      <c r="H198" s="446"/>
      <c r="I198" s="446"/>
      <c r="P198" s="435" t="s">
        <v>125</v>
      </c>
      <c r="Q198" s="436"/>
      <c r="R198" s="436"/>
      <c r="S198" s="436"/>
      <c r="T198" s="436"/>
      <c r="U198" s="436"/>
      <c r="V198" s="436"/>
      <c r="W198" s="594"/>
      <c r="X198" s="595"/>
      <c r="Y198" s="595"/>
      <c r="Z198" s="595"/>
      <c r="AA198" s="595"/>
      <c r="AB198" s="595"/>
    </row>
    <row r="199" spans="2:45" ht="19.5" customHeight="1" x14ac:dyDescent="0.25">
      <c r="B199" s="450" t="s">
        <v>13</v>
      </c>
      <c r="C199" s="450"/>
      <c r="D199" s="450"/>
      <c r="E199" s="450"/>
      <c r="F199" s="450"/>
      <c r="G199" s="450"/>
      <c r="H199" s="450"/>
      <c r="I199" s="450"/>
      <c r="O199" s="129"/>
      <c r="P199" s="582" t="s">
        <v>13</v>
      </c>
      <c r="Q199" s="583"/>
      <c r="R199" s="583"/>
      <c r="S199" s="583"/>
      <c r="T199" s="583"/>
      <c r="U199" s="583"/>
      <c r="V199" s="583"/>
      <c r="W199" s="584"/>
      <c r="X199" s="595"/>
      <c r="Y199" s="595"/>
      <c r="Z199" s="595"/>
      <c r="AA199" s="595"/>
      <c r="AB199" s="595"/>
    </row>
    <row r="200" spans="2:45" ht="19.5" customHeight="1" x14ac:dyDescent="0.25">
      <c r="B200" s="450"/>
      <c r="C200" s="450"/>
      <c r="D200" s="450"/>
      <c r="E200" s="450"/>
      <c r="F200" s="450"/>
      <c r="G200" s="450"/>
      <c r="H200" s="450"/>
      <c r="I200" s="450"/>
      <c r="P200" s="582"/>
      <c r="Q200" s="583"/>
      <c r="R200" s="583"/>
      <c r="S200" s="583"/>
      <c r="T200" s="583"/>
      <c r="U200" s="583"/>
      <c r="V200" s="583"/>
      <c r="W200" s="584"/>
      <c r="X200" s="595"/>
      <c r="Y200" s="595"/>
      <c r="Z200" s="595"/>
      <c r="AA200" s="595"/>
      <c r="AB200" s="595"/>
    </row>
    <row r="201" spans="2:45" ht="19.5" customHeight="1" x14ac:dyDescent="0.25">
      <c r="B201" s="447"/>
      <c r="C201" s="448"/>
      <c r="D201" s="448"/>
      <c r="E201" s="448"/>
      <c r="F201" s="448"/>
      <c r="G201" s="448"/>
      <c r="H201" s="448"/>
      <c r="I201" s="449"/>
      <c r="P201" s="582"/>
      <c r="Q201" s="583"/>
      <c r="R201" s="583"/>
      <c r="S201" s="583"/>
      <c r="T201" s="583"/>
      <c r="U201" s="583"/>
      <c r="V201" s="583"/>
      <c r="W201" s="584"/>
      <c r="X201" s="595"/>
      <c r="Y201" s="595"/>
      <c r="Z201" s="595"/>
      <c r="AA201" s="595"/>
      <c r="AB201" s="595"/>
    </row>
    <row r="202" spans="2:45" ht="19.5" customHeight="1" x14ac:dyDescent="0.25">
      <c r="B202" s="127"/>
      <c r="P202" s="204"/>
      <c r="Q202" s="204"/>
      <c r="R202" s="204"/>
      <c r="S202" s="204"/>
      <c r="T202" s="204"/>
      <c r="U202" s="204"/>
      <c r="X202" s="595"/>
      <c r="Y202" s="595"/>
      <c r="Z202" s="595"/>
      <c r="AA202" s="595"/>
      <c r="AB202" s="595"/>
    </row>
    <row r="203" spans="2:45" x14ac:dyDescent="0.25">
      <c r="P203" s="128"/>
      <c r="X203" s="595"/>
      <c r="Y203" s="595"/>
      <c r="Z203" s="595"/>
      <c r="AA203" s="595"/>
      <c r="AB203" s="595"/>
    </row>
    <row r="204" spans="2:45" ht="19.5" customHeight="1" x14ac:dyDescent="0.25">
      <c r="B204" s="127"/>
      <c r="H204" s="127"/>
      <c r="R204" s="165"/>
      <c r="U204" s="205"/>
      <c r="X204" s="595"/>
      <c r="Y204" s="595"/>
      <c r="Z204" s="595"/>
      <c r="AA204" s="595"/>
      <c r="AB204" s="595"/>
    </row>
    <row r="205" spans="2:45" ht="19.5" customHeight="1" x14ac:dyDescent="0.25">
      <c r="B205" s="127"/>
      <c r="H205" s="127"/>
      <c r="P205" s="513" t="s">
        <v>607</v>
      </c>
      <c r="Q205" s="514"/>
      <c r="R205" s="514"/>
      <c r="S205" s="514"/>
      <c r="T205" s="514"/>
      <c r="U205" s="514"/>
      <c r="V205" s="514"/>
      <c r="W205" s="589"/>
      <c r="X205" s="206"/>
      <c r="Y205" s="206"/>
      <c r="Z205" s="206"/>
      <c r="AA205" s="206"/>
      <c r="AB205" s="206"/>
    </row>
    <row r="206" spans="2:45" ht="21" customHeight="1" x14ac:dyDescent="0.25">
      <c r="M206" s="128"/>
      <c r="P206" s="590"/>
      <c r="Q206" s="591"/>
      <c r="R206" s="591"/>
      <c r="S206" s="591"/>
      <c r="T206" s="591"/>
      <c r="U206" s="591"/>
      <c r="V206" s="591"/>
      <c r="W206" s="592"/>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row>
    <row r="207" spans="2:45" ht="51" customHeight="1" x14ac:dyDescent="0.25">
      <c r="B207" s="443" t="s">
        <v>725</v>
      </c>
      <c r="C207" s="444"/>
      <c r="D207" s="444"/>
      <c r="E207" s="444"/>
      <c r="F207" s="444"/>
      <c r="G207" s="444"/>
      <c r="H207" s="444"/>
      <c r="I207" s="445"/>
      <c r="P207" s="588" t="str">
        <f>"Leverantören intygar att avropssvaret är giltigt minst den tid som avropande organisation angett ovan. "&amp;CHAR(10)&amp;"("&amp;TEXT(D34,"ÅÅÅÅ-MM-DD")&amp;")"</f>
        <v>Leverantören intygar att avropssvaret är giltigt minst den tid som avropande organisation angett ovan. 
(1900-01-00)</v>
      </c>
      <c r="Q207" s="588"/>
      <c r="R207" s="588"/>
      <c r="S207" s="588"/>
      <c r="T207" s="588"/>
      <c r="U207" s="588"/>
      <c r="V207" s="588"/>
      <c r="W207" s="588"/>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row>
    <row r="208" spans="2:45" ht="21" customHeight="1" x14ac:dyDescent="0.25">
      <c r="B208" s="207"/>
      <c r="P208" s="435" t="s">
        <v>38</v>
      </c>
      <c r="Q208" s="436"/>
      <c r="R208" s="436"/>
      <c r="S208" s="436"/>
      <c r="T208" s="436"/>
      <c r="U208" s="436"/>
      <c r="V208" s="436"/>
      <c r="W208" s="43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row>
    <row r="209" spans="2:36" ht="21.75" customHeight="1" x14ac:dyDescent="0.25">
      <c r="B209" s="139"/>
      <c r="C209" s="139"/>
      <c r="D209" s="139"/>
      <c r="E209" s="139"/>
      <c r="F209" s="139"/>
      <c r="G209" s="139"/>
      <c r="H209" s="139"/>
      <c r="I209" s="139"/>
      <c r="J209" s="139"/>
      <c r="K209" s="139"/>
      <c r="L209" s="139"/>
      <c r="M209" s="139"/>
      <c r="P209" s="582"/>
      <c r="Q209" s="583"/>
      <c r="R209" s="583"/>
      <c r="S209" s="583"/>
      <c r="T209" s="583"/>
      <c r="U209" s="583"/>
      <c r="V209" s="583"/>
      <c r="W209" s="584"/>
      <c r="X209" s="146"/>
      <c r="Y209" s="146"/>
      <c r="Z209" s="146"/>
      <c r="AA209" s="146"/>
      <c r="AB209" s="146"/>
      <c r="AC209" s="146"/>
      <c r="AD209" s="146"/>
      <c r="AE209" s="146"/>
      <c r="AF209" s="146"/>
      <c r="AG209" s="146"/>
      <c r="AH209" s="9" t="b">
        <f>IF(P209=0,TRUE,FALSE)</f>
        <v>1</v>
      </c>
      <c r="AI209" s="146"/>
      <c r="AJ209" s="208"/>
    </row>
    <row r="210" spans="2:36" ht="7.5" customHeight="1" x14ac:dyDescent="0.25">
      <c r="B210" s="139"/>
      <c r="C210" s="139"/>
      <c r="D210" s="139"/>
      <c r="E210" s="139"/>
      <c r="F210" s="139"/>
      <c r="G210" s="139"/>
      <c r="H210" s="139"/>
      <c r="I210" s="139"/>
      <c r="J210" s="139"/>
      <c r="K210" s="139"/>
      <c r="L210" s="139"/>
      <c r="M210" s="139"/>
      <c r="P210" s="208"/>
      <c r="Q210" s="208"/>
      <c r="R210" s="208"/>
      <c r="S210" s="208"/>
      <c r="T210" s="208"/>
      <c r="X210" s="209"/>
      <c r="Y210" s="209"/>
      <c r="Z210" s="209"/>
      <c r="AA210" s="209"/>
      <c r="AB210" s="209"/>
      <c r="AC210" s="209"/>
      <c r="AD210" s="209"/>
      <c r="AE210" s="209"/>
      <c r="AF210" s="209"/>
      <c r="AG210" s="209"/>
      <c r="AH210" s="209"/>
      <c r="AI210" s="209"/>
      <c r="AJ210" s="208"/>
    </row>
    <row r="211" spans="2:36" ht="18" customHeight="1" x14ac:dyDescent="0.25">
      <c r="B211" s="139"/>
      <c r="C211" s="139"/>
      <c r="D211" s="139"/>
      <c r="E211" s="139"/>
      <c r="F211" s="139"/>
      <c r="G211" s="139"/>
      <c r="H211" s="139"/>
      <c r="I211" s="139"/>
      <c r="J211" s="139"/>
      <c r="K211" s="139"/>
      <c r="L211" s="139"/>
      <c r="M211" s="139"/>
      <c r="P211" s="585" t="s">
        <v>39</v>
      </c>
      <c r="Q211" s="586"/>
      <c r="R211" s="586"/>
      <c r="S211" s="586"/>
      <c r="T211" s="586"/>
      <c r="U211" s="586"/>
      <c r="V211" s="586"/>
      <c r="W211" s="587"/>
      <c r="X211" s="208"/>
      <c r="Y211" s="208"/>
      <c r="Z211" s="208"/>
      <c r="AA211" s="208"/>
      <c r="AB211" s="208"/>
      <c r="AC211" s="208"/>
      <c r="AD211" s="208"/>
      <c r="AE211" s="208"/>
      <c r="AF211" s="208"/>
      <c r="AG211" s="208"/>
      <c r="AH211" s="208"/>
      <c r="AI211" s="208"/>
      <c r="AJ211" s="208"/>
    </row>
    <row r="212" spans="2:36" ht="14.25" customHeight="1" x14ac:dyDescent="0.25">
      <c r="B212" s="210"/>
      <c r="C212" s="210"/>
      <c r="D212" s="210"/>
      <c r="P212" s="576"/>
      <c r="Q212" s="577"/>
      <c r="R212" s="577"/>
      <c r="S212" s="577"/>
      <c r="T212" s="577"/>
      <c r="U212" s="577"/>
      <c r="V212" s="577"/>
      <c r="W212" s="578"/>
      <c r="X212" s="146"/>
      <c r="Y212" s="146"/>
      <c r="Z212" s="146"/>
      <c r="AA212" s="146"/>
      <c r="AB212" s="146"/>
      <c r="AC212" s="146"/>
      <c r="AD212" s="146"/>
      <c r="AE212" s="146"/>
      <c r="AF212" s="146"/>
      <c r="AG212" s="146"/>
      <c r="AH212" s="146"/>
      <c r="AI212" s="146"/>
      <c r="AJ212" s="208"/>
    </row>
    <row r="213" spans="2:36" ht="26.25" customHeight="1" x14ac:dyDescent="0.25">
      <c r="B213" s="210"/>
      <c r="C213" s="210"/>
      <c r="D213" s="210"/>
      <c r="F213" s="128"/>
      <c r="P213" s="579"/>
      <c r="Q213" s="580"/>
      <c r="R213" s="580"/>
      <c r="S213" s="580"/>
      <c r="T213" s="580"/>
      <c r="U213" s="580"/>
      <c r="V213" s="580"/>
      <c r="W213" s="581"/>
      <c r="X213" s="209"/>
      <c r="Y213" s="209"/>
      <c r="Z213" s="209"/>
      <c r="AA213" s="209"/>
      <c r="AB213" s="209"/>
      <c r="AC213" s="209"/>
      <c r="AD213" s="209"/>
      <c r="AE213" s="209"/>
      <c r="AF213" s="209"/>
      <c r="AG213" s="209"/>
      <c r="AH213" s="9" t="b">
        <f>IF(P212=0,TRUE,FALSE)</f>
        <v>1</v>
      </c>
      <c r="AI213" s="209"/>
      <c r="AJ213" s="208"/>
    </row>
    <row r="214" spans="2:36" ht="42.75" customHeight="1" x14ac:dyDescent="0.25">
      <c r="F214" s="128"/>
      <c r="R214" s="209"/>
      <c r="X214" s="209"/>
      <c r="Y214" s="209"/>
      <c r="Z214" s="209"/>
      <c r="AA214" s="209"/>
      <c r="AB214" s="209"/>
      <c r="AC214" s="209"/>
      <c r="AD214" s="209"/>
      <c r="AE214" s="209"/>
      <c r="AF214" s="209"/>
      <c r="AG214" s="209"/>
      <c r="AH214" s="209"/>
      <c r="AI214" s="209"/>
      <c r="AJ214" s="208"/>
    </row>
    <row r="215" spans="2:36" ht="31.5" customHeight="1" x14ac:dyDescent="0.25">
      <c r="T215" s="575" t="str">
        <f>IF(LarmStatus,"Minst ett av de obligatoriska kraven är inte ifyllda eller besvarde med Nej","")</f>
        <v>Minst ett av de obligatoriska kraven är inte ifyllda eller besvarde med Nej</v>
      </c>
      <c r="U215" s="575"/>
      <c r="V215" s="575"/>
      <c r="W215" s="575"/>
      <c r="X215" s="128"/>
    </row>
    <row r="216" spans="2:36" ht="7.5" customHeight="1" x14ac:dyDescent="0.25"/>
    <row r="217" spans="2:36" ht="7.5" customHeight="1" x14ac:dyDescent="0.25"/>
    <row r="218" spans="2:36" ht="20.25" customHeight="1" x14ac:dyDescent="0.25"/>
    <row r="219" spans="2:36" ht="17.25" customHeight="1" x14ac:dyDescent="0.25"/>
    <row r="220" spans="2:36" ht="17.25" customHeight="1" x14ac:dyDescent="0.25"/>
    <row r="221" spans="2:36" ht="17.25" customHeight="1" x14ac:dyDescent="0.25"/>
    <row r="222" spans="2:36" ht="17.25" customHeight="1" x14ac:dyDescent="0.25"/>
    <row r="223" spans="2:36" ht="17.25" customHeight="1" x14ac:dyDescent="0.25"/>
    <row r="224" spans="2:36" ht="17.25" customHeight="1" x14ac:dyDescent="0.25"/>
    <row r="225" ht="17.25" customHeight="1" x14ac:dyDescent="0.25"/>
  </sheetData>
  <sheetProtection algorithmName="SHA-512" hashValue="aqF/xgw1CtIqJMq84ei3YcFtPP2sIyOcUaAPaIHR/liw+KEiRTQ378qIciIWwE+E0vz/rR/MtNBLmZ6YRWZ3PA==" saltValue="chZgv86EFn6AItoXoqXQxg==" spinCount="100000" sheet="1" objects="1" scenarios="1" selectLockedCells="1"/>
  <dataConsolidate/>
  <mergeCells count="47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M137:N137"/>
    <mergeCell ref="B138:C138"/>
    <mergeCell ref="M138:N138"/>
    <mergeCell ref="R138:S138"/>
    <mergeCell ref="T138:U138"/>
    <mergeCell ref="V138:W138"/>
    <mergeCell ref="B135:C135"/>
    <mergeCell ref="D135:G135"/>
    <mergeCell ref="H135:K135"/>
    <mergeCell ref="M135:N135"/>
    <mergeCell ref="Q135:S135"/>
    <mergeCell ref="T135:X135"/>
    <mergeCell ref="M139:N139"/>
    <mergeCell ref="P143:Q143"/>
    <mergeCell ref="R143:S143"/>
    <mergeCell ref="B144:N146"/>
    <mergeCell ref="R145:S146"/>
    <mergeCell ref="B150:F150"/>
    <mergeCell ref="B151:I151"/>
    <mergeCell ref="Z146:AB146"/>
    <mergeCell ref="B153:I153"/>
    <mergeCell ref="P153:S153"/>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B200:I200"/>
    <mergeCell ref="P200:W200"/>
    <mergeCell ref="B176:I176"/>
    <mergeCell ref="B179:I179"/>
    <mergeCell ref="B180:I182"/>
    <mergeCell ref="B184:F184"/>
    <mergeCell ref="B185:I185"/>
    <mergeCell ref="B186:I195"/>
    <mergeCell ref="P209:W209"/>
    <mergeCell ref="P211:W211"/>
    <mergeCell ref="P212:W213"/>
    <mergeCell ref="T215:W215"/>
    <mergeCell ref="B201:I201"/>
    <mergeCell ref="P201:W201"/>
    <mergeCell ref="P205:W206"/>
    <mergeCell ref="B207:I207"/>
    <mergeCell ref="P207:W207"/>
    <mergeCell ref="P208:W208"/>
  </mergeCells>
  <conditionalFormatting sqref="B48:B67">
    <cfRule type="expression" dxfId="58" priority="18">
      <formula>$C$69&gt;=0</formula>
    </cfRule>
  </conditionalFormatting>
  <conditionalFormatting sqref="B90:D109">
    <cfRule type="expression" dxfId="57" priority="48">
      <formula>$B90=""</formula>
    </cfRule>
  </conditionalFormatting>
  <conditionalFormatting sqref="D116:J123">
    <cfRule type="expression" dxfId="56" priority="51">
      <formula>$B116=""</formula>
    </cfRule>
  </conditionalFormatting>
  <conditionalFormatting sqref="L114:L135">
    <cfRule type="expression" dxfId="55" priority="60">
      <formula>$L$114=""</formula>
    </cfRule>
    <cfRule type="expression" dxfId="54" priority="43">
      <formula>UtvarderingsVal="Alt3"</formula>
    </cfRule>
    <cfRule type="expression" dxfId="53" priority="61" stopIfTrue="1">
      <formula>OR(UtvarderingsVal="UtFalskt",UtvarderingsVal="Ut2")</formula>
    </cfRule>
  </conditionalFormatting>
  <conditionalFormatting sqref="L114:N135">
    <cfRule type="expression" dxfId="52" priority="41">
      <formula>UtvarderingsVal="Alt4"</formula>
    </cfRule>
    <cfRule type="expression" dxfId="51" priority="44">
      <formula>$K114="Ska-Krav"</formula>
    </cfRule>
  </conditionalFormatting>
  <conditionalFormatting sqref="L115:N124 L126:N135 B115:J115 B116:C124 D124:H124 B126:H135">
    <cfRule type="expression" dxfId="50" priority="62">
      <formula>$B115=""</formula>
    </cfRule>
  </conditionalFormatting>
  <conditionalFormatting sqref="M114:N135">
    <cfRule type="expression" dxfId="49" priority="59">
      <formula>OR(UtvarderingsVal="UtFalskt",UtvarderingsVal="Ut1")</formula>
    </cfRule>
    <cfRule type="expression" dxfId="48" priority="42">
      <formula>UtvarderingsVal="Alt2"</formula>
    </cfRule>
  </conditionalFormatting>
  <conditionalFormatting sqref="M115:N135">
    <cfRule type="expression" dxfId="47" priority="47">
      <formula>$M$114=""</formula>
    </cfRule>
  </conditionalFormatting>
  <conditionalFormatting sqref="M137:N138 T138:V138">
    <cfRule type="expression" dxfId="45" priority="64">
      <formula>#REF!="Ut1"</formula>
    </cfRule>
  </conditionalFormatting>
  <conditionalFormatting sqref="M138:N138">
    <cfRule type="expression" dxfId="44" priority="45">
      <formula>UtvarderingsVal="Alt2"</formula>
    </cfRule>
  </conditionalFormatting>
  <conditionalFormatting sqref="P126:P135">
    <cfRule type="expression" dxfId="42" priority="472">
      <formula>#REF!="Alt. 3. Mervärdesmodell - prisavdrag för uppfyllda bör-krav"</formula>
    </cfRule>
  </conditionalFormatting>
  <conditionalFormatting sqref="P126:Q135">
    <cfRule type="expression" dxfId="41" priority="39" stopIfTrue="1">
      <formula>IF(AND(J126="Ska-krav",P126="Nej"),TRUE,FALSE)</formula>
    </cfRule>
  </conditionalFormatting>
  <conditionalFormatting sqref="P48:W67">
    <cfRule type="expression" dxfId="40" priority="65">
      <formula>$C48&lt;&gt;ValVarTja</formula>
    </cfRule>
  </conditionalFormatting>
  <conditionalFormatting sqref="P115:X124">
    <cfRule type="expression" dxfId="39" priority="73" stopIfTrue="1">
      <formula>IF(AND(K115="Ska-krav",P115="Nej"),TRUE,FALSE)</formula>
    </cfRule>
  </conditionalFormatting>
  <conditionalFormatting sqref="S17:W17">
    <cfRule type="expression" dxfId="38" priority="72" stopIfTrue="1">
      <formula>$P$17="Nej"</formula>
    </cfRule>
  </conditionalFormatting>
  <conditionalFormatting sqref="T3">
    <cfRule type="expression" dxfId="37" priority="2">
      <formula>T3&lt;&gt;""</formula>
    </cfRule>
  </conditionalFormatting>
  <conditionalFormatting sqref="T126:T135">
    <cfRule type="expression" dxfId="36" priority="30" stopIfTrue="1">
      <formula>IF(AND(N126="Ska-krav",T126="Nej"),TRUE,FALSE)</formula>
    </cfRule>
  </conditionalFormatting>
  <conditionalFormatting sqref="T153 T159 T165">
    <cfRule type="expression" dxfId="35" priority="69" stopIfTrue="1">
      <formula>AG153</formula>
    </cfRule>
  </conditionalFormatting>
  <conditionalFormatting sqref="T153">
    <cfRule type="cellIs" dxfId="34" priority="68" stopIfTrue="1" operator="equal">
      <formula>"Nej"</formula>
    </cfRule>
  </conditionalFormatting>
  <conditionalFormatting sqref="T159">
    <cfRule type="cellIs" dxfId="33" priority="67" stopIfTrue="1" operator="equal">
      <formula>"Nej"</formula>
    </cfRule>
  </conditionalFormatting>
  <conditionalFormatting sqref="T165">
    <cfRule type="cellIs" dxfId="32" priority="66" stopIfTrue="1" operator="equal">
      <formula>"Nej"</formula>
    </cfRule>
  </conditionalFormatting>
  <conditionalFormatting sqref="T173">
    <cfRule type="cellIs" dxfId="31" priority="49" stopIfTrue="1" operator="equal">
      <formula>"Nej"</formula>
    </cfRule>
    <cfRule type="expression" dxfId="30" priority="50" stopIfTrue="1">
      <formula>AG173</formula>
    </cfRule>
  </conditionalFormatting>
  <conditionalFormatting sqref="T215">
    <cfRule type="expression" dxfId="29" priority="24">
      <formula>T215&lt;&gt;""</formula>
    </cfRule>
  </conditionalFormatting>
  <conditionalFormatting sqref="V138:W138">
    <cfRule type="expression" dxfId="26" priority="25">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4" id="{B12DFD9C-55AE-48FB-A200-3FA0C84D0321}">
            <xm:f>Information!$D$14&lt;&gt;"Ja"</xm:f>
            <x14:dxf>
              <font>
                <color theme="0"/>
              </font>
              <fill>
                <patternFill patternType="none">
                  <bgColor auto="1"/>
                </patternFill>
              </fill>
              <border>
                <left/>
                <right/>
                <top/>
                <bottom/>
                <vertical/>
                <horizontal/>
              </border>
            </x14:dxf>
          </x14:cfRule>
          <xm:sqref>A1:XFD2 A3:S3 AG3 AI3:XFD3 A4:XFD1048576</xm:sqref>
        </x14:conditionalFormatting>
        <x14:conditionalFormatting xmlns:xm="http://schemas.microsoft.com/office/excel/2006/main">
          <x14:cfRule type="expression" priority="75" id="{B2CF90F0-A4F3-4B2C-A559-32D3D0451EC3}">
            <xm:f>ISNUMBER(SEARCH("1",Admin!$D$82))=TRUE</xm:f>
            <x14:dxf>
              <font>
                <color theme="0"/>
              </font>
            </x14:dxf>
          </x14:cfRule>
          <xm:sqref>M137:N137</xm:sqref>
        </x14:conditionalFormatting>
        <x14:conditionalFormatting xmlns:xm="http://schemas.microsoft.com/office/excel/2006/main">
          <x14:cfRule type="expression" priority="74"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7"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1"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3"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796875" defaultRowHeight="12.5" x14ac:dyDescent="0.25"/>
  <cols>
    <col min="1" max="1" width="4.7265625" style="126" customWidth="1"/>
    <col min="2" max="2" width="13.26953125" style="9" customWidth="1"/>
    <col min="3" max="5" width="10.26953125" style="9" customWidth="1"/>
    <col min="6" max="6" width="10.7265625" style="9" customWidth="1"/>
    <col min="7" max="10" width="10.26953125" style="9" customWidth="1"/>
    <col min="11" max="11" width="10.54296875" style="9" customWidth="1"/>
    <col min="12" max="12" width="16" style="9" customWidth="1"/>
    <col min="13" max="13" width="9.54296875" style="9" customWidth="1"/>
    <col min="14" max="14" width="10.7265625" style="9" customWidth="1"/>
    <col min="15" max="15" width="3.26953125" style="9" customWidth="1"/>
    <col min="16" max="18" width="19.1796875" style="9" customWidth="1"/>
    <col min="19" max="19" width="10.26953125" style="9" customWidth="1"/>
    <col min="20" max="22" width="9.54296875" style="9" customWidth="1"/>
    <col min="23" max="23" width="10.54296875" style="9" customWidth="1"/>
    <col min="24" max="25" width="8.7265625" style="9" customWidth="1"/>
    <col min="26" max="26" width="9.26953125" style="9" customWidth="1"/>
    <col min="27" max="28" width="9.1796875" style="9" hidden="1" customWidth="1"/>
    <col min="29" max="29" width="12.54296875" style="9" hidden="1" customWidth="1"/>
    <col min="30" max="32" width="8.453125" style="9" hidden="1" customWidth="1"/>
    <col min="33" max="34" width="9.7265625" style="9" hidden="1" customWidth="1"/>
    <col min="35" max="35" width="8.453125" style="9" customWidth="1"/>
    <col min="36" max="37" width="7.7265625" style="9" customWidth="1"/>
    <col min="38" max="39" width="8.7265625" style="9" customWidth="1"/>
    <col min="40" max="40" width="7.7265625" style="9" customWidth="1"/>
    <col min="41" max="43" width="9.1796875" style="9" customWidth="1"/>
    <col min="44" max="44" width="10.453125" style="9" customWidth="1"/>
    <col min="45" max="45" width="9.1796875" style="9" customWidth="1"/>
    <col min="46" max="46" width="9.1796875" style="211" customWidth="1"/>
    <col min="47" max="47" width="26.453125" style="211" bestFit="1" customWidth="1"/>
    <col min="48" max="50" width="9.1796875" style="9" customWidth="1"/>
    <col min="51" max="16384" width="9.1796875" style="9"/>
  </cols>
  <sheetData>
    <row r="2" spans="1:47" ht="13" x14ac:dyDescent="0.25">
      <c r="G2" s="127"/>
      <c r="J2" s="128"/>
      <c r="M2" s="129"/>
      <c r="O2" s="130" t="e">
        <f ca="1">"Avrop nr: "&amp;AvropNr</f>
        <v>#REF!</v>
      </c>
      <c r="W2" s="130" t="str">
        <f>"Avrop nr: "&amp;B15</f>
        <v xml:space="preserve">Avrop nr: </v>
      </c>
      <c r="AC2" s="130"/>
    </row>
    <row r="3" spans="1:47" ht="26.25" customHeight="1" x14ac:dyDescent="0.25">
      <c r="B3" s="549" t="s">
        <v>73</v>
      </c>
      <c r="C3" s="549"/>
      <c r="D3" s="550"/>
      <c r="E3" s="550"/>
      <c r="P3" s="549" t="s">
        <v>74</v>
      </c>
      <c r="Q3" s="551"/>
      <c r="R3" s="550"/>
      <c r="T3" s="552" t="str">
        <f>IF(LarmStatus,"Minst ett av de obligatoriska kraven är inte ifyllda eller besvarade med Nej. Fel på rad "&amp;AF3,"")</f>
        <v>Minst ett av de obligatoriska kraven är inte ifyllda eller besvarade med Nej. Fel på rad 17</v>
      </c>
      <c r="U3" s="552"/>
      <c r="V3" s="552"/>
      <c r="W3" s="552"/>
      <c r="X3" s="127"/>
      <c r="Y3" s="127"/>
      <c r="Z3" s="127"/>
      <c r="AB3" s="127"/>
      <c r="AD3" s="132"/>
      <c r="AF3" s="9">
        <f>MATCH(TRUE(),AH:AH,0)</f>
        <v>17</v>
      </c>
      <c r="AG3" s="127" t="b">
        <f>OR(AH:AH)</f>
        <v>1</v>
      </c>
    </row>
    <row r="4" spans="1:47" ht="32.25" customHeight="1" x14ac:dyDescent="0.45">
      <c r="B4" s="553" t="s">
        <v>111</v>
      </c>
      <c r="C4" s="554"/>
      <c r="D4" s="554"/>
      <c r="E4" s="554"/>
      <c r="F4" s="554"/>
      <c r="G4" s="554"/>
      <c r="H4" s="554"/>
      <c r="I4" s="554"/>
      <c r="J4" s="566" t="s">
        <v>348</v>
      </c>
      <c r="K4" s="567"/>
      <c r="L4" s="567"/>
      <c r="M4" s="567"/>
      <c r="N4" s="567"/>
      <c r="O4" s="568"/>
      <c r="P4" s="557" t="s">
        <v>631</v>
      </c>
      <c r="Q4" s="557"/>
      <c r="R4" s="557"/>
      <c r="S4" s="557"/>
      <c r="T4" s="557"/>
      <c r="U4" s="557"/>
      <c r="V4" s="557"/>
      <c r="W4" s="558"/>
      <c r="Z4" s="133"/>
    </row>
    <row r="5" spans="1:47" ht="63" customHeight="1" x14ac:dyDescent="0.25">
      <c r="B5" s="555"/>
      <c r="C5" s="556"/>
      <c r="D5" s="556"/>
      <c r="E5" s="556"/>
      <c r="F5" s="556"/>
      <c r="G5" s="556"/>
      <c r="H5" s="556"/>
      <c r="I5" s="556"/>
      <c r="J5" s="569" t="str">
        <f>Ramavtalsområde</f>
        <v>IT-konsulttjänster Resurskonsulter</v>
      </c>
      <c r="K5" s="570"/>
      <c r="L5" s="570"/>
      <c r="M5" s="570"/>
      <c r="N5" s="570"/>
      <c r="O5" s="571"/>
      <c r="P5" s="559"/>
      <c r="Q5" s="559"/>
      <c r="R5" s="559"/>
      <c r="S5" s="559"/>
      <c r="T5" s="559"/>
      <c r="U5" s="559"/>
      <c r="V5" s="559"/>
      <c r="W5" s="560"/>
      <c r="AB5" s="1"/>
      <c r="AC5" s="139"/>
      <c r="AD5" s="139"/>
      <c r="AE5" s="139"/>
      <c r="AF5" s="139"/>
    </row>
    <row r="6" spans="1:47" ht="26.25" customHeight="1" x14ac:dyDescent="0.25">
      <c r="B6" s="561" t="s">
        <v>150</v>
      </c>
      <c r="C6" s="561"/>
      <c r="D6" s="561"/>
      <c r="E6" s="561"/>
      <c r="F6" s="561"/>
      <c r="G6" s="561"/>
      <c r="H6" s="561"/>
      <c r="I6" s="561"/>
      <c r="J6" s="563" t="s">
        <v>751</v>
      </c>
      <c r="K6" s="564"/>
      <c r="L6" s="564"/>
      <c r="M6" s="564"/>
      <c r="N6" s="564"/>
      <c r="O6" s="565"/>
      <c r="P6" s="127"/>
      <c r="Q6" s="134"/>
      <c r="R6" s="134"/>
      <c r="S6" s="134"/>
      <c r="T6" s="134"/>
      <c r="U6" s="134"/>
      <c r="V6" s="134"/>
      <c r="W6" s="134"/>
      <c r="AB6" s="1"/>
      <c r="AC6" s="139"/>
      <c r="AD6" s="139"/>
      <c r="AE6" s="139"/>
      <c r="AF6" s="139"/>
    </row>
    <row r="7" spans="1:47" ht="18" customHeight="1" x14ac:dyDescent="0.25">
      <c r="B7" s="562" t="s">
        <v>72</v>
      </c>
      <c r="C7" s="562"/>
      <c r="D7" s="562"/>
      <c r="E7" s="562"/>
      <c r="F7" s="562"/>
      <c r="G7" s="562"/>
      <c r="H7" s="562"/>
      <c r="I7" s="562"/>
      <c r="J7" s="563"/>
      <c r="K7" s="564"/>
      <c r="L7" s="564"/>
      <c r="M7" s="564"/>
      <c r="N7" s="564"/>
      <c r="O7" s="565"/>
      <c r="P7" s="135" t="s">
        <v>29</v>
      </c>
      <c r="Q7" s="134"/>
      <c r="R7" s="134"/>
      <c r="S7" s="134"/>
      <c r="T7" s="134"/>
      <c r="U7" s="134"/>
      <c r="V7" s="134"/>
      <c r="W7" s="134"/>
      <c r="AB7" s="1"/>
      <c r="AC7" s="139"/>
      <c r="AD7" s="139"/>
      <c r="AE7" s="139"/>
      <c r="AF7" s="139"/>
    </row>
    <row r="8" spans="1:47" ht="27.75" customHeight="1" x14ac:dyDescent="0.25">
      <c r="B8" s="530" t="s">
        <v>6</v>
      </c>
      <c r="C8" s="494"/>
      <c r="D8" s="494"/>
      <c r="E8" s="494"/>
      <c r="F8" s="494"/>
      <c r="G8" s="494"/>
      <c r="H8" s="530" t="s">
        <v>31</v>
      </c>
      <c r="I8" s="531"/>
      <c r="J8" s="572" t="str">
        <f>Ramavtalsnummer</f>
        <v>23.3-2940-20</v>
      </c>
      <c r="K8" s="573"/>
      <c r="L8" s="573"/>
      <c r="M8" s="573"/>
      <c r="N8" s="573"/>
      <c r="O8" s="574"/>
      <c r="P8" s="512" t="s">
        <v>30</v>
      </c>
      <c r="Q8" s="512"/>
      <c r="R8" s="512"/>
      <c r="S8" s="512"/>
      <c r="T8" s="512"/>
      <c r="U8" s="512"/>
      <c r="V8" s="512" t="s">
        <v>31</v>
      </c>
      <c r="W8" s="512"/>
      <c r="AB8" s="1"/>
      <c r="AC8" s="139"/>
      <c r="AD8" s="139"/>
      <c r="AE8" s="139"/>
      <c r="AF8" s="139"/>
    </row>
    <row r="9" spans="1:47" ht="19.5" customHeight="1" x14ac:dyDescent="0.25">
      <c r="B9" s="517"/>
      <c r="C9" s="518"/>
      <c r="D9" s="518"/>
      <c r="E9" s="518"/>
      <c r="F9" s="518"/>
      <c r="G9" s="518"/>
      <c r="H9" s="517"/>
      <c r="I9" s="532"/>
      <c r="J9" s="533" t="s">
        <v>613</v>
      </c>
      <c r="K9" s="534"/>
      <c r="L9" s="534"/>
      <c r="M9" s="534"/>
      <c r="N9" s="534"/>
      <c r="O9" s="535"/>
      <c r="P9" s="516"/>
      <c r="Q9" s="516"/>
      <c r="R9" s="516"/>
      <c r="S9" s="516"/>
      <c r="T9" s="516"/>
      <c r="U9" s="516"/>
      <c r="V9" s="541"/>
      <c r="W9" s="541"/>
      <c r="AB9" s="1"/>
      <c r="AC9" s="139"/>
      <c r="AD9" s="139"/>
      <c r="AE9" s="139"/>
      <c r="AF9" s="139"/>
    </row>
    <row r="10" spans="1:47" s="139" customFormat="1" ht="27.75" customHeight="1" x14ac:dyDescent="0.25">
      <c r="A10" s="136"/>
      <c r="B10" s="529" t="s">
        <v>7</v>
      </c>
      <c r="C10" s="529"/>
      <c r="D10" s="529"/>
      <c r="E10" s="529" t="s">
        <v>5</v>
      </c>
      <c r="F10" s="529"/>
      <c r="G10" s="529"/>
      <c r="H10" s="529" t="s">
        <v>56</v>
      </c>
      <c r="I10" s="529"/>
      <c r="J10" s="536" t="str">
        <f>"Version " &amp; CurrentVersion</f>
        <v>Version 2.3</v>
      </c>
      <c r="K10" s="537"/>
      <c r="L10" s="537"/>
      <c r="M10" s="537"/>
      <c r="N10" s="537"/>
      <c r="O10" s="538"/>
      <c r="P10" s="512" t="s">
        <v>1</v>
      </c>
      <c r="Q10" s="512"/>
      <c r="R10" s="512"/>
      <c r="S10" s="512"/>
      <c r="T10" s="512" t="s">
        <v>3</v>
      </c>
      <c r="U10" s="512"/>
      <c r="V10" s="512"/>
      <c r="W10" s="512"/>
      <c r="AB10" s="1"/>
      <c r="AT10" s="212"/>
      <c r="AU10" s="212"/>
    </row>
    <row r="11" spans="1:47" ht="19.5" customHeight="1" x14ac:dyDescent="0.25">
      <c r="B11" s="528"/>
      <c r="C11" s="528"/>
      <c r="D11" s="528"/>
      <c r="E11" s="528"/>
      <c r="F11" s="528"/>
      <c r="G11" s="528"/>
      <c r="H11" s="528"/>
      <c r="I11" s="528"/>
      <c r="P11" s="548"/>
      <c r="Q11" s="548"/>
      <c r="R11" s="548"/>
      <c r="S11" s="548"/>
      <c r="T11" s="548"/>
      <c r="U11" s="548"/>
      <c r="V11" s="548"/>
      <c r="W11" s="548"/>
      <c r="AB11" s="1"/>
      <c r="AC11" s="139"/>
      <c r="AD11" s="139"/>
      <c r="AE11" s="139"/>
      <c r="AF11" s="139"/>
    </row>
    <row r="12" spans="1:47" ht="27.75" customHeight="1" x14ac:dyDescent="0.25">
      <c r="B12" s="529" t="s">
        <v>55</v>
      </c>
      <c r="C12" s="529"/>
      <c r="D12" s="529"/>
      <c r="E12" s="529" t="s">
        <v>1</v>
      </c>
      <c r="F12" s="529"/>
      <c r="G12" s="529"/>
      <c r="H12" s="529" t="s">
        <v>2</v>
      </c>
      <c r="I12" s="529"/>
      <c r="P12" s="512" t="s">
        <v>7</v>
      </c>
      <c r="Q12" s="512"/>
      <c r="R12" s="512"/>
      <c r="S12" s="513"/>
      <c r="T12" s="512" t="s">
        <v>5</v>
      </c>
      <c r="U12" s="512"/>
      <c r="V12" s="512" t="s">
        <v>56</v>
      </c>
      <c r="W12" s="512"/>
      <c r="AB12" s="1"/>
      <c r="AC12" s="139"/>
      <c r="AD12" s="139"/>
      <c r="AE12" s="139"/>
      <c r="AF12" s="139"/>
    </row>
    <row r="13" spans="1:47" ht="19.5" customHeight="1" x14ac:dyDescent="0.25">
      <c r="B13" s="528"/>
      <c r="C13" s="528"/>
      <c r="D13" s="528"/>
      <c r="E13" s="528"/>
      <c r="F13" s="528"/>
      <c r="G13" s="528"/>
      <c r="H13" s="528"/>
      <c r="I13" s="528"/>
      <c r="P13" s="548"/>
      <c r="Q13" s="548"/>
      <c r="R13" s="548"/>
      <c r="S13" s="545"/>
      <c r="T13" s="548"/>
      <c r="U13" s="548"/>
      <c r="V13" s="548"/>
      <c r="W13" s="548"/>
      <c r="AB13" s="1"/>
      <c r="AC13" s="139"/>
      <c r="AD13" s="139"/>
      <c r="AE13" s="139"/>
      <c r="AF13" s="139"/>
    </row>
    <row r="14" spans="1:47" ht="27.75" customHeight="1" x14ac:dyDescent="0.25">
      <c r="B14" s="529" t="s">
        <v>123</v>
      </c>
      <c r="C14" s="529"/>
      <c r="D14" s="529"/>
      <c r="E14" s="530" t="s">
        <v>3</v>
      </c>
      <c r="F14" s="494"/>
      <c r="G14" s="494"/>
      <c r="H14" s="494"/>
      <c r="I14" s="531"/>
      <c r="P14" s="513" t="s">
        <v>2</v>
      </c>
      <c r="Q14" s="514"/>
      <c r="R14" s="514"/>
      <c r="S14" s="514"/>
      <c r="T14" s="513" t="s">
        <v>32</v>
      </c>
      <c r="U14" s="514"/>
      <c r="V14" s="514"/>
      <c r="W14" s="515"/>
      <c r="AB14" s="1"/>
      <c r="AC14" s="139"/>
      <c r="AD14" s="139"/>
      <c r="AE14" s="139"/>
      <c r="AF14" s="139"/>
    </row>
    <row r="15" spans="1:47" ht="19.5" customHeight="1" x14ac:dyDescent="0.25">
      <c r="B15" s="528"/>
      <c r="C15" s="528"/>
      <c r="D15" s="528"/>
      <c r="E15" s="517" t="s">
        <v>13</v>
      </c>
      <c r="F15" s="518"/>
      <c r="G15" s="518"/>
      <c r="H15" s="518"/>
      <c r="I15" s="532"/>
      <c r="P15" s="522"/>
      <c r="Q15" s="523"/>
      <c r="R15" s="523"/>
      <c r="S15" s="523"/>
      <c r="T15" s="522"/>
      <c r="U15" s="523"/>
      <c r="V15" s="523"/>
      <c r="W15" s="524"/>
      <c r="AB15" s="1"/>
      <c r="AC15" s="139"/>
      <c r="AD15" s="139"/>
      <c r="AE15" s="139"/>
      <c r="AF15" s="139"/>
    </row>
    <row r="16" spans="1:47" ht="27.75" customHeight="1" x14ac:dyDescent="0.25">
      <c r="B16" s="494"/>
      <c r="C16" s="494"/>
      <c r="D16" s="494"/>
      <c r="E16" s="494"/>
      <c r="F16" s="494"/>
      <c r="G16" s="494"/>
      <c r="H16" s="494"/>
      <c r="I16" s="494"/>
      <c r="J16" s="128"/>
      <c r="L16" s="9" t="s">
        <v>13</v>
      </c>
      <c r="P16" s="513" t="s">
        <v>33</v>
      </c>
      <c r="Q16" s="514"/>
      <c r="R16" s="515"/>
      <c r="S16" s="513" t="s">
        <v>610</v>
      </c>
      <c r="T16" s="514"/>
      <c r="U16" s="514"/>
      <c r="V16" s="514"/>
      <c r="W16" s="515"/>
      <c r="AB16" s="1"/>
      <c r="AC16" s="139"/>
      <c r="AD16" s="139"/>
      <c r="AE16" s="139"/>
      <c r="AF16" s="139"/>
    </row>
    <row r="17" spans="2:34" ht="19.5" customHeight="1" x14ac:dyDescent="0.25">
      <c r="B17" s="493"/>
      <c r="C17" s="493"/>
      <c r="D17" s="493"/>
      <c r="E17" s="493" t="s">
        <v>0</v>
      </c>
      <c r="F17" s="493"/>
      <c r="G17" s="493"/>
      <c r="H17" s="493"/>
      <c r="I17" s="493"/>
      <c r="P17" s="545"/>
      <c r="Q17" s="546"/>
      <c r="R17" s="547"/>
      <c r="S17" s="542"/>
      <c r="T17" s="543"/>
      <c r="U17" s="543"/>
      <c r="V17" s="543"/>
      <c r="W17" s="544"/>
      <c r="AB17" s="1"/>
      <c r="AC17" s="139"/>
      <c r="AD17" s="139"/>
      <c r="AE17" s="139"/>
      <c r="AF17" s="139"/>
      <c r="AH17" s="138" t="b">
        <f>IF(AND(P17=0,P17&lt;&gt;"Ja"),TRUE,FALSE)</f>
        <v>1</v>
      </c>
    </row>
    <row r="18" spans="2:34" ht="19.5" customHeight="1" x14ac:dyDescent="0.25">
      <c r="B18" s="125"/>
      <c r="C18" s="125"/>
      <c r="D18" s="125"/>
      <c r="E18" s="125"/>
      <c r="F18" s="125"/>
      <c r="G18" s="125"/>
      <c r="H18" s="125"/>
      <c r="I18" s="125"/>
      <c r="P18" s="21"/>
      <c r="Q18" s="21"/>
      <c r="R18" s="21"/>
      <c r="S18" s="22"/>
      <c r="T18" s="22"/>
      <c r="U18" s="22"/>
      <c r="V18" s="22"/>
      <c r="W18" s="22"/>
      <c r="AB18" s="1"/>
      <c r="AC18" s="139"/>
      <c r="AD18" s="139"/>
      <c r="AE18" s="139"/>
      <c r="AF18" s="139"/>
      <c r="AH18" s="138"/>
    </row>
    <row r="19" spans="2:34" ht="17.25" customHeight="1" x14ac:dyDescent="0.25">
      <c r="B19" s="127" t="s">
        <v>342</v>
      </c>
      <c r="P19" s="127" t="s">
        <v>343</v>
      </c>
      <c r="AB19" s="1"/>
      <c r="AC19" s="139"/>
      <c r="AD19" s="139"/>
      <c r="AE19" s="139"/>
      <c r="AF19" s="139"/>
    </row>
    <row r="20" spans="2:34" ht="12.75" customHeight="1" x14ac:dyDescent="0.25">
      <c r="B20" s="501" t="s">
        <v>629</v>
      </c>
      <c r="C20" s="502"/>
      <c r="D20" s="502"/>
      <c r="E20" s="502"/>
      <c r="F20" s="502"/>
      <c r="G20" s="502"/>
      <c r="H20" s="502"/>
      <c r="I20" s="503"/>
      <c r="P20" s="501" t="s">
        <v>630</v>
      </c>
      <c r="Q20" s="502"/>
      <c r="R20" s="502"/>
      <c r="S20" s="502"/>
      <c r="T20" s="502"/>
      <c r="U20" s="502"/>
      <c r="V20" s="502"/>
      <c r="W20" s="503"/>
      <c r="AB20" s="1"/>
      <c r="AC20" s="139"/>
      <c r="AD20" s="139"/>
      <c r="AE20" s="139"/>
      <c r="AF20" s="139"/>
    </row>
    <row r="21" spans="2:34" ht="12.75" customHeight="1" x14ac:dyDescent="0.25">
      <c r="B21" s="504"/>
      <c r="C21" s="463"/>
      <c r="D21" s="463"/>
      <c r="E21" s="463"/>
      <c r="F21" s="463"/>
      <c r="G21" s="463"/>
      <c r="H21" s="463"/>
      <c r="I21" s="505"/>
      <c r="P21" s="504"/>
      <c r="Q21" s="463"/>
      <c r="R21" s="463"/>
      <c r="S21" s="463"/>
      <c r="T21" s="463"/>
      <c r="U21" s="463"/>
      <c r="V21" s="463"/>
      <c r="W21" s="505"/>
      <c r="AB21" s="1"/>
      <c r="AC21" s="139"/>
      <c r="AD21" s="139"/>
      <c r="AE21" s="139"/>
      <c r="AF21" s="139"/>
    </row>
    <row r="22" spans="2:34" ht="12.75" customHeight="1" x14ac:dyDescent="0.25">
      <c r="B22" s="504"/>
      <c r="C22" s="463"/>
      <c r="D22" s="463"/>
      <c r="E22" s="463"/>
      <c r="F22" s="463"/>
      <c r="G22" s="463"/>
      <c r="H22" s="463"/>
      <c r="I22" s="505"/>
      <c r="P22" s="504"/>
      <c r="Q22" s="463"/>
      <c r="R22" s="463"/>
      <c r="S22" s="463"/>
      <c r="T22" s="463"/>
      <c r="U22" s="463"/>
      <c r="V22" s="463"/>
      <c r="W22" s="505"/>
      <c r="AB22" s="1"/>
      <c r="AC22" s="139"/>
      <c r="AD22" s="139"/>
      <c r="AE22" s="139"/>
      <c r="AF22" s="139"/>
    </row>
    <row r="23" spans="2:34" ht="12.75" customHeight="1" x14ac:dyDescent="0.25">
      <c r="B23" s="504"/>
      <c r="C23" s="463"/>
      <c r="D23" s="463"/>
      <c r="E23" s="463"/>
      <c r="F23" s="463"/>
      <c r="G23" s="463"/>
      <c r="H23" s="463"/>
      <c r="I23" s="505"/>
      <c r="P23" s="504"/>
      <c r="Q23" s="463"/>
      <c r="R23" s="463"/>
      <c r="S23" s="463"/>
      <c r="T23" s="463"/>
      <c r="U23" s="463"/>
      <c r="V23" s="463"/>
      <c r="W23" s="505"/>
      <c r="AB23" s="1"/>
      <c r="AC23" s="139"/>
      <c r="AD23" s="139"/>
      <c r="AE23" s="139"/>
      <c r="AF23" s="139"/>
    </row>
    <row r="24" spans="2:34" ht="54.4" customHeight="1" x14ac:dyDescent="0.25">
      <c r="B24" s="504"/>
      <c r="C24" s="463"/>
      <c r="D24" s="463"/>
      <c r="E24" s="463"/>
      <c r="F24" s="463"/>
      <c r="G24" s="463"/>
      <c r="H24" s="463"/>
      <c r="I24" s="505"/>
      <c r="P24" s="506"/>
      <c r="Q24" s="507"/>
      <c r="R24" s="507"/>
      <c r="S24" s="507"/>
      <c r="T24" s="507"/>
      <c r="U24" s="507"/>
      <c r="V24" s="507"/>
      <c r="W24" s="508"/>
      <c r="AB24" s="1"/>
      <c r="AC24" s="139"/>
      <c r="AD24" s="139"/>
      <c r="AE24" s="139"/>
      <c r="AF24" s="139"/>
    </row>
    <row r="25" spans="2:34" ht="43.15" customHeight="1" x14ac:dyDescent="0.25">
      <c r="B25" s="506"/>
      <c r="C25" s="507"/>
      <c r="D25" s="507"/>
      <c r="E25" s="507"/>
      <c r="F25" s="507"/>
      <c r="G25" s="507"/>
      <c r="H25" s="507"/>
      <c r="I25" s="508"/>
      <c r="AB25" s="1"/>
      <c r="AC25" s="139"/>
      <c r="AD25" s="139"/>
      <c r="AE25" s="139"/>
      <c r="AF25" s="139"/>
    </row>
    <row r="26" spans="2:34" ht="17.25" customHeight="1" x14ac:dyDescent="0.25">
      <c r="B26" s="140"/>
      <c r="C26" s="141"/>
      <c r="D26" s="141"/>
      <c r="E26" s="141"/>
      <c r="F26" s="141"/>
      <c r="G26" s="141"/>
      <c r="H26" s="141"/>
      <c r="P26" s="127" t="s">
        <v>611</v>
      </c>
    </row>
    <row r="27" spans="2:34" ht="55.5" customHeight="1" x14ac:dyDescent="0.3">
      <c r="B27" s="10" t="s">
        <v>339</v>
      </c>
      <c r="P27" s="525" t="s">
        <v>612</v>
      </c>
      <c r="Q27" s="526"/>
      <c r="R27" s="526"/>
      <c r="S27" s="526"/>
      <c r="T27" s="526"/>
      <c r="U27" s="526"/>
      <c r="V27" s="526"/>
      <c r="W27" s="527"/>
      <c r="AB27" s="1"/>
      <c r="AC27" s="139"/>
      <c r="AD27" s="139"/>
      <c r="AE27" s="139"/>
      <c r="AF27" s="139"/>
    </row>
    <row r="28" spans="2:34" ht="115.5" customHeight="1" x14ac:dyDescent="0.25">
      <c r="B28" s="492"/>
      <c r="C28" s="511"/>
      <c r="D28" s="511"/>
      <c r="E28" s="511"/>
      <c r="F28" s="511"/>
      <c r="G28" s="511"/>
      <c r="H28" s="511"/>
      <c r="I28" s="511"/>
      <c r="P28" s="519"/>
      <c r="Q28" s="520"/>
      <c r="R28" s="520"/>
      <c r="S28" s="520"/>
      <c r="T28" s="520"/>
      <c r="U28" s="520"/>
      <c r="V28" s="520"/>
      <c r="W28" s="521"/>
      <c r="AB28" s="1"/>
      <c r="AC28" s="139"/>
      <c r="AD28" s="139"/>
      <c r="AE28" s="139"/>
      <c r="AF28" s="139"/>
    </row>
    <row r="29" spans="2:34" ht="17.25" customHeight="1" x14ac:dyDescent="0.25">
      <c r="B29" s="140"/>
      <c r="C29" s="141"/>
      <c r="D29" s="141"/>
      <c r="E29" s="141"/>
      <c r="F29" s="141"/>
      <c r="G29" s="141"/>
      <c r="H29" s="141"/>
    </row>
    <row r="30" spans="2:34" ht="27.75" customHeight="1" x14ac:dyDescent="0.25">
      <c r="B30" s="499" t="s">
        <v>602</v>
      </c>
      <c r="C30" s="499"/>
      <c r="D30" s="499" t="s">
        <v>603</v>
      </c>
      <c r="E30" s="499"/>
      <c r="G30" s="446" t="s">
        <v>100</v>
      </c>
      <c r="H30" s="446"/>
      <c r="I30" s="446"/>
    </row>
    <row r="31" spans="2:34" ht="19.5" customHeight="1" x14ac:dyDescent="0.25">
      <c r="B31" s="495"/>
      <c r="C31" s="496"/>
      <c r="D31" s="500"/>
      <c r="E31" s="500"/>
      <c r="G31" s="492"/>
      <c r="H31" s="492"/>
      <c r="I31" s="492"/>
    </row>
    <row r="32" spans="2:34" ht="12.75" customHeight="1" x14ac:dyDescent="0.25"/>
    <row r="33" spans="2:47" ht="27.75" customHeight="1" x14ac:dyDescent="0.25">
      <c r="B33" s="499" t="s">
        <v>50</v>
      </c>
      <c r="C33" s="499"/>
      <c r="D33" s="499" t="s">
        <v>51</v>
      </c>
      <c r="E33" s="499"/>
      <c r="G33" s="446" t="s">
        <v>621</v>
      </c>
      <c r="H33" s="446"/>
      <c r="I33" s="446"/>
    </row>
    <row r="34" spans="2:47" ht="19.5" customHeight="1" x14ac:dyDescent="0.25">
      <c r="B34" s="495"/>
      <c r="C34" s="496"/>
      <c r="D34" s="491"/>
      <c r="E34" s="491"/>
      <c r="G34" s="485" t="s">
        <v>622</v>
      </c>
      <c r="H34" s="486"/>
      <c r="I34" s="489"/>
      <c r="P34" s="143"/>
      <c r="Q34" s="143"/>
      <c r="R34" s="143"/>
    </row>
    <row r="35" spans="2:47" ht="12.75" customHeight="1" x14ac:dyDescent="0.25">
      <c r="F35" s="128"/>
      <c r="G35" s="487"/>
      <c r="H35" s="488"/>
      <c r="I35" s="490"/>
    </row>
    <row r="36" spans="2:47" ht="27.75" customHeight="1" x14ac:dyDescent="0.25">
      <c r="B36" s="499" t="s">
        <v>604</v>
      </c>
      <c r="C36" s="499"/>
      <c r="D36" s="499" t="s">
        <v>605</v>
      </c>
      <c r="E36" s="499"/>
      <c r="G36" s="510"/>
      <c r="H36" s="510"/>
    </row>
    <row r="37" spans="2:47" ht="19.5" customHeight="1" x14ac:dyDescent="0.25">
      <c r="B37" s="495"/>
      <c r="C37" s="496"/>
      <c r="D37" s="495"/>
      <c r="E37" s="496"/>
      <c r="G37" s="509"/>
      <c r="H37" s="509"/>
      <c r="P37" s="143"/>
      <c r="Q37" s="143"/>
      <c r="R37" s="143"/>
    </row>
    <row r="38" spans="2:47" ht="12.75" hidden="1" customHeight="1" x14ac:dyDescent="0.25">
      <c r="B38" s="126"/>
      <c r="C38" s="126"/>
      <c r="D38" s="126"/>
      <c r="E38" s="126"/>
      <c r="F38" s="126"/>
      <c r="G38" s="126"/>
      <c r="H38" s="126"/>
      <c r="I38" s="126"/>
      <c r="J38" s="126"/>
      <c r="K38" s="126"/>
      <c r="L38" s="126"/>
    </row>
    <row r="39" spans="2:47" ht="26.25" hidden="1" customHeight="1" x14ac:dyDescent="0.25">
      <c r="B39" s="126"/>
      <c r="C39" s="126"/>
      <c r="D39" s="126"/>
      <c r="E39" s="126"/>
      <c r="F39" s="126"/>
      <c r="G39" s="126"/>
      <c r="H39" s="126"/>
      <c r="I39" s="126"/>
      <c r="J39" s="126"/>
      <c r="K39" s="126"/>
      <c r="L39" s="126"/>
      <c r="M39" s="213"/>
      <c r="N39" s="213"/>
    </row>
    <row r="40" spans="2:47" ht="26.25" hidden="1" customHeight="1" x14ac:dyDescent="0.25">
      <c r="B40" s="126"/>
      <c r="C40" s="126"/>
      <c r="D40" s="126"/>
      <c r="E40" s="126"/>
      <c r="F40" s="126"/>
      <c r="G40" s="126"/>
      <c r="H40" s="126"/>
      <c r="I40" s="126"/>
      <c r="J40" s="126"/>
      <c r="K40" s="126"/>
      <c r="L40" s="126"/>
      <c r="M40" s="214"/>
      <c r="N40" s="214"/>
    </row>
    <row r="41" spans="2:47" ht="12.75" customHeight="1" x14ac:dyDescent="0.25">
      <c r="B41" s="146"/>
      <c r="C41" s="146"/>
      <c r="D41" s="146"/>
      <c r="E41" s="146"/>
      <c r="F41" s="146"/>
      <c r="G41" s="146"/>
      <c r="H41" s="146"/>
      <c r="I41" s="146"/>
      <c r="J41" s="146"/>
      <c r="K41" s="147"/>
    </row>
    <row r="42" spans="2:47" ht="27.75" customHeight="1" x14ac:dyDescent="0.25">
      <c r="B42" s="497" t="s">
        <v>338</v>
      </c>
      <c r="C42" s="498"/>
      <c r="D42" s="498"/>
      <c r="E42" s="498"/>
      <c r="F42" s="498"/>
      <c r="G42" s="498"/>
      <c r="H42" s="498"/>
      <c r="I42" s="498"/>
      <c r="J42" s="498"/>
      <c r="K42" s="498"/>
      <c r="L42" s="148"/>
      <c r="M42" s="58"/>
      <c r="N42" s="58"/>
    </row>
    <row r="43" spans="2:47" ht="25.5" customHeight="1" x14ac:dyDescent="0.25">
      <c r="B43" s="539" t="s">
        <v>658</v>
      </c>
      <c r="C43" s="540"/>
      <c r="D43" s="540"/>
      <c r="E43" s="540"/>
      <c r="F43" s="540"/>
      <c r="G43" s="540"/>
      <c r="H43" s="540"/>
      <c r="I43" s="540"/>
      <c r="J43" s="540"/>
      <c r="K43" s="540"/>
      <c r="L43" s="215"/>
      <c r="M43" s="63"/>
      <c r="N43" s="63"/>
      <c r="P43" s="61"/>
      <c r="Q43" s="61"/>
      <c r="R43" s="61"/>
      <c r="V43" s="128"/>
      <c r="AT43" s="131" t="e" cm="1">
        <f t="array" ref="AT43">INDEX(Admin!$D$4:$I$37,,MATCH('1 Spec. - 4. Annan modell'!$B$43,Admin!$D$3:$I$3,0))</f>
        <v>#N/A</v>
      </c>
      <c r="AU43" s="131" t="e" cm="1">
        <f t="array" ref="AU43">$AT$43:INDEX($AT:$AT,MATCH("x",$AT:$AT,0)-1)</f>
        <v>#N/A</v>
      </c>
    </row>
    <row r="44" spans="2:47" ht="12.75" customHeight="1" x14ac:dyDescent="0.25">
      <c r="B44" s="150"/>
      <c r="C44" s="150"/>
      <c r="D44" s="151"/>
      <c r="E44" s="151"/>
      <c r="F44" s="151"/>
      <c r="L44" s="139"/>
      <c r="M44" s="139"/>
      <c r="N44" s="139"/>
    </row>
    <row r="45" spans="2:47" ht="21" customHeight="1" x14ac:dyDescent="0.25">
      <c r="B45" s="476" t="s">
        <v>326</v>
      </c>
      <c r="C45" s="476"/>
      <c r="D45" s="476"/>
      <c r="E45" s="476"/>
      <c r="F45" s="476"/>
      <c r="I45" s="128"/>
      <c r="L45" s="139"/>
      <c r="M45" s="139"/>
      <c r="N45" s="139"/>
      <c r="P45" s="482" t="s">
        <v>52</v>
      </c>
      <c r="Q45" s="482"/>
      <c r="X45" s="152"/>
      <c r="Y45" s="153"/>
      <c r="Z45" s="153"/>
      <c r="AA45" s="153"/>
    </row>
    <row r="46" spans="2:47" ht="2.25" customHeight="1" x14ac:dyDescent="0.25">
      <c r="B46" s="412"/>
      <c r="C46" s="412"/>
      <c r="D46" s="412"/>
      <c r="E46" s="412"/>
      <c r="F46" s="412"/>
      <c r="G46" s="132"/>
      <c r="I46" s="154" t="s">
        <v>157</v>
      </c>
      <c r="P46" s="412"/>
      <c r="Q46" s="412"/>
      <c r="R46" s="412"/>
      <c r="S46" s="412"/>
      <c r="T46" s="412"/>
    </row>
    <row r="47" spans="2:47" ht="90" customHeight="1" x14ac:dyDescent="0.25">
      <c r="B47" s="19" t="str">
        <f>Vara_tjänst_text&amp;" nr"</f>
        <v>Roll/kompetens nr</v>
      </c>
      <c r="C47" s="600" t="str">
        <f>"Välj i lista"&amp;CHAR(10)&amp;"
OBS! Varje "&amp;Vara_tjänst_text&amp;" kan väljas flera gånger."</f>
        <v>Välj i lista
OBS! Varje Roll/kompetens kan väljas flera gånger.</v>
      </c>
      <c r="D47" s="600"/>
      <c r="E47" s="600"/>
      <c r="F47" s="20" t="s">
        <v>712</v>
      </c>
      <c r="G47" s="483" t="s">
        <v>696</v>
      </c>
      <c r="H47" s="483"/>
      <c r="I47" s="483"/>
      <c r="J47" s="483"/>
      <c r="K47" s="484"/>
      <c r="L47" s="155" t="s">
        <v>702</v>
      </c>
      <c r="M47" s="155" t="s">
        <v>703</v>
      </c>
      <c r="N47" s="17" t="s">
        <v>704</v>
      </c>
      <c r="P47" s="497" t="s">
        <v>327</v>
      </c>
      <c r="Q47" s="451"/>
      <c r="R47" s="451"/>
      <c r="S47" s="451"/>
      <c r="T47" s="451"/>
      <c r="U47" s="599"/>
      <c r="V47" s="601" t="s">
        <v>321</v>
      </c>
      <c r="W47" s="599"/>
      <c r="X47" s="497" t="s">
        <v>340</v>
      </c>
      <c r="Y47" s="599"/>
    </row>
    <row r="48" spans="2:47" ht="43.5" customHeight="1" x14ac:dyDescent="0.25">
      <c r="B48" s="124" t="str">
        <f>IF(AND($C$69&gt;=0,$C48=Välj_text),"Fyll i kompetens/roll i ordning!",TEXT(ROW()-ROW($B$47),"00."))</f>
        <v>01.</v>
      </c>
      <c r="C48" s="415" t="str">
        <f>Välj_text</f>
        <v>Välj Roll/kompetens</v>
      </c>
      <c r="D48" s="416"/>
      <c r="E48" s="417"/>
      <c r="F48" s="18"/>
      <c r="G48" s="717"/>
      <c r="H48" s="423"/>
      <c r="I48" s="423"/>
      <c r="J48" s="423"/>
      <c r="K48" s="424"/>
      <c r="L48" s="14"/>
      <c r="M48" s="15" t="str">
        <f t="shared" ref="M48:M67" si="0">IF(L48="Ja",1,"")</f>
        <v/>
      </c>
      <c r="N48" s="16" t="str">
        <f>IF(L48="Ja","Enl. bilaga","")</f>
        <v/>
      </c>
      <c r="P48" s="418"/>
      <c r="Q48" s="419"/>
      <c r="R48" s="419"/>
      <c r="S48" s="419"/>
      <c r="T48" s="419"/>
      <c r="U48" s="420"/>
      <c r="V48" s="421"/>
      <c r="W48" s="422"/>
      <c r="X48" s="413" t="str">
        <f>IFERROR(IF(L48="TRUE",V48,V48*M48),"")</f>
        <v/>
      </c>
      <c r="Y48" s="414"/>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5">
      <c r="B49" s="124" t="str">
        <f>IF(AND($C$69&gt;=0,$C49=Välj_text),"Fyll i kompetens/roll i ordning!",TEXT(ROW()-ROW($B$47),"00."))</f>
        <v>02.</v>
      </c>
      <c r="C49" s="415" t="str">
        <f>Välj_text</f>
        <v>Välj Roll/kompetens</v>
      </c>
      <c r="D49" s="416"/>
      <c r="E49" s="417"/>
      <c r="F49" s="18"/>
      <c r="G49" s="717"/>
      <c r="H49" s="423"/>
      <c r="I49" s="423"/>
      <c r="J49" s="423"/>
      <c r="K49" s="424"/>
      <c r="L49" s="14"/>
      <c r="M49" s="15" t="str">
        <f t="shared" si="0"/>
        <v/>
      </c>
      <c r="N49" s="16" t="str">
        <f t="shared" ref="N49:N67" si="1">IF(L49="Ja","Enl. bilaga","")</f>
        <v/>
      </c>
      <c r="P49" s="418"/>
      <c r="Q49" s="419"/>
      <c r="R49" s="419"/>
      <c r="S49" s="419"/>
      <c r="T49" s="419"/>
      <c r="U49" s="420"/>
      <c r="V49" s="421"/>
      <c r="W49" s="422"/>
      <c r="X49" s="413" t="str">
        <f t="shared" ref="X49:X67" si="2">IFERROR(IF(L49="TRUE",V49,V49*M49),"")</f>
        <v/>
      </c>
      <c r="Y49" s="414"/>
    </row>
    <row r="50" spans="2:25" ht="42.75" customHeight="1" x14ac:dyDescent="0.25">
      <c r="B50" s="124" t="str">
        <f>IF(AND($C$69&gt;=0,$C50=Välj_text),"Fyll i kompetens/roll i ordning!",TEXT(ROW()-ROW($B$47),"00."))</f>
        <v>03.</v>
      </c>
      <c r="C50" s="415" t="str">
        <f>Välj_text</f>
        <v>Välj Roll/kompetens</v>
      </c>
      <c r="D50" s="416"/>
      <c r="E50" s="417"/>
      <c r="F50" s="18"/>
      <c r="G50" s="717"/>
      <c r="H50" s="423"/>
      <c r="I50" s="423"/>
      <c r="J50" s="423"/>
      <c r="K50" s="424"/>
      <c r="L50" s="14"/>
      <c r="M50" s="15" t="str">
        <f t="shared" si="0"/>
        <v/>
      </c>
      <c r="N50" s="16" t="str">
        <f t="shared" si="1"/>
        <v/>
      </c>
      <c r="P50" s="418"/>
      <c r="Q50" s="419"/>
      <c r="R50" s="419"/>
      <c r="S50" s="419"/>
      <c r="T50" s="419"/>
      <c r="U50" s="420"/>
      <c r="V50" s="421"/>
      <c r="W50" s="422"/>
      <c r="X50" s="413" t="str">
        <f t="shared" si="2"/>
        <v/>
      </c>
      <c r="Y50" s="414"/>
    </row>
    <row r="51" spans="2:25" ht="42.75" customHeight="1" x14ac:dyDescent="0.25">
      <c r="B51" s="124" t="str">
        <f>IF(AND($C$69&gt;=0,$C51=Välj_text),"Fyll i kompetens/roll i ordning!",TEXT(ROW()-ROW($B$47),"00."))</f>
        <v>04.</v>
      </c>
      <c r="C51" s="415" t="str">
        <f>Välj_text</f>
        <v>Välj Roll/kompetens</v>
      </c>
      <c r="D51" s="416"/>
      <c r="E51" s="417"/>
      <c r="F51" s="18"/>
      <c r="G51" s="717"/>
      <c r="H51" s="423"/>
      <c r="I51" s="423"/>
      <c r="J51" s="423"/>
      <c r="K51" s="424"/>
      <c r="L51" s="14"/>
      <c r="M51" s="15" t="str">
        <f t="shared" si="0"/>
        <v/>
      </c>
      <c r="N51" s="16" t="str">
        <f t="shared" si="1"/>
        <v/>
      </c>
      <c r="P51" s="418"/>
      <c r="Q51" s="419"/>
      <c r="R51" s="419"/>
      <c r="S51" s="419"/>
      <c r="T51" s="419"/>
      <c r="U51" s="420"/>
      <c r="V51" s="421"/>
      <c r="W51" s="422"/>
      <c r="X51" s="413" t="str">
        <f t="shared" si="2"/>
        <v/>
      </c>
      <c r="Y51" s="414"/>
    </row>
    <row r="52" spans="2:25" ht="42.75" customHeight="1" x14ac:dyDescent="0.25">
      <c r="B52" s="124" t="str">
        <f>IF(AND($C$69&gt;=0,$C52=Välj_text),"Fyll i kompetens/roll i ordning!",TEXT(ROW()-ROW($B$47),"00."))</f>
        <v>05.</v>
      </c>
      <c r="C52" s="415" t="str">
        <f>Välj_text</f>
        <v>Välj Roll/kompetens</v>
      </c>
      <c r="D52" s="416"/>
      <c r="E52" s="417"/>
      <c r="F52" s="18"/>
      <c r="G52" s="717"/>
      <c r="H52" s="423"/>
      <c r="I52" s="423"/>
      <c r="J52" s="423"/>
      <c r="K52" s="424"/>
      <c r="L52" s="14"/>
      <c r="M52" s="15" t="str">
        <f t="shared" si="0"/>
        <v/>
      </c>
      <c r="N52" s="16" t="str">
        <f t="shared" si="1"/>
        <v/>
      </c>
      <c r="P52" s="418"/>
      <c r="Q52" s="419"/>
      <c r="R52" s="419"/>
      <c r="S52" s="419"/>
      <c r="T52" s="419"/>
      <c r="U52" s="420"/>
      <c r="V52" s="421"/>
      <c r="W52" s="422"/>
      <c r="X52" s="413" t="str">
        <f t="shared" si="2"/>
        <v/>
      </c>
      <c r="Y52" s="414"/>
    </row>
    <row r="53" spans="2:25" ht="42.75" customHeight="1" x14ac:dyDescent="0.25">
      <c r="B53" s="124" t="str">
        <f>IF(AND($C$69&gt;=0,$C53=Välj_text),"Fyll i kompetens/roll i ordning!",TEXT(ROW()-ROW($B$47),"00."))</f>
        <v>06.</v>
      </c>
      <c r="C53" s="415" t="str">
        <f>Välj_text</f>
        <v>Välj Roll/kompetens</v>
      </c>
      <c r="D53" s="416"/>
      <c r="E53" s="417"/>
      <c r="F53" s="18"/>
      <c r="G53" s="717"/>
      <c r="H53" s="423"/>
      <c r="I53" s="423"/>
      <c r="J53" s="423"/>
      <c r="K53" s="424"/>
      <c r="L53" s="14"/>
      <c r="M53" s="15" t="str">
        <f t="shared" si="0"/>
        <v/>
      </c>
      <c r="N53" s="16" t="str">
        <f t="shared" si="1"/>
        <v/>
      </c>
      <c r="P53" s="418"/>
      <c r="Q53" s="419"/>
      <c r="R53" s="419"/>
      <c r="S53" s="419"/>
      <c r="T53" s="419"/>
      <c r="U53" s="420"/>
      <c r="V53" s="421"/>
      <c r="W53" s="422"/>
      <c r="X53" s="413" t="str">
        <f t="shared" si="2"/>
        <v/>
      </c>
      <c r="Y53" s="414"/>
    </row>
    <row r="54" spans="2:25" ht="42.75" customHeight="1" x14ac:dyDescent="0.25">
      <c r="B54" s="124" t="str">
        <f>IF(AND($C$69&gt;=0,$C54=Välj_text),"Fyll i kompetens/roll i ordning!",TEXT(ROW()-ROW($B$47),"00."))</f>
        <v>07.</v>
      </c>
      <c r="C54" s="415" t="str">
        <f>Välj_text</f>
        <v>Välj Roll/kompetens</v>
      </c>
      <c r="D54" s="416"/>
      <c r="E54" s="417"/>
      <c r="F54" s="18"/>
      <c r="G54" s="717"/>
      <c r="H54" s="423"/>
      <c r="I54" s="423"/>
      <c r="J54" s="423"/>
      <c r="K54" s="424"/>
      <c r="L54" s="14"/>
      <c r="M54" s="15" t="str">
        <f t="shared" si="0"/>
        <v/>
      </c>
      <c r="N54" s="16" t="str">
        <f t="shared" si="1"/>
        <v/>
      </c>
      <c r="P54" s="418"/>
      <c r="Q54" s="419"/>
      <c r="R54" s="419"/>
      <c r="S54" s="419"/>
      <c r="T54" s="419"/>
      <c r="U54" s="420"/>
      <c r="V54" s="421"/>
      <c r="W54" s="422"/>
      <c r="X54" s="413" t="str">
        <f t="shared" si="2"/>
        <v/>
      </c>
      <c r="Y54" s="414"/>
    </row>
    <row r="55" spans="2:25" ht="42.75" customHeight="1" x14ac:dyDescent="0.25">
      <c r="B55" s="124" t="str">
        <f>IF(AND($C$69&gt;=0,$C55=Välj_text),"Fyll i kompetens/roll i ordning!",TEXT(ROW()-ROW($B$47),"00."))</f>
        <v>08.</v>
      </c>
      <c r="C55" s="415" t="str">
        <f>Välj_text</f>
        <v>Välj Roll/kompetens</v>
      </c>
      <c r="D55" s="416"/>
      <c r="E55" s="417"/>
      <c r="F55" s="18"/>
      <c r="G55" s="717"/>
      <c r="H55" s="423"/>
      <c r="I55" s="423"/>
      <c r="J55" s="423"/>
      <c r="K55" s="424"/>
      <c r="L55" s="14"/>
      <c r="M55" s="15" t="str">
        <f t="shared" si="0"/>
        <v/>
      </c>
      <c r="N55" s="16" t="str">
        <f t="shared" si="1"/>
        <v/>
      </c>
      <c r="P55" s="418"/>
      <c r="Q55" s="419"/>
      <c r="R55" s="419"/>
      <c r="S55" s="419"/>
      <c r="T55" s="419"/>
      <c r="U55" s="420"/>
      <c r="V55" s="421"/>
      <c r="W55" s="422"/>
      <c r="X55" s="413" t="str">
        <f t="shared" si="2"/>
        <v/>
      </c>
      <c r="Y55" s="414"/>
    </row>
    <row r="56" spans="2:25" ht="42.75" customHeight="1" x14ac:dyDescent="0.25">
      <c r="B56" s="124" t="str">
        <f>IF(AND($C$69&gt;=0,$C56=Välj_text),"Fyll i kompetens/roll i ordning!",TEXT(ROW()-ROW($B$47),"00."))</f>
        <v>09.</v>
      </c>
      <c r="C56" s="415" t="str">
        <f>Välj_text</f>
        <v>Välj Roll/kompetens</v>
      </c>
      <c r="D56" s="416"/>
      <c r="E56" s="417"/>
      <c r="F56" s="18"/>
      <c r="G56" s="717"/>
      <c r="H56" s="423"/>
      <c r="I56" s="423"/>
      <c r="J56" s="423"/>
      <c r="K56" s="424"/>
      <c r="L56" s="14"/>
      <c r="M56" s="15" t="str">
        <f t="shared" si="0"/>
        <v/>
      </c>
      <c r="N56" s="16" t="str">
        <f t="shared" si="1"/>
        <v/>
      </c>
      <c r="P56" s="418"/>
      <c r="Q56" s="419"/>
      <c r="R56" s="419"/>
      <c r="S56" s="419"/>
      <c r="T56" s="419"/>
      <c r="U56" s="420"/>
      <c r="V56" s="421"/>
      <c r="W56" s="422"/>
      <c r="X56" s="413" t="str">
        <f t="shared" si="2"/>
        <v/>
      </c>
      <c r="Y56" s="414"/>
    </row>
    <row r="57" spans="2:25" ht="42.75" customHeight="1" x14ac:dyDescent="0.25">
      <c r="B57" s="124" t="str">
        <f>IF(AND($C$69&gt;=0,$C57=Välj_text),"Fyll i kompetens/roll i ordning!",TEXT(ROW()-ROW($B$47),"00."))</f>
        <v>10.</v>
      </c>
      <c r="C57" s="415" t="str">
        <f>Välj_text</f>
        <v>Välj Roll/kompetens</v>
      </c>
      <c r="D57" s="416"/>
      <c r="E57" s="417"/>
      <c r="F57" s="18"/>
      <c r="G57" s="717"/>
      <c r="H57" s="423"/>
      <c r="I57" s="423"/>
      <c r="J57" s="423"/>
      <c r="K57" s="424"/>
      <c r="L57" s="14"/>
      <c r="M57" s="15" t="str">
        <f t="shared" si="0"/>
        <v/>
      </c>
      <c r="N57" s="16" t="str">
        <f t="shared" si="1"/>
        <v/>
      </c>
      <c r="P57" s="418"/>
      <c r="Q57" s="419"/>
      <c r="R57" s="419"/>
      <c r="S57" s="419"/>
      <c r="T57" s="419"/>
      <c r="U57" s="420"/>
      <c r="V57" s="421"/>
      <c r="W57" s="422"/>
      <c r="X57" s="413" t="str">
        <f t="shared" si="2"/>
        <v/>
      </c>
      <c r="Y57" s="414"/>
    </row>
    <row r="58" spans="2:25" ht="42.75" customHeight="1" x14ac:dyDescent="0.25">
      <c r="B58" s="124" t="str">
        <f>IF(AND($C$69&gt;=0,$C58=Välj_text),"Fyll i kompetens/roll i ordning!",TEXT(ROW()-ROW($B$47),"00."))</f>
        <v>11.</v>
      </c>
      <c r="C58" s="415" t="str">
        <f>Välj_text</f>
        <v>Välj Roll/kompetens</v>
      </c>
      <c r="D58" s="416"/>
      <c r="E58" s="417"/>
      <c r="F58" s="18"/>
      <c r="G58" s="717"/>
      <c r="H58" s="423"/>
      <c r="I58" s="423"/>
      <c r="J58" s="423"/>
      <c r="K58" s="424"/>
      <c r="L58" s="14"/>
      <c r="M58" s="15" t="str">
        <f t="shared" si="0"/>
        <v/>
      </c>
      <c r="N58" s="16" t="str">
        <f t="shared" si="1"/>
        <v/>
      </c>
      <c r="P58" s="418"/>
      <c r="Q58" s="419"/>
      <c r="R58" s="419"/>
      <c r="S58" s="419"/>
      <c r="T58" s="419"/>
      <c r="U58" s="420"/>
      <c r="V58" s="421"/>
      <c r="W58" s="422"/>
      <c r="X58" s="413" t="str">
        <f t="shared" si="2"/>
        <v/>
      </c>
      <c r="Y58" s="414"/>
    </row>
    <row r="59" spans="2:25" ht="42.75" customHeight="1" x14ac:dyDescent="0.25">
      <c r="B59" s="124" t="str">
        <f>IF(AND($C$69&gt;=0,$C59=Välj_text),"Fyll i kompetens/roll i ordning!",TEXT(ROW()-ROW($B$47),"00."))</f>
        <v>12.</v>
      </c>
      <c r="C59" s="415" t="str">
        <f>Välj_text</f>
        <v>Välj Roll/kompetens</v>
      </c>
      <c r="D59" s="416"/>
      <c r="E59" s="417"/>
      <c r="F59" s="18"/>
      <c r="G59" s="717"/>
      <c r="H59" s="423"/>
      <c r="I59" s="423"/>
      <c r="J59" s="423"/>
      <c r="K59" s="424"/>
      <c r="L59" s="14"/>
      <c r="M59" s="15" t="str">
        <f t="shared" si="0"/>
        <v/>
      </c>
      <c r="N59" s="16" t="str">
        <f t="shared" si="1"/>
        <v/>
      </c>
      <c r="P59" s="418"/>
      <c r="Q59" s="419"/>
      <c r="R59" s="419"/>
      <c r="S59" s="419"/>
      <c r="T59" s="419"/>
      <c r="U59" s="420"/>
      <c r="V59" s="421"/>
      <c r="W59" s="422"/>
      <c r="X59" s="413" t="str">
        <f t="shared" si="2"/>
        <v/>
      </c>
      <c r="Y59" s="414"/>
    </row>
    <row r="60" spans="2:25" ht="42.75" customHeight="1" x14ac:dyDescent="0.25">
      <c r="B60" s="124" t="str">
        <f>IF(AND($C$69&gt;=0,$C60=Välj_text),"Fyll i kompetens/roll i ordning!",TEXT(ROW()-ROW($B$47),"00."))</f>
        <v>13.</v>
      </c>
      <c r="C60" s="415" t="str">
        <f>Välj_text</f>
        <v>Välj Roll/kompetens</v>
      </c>
      <c r="D60" s="416"/>
      <c r="E60" s="417"/>
      <c r="F60" s="18"/>
      <c r="G60" s="717"/>
      <c r="H60" s="423"/>
      <c r="I60" s="423"/>
      <c r="J60" s="423"/>
      <c r="K60" s="424"/>
      <c r="L60" s="14"/>
      <c r="M60" s="15" t="str">
        <f t="shared" si="0"/>
        <v/>
      </c>
      <c r="N60" s="16" t="str">
        <f t="shared" si="1"/>
        <v/>
      </c>
      <c r="P60" s="418"/>
      <c r="Q60" s="419"/>
      <c r="R60" s="419"/>
      <c r="S60" s="419"/>
      <c r="T60" s="419"/>
      <c r="U60" s="420"/>
      <c r="V60" s="421"/>
      <c r="W60" s="422"/>
      <c r="X60" s="413" t="str">
        <f t="shared" si="2"/>
        <v/>
      </c>
      <c r="Y60" s="414"/>
    </row>
    <row r="61" spans="2:25" ht="42.75" customHeight="1" x14ac:dyDescent="0.25">
      <c r="B61" s="124" t="str">
        <f>IF(AND($C$69&gt;=0,$C61=Välj_text),"Fyll i kompetens/roll i ordning!",TEXT(ROW()-ROW($B$47),"00."))</f>
        <v>14.</v>
      </c>
      <c r="C61" s="415" t="str">
        <f>Välj_text</f>
        <v>Välj Roll/kompetens</v>
      </c>
      <c r="D61" s="416"/>
      <c r="E61" s="417"/>
      <c r="F61" s="18"/>
      <c r="G61" s="717"/>
      <c r="H61" s="423"/>
      <c r="I61" s="423"/>
      <c r="J61" s="423"/>
      <c r="K61" s="424"/>
      <c r="L61" s="14"/>
      <c r="M61" s="15" t="str">
        <f t="shared" si="0"/>
        <v/>
      </c>
      <c r="N61" s="16" t="str">
        <f t="shared" si="1"/>
        <v/>
      </c>
      <c r="P61" s="418"/>
      <c r="Q61" s="419"/>
      <c r="R61" s="419"/>
      <c r="S61" s="419"/>
      <c r="T61" s="419"/>
      <c r="U61" s="420"/>
      <c r="V61" s="421"/>
      <c r="W61" s="422"/>
      <c r="X61" s="413" t="str">
        <f t="shared" si="2"/>
        <v/>
      </c>
      <c r="Y61" s="414"/>
    </row>
    <row r="62" spans="2:25" ht="42.75" customHeight="1" x14ac:dyDescent="0.25">
      <c r="B62" s="124" t="str">
        <f>IF(AND($C$69&gt;=0,$C62=Välj_text),"Fyll i kompetens/roll i ordning!",TEXT(ROW()-ROW($B$47),"00."))</f>
        <v>15.</v>
      </c>
      <c r="C62" s="415" t="str">
        <f>Välj_text</f>
        <v>Välj Roll/kompetens</v>
      </c>
      <c r="D62" s="416"/>
      <c r="E62" s="417"/>
      <c r="F62" s="18"/>
      <c r="G62" s="717"/>
      <c r="H62" s="423"/>
      <c r="I62" s="423"/>
      <c r="J62" s="423"/>
      <c r="K62" s="424"/>
      <c r="L62" s="14"/>
      <c r="M62" s="15" t="str">
        <f t="shared" si="0"/>
        <v/>
      </c>
      <c r="N62" s="16" t="str">
        <f t="shared" si="1"/>
        <v/>
      </c>
      <c r="P62" s="418"/>
      <c r="Q62" s="419"/>
      <c r="R62" s="419"/>
      <c r="S62" s="419"/>
      <c r="T62" s="419"/>
      <c r="U62" s="420"/>
      <c r="V62" s="421"/>
      <c r="W62" s="422"/>
      <c r="X62" s="413" t="str">
        <f t="shared" si="2"/>
        <v/>
      </c>
      <c r="Y62" s="414"/>
    </row>
    <row r="63" spans="2:25" ht="42.75" customHeight="1" x14ac:dyDescent="0.25">
      <c r="B63" s="124" t="str">
        <f>IF(AND($C$69&gt;=0,$C63=Välj_text),"Fyll i kompetens/roll i ordning!",TEXT(ROW()-ROW($B$47),"00."))</f>
        <v>16.</v>
      </c>
      <c r="C63" s="415" t="str">
        <f>Välj_text</f>
        <v>Välj Roll/kompetens</v>
      </c>
      <c r="D63" s="416"/>
      <c r="E63" s="417"/>
      <c r="F63" s="18"/>
      <c r="G63" s="717"/>
      <c r="H63" s="423"/>
      <c r="I63" s="423"/>
      <c r="J63" s="423"/>
      <c r="K63" s="424"/>
      <c r="L63" s="14"/>
      <c r="M63" s="15" t="str">
        <f t="shared" si="0"/>
        <v/>
      </c>
      <c r="N63" s="16" t="str">
        <f t="shared" si="1"/>
        <v/>
      </c>
      <c r="P63" s="418"/>
      <c r="Q63" s="419"/>
      <c r="R63" s="419"/>
      <c r="S63" s="419"/>
      <c r="T63" s="419"/>
      <c r="U63" s="420"/>
      <c r="V63" s="421"/>
      <c r="W63" s="422"/>
      <c r="X63" s="413" t="str">
        <f t="shared" si="2"/>
        <v/>
      </c>
      <c r="Y63" s="414"/>
    </row>
    <row r="64" spans="2:25" ht="42.75" customHeight="1" x14ac:dyDescent="0.25">
      <c r="B64" s="124" t="str">
        <f>IF(AND($C$69&gt;=0,$C64=Välj_text),"Fyll i kompetens/roll i ordning!",TEXT(ROW()-ROW($B$47),"00."))</f>
        <v>17.</v>
      </c>
      <c r="C64" s="415" t="str">
        <f>Välj_text</f>
        <v>Välj Roll/kompetens</v>
      </c>
      <c r="D64" s="416"/>
      <c r="E64" s="417"/>
      <c r="F64" s="18"/>
      <c r="G64" s="717"/>
      <c r="H64" s="423"/>
      <c r="I64" s="423"/>
      <c r="J64" s="423"/>
      <c r="K64" s="424"/>
      <c r="L64" s="14"/>
      <c r="M64" s="15" t="str">
        <f t="shared" si="0"/>
        <v/>
      </c>
      <c r="N64" s="16" t="str">
        <f t="shared" si="1"/>
        <v/>
      </c>
      <c r="P64" s="418"/>
      <c r="Q64" s="419"/>
      <c r="R64" s="419"/>
      <c r="S64" s="419"/>
      <c r="T64" s="419"/>
      <c r="U64" s="420"/>
      <c r="V64" s="421"/>
      <c r="W64" s="422"/>
      <c r="X64" s="413" t="str">
        <f t="shared" si="2"/>
        <v/>
      </c>
      <c r="Y64" s="414"/>
    </row>
    <row r="65" spans="1:28" ht="42.75" customHeight="1" x14ac:dyDescent="0.25">
      <c r="B65" s="124" t="str">
        <f>IF(AND($C$69&gt;=0,$C65=Välj_text),"Fyll i kompetens/roll i ordning!",TEXT(ROW()-ROW($B$47),"00."))</f>
        <v>18.</v>
      </c>
      <c r="C65" s="415" t="str">
        <f>Välj_text</f>
        <v>Välj Roll/kompetens</v>
      </c>
      <c r="D65" s="416"/>
      <c r="E65" s="417"/>
      <c r="F65" s="18"/>
      <c r="G65" s="717"/>
      <c r="H65" s="423"/>
      <c r="I65" s="423"/>
      <c r="J65" s="423"/>
      <c r="K65" s="424"/>
      <c r="L65" s="14"/>
      <c r="M65" s="15" t="str">
        <f t="shared" si="0"/>
        <v/>
      </c>
      <c r="N65" s="16" t="str">
        <f t="shared" si="1"/>
        <v/>
      </c>
      <c r="P65" s="418"/>
      <c r="Q65" s="419"/>
      <c r="R65" s="419"/>
      <c r="S65" s="419"/>
      <c r="T65" s="419"/>
      <c r="U65" s="420"/>
      <c r="V65" s="421"/>
      <c r="W65" s="422"/>
      <c r="X65" s="413" t="str">
        <f t="shared" si="2"/>
        <v/>
      </c>
      <c r="Y65" s="414"/>
    </row>
    <row r="66" spans="1:28" ht="42.75" customHeight="1" x14ac:dyDescent="0.25">
      <c r="B66" s="124" t="str">
        <f>IF(AND($C$69&gt;=0,$C66=Välj_text),"Fyll i kompetens/roll i ordning!",TEXT(ROW()-ROW($B$47),"00."))</f>
        <v>19.</v>
      </c>
      <c r="C66" s="415" t="str">
        <f>Välj_text</f>
        <v>Välj Roll/kompetens</v>
      </c>
      <c r="D66" s="416"/>
      <c r="E66" s="417"/>
      <c r="F66" s="18"/>
      <c r="G66" s="717"/>
      <c r="H66" s="423"/>
      <c r="I66" s="423"/>
      <c r="J66" s="423"/>
      <c r="K66" s="424"/>
      <c r="L66" s="14"/>
      <c r="M66" s="15" t="str">
        <f t="shared" si="0"/>
        <v/>
      </c>
      <c r="N66" s="16" t="str">
        <f t="shared" si="1"/>
        <v/>
      </c>
      <c r="P66" s="418"/>
      <c r="Q66" s="419"/>
      <c r="R66" s="419"/>
      <c r="S66" s="419"/>
      <c r="T66" s="419"/>
      <c r="U66" s="420"/>
      <c r="V66" s="421"/>
      <c r="W66" s="422"/>
      <c r="X66" s="413" t="str">
        <f t="shared" si="2"/>
        <v/>
      </c>
      <c r="Y66" s="414"/>
    </row>
    <row r="67" spans="1:28" ht="42.75" customHeight="1" x14ac:dyDescent="0.25">
      <c r="B67" s="124" t="str">
        <f>IF(AND($C$69&gt;=0,$C67=Välj_text),"Fyll i kompetens/roll i ordning!",TEXT(ROW()-ROW($B$47),"00."))</f>
        <v>20.</v>
      </c>
      <c r="C67" s="415" t="str">
        <f>Välj_text</f>
        <v>Välj Roll/kompetens</v>
      </c>
      <c r="D67" s="416"/>
      <c r="E67" s="417"/>
      <c r="F67" s="18"/>
      <c r="G67" s="717"/>
      <c r="H67" s="423"/>
      <c r="I67" s="423"/>
      <c r="J67" s="423"/>
      <c r="K67" s="424"/>
      <c r="L67" s="14"/>
      <c r="M67" s="15" t="str">
        <f t="shared" si="0"/>
        <v/>
      </c>
      <c r="N67" s="16" t="str">
        <f t="shared" si="1"/>
        <v/>
      </c>
      <c r="P67" s="418"/>
      <c r="Q67" s="419"/>
      <c r="R67" s="419"/>
      <c r="S67" s="419"/>
      <c r="T67" s="419"/>
      <c r="U67" s="420"/>
      <c r="V67" s="421"/>
      <c r="W67" s="422"/>
      <c r="X67" s="413" t="str">
        <f t="shared" si="2"/>
        <v/>
      </c>
      <c r="Y67" s="414"/>
    </row>
    <row r="68" spans="1:28" ht="7.5" customHeight="1" x14ac:dyDescent="0.25">
      <c r="C68" s="1"/>
      <c r="H68" s="130"/>
      <c r="P68" s="61"/>
      <c r="Q68" s="61"/>
      <c r="R68" s="61"/>
      <c r="X68" s="156"/>
      <c r="Y68" s="156"/>
      <c r="Z68" s="153"/>
      <c r="AA68" s="153"/>
    </row>
    <row r="69" spans="1:28" ht="28.5" customHeight="1" x14ac:dyDescent="0.25">
      <c r="C69" s="157">
        <f>COUNTIF(C48:C67,"&lt;&gt;"&amp;Välj_text)-MATCH(Välj_text,C48:C67,0)</f>
        <v>-1</v>
      </c>
      <c r="P69" s="61"/>
      <c r="Q69" s="61"/>
      <c r="R69" s="61"/>
      <c r="U69" s="153"/>
      <c r="V69" s="153"/>
      <c r="W69" s="158" t="s">
        <v>106</v>
      </c>
      <c r="X69" s="458">
        <f>SUM(X48:Y67)</f>
        <v>0</v>
      </c>
      <c r="Y69" s="459"/>
      <c r="Z69" s="153"/>
      <c r="AA69" s="153"/>
    </row>
    <row r="70" spans="1:28" ht="7.5" customHeight="1" x14ac:dyDescent="0.25">
      <c r="C70" s="1"/>
      <c r="H70" s="130"/>
      <c r="P70" s="143"/>
      <c r="Q70" s="143"/>
      <c r="R70" s="143"/>
      <c r="Z70" s="153"/>
      <c r="AA70" s="153"/>
    </row>
    <row r="71" spans="1:28" ht="27" customHeight="1" x14ac:dyDescent="0.25">
      <c r="A71" s="159"/>
      <c r="B71" s="476"/>
      <c r="C71" s="476"/>
      <c r="D71" s="476"/>
      <c r="E71" s="476"/>
      <c r="F71" s="476"/>
      <c r="J71" s="153"/>
      <c r="P71" s="153"/>
      <c r="Q71" s="153"/>
      <c r="R71" s="153"/>
      <c r="S71" s="153"/>
      <c r="T71" s="153"/>
      <c r="V71" s="160"/>
      <c r="Z71" s="153"/>
      <c r="AA71" s="153"/>
    </row>
    <row r="72" spans="1:28" ht="17.25" customHeight="1" x14ac:dyDescent="0.25">
      <c r="A72" s="159"/>
      <c r="B72" s="153"/>
      <c r="C72" s="153"/>
      <c r="D72" s="153"/>
      <c r="E72" s="153"/>
      <c r="F72" s="153"/>
      <c r="G72" s="153"/>
      <c r="H72" s="153"/>
      <c r="I72" s="153"/>
      <c r="J72" s="153"/>
      <c r="P72" s="153"/>
      <c r="Q72" s="153"/>
      <c r="R72" s="153"/>
      <c r="S72" s="153"/>
      <c r="T72" s="153"/>
      <c r="U72" s="460"/>
      <c r="V72" s="461"/>
      <c r="W72" s="461"/>
      <c r="X72" s="158"/>
      <c r="Y72" s="161"/>
      <c r="Z72" s="153"/>
      <c r="AA72" s="153"/>
    </row>
    <row r="73" spans="1:28" ht="19.5" customHeight="1" x14ac:dyDescent="0.25">
      <c r="B73" s="162" t="s">
        <v>153</v>
      </c>
      <c r="F73" s="128"/>
      <c r="K73" s="162"/>
      <c r="N73" s="128"/>
    </row>
    <row r="74" spans="1:28" ht="28.5" customHeight="1" x14ac:dyDescent="0.25">
      <c r="A74" s="159"/>
      <c r="B74" s="412" t="s">
        <v>349</v>
      </c>
      <c r="C74" s="412"/>
      <c r="D74" s="412"/>
      <c r="E74" s="412"/>
      <c r="F74" s="412"/>
      <c r="G74" s="412"/>
      <c r="H74" s="412"/>
      <c r="I74" s="412"/>
      <c r="J74" s="412"/>
      <c r="M74" s="163"/>
      <c r="N74" s="146"/>
      <c r="P74" s="153"/>
      <c r="Q74" s="153"/>
      <c r="R74" s="153"/>
      <c r="S74" s="153"/>
      <c r="T74" s="153"/>
      <c r="U74" s="153"/>
      <c r="V74" s="153"/>
      <c r="W74" s="153"/>
      <c r="X74" s="158"/>
      <c r="Y74" s="161"/>
      <c r="Z74" s="153"/>
      <c r="AA74" s="153"/>
    </row>
    <row r="75" spans="1:28" ht="24.75" hidden="1" customHeight="1" x14ac:dyDescent="0.25">
      <c r="A75" s="164"/>
      <c r="B75" s="164"/>
      <c r="C75" s="164"/>
      <c r="D75" s="164"/>
      <c r="E75" s="164"/>
      <c r="F75" s="164"/>
      <c r="G75" s="164"/>
      <c r="H75" s="164"/>
      <c r="I75" s="164"/>
      <c r="J75" s="164"/>
      <c r="K75" s="164"/>
      <c r="L75" s="146"/>
      <c r="M75" s="146"/>
      <c r="N75" s="146"/>
      <c r="P75" s="153"/>
      <c r="Q75" s="153"/>
      <c r="R75" s="153"/>
      <c r="S75" s="153"/>
      <c r="T75" s="153"/>
      <c r="U75" s="153"/>
      <c r="V75" s="153"/>
      <c r="W75" s="153"/>
      <c r="X75" s="158"/>
      <c r="Y75" s="161"/>
      <c r="Z75" s="153"/>
      <c r="AA75" s="153"/>
    </row>
    <row r="76" spans="1:28" ht="17.25" hidden="1" customHeight="1" x14ac:dyDescent="0.25">
      <c r="A76" s="159"/>
      <c r="B76" s="165"/>
      <c r="C76" s="165"/>
      <c r="D76" s="165"/>
      <c r="E76" s="165"/>
      <c r="F76" s="166"/>
      <c r="G76" s="165"/>
      <c r="H76" s="165"/>
      <c r="I76" s="165"/>
      <c r="J76" s="153"/>
      <c r="P76" s="153"/>
      <c r="Q76" s="153"/>
      <c r="R76" s="153"/>
      <c r="S76" s="153"/>
      <c r="T76" s="153"/>
      <c r="U76" s="153"/>
      <c r="V76" s="153"/>
      <c r="W76" s="153"/>
      <c r="X76" s="158"/>
      <c r="Y76" s="161"/>
      <c r="Z76" s="153"/>
      <c r="AA76" s="153"/>
    </row>
    <row r="77" spans="1:28" ht="17.25" hidden="1" customHeight="1" x14ac:dyDescent="0.25">
      <c r="A77" s="159"/>
      <c r="E77" s="469"/>
      <c r="F77" s="469"/>
      <c r="G77" s="469"/>
      <c r="H77" s="469"/>
      <c r="I77" s="469"/>
      <c r="J77" s="153"/>
      <c r="K77" s="128"/>
      <c r="P77" s="153"/>
      <c r="Q77" s="153"/>
      <c r="R77" s="153"/>
      <c r="S77" s="153"/>
      <c r="T77" s="153"/>
      <c r="U77" s="153"/>
      <c r="V77" s="153"/>
      <c r="W77" s="153"/>
      <c r="X77" s="158"/>
      <c r="Y77" s="161"/>
      <c r="AA77" s="153"/>
      <c r="AB77" s="153"/>
    </row>
    <row r="78" spans="1:28" ht="8.25" customHeight="1" x14ac:dyDescent="0.25">
      <c r="A78" s="159"/>
      <c r="J78" s="153"/>
      <c r="P78" s="153"/>
      <c r="Q78" s="153"/>
      <c r="R78" s="153"/>
      <c r="S78" s="153"/>
      <c r="T78" s="153"/>
      <c r="U78" s="153"/>
      <c r="V78" s="153"/>
      <c r="W78" s="153"/>
      <c r="X78" s="158"/>
      <c r="Y78" s="161"/>
      <c r="AA78" s="153"/>
      <c r="AB78" s="153"/>
    </row>
    <row r="79" spans="1:28" ht="41.25" customHeight="1" x14ac:dyDescent="0.25">
      <c r="A79" s="159"/>
      <c r="B79" s="167" t="s">
        <v>637</v>
      </c>
      <c r="C79" s="138"/>
      <c r="D79" s="138"/>
      <c r="P79" s="153"/>
      <c r="Q79" s="153"/>
      <c r="R79" s="153"/>
      <c r="S79" s="153"/>
      <c r="T79" s="153"/>
      <c r="U79" s="153"/>
      <c r="V79" s="153"/>
      <c r="W79" s="153"/>
      <c r="X79" s="158"/>
      <c r="Y79" s="161"/>
      <c r="Z79" s="153"/>
      <c r="AA79" s="153"/>
    </row>
    <row r="80" spans="1:28" ht="41.25" customHeight="1" x14ac:dyDescent="0.25">
      <c r="A80" s="159"/>
      <c r="B80" s="694" t="s">
        <v>726</v>
      </c>
      <c r="C80" s="695"/>
      <c r="D80" s="695"/>
      <c r="E80" s="695"/>
      <c r="F80" s="695"/>
      <c r="G80" s="695"/>
      <c r="H80" s="695"/>
      <c r="I80" s="695"/>
      <c r="J80" s="695"/>
      <c r="P80" s="153"/>
      <c r="Q80" s="153"/>
      <c r="R80" s="153"/>
      <c r="S80" s="153"/>
      <c r="T80" s="153"/>
      <c r="U80" s="153"/>
      <c r="V80" s="153"/>
      <c r="W80" s="153"/>
      <c r="X80" s="158"/>
      <c r="Y80" s="161"/>
      <c r="Z80" s="153"/>
      <c r="AA80" s="153"/>
    </row>
    <row r="81" spans="1:34" ht="17.25" customHeight="1" x14ac:dyDescent="0.25">
      <c r="A81" s="159"/>
      <c r="B81" s="412"/>
      <c r="C81" s="412"/>
      <c r="D81" s="412"/>
      <c r="F81" s="132"/>
      <c r="G81" s="132"/>
      <c r="H81" s="132"/>
      <c r="I81" s="132"/>
      <c r="J81" s="153"/>
      <c r="P81" s="153"/>
      <c r="Q81" s="153"/>
      <c r="R81" s="153"/>
      <c r="S81" s="153"/>
      <c r="T81" s="153"/>
      <c r="U81" s="153"/>
      <c r="V81" s="153"/>
      <c r="W81" s="153"/>
      <c r="X81" s="158"/>
      <c r="Y81" s="161"/>
      <c r="Z81" s="153"/>
      <c r="AA81" s="153"/>
    </row>
    <row r="82" spans="1:34" ht="25.5" hidden="1" customHeight="1" x14ac:dyDescent="0.25">
      <c r="A82" s="159"/>
      <c r="B82" s="159"/>
      <c r="C82" s="159"/>
      <c r="D82" s="159"/>
      <c r="E82" s="159"/>
      <c r="F82" s="159"/>
      <c r="G82" s="159"/>
      <c r="H82" s="159"/>
      <c r="I82" s="159"/>
      <c r="J82" s="159"/>
      <c r="L82" s="171"/>
      <c r="M82" s="171"/>
      <c r="N82" s="171"/>
      <c r="P82" s="128"/>
      <c r="Q82" s="153"/>
      <c r="R82" s="153"/>
      <c r="S82" s="153"/>
      <c r="T82" s="153"/>
      <c r="U82" s="153"/>
      <c r="V82" s="153"/>
      <c r="W82" s="153"/>
      <c r="X82" s="158"/>
      <c r="Y82" s="161"/>
      <c r="Z82" s="153"/>
      <c r="AA82" s="153"/>
    </row>
    <row r="83" spans="1:34" ht="18.75" customHeight="1" x14ac:dyDescent="0.25">
      <c r="A83" s="159"/>
      <c r="B83" s="412" t="s">
        <v>341</v>
      </c>
      <c r="C83" s="477"/>
      <c r="D83" s="477"/>
      <c r="E83" s="477"/>
      <c r="F83" s="477"/>
      <c r="G83" s="477"/>
      <c r="H83" s="477"/>
      <c r="I83" s="477"/>
      <c r="J83" s="477"/>
      <c r="L83" s="171"/>
      <c r="M83" s="171"/>
      <c r="N83" s="171"/>
      <c r="P83" s="192"/>
      <c r="Q83" s="153"/>
      <c r="R83" s="153"/>
      <c r="S83" s="153"/>
      <c r="T83" s="153"/>
      <c r="U83" s="153"/>
      <c r="V83" s="153"/>
      <c r="W83" s="153"/>
      <c r="X83" s="158"/>
      <c r="Y83" s="161"/>
      <c r="Z83" s="153"/>
      <c r="AA83" s="153"/>
    </row>
    <row r="84" spans="1:34" ht="25.5" customHeight="1" x14ac:dyDescent="0.25">
      <c r="A84" s="159"/>
      <c r="B84" s="470" t="s">
        <v>344</v>
      </c>
      <c r="C84" s="471"/>
      <c r="D84" s="471"/>
      <c r="E84" s="471"/>
      <c r="F84" s="471"/>
      <c r="G84" s="471"/>
      <c r="H84" s="471"/>
      <c r="I84" s="471"/>
      <c r="J84" s="472"/>
      <c r="L84" s="171"/>
      <c r="M84" s="171"/>
      <c r="N84" s="171"/>
      <c r="O84" s="192"/>
      <c r="P84" s="192"/>
      <c r="Q84" s="153"/>
      <c r="R84" s="153"/>
      <c r="S84" s="153"/>
      <c r="T84" s="153"/>
      <c r="U84" s="153"/>
      <c r="V84" s="153"/>
      <c r="W84" s="153"/>
      <c r="X84" s="158"/>
      <c r="Y84" s="161"/>
      <c r="Z84" s="153"/>
      <c r="AA84" s="153"/>
    </row>
    <row r="85" spans="1:34" ht="17.25" customHeight="1" x14ac:dyDescent="0.25">
      <c r="A85" s="159"/>
      <c r="B85" s="473"/>
      <c r="C85" s="474"/>
      <c r="D85" s="474"/>
      <c r="E85" s="474"/>
      <c r="F85" s="474"/>
      <c r="G85" s="474"/>
      <c r="H85" s="474"/>
      <c r="I85" s="474"/>
      <c r="J85" s="475"/>
      <c r="K85" s="467"/>
      <c r="L85" s="462"/>
      <c r="M85" s="463"/>
      <c r="N85" s="463"/>
      <c r="P85" s="153"/>
      <c r="Q85" s="153"/>
      <c r="R85" s="153"/>
      <c r="S85" s="153"/>
      <c r="T85" s="153"/>
      <c r="U85" s="153"/>
      <c r="V85" s="153"/>
      <c r="W85" s="153"/>
      <c r="X85" s="158"/>
      <c r="Y85" s="161"/>
      <c r="Z85" s="153"/>
      <c r="AA85" s="153"/>
    </row>
    <row r="86" spans="1:34" ht="17.25" customHeight="1" x14ac:dyDescent="0.25">
      <c r="A86" s="159"/>
      <c r="B86" s="165"/>
      <c r="K86" s="467"/>
      <c r="L86" s="462"/>
      <c r="M86" s="463"/>
      <c r="N86" s="463"/>
      <c r="P86" s="153"/>
      <c r="Q86" s="153"/>
      <c r="R86" s="153"/>
      <c r="S86" s="153"/>
      <c r="T86" s="153"/>
      <c r="U86" s="153"/>
      <c r="V86" s="153"/>
      <c r="W86" s="153"/>
      <c r="X86" s="158"/>
      <c r="Y86" s="161"/>
      <c r="Z86" s="153"/>
      <c r="AA86" s="153"/>
    </row>
    <row r="87" spans="1:34" ht="20.25" customHeight="1" x14ac:dyDescent="0.25">
      <c r="A87" s="159"/>
      <c r="B87" s="476" t="s">
        <v>154</v>
      </c>
      <c r="C87" s="476"/>
      <c r="D87" s="476"/>
      <c r="E87" s="476"/>
      <c r="F87" s="476"/>
      <c r="G87" s="128"/>
      <c r="J87" s="153"/>
      <c r="K87" s="467"/>
      <c r="L87" s="463"/>
      <c r="M87" s="463"/>
      <c r="N87" s="463"/>
      <c r="P87" s="162" t="s">
        <v>34</v>
      </c>
      <c r="X87" s="158"/>
      <c r="Y87" s="161"/>
      <c r="Z87" s="153"/>
      <c r="AA87" s="153"/>
    </row>
    <row r="88" spans="1:34" ht="15.75" customHeight="1" x14ac:dyDescent="0.3">
      <c r="A88" s="159"/>
      <c r="B88" s="478" t="s">
        <v>331</v>
      </c>
      <c r="C88" s="478"/>
      <c r="D88" s="478"/>
      <c r="E88" s="479"/>
      <c r="F88" s="172"/>
      <c r="G88" s="166"/>
      <c r="H88" s="166"/>
      <c r="I88" s="166"/>
      <c r="J88" s="153"/>
      <c r="K88" s="468"/>
      <c r="L88" s="173"/>
      <c r="M88" s="174"/>
      <c r="N88" s="175"/>
      <c r="P88" s="127"/>
      <c r="X88" s="158"/>
      <c r="Y88" s="161"/>
      <c r="Z88" s="153"/>
      <c r="AA88" s="153"/>
    </row>
    <row r="89" spans="1:34" ht="99" customHeight="1" x14ac:dyDescent="0.25">
      <c r="A89" s="159"/>
      <c r="B89" s="480" t="s">
        <v>618</v>
      </c>
      <c r="C89" s="481"/>
      <c r="D89" s="464" t="s">
        <v>617</v>
      </c>
      <c r="E89" s="465"/>
      <c r="F89" s="465"/>
      <c r="G89" s="466"/>
      <c r="H89" s="464" t="s">
        <v>333</v>
      </c>
      <c r="I89" s="465"/>
      <c r="J89" s="465"/>
      <c r="K89" s="465"/>
      <c r="L89" s="465"/>
      <c r="M89" s="465"/>
      <c r="N89" s="466"/>
      <c r="P89" s="176" t="s">
        <v>616</v>
      </c>
      <c r="Q89" s="596" t="s">
        <v>615</v>
      </c>
      <c r="R89" s="597"/>
      <c r="S89" s="597"/>
      <c r="T89" s="597"/>
      <c r="U89" s="597"/>
      <c r="V89" s="597"/>
      <c r="W89" s="597"/>
      <c r="X89" s="598"/>
      <c r="Y89" s="177"/>
      <c r="Z89" s="178"/>
      <c r="AA89" s="179"/>
      <c r="AB89" s="179"/>
    </row>
    <row r="90" spans="1:34" ht="34.5" customHeight="1" x14ac:dyDescent="0.3">
      <c r="A90" s="159"/>
      <c r="B90" s="430" t="str">
        <f>Välj_text</f>
        <v>Välj Roll/kompetens</v>
      </c>
      <c r="C90" s="659"/>
      <c r="D90" s="427"/>
      <c r="E90" s="439"/>
      <c r="F90" s="439"/>
      <c r="G90" s="440"/>
      <c r="H90" s="438"/>
      <c r="I90" s="439"/>
      <c r="J90" s="439"/>
      <c r="K90" s="439"/>
      <c r="L90" s="439"/>
      <c r="M90" s="439"/>
      <c r="N90" s="440"/>
      <c r="O90" s="181"/>
      <c r="P90" s="123"/>
      <c r="Q90" s="441"/>
      <c r="R90" s="441"/>
      <c r="S90" s="441"/>
      <c r="T90" s="441"/>
      <c r="U90" s="441"/>
      <c r="V90" s="441"/>
      <c r="W90" s="441"/>
      <c r="X90" s="442"/>
      <c r="Y90" s="181"/>
      <c r="Z90" s="181"/>
      <c r="AA90" s="181" t="b">
        <f>IF(LEFT(B90,4)="Välj",FALSE,TRUE)</f>
        <v>0</v>
      </c>
      <c r="AB90" s="181" t="b">
        <f>IF(P90="Ja",TRUE,FALSE)</f>
        <v>0</v>
      </c>
      <c r="AH90" s="138" t="b">
        <f>AA90=AB90</f>
        <v>1</v>
      </c>
    </row>
    <row r="91" spans="1:34" ht="32.25" customHeight="1" x14ac:dyDescent="0.3">
      <c r="A91" s="159"/>
      <c r="B91" s="430" t="str">
        <f>Välj_text</f>
        <v>Välj Roll/kompetens</v>
      </c>
      <c r="C91" s="659"/>
      <c r="D91" s="427"/>
      <c r="E91" s="439"/>
      <c r="F91" s="439"/>
      <c r="G91" s="440"/>
      <c r="H91" s="438"/>
      <c r="I91" s="439"/>
      <c r="J91" s="439"/>
      <c r="K91" s="439"/>
      <c r="L91" s="439"/>
      <c r="M91" s="439"/>
      <c r="N91" s="440"/>
      <c r="O91" s="181"/>
      <c r="P91" s="123"/>
      <c r="Q91" s="441"/>
      <c r="R91" s="441"/>
      <c r="S91" s="441"/>
      <c r="T91" s="441"/>
      <c r="U91" s="441"/>
      <c r="V91" s="441"/>
      <c r="W91" s="441"/>
      <c r="X91" s="442"/>
      <c r="Y91" s="181"/>
      <c r="Z91" s="181"/>
      <c r="AA91" s="181" t="b">
        <f t="shared" ref="AA91:AA109" si="3">IF(LEFT(B91,4)="Välj",FALSE,TRUE)</f>
        <v>0</v>
      </c>
      <c r="AB91" s="181" t="b">
        <f t="shared" ref="AB91:AB109" si="4">IF(P91="Ja",TRUE,FALSE)</f>
        <v>0</v>
      </c>
      <c r="AH91" s="138" t="b">
        <f t="shared" ref="AH91:AH109" si="5">AA91=AB91</f>
        <v>1</v>
      </c>
    </row>
    <row r="92" spans="1:34" ht="32.25" customHeight="1" x14ac:dyDescent="0.3">
      <c r="A92" s="159"/>
      <c r="B92" s="430" t="str">
        <f>Välj_text</f>
        <v>Välj Roll/kompetens</v>
      </c>
      <c r="C92" s="659"/>
      <c r="D92" s="427"/>
      <c r="E92" s="439"/>
      <c r="F92" s="439"/>
      <c r="G92" s="440"/>
      <c r="H92" s="438"/>
      <c r="I92" s="439"/>
      <c r="J92" s="439"/>
      <c r="K92" s="439"/>
      <c r="L92" s="439"/>
      <c r="M92" s="439"/>
      <c r="N92" s="440"/>
      <c r="O92" s="181"/>
      <c r="P92" s="123"/>
      <c r="Q92" s="441"/>
      <c r="R92" s="441"/>
      <c r="S92" s="441"/>
      <c r="T92" s="441"/>
      <c r="U92" s="441"/>
      <c r="V92" s="441"/>
      <c r="W92" s="441"/>
      <c r="X92" s="442"/>
      <c r="Y92" s="181"/>
      <c r="Z92" s="181"/>
      <c r="AA92" s="181" t="b">
        <f t="shared" si="3"/>
        <v>0</v>
      </c>
      <c r="AB92" s="181" t="b">
        <f t="shared" si="4"/>
        <v>0</v>
      </c>
      <c r="AH92" s="138" t="b">
        <f t="shared" si="5"/>
        <v>1</v>
      </c>
    </row>
    <row r="93" spans="1:34" ht="32.25" customHeight="1" x14ac:dyDescent="0.3">
      <c r="A93" s="159"/>
      <c r="B93" s="430" t="str">
        <f>Välj_text</f>
        <v>Välj Roll/kompetens</v>
      </c>
      <c r="C93" s="659"/>
      <c r="D93" s="427"/>
      <c r="E93" s="439"/>
      <c r="F93" s="439"/>
      <c r="G93" s="440"/>
      <c r="H93" s="438"/>
      <c r="I93" s="439"/>
      <c r="J93" s="439"/>
      <c r="K93" s="439"/>
      <c r="L93" s="439"/>
      <c r="M93" s="439"/>
      <c r="N93" s="440"/>
      <c r="O93" s="181"/>
      <c r="P93" s="123"/>
      <c r="Q93" s="441"/>
      <c r="R93" s="441"/>
      <c r="S93" s="441"/>
      <c r="T93" s="441"/>
      <c r="U93" s="441"/>
      <c r="V93" s="441"/>
      <c r="W93" s="441"/>
      <c r="X93" s="442"/>
      <c r="Y93" s="181"/>
      <c r="Z93" s="181"/>
      <c r="AA93" s="181" t="b">
        <f t="shared" si="3"/>
        <v>0</v>
      </c>
      <c r="AB93" s="181" t="b">
        <f t="shared" si="4"/>
        <v>0</v>
      </c>
      <c r="AH93" s="138" t="b">
        <f t="shared" si="5"/>
        <v>1</v>
      </c>
    </row>
    <row r="94" spans="1:34" ht="32.25" customHeight="1" x14ac:dyDescent="0.3">
      <c r="A94" s="159"/>
      <c r="B94" s="430" t="str">
        <f>Välj_text</f>
        <v>Välj Roll/kompetens</v>
      </c>
      <c r="C94" s="659"/>
      <c r="D94" s="427"/>
      <c r="E94" s="439"/>
      <c r="F94" s="439"/>
      <c r="G94" s="440"/>
      <c r="H94" s="438"/>
      <c r="I94" s="439"/>
      <c r="J94" s="439"/>
      <c r="K94" s="439"/>
      <c r="L94" s="439"/>
      <c r="M94" s="439"/>
      <c r="N94" s="440"/>
      <c r="O94" s="181"/>
      <c r="P94" s="123"/>
      <c r="Q94" s="441"/>
      <c r="R94" s="441"/>
      <c r="S94" s="441"/>
      <c r="T94" s="441"/>
      <c r="U94" s="441"/>
      <c r="V94" s="441"/>
      <c r="W94" s="441"/>
      <c r="X94" s="442"/>
      <c r="Y94" s="181"/>
      <c r="Z94" s="181"/>
      <c r="AA94" s="181" t="b">
        <f t="shared" si="3"/>
        <v>0</v>
      </c>
      <c r="AB94" s="181" t="b">
        <f t="shared" si="4"/>
        <v>0</v>
      </c>
      <c r="AH94" s="138" t="b">
        <f t="shared" si="5"/>
        <v>1</v>
      </c>
    </row>
    <row r="95" spans="1:34" ht="32.25" customHeight="1" x14ac:dyDescent="0.3">
      <c r="A95" s="159"/>
      <c r="B95" s="430" t="str">
        <f>Välj_text</f>
        <v>Välj Roll/kompetens</v>
      </c>
      <c r="C95" s="659"/>
      <c r="D95" s="427"/>
      <c r="E95" s="439"/>
      <c r="F95" s="439"/>
      <c r="G95" s="440"/>
      <c r="H95" s="438"/>
      <c r="I95" s="439"/>
      <c r="J95" s="439"/>
      <c r="K95" s="439"/>
      <c r="L95" s="439"/>
      <c r="M95" s="439"/>
      <c r="N95" s="440"/>
      <c r="O95" s="216"/>
      <c r="P95" s="123"/>
      <c r="Q95" s="441"/>
      <c r="R95" s="441"/>
      <c r="S95" s="441"/>
      <c r="T95" s="441"/>
      <c r="U95" s="441"/>
      <c r="V95" s="441"/>
      <c r="W95" s="441"/>
      <c r="X95" s="442"/>
      <c r="Y95" s="181"/>
      <c r="Z95" s="181"/>
      <c r="AA95" s="181" t="b">
        <f t="shared" si="3"/>
        <v>0</v>
      </c>
      <c r="AB95" s="181" t="b">
        <f t="shared" si="4"/>
        <v>0</v>
      </c>
      <c r="AH95" s="138" t="b">
        <f t="shared" si="5"/>
        <v>1</v>
      </c>
    </row>
    <row r="96" spans="1:34" ht="32.25" customHeight="1" x14ac:dyDescent="0.3">
      <c r="A96" s="159"/>
      <c r="B96" s="430" t="str">
        <f>Välj_text</f>
        <v>Välj Roll/kompetens</v>
      </c>
      <c r="C96" s="659"/>
      <c r="D96" s="427"/>
      <c r="E96" s="439"/>
      <c r="F96" s="439"/>
      <c r="G96" s="440"/>
      <c r="H96" s="438"/>
      <c r="I96" s="439"/>
      <c r="J96" s="439"/>
      <c r="K96" s="439"/>
      <c r="L96" s="439"/>
      <c r="M96" s="439"/>
      <c r="N96" s="440"/>
      <c r="O96" s="181"/>
      <c r="P96" s="123"/>
      <c r="Q96" s="441"/>
      <c r="R96" s="441"/>
      <c r="S96" s="441"/>
      <c r="T96" s="441"/>
      <c r="U96" s="441"/>
      <c r="V96" s="441"/>
      <c r="W96" s="441"/>
      <c r="X96" s="442"/>
      <c r="Y96" s="181"/>
      <c r="Z96" s="181"/>
      <c r="AA96" s="181" t="b">
        <f t="shared" si="3"/>
        <v>0</v>
      </c>
      <c r="AB96" s="181" t="b">
        <f t="shared" si="4"/>
        <v>0</v>
      </c>
      <c r="AH96" s="138" t="b">
        <f t="shared" si="5"/>
        <v>1</v>
      </c>
    </row>
    <row r="97" spans="1:34" ht="32.25" customHeight="1" x14ac:dyDescent="0.3">
      <c r="A97" s="159"/>
      <c r="B97" s="430" t="str">
        <f>Välj_text</f>
        <v>Välj Roll/kompetens</v>
      </c>
      <c r="C97" s="659"/>
      <c r="D97" s="427"/>
      <c r="E97" s="439"/>
      <c r="F97" s="439"/>
      <c r="G97" s="440"/>
      <c r="H97" s="438"/>
      <c r="I97" s="439"/>
      <c r="J97" s="439"/>
      <c r="K97" s="439"/>
      <c r="L97" s="439"/>
      <c r="M97" s="439"/>
      <c r="N97" s="440"/>
      <c r="O97" s="181"/>
      <c r="P97" s="123"/>
      <c r="Q97" s="441"/>
      <c r="R97" s="441"/>
      <c r="S97" s="441"/>
      <c r="T97" s="441"/>
      <c r="U97" s="441"/>
      <c r="V97" s="441"/>
      <c r="W97" s="441"/>
      <c r="X97" s="442"/>
      <c r="Y97" s="181"/>
      <c r="Z97" s="181"/>
      <c r="AA97" s="181" t="b">
        <f t="shared" si="3"/>
        <v>0</v>
      </c>
      <c r="AB97" s="181" t="b">
        <f t="shared" si="4"/>
        <v>0</v>
      </c>
      <c r="AH97" s="138" t="b">
        <f t="shared" si="5"/>
        <v>1</v>
      </c>
    </row>
    <row r="98" spans="1:34" ht="32.25" customHeight="1" x14ac:dyDescent="0.3">
      <c r="A98" s="159"/>
      <c r="B98" s="430" t="str">
        <f>Välj_text</f>
        <v>Välj Roll/kompetens</v>
      </c>
      <c r="C98" s="659"/>
      <c r="D98" s="427"/>
      <c r="E98" s="439"/>
      <c r="F98" s="439"/>
      <c r="G98" s="440"/>
      <c r="H98" s="438"/>
      <c r="I98" s="439"/>
      <c r="J98" s="439"/>
      <c r="K98" s="439"/>
      <c r="L98" s="439"/>
      <c r="M98" s="439"/>
      <c r="N98" s="440"/>
      <c r="O98" s="181"/>
      <c r="P98" s="123"/>
      <c r="Q98" s="441"/>
      <c r="R98" s="441"/>
      <c r="S98" s="441"/>
      <c r="T98" s="441"/>
      <c r="U98" s="441"/>
      <c r="V98" s="441"/>
      <c r="W98" s="441"/>
      <c r="X98" s="442"/>
      <c r="Y98" s="181"/>
      <c r="Z98" s="181"/>
      <c r="AA98" s="181" t="b">
        <f t="shared" si="3"/>
        <v>0</v>
      </c>
      <c r="AB98" s="181" t="b">
        <f t="shared" si="4"/>
        <v>0</v>
      </c>
      <c r="AH98" s="138" t="b">
        <f t="shared" si="5"/>
        <v>1</v>
      </c>
    </row>
    <row r="99" spans="1:34" ht="32.25" customHeight="1" x14ac:dyDescent="0.3">
      <c r="A99" s="159"/>
      <c r="B99" s="430" t="str">
        <f>Välj_text</f>
        <v>Välj Roll/kompetens</v>
      </c>
      <c r="C99" s="659"/>
      <c r="D99" s="427"/>
      <c r="E99" s="439"/>
      <c r="F99" s="439"/>
      <c r="G99" s="440"/>
      <c r="H99" s="438"/>
      <c r="I99" s="439"/>
      <c r="J99" s="439"/>
      <c r="K99" s="439"/>
      <c r="L99" s="439"/>
      <c r="M99" s="439"/>
      <c r="N99" s="440"/>
      <c r="O99" s="181"/>
      <c r="P99" s="123"/>
      <c r="Q99" s="441"/>
      <c r="R99" s="441"/>
      <c r="S99" s="441"/>
      <c r="T99" s="441"/>
      <c r="U99" s="441"/>
      <c r="V99" s="441"/>
      <c r="W99" s="441"/>
      <c r="X99" s="442"/>
      <c r="Y99" s="181"/>
      <c r="Z99" s="181"/>
      <c r="AA99" s="181" t="b">
        <f t="shared" si="3"/>
        <v>0</v>
      </c>
      <c r="AB99" s="181" t="b">
        <f t="shared" si="4"/>
        <v>0</v>
      </c>
      <c r="AH99" s="138" t="b">
        <f t="shared" si="5"/>
        <v>1</v>
      </c>
    </row>
    <row r="100" spans="1:34" ht="32.25" customHeight="1" x14ac:dyDescent="0.3">
      <c r="A100" s="159"/>
      <c r="B100" s="430" t="str">
        <f>Välj_text</f>
        <v>Välj Roll/kompetens</v>
      </c>
      <c r="C100" s="659"/>
      <c r="D100" s="427"/>
      <c r="E100" s="439"/>
      <c r="F100" s="439"/>
      <c r="G100" s="440"/>
      <c r="H100" s="438"/>
      <c r="I100" s="439"/>
      <c r="J100" s="439"/>
      <c r="K100" s="439"/>
      <c r="L100" s="439"/>
      <c r="M100" s="439"/>
      <c r="N100" s="440"/>
      <c r="O100" s="181"/>
      <c r="P100" s="123"/>
      <c r="Q100" s="441"/>
      <c r="R100" s="441"/>
      <c r="S100" s="441"/>
      <c r="T100" s="441"/>
      <c r="U100" s="441"/>
      <c r="V100" s="441"/>
      <c r="W100" s="441"/>
      <c r="X100" s="442"/>
      <c r="Y100" s="181"/>
      <c r="Z100" s="181"/>
      <c r="AA100" s="181" t="b">
        <f t="shared" si="3"/>
        <v>0</v>
      </c>
      <c r="AB100" s="181" t="b">
        <f t="shared" si="4"/>
        <v>0</v>
      </c>
      <c r="AH100" s="138" t="b">
        <f t="shared" si="5"/>
        <v>1</v>
      </c>
    </row>
    <row r="101" spans="1:34" ht="32.25" customHeight="1" x14ac:dyDescent="0.3">
      <c r="A101" s="159"/>
      <c r="B101" s="430" t="str">
        <f>Välj_text</f>
        <v>Välj Roll/kompetens</v>
      </c>
      <c r="C101" s="659"/>
      <c r="D101" s="427"/>
      <c r="E101" s="439"/>
      <c r="F101" s="439"/>
      <c r="G101" s="440"/>
      <c r="H101" s="438"/>
      <c r="I101" s="439"/>
      <c r="J101" s="439"/>
      <c r="K101" s="439"/>
      <c r="L101" s="439"/>
      <c r="M101" s="439"/>
      <c r="N101" s="440"/>
      <c r="O101" s="181"/>
      <c r="P101" s="123"/>
      <c r="Q101" s="441"/>
      <c r="R101" s="441"/>
      <c r="S101" s="441"/>
      <c r="T101" s="441"/>
      <c r="U101" s="441"/>
      <c r="V101" s="441"/>
      <c r="W101" s="441"/>
      <c r="X101" s="442"/>
      <c r="Y101" s="181"/>
      <c r="Z101" s="181"/>
      <c r="AA101" s="181" t="b">
        <f t="shared" si="3"/>
        <v>0</v>
      </c>
      <c r="AB101" s="181" t="b">
        <f t="shared" si="4"/>
        <v>0</v>
      </c>
      <c r="AH101" s="138" t="b">
        <f t="shared" si="5"/>
        <v>1</v>
      </c>
    </row>
    <row r="102" spans="1:34" ht="32.25" customHeight="1" x14ac:dyDescent="0.3">
      <c r="A102" s="159"/>
      <c r="B102" s="430" t="str">
        <f>Välj_text</f>
        <v>Välj Roll/kompetens</v>
      </c>
      <c r="C102" s="659"/>
      <c r="D102" s="427"/>
      <c r="E102" s="439"/>
      <c r="F102" s="439"/>
      <c r="G102" s="440"/>
      <c r="H102" s="438"/>
      <c r="I102" s="439"/>
      <c r="J102" s="439"/>
      <c r="K102" s="439"/>
      <c r="L102" s="439"/>
      <c r="M102" s="439"/>
      <c r="N102" s="440"/>
      <c r="O102" s="181"/>
      <c r="P102" s="123"/>
      <c r="Q102" s="441"/>
      <c r="R102" s="441"/>
      <c r="S102" s="441"/>
      <c r="T102" s="441"/>
      <c r="U102" s="441"/>
      <c r="V102" s="441"/>
      <c r="W102" s="441"/>
      <c r="X102" s="442"/>
      <c r="Y102" s="181"/>
      <c r="Z102" s="181"/>
      <c r="AA102" s="181" t="b">
        <f t="shared" si="3"/>
        <v>0</v>
      </c>
      <c r="AB102" s="181" t="b">
        <f t="shared" si="4"/>
        <v>0</v>
      </c>
      <c r="AH102" s="138" t="b">
        <f t="shared" si="5"/>
        <v>1</v>
      </c>
    </row>
    <row r="103" spans="1:34" ht="32.25" customHeight="1" x14ac:dyDescent="0.3">
      <c r="A103" s="159"/>
      <c r="B103" s="430" t="str">
        <f>Välj_text</f>
        <v>Välj Roll/kompetens</v>
      </c>
      <c r="C103" s="659"/>
      <c r="D103" s="427"/>
      <c r="E103" s="439"/>
      <c r="F103" s="439"/>
      <c r="G103" s="440"/>
      <c r="H103" s="438"/>
      <c r="I103" s="439"/>
      <c r="J103" s="439"/>
      <c r="K103" s="439"/>
      <c r="L103" s="439"/>
      <c r="M103" s="439"/>
      <c r="N103" s="440"/>
      <c r="O103" s="181"/>
      <c r="P103" s="123"/>
      <c r="Q103" s="441"/>
      <c r="R103" s="441"/>
      <c r="S103" s="441"/>
      <c r="T103" s="441"/>
      <c r="U103" s="441"/>
      <c r="V103" s="441"/>
      <c r="W103" s="441"/>
      <c r="X103" s="442"/>
      <c r="Y103" s="181"/>
      <c r="Z103" s="181"/>
      <c r="AA103" s="181" t="b">
        <f t="shared" si="3"/>
        <v>0</v>
      </c>
      <c r="AB103" s="181" t="b">
        <f t="shared" si="4"/>
        <v>0</v>
      </c>
      <c r="AH103" s="138" t="b">
        <f t="shared" si="5"/>
        <v>1</v>
      </c>
    </row>
    <row r="104" spans="1:34" ht="32.25" customHeight="1" x14ac:dyDescent="0.3">
      <c r="A104" s="159"/>
      <c r="B104" s="430" t="str">
        <f>Välj_text</f>
        <v>Välj Roll/kompetens</v>
      </c>
      <c r="C104" s="659"/>
      <c r="D104" s="427"/>
      <c r="E104" s="439"/>
      <c r="F104" s="439"/>
      <c r="G104" s="440"/>
      <c r="H104" s="438"/>
      <c r="I104" s="439"/>
      <c r="J104" s="439"/>
      <c r="K104" s="439"/>
      <c r="L104" s="439"/>
      <c r="M104" s="439"/>
      <c r="N104" s="440"/>
      <c r="O104" s="216"/>
      <c r="P104" s="123"/>
      <c r="Q104" s="441"/>
      <c r="R104" s="441"/>
      <c r="S104" s="441"/>
      <c r="T104" s="441"/>
      <c r="U104" s="441"/>
      <c r="V104" s="441"/>
      <c r="W104" s="441"/>
      <c r="X104" s="442"/>
      <c r="Y104" s="181"/>
      <c r="Z104" s="181"/>
      <c r="AA104" s="181" t="b">
        <f t="shared" si="3"/>
        <v>0</v>
      </c>
      <c r="AB104" s="181" t="b">
        <f t="shared" si="4"/>
        <v>0</v>
      </c>
      <c r="AH104" s="138" t="b">
        <f t="shared" si="5"/>
        <v>1</v>
      </c>
    </row>
    <row r="105" spans="1:34" ht="32.25" customHeight="1" x14ac:dyDescent="0.3">
      <c r="A105" s="159"/>
      <c r="B105" s="430" t="str">
        <f>Välj_text</f>
        <v>Välj Roll/kompetens</v>
      </c>
      <c r="C105" s="659"/>
      <c r="D105" s="427"/>
      <c r="E105" s="439"/>
      <c r="F105" s="439"/>
      <c r="G105" s="440"/>
      <c r="H105" s="438"/>
      <c r="I105" s="439"/>
      <c r="J105" s="439"/>
      <c r="K105" s="439"/>
      <c r="L105" s="439"/>
      <c r="M105" s="439"/>
      <c r="N105" s="440"/>
      <c r="O105" s="181"/>
      <c r="P105" s="123"/>
      <c r="Q105" s="441"/>
      <c r="R105" s="441"/>
      <c r="S105" s="441"/>
      <c r="T105" s="441"/>
      <c r="U105" s="441"/>
      <c r="V105" s="441"/>
      <c r="W105" s="441"/>
      <c r="X105" s="442"/>
      <c r="Y105" s="181"/>
      <c r="Z105" s="181"/>
      <c r="AA105" s="181" t="b">
        <f t="shared" si="3"/>
        <v>0</v>
      </c>
      <c r="AB105" s="181" t="b">
        <f t="shared" si="4"/>
        <v>0</v>
      </c>
      <c r="AH105" s="138" t="b">
        <f t="shared" si="5"/>
        <v>1</v>
      </c>
    </row>
    <row r="106" spans="1:34" ht="32.25" customHeight="1" x14ac:dyDescent="0.3">
      <c r="A106" s="159"/>
      <c r="B106" s="430" t="str">
        <f>Välj_text</f>
        <v>Välj Roll/kompetens</v>
      </c>
      <c r="C106" s="659"/>
      <c r="D106" s="427"/>
      <c r="E106" s="439"/>
      <c r="F106" s="439"/>
      <c r="G106" s="440"/>
      <c r="H106" s="438"/>
      <c r="I106" s="439"/>
      <c r="J106" s="439"/>
      <c r="K106" s="439"/>
      <c r="L106" s="439"/>
      <c r="M106" s="439"/>
      <c r="N106" s="440"/>
      <c r="O106" s="181"/>
      <c r="P106" s="123"/>
      <c r="Q106" s="441"/>
      <c r="R106" s="441"/>
      <c r="S106" s="441"/>
      <c r="T106" s="441"/>
      <c r="U106" s="441"/>
      <c r="V106" s="441"/>
      <c r="W106" s="441"/>
      <c r="X106" s="442"/>
      <c r="Y106" s="181"/>
      <c r="Z106" s="181"/>
      <c r="AA106" s="181" t="b">
        <f t="shared" si="3"/>
        <v>0</v>
      </c>
      <c r="AB106" s="181" t="b">
        <f t="shared" si="4"/>
        <v>0</v>
      </c>
      <c r="AH106" s="138" t="b">
        <f t="shared" si="5"/>
        <v>1</v>
      </c>
    </row>
    <row r="107" spans="1:34" ht="32.25" customHeight="1" x14ac:dyDescent="0.3">
      <c r="A107" s="159"/>
      <c r="B107" s="430" t="str">
        <f>Välj_text</f>
        <v>Välj Roll/kompetens</v>
      </c>
      <c r="C107" s="659"/>
      <c r="D107" s="427"/>
      <c r="E107" s="439"/>
      <c r="F107" s="439"/>
      <c r="G107" s="440"/>
      <c r="H107" s="438"/>
      <c r="I107" s="439"/>
      <c r="J107" s="439"/>
      <c r="K107" s="439"/>
      <c r="L107" s="439"/>
      <c r="M107" s="439"/>
      <c r="N107" s="440"/>
      <c r="O107" s="181"/>
      <c r="P107" s="123"/>
      <c r="Q107" s="441"/>
      <c r="R107" s="441"/>
      <c r="S107" s="441"/>
      <c r="T107" s="441"/>
      <c r="U107" s="441"/>
      <c r="V107" s="441"/>
      <c r="W107" s="441"/>
      <c r="X107" s="442"/>
      <c r="Y107" s="181"/>
      <c r="Z107" s="181"/>
      <c r="AA107" s="181" t="b">
        <f t="shared" si="3"/>
        <v>0</v>
      </c>
      <c r="AB107" s="181" t="b">
        <f t="shared" si="4"/>
        <v>0</v>
      </c>
      <c r="AH107" s="138" t="b">
        <f t="shared" si="5"/>
        <v>1</v>
      </c>
    </row>
    <row r="108" spans="1:34" ht="32.25" customHeight="1" x14ac:dyDescent="0.3">
      <c r="A108" s="159"/>
      <c r="B108" s="430" t="str">
        <f>Välj_text</f>
        <v>Välj Roll/kompetens</v>
      </c>
      <c r="C108" s="659"/>
      <c r="D108" s="427"/>
      <c r="E108" s="439"/>
      <c r="F108" s="439"/>
      <c r="G108" s="440"/>
      <c r="H108" s="438"/>
      <c r="I108" s="439"/>
      <c r="J108" s="439"/>
      <c r="K108" s="439"/>
      <c r="L108" s="439"/>
      <c r="M108" s="439"/>
      <c r="N108" s="440"/>
      <c r="O108" s="181"/>
      <c r="P108" s="123"/>
      <c r="Q108" s="441"/>
      <c r="R108" s="441"/>
      <c r="S108" s="441"/>
      <c r="T108" s="441"/>
      <c r="U108" s="441"/>
      <c r="V108" s="441"/>
      <c r="W108" s="441"/>
      <c r="X108" s="442"/>
      <c r="Y108" s="181"/>
      <c r="Z108" s="181"/>
      <c r="AA108" s="181" t="b">
        <f t="shared" si="3"/>
        <v>0</v>
      </c>
      <c r="AB108" s="181" t="b">
        <f t="shared" si="4"/>
        <v>0</v>
      </c>
      <c r="AH108" s="138" t="b">
        <f t="shared" si="5"/>
        <v>1</v>
      </c>
    </row>
    <row r="109" spans="1:34" ht="32.25" customHeight="1" x14ac:dyDescent="0.3">
      <c r="A109" s="159"/>
      <c r="B109" s="430" t="str">
        <f>Välj_text</f>
        <v>Välj Roll/kompetens</v>
      </c>
      <c r="C109" s="659"/>
      <c r="D109" s="427"/>
      <c r="E109" s="439"/>
      <c r="F109" s="439"/>
      <c r="G109" s="440"/>
      <c r="H109" s="438"/>
      <c r="I109" s="439"/>
      <c r="J109" s="439"/>
      <c r="K109" s="439"/>
      <c r="L109" s="439"/>
      <c r="M109" s="439"/>
      <c r="N109" s="440"/>
      <c r="O109" s="181"/>
      <c r="P109" s="123"/>
      <c r="Q109" s="441"/>
      <c r="R109" s="441"/>
      <c r="S109" s="441"/>
      <c r="T109" s="441"/>
      <c r="U109" s="441"/>
      <c r="V109" s="441"/>
      <c r="W109" s="441"/>
      <c r="X109" s="442"/>
      <c r="Y109" s="181"/>
      <c r="Z109" s="181"/>
      <c r="AA109" s="181" t="b">
        <f t="shared" si="3"/>
        <v>0</v>
      </c>
      <c r="AB109" s="181" t="b">
        <f t="shared" si="4"/>
        <v>0</v>
      </c>
      <c r="AH109" s="138" t="b">
        <f t="shared" si="5"/>
        <v>1</v>
      </c>
    </row>
    <row r="110" spans="1:34" ht="13" x14ac:dyDescent="0.3">
      <c r="A110" s="159"/>
      <c r="B110" s="217"/>
      <c r="C110" s="172"/>
      <c r="D110" s="183"/>
      <c r="E110" s="172"/>
      <c r="F110" s="172"/>
      <c r="G110" s="166"/>
      <c r="H110" s="166"/>
      <c r="I110" s="166"/>
      <c r="J110" s="153"/>
      <c r="K110" s="184"/>
      <c r="L110" s="185"/>
      <c r="M110" s="174"/>
      <c r="N110" s="186"/>
      <c r="P110" s="127"/>
      <c r="X110" s="158"/>
      <c r="Y110" s="161"/>
      <c r="Z110" s="153"/>
      <c r="AA110" s="153"/>
    </row>
    <row r="111" spans="1:34" ht="29.25" customHeight="1" x14ac:dyDescent="0.25">
      <c r="A111" s="159"/>
      <c r="B111" s="172"/>
      <c r="C111" s="172"/>
      <c r="D111" s="183"/>
      <c r="E111" s="172"/>
      <c r="F111" s="172"/>
      <c r="G111" s="166"/>
      <c r="H111" s="613"/>
      <c r="I111" s="642"/>
      <c r="J111" s="642"/>
      <c r="K111" s="184"/>
      <c r="L111" s="687"/>
      <c r="M111" s="688"/>
      <c r="N111" s="688"/>
      <c r="P111" s="128"/>
      <c r="X111" s="158"/>
      <c r="Y111" s="161"/>
      <c r="Z111" s="153"/>
      <c r="AA111" s="153"/>
    </row>
    <row r="112" spans="1:34" ht="13" x14ac:dyDescent="0.25">
      <c r="A112" s="159"/>
      <c r="B112" s="172"/>
      <c r="C112" s="172"/>
      <c r="D112" s="183"/>
      <c r="E112" s="172"/>
      <c r="F112" s="172"/>
      <c r="G112" s="166"/>
      <c r="H112" s="166"/>
      <c r="I112" s="166"/>
      <c r="J112" s="153"/>
      <c r="K112" s="184"/>
      <c r="L112" s="688"/>
      <c r="M112" s="688"/>
      <c r="N112" s="688"/>
      <c r="P112" s="127"/>
      <c r="X112" s="158"/>
      <c r="Y112" s="161"/>
      <c r="Z112" s="153"/>
      <c r="AA112" s="153"/>
    </row>
    <row r="113" spans="1:34" ht="15.75" customHeight="1" x14ac:dyDescent="0.3">
      <c r="A113" s="200"/>
      <c r="B113" s="689" t="s">
        <v>332</v>
      </c>
      <c r="C113" s="689"/>
      <c r="D113" s="689"/>
      <c r="E113" s="690"/>
      <c r="F113" s="172"/>
      <c r="G113" s="166"/>
      <c r="H113" s="166"/>
      <c r="I113" s="166"/>
      <c r="J113" s="153"/>
      <c r="K113" s="184"/>
      <c r="L113" s="185"/>
      <c r="M113" s="174"/>
      <c r="N113" s="175"/>
      <c r="P113" s="127"/>
      <c r="X113" s="158"/>
      <c r="Y113" s="161"/>
      <c r="Z113" s="153"/>
      <c r="AA113" s="153"/>
    </row>
    <row r="114" spans="1:34" ht="99" customHeight="1" x14ac:dyDescent="0.25">
      <c r="A114" s="159"/>
      <c r="B114" s="675" t="s">
        <v>619</v>
      </c>
      <c r="C114" s="481"/>
      <c r="D114" s="675" t="s">
        <v>620</v>
      </c>
      <c r="E114" s="676"/>
      <c r="F114" s="677"/>
      <c r="G114" s="678"/>
      <c r="H114" s="675" t="s">
        <v>122</v>
      </c>
      <c r="I114" s="676"/>
      <c r="J114" s="677"/>
      <c r="K114" s="678"/>
      <c r="L114" s="289" t="s">
        <v>727</v>
      </c>
      <c r="M114" s="727" t="s">
        <v>727</v>
      </c>
      <c r="N114" s="728"/>
      <c r="P114" s="219" t="s">
        <v>156</v>
      </c>
      <c r="Q114" s="685" t="s">
        <v>75</v>
      </c>
      <c r="R114" s="465"/>
      <c r="S114" s="465"/>
      <c r="T114" s="465"/>
      <c r="U114" s="465"/>
      <c r="V114" s="465"/>
      <c r="W114" s="465"/>
      <c r="X114" s="686"/>
      <c r="Y114" s="177"/>
      <c r="Z114" s="178"/>
      <c r="AA114" s="179"/>
      <c r="AB114" s="179"/>
    </row>
    <row r="115" spans="1:34" ht="34.5" customHeight="1" x14ac:dyDescent="0.3">
      <c r="A115" s="159"/>
      <c r="B115" s="430" t="str">
        <f>Välj_text</f>
        <v>Välj Roll/kompetens</v>
      </c>
      <c r="C115" s="659"/>
      <c r="D115" s="427"/>
      <c r="E115" s="439"/>
      <c r="F115" s="439"/>
      <c r="G115" s="440"/>
      <c r="H115" s="660"/>
      <c r="I115" s="661"/>
      <c r="J115" s="661"/>
      <c r="K115" s="684"/>
      <c r="L115" s="11"/>
      <c r="M115" s="714"/>
      <c r="N115" s="715"/>
      <c r="O115" s="181"/>
      <c r="P115" s="275"/>
      <c r="Q115" s="672"/>
      <c r="R115" s="673"/>
      <c r="S115" s="673"/>
      <c r="T115" s="673"/>
      <c r="U115" s="673"/>
      <c r="V115" s="673"/>
      <c r="W115" s="673"/>
      <c r="X115" s="674"/>
      <c r="Y115" s="181"/>
      <c r="Z115" s="181"/>
      <c r="AA115" s="181" t="b">
        <f>IF(AND(K115="Bör-krav",L115&lt;=0),TRUE,FALSE)</f>
        <v>0</v>
      </c>
      <c r="AB115" s="181" t="b">
        <f>IF(K115="Ska-krav",TRUE,FALSE)</f>
        <v>0</v>
      </c>
      <c r="AH115" s="138" t="b">
        <f>IF(AND(K115="Ska-krav",P115&lt;&gt;"Ja"),TRUE,FALSE)</f>
        <v>0</v>
      </c>
    </row>
    <row r="116" spans="1:34" ht="32.25" customHeight="1" x14ac:dyDescent="0.3">
      <c r="A116" s="159"/>
      <c r="B116" s="430" t="str">
        <f>Välj_text</f>
        <v>Välj Roll/kompetens</v>
      </c>
      <c r="C116" s="659"/>
      <c r="D116" s="427"/>
      <c r="E116" s="439"/>
      <c r="F116" s="439"/>
      <c r="G116" s="440"/>
      <c r="H116" s="660"/>
      <c r="I116" s="661"/>
      <c r="J116" s="661"/>
      <c r="K116" s="684"/>
      <c r="L116" s="11"/>
      <c r="M116" s="714"/>
      <c r="N116" s="715"/>
      <c r="O116" s="181"/>
      <c r="P116" s="275"/>
      <c r="Q116" s="672"/>
      <c r="R116" s="673"/>
      <c r="S116" s="673"/>
      <c r="T116" s="673"/>
      <c r="U116" s="673"/>
      <c r="V116" s="673"/>
      <c r="W116" s="673"/>
      <c r="X116" s="674"/>
      <c r="Y116" s="181"/>
      <c r="Z116" s="181"/>
      <c r="AA116" s="181" t="b">
        <f t="shared" ref="AA116:AA135" si="6">IF(AND(K116="Bör-krav",L116&lt;=0),TRUE,FALSE)</f>
        <v>0</v>
      </c>
      <c r="AB116" s="181" t="b">
        <f t="shared" ref="AB116:AB135" si="7">IF(K116="Ska-krav",TRUE,FALSE)</f>
        <v>0</v>
      </c>
      <c r="AH116" s="138" t="b">
        <f t="shared" ref="AH116:AH135" si="8">IF(AND(K116="Ska-krav",P116&lt;&gt;"Ja"),TRUE,FALSE)</f>
        <v>0</v>
      </c>
    </row>
    <row r="117" spans="1:34" ht="32.25" customHeight="1" x14ac:dyDescent="0.3">
      <c r="A117" s="159"/>
      <c r="B117" s="430" t="str">
        <f>Välj_text</f>
        <v>Välj Roll/kompetens</v>
      </c>
      <c r="C117" s="659"/>
      <c r="D117" s="427"/>
      <c r="E117" s="439"/>
      <c r="F117" s="439"/>
      <c r="G117" s="440"/>
      <c r="H117" s="660"/>
      <c r="I117" s="661"/>
      <c r="J117" s="661"/>
      <c r="K117" s="684"/>
      <c r="L117" s="11"/>
      <c r="M117" s="714"/>
      <c r="N117" s="715"/>
      <c r="O117" s="181"/>
      <c r="P117" s="275"/>
      <c r="Q117" s="672"/>
      <c r="R117" s="673"/>
      <c r="S117" s="673"/>
      <c r="T117" s="673"/>
      <c r="U117" s="673"/>
      <c r="V117" s="673"/>
      <c r="W117" s="673"/>
      <c r="X117" s="674"/>
      <c r="Y117" s="181"/>
      <c r="Z117" s="181"/>
      <c r="AA117" s="181" t="b">
        <f t="shared" si="6"/>
        <v>0</v>
      </c>
      <c r="AB117" s="181" t="b">
        <f t="shared" si="7"/>
        <v>0</v>
      </c>
      <c r="AH117" s="138" t="b">
        <f t="shared" si="8"/>
        <v>0</v>
      </c>
    </row>
    <row r="118" spans="1:34" ht="32.25" customHeight="1" x14ac:dyDescent="0.3">
      <c r="A118" s="159"/>
      <c r="B118" s="430" t="str">
        <f>Välj_text</f>
        <v>Välj Roll/kompetens</v>
      </c>
      <c r="C118" s="659"/>
      <c r="D118" s="427"/>
      <c r="E118" s="439"/>
      <c r="F118" s="439"/>
      <c r="G118" s="440"/>
      <c r="H118" s="660"/>
      <c r="I118" s="661"/>
      <c r="J118" s="661"/>
      <c r="K118" s="684"/>
      <c r="L118" s="11"/>
      <c r="M118" s="714"/>
      <c r="N118" s="715"/>
      <c r="O118" s="181"/>
      <c r="P118" s="275"/>
      <c r="Q118" s="672"/>
      <c r="R118" s="673"/>
      <c r="S118" s="673"/>
      <c r="T118" s="673"/>
      <c r="U118" s="673"/>
      <c r="V118" s="673"/>
      <c r="W118" s="673"/>
      <c r="X118" s="674"/>
      <c r="Y118" s="181"/>
      <c r="Z118" s="181"/>
      <c r="AA118" s="181" t="b">
        <f t="shared" si="6"/>
        <v>0</v>
      </c>
      <c r="AB118" s="181" t="b">
        <f t="shared" si="7"/>
        <v>0</v>
      </c>
      <c r="AH118" s="138" t="b">
        <f t="shared" si="8"/>
        <v>0</v>
      </c>
    </row>
    <row r="119" spans="1:34" ht="32.25" customHeight="1" x14ac:dyDescent="0.3">
      <c r="A119" s="159"/>
      <c r="B119" s="430" t="str">
        <f>Välj_text</f>
        <v>Välj Roll/kompetens</v>
      </c>
      <c r="C119" s="659"/>
      <c r="D119" s="427"/>
      <c r="E119" s="439"/>
      <c r="F119" s="439"/>
      <c r="G119" s="440"/>
      <c r="H119" s="660"/>
      <c r="I119" s="661"/>
      <c r="J119" s="661"/>
      <c r="K119" s="684"/>
      <c r="L119" s="11"/>
      <c r="M119" s="714"/>
      <c r="N119" s="715"/>
      <c r="O119" s="181"/>
      <c r="P119" s="275"/>
      <c r="Q119" s="672"/>
      <c r="R119" s="673"/>
      <c r="S119" s="673"/>
      <c r="T119" s="673"/>
      <c r="U119" s="673"/>
      <c r="V119" s="673"/>
      <c r="W119" s="673"/>
      <c r="X119" s="674"/>
      <c r="Y119" s="181"/>
      <c r="Z119" s="181"/>
      <c r="AA119" s="181" t="b">
        <f t="shared" si="6"/>
        <v>0</v>
      </c>
      <c r="AB119" s="181" t="b">
        <f t="shared" si="7"/>
        <v>0</v>
      </c>
      <c r="AH119" s="138" t="b">
        <f t="shared" si="8"/>
        <v>0</v>
      </c>
    </row>
    <row r="120" spans="1:34" ht="32.25" customHeight="1" x14ac:dyDescent="0.3">
      <c r="A120" s="159"/>
      <c r="B120" s="430" t="str">
        <f>Välj_text</f>
        <v>Välj Roll/kompetens</v>
      </c>
      <c r="C120" s="659"/>
      <c r="D120" s="427"/>
      <c r="E120" s="439"/>
      <c r="F120" s="439"/>
      <c r="G120" s="440"/>
      <c r="H120" s="660"/>
      <c r="I120" s="661"/>
      <c r="J120" s="661"/>
      <c r="K120" s="684"/>
      <c r="L120" s="11"/>
      <c r="M120" s="714"/>
      <c r="N120" s="715"/>
      <c r="O120" s="181"/>
      <c r="P120" s="275"/>
      <c r="Q120" s="672"/>
      <c r="R120" s="673"/>
      <c r="S120" s="673"/>
      <c r="T120" s="673"/>
      <c r="U120" s="673"/>
      <c r="V120" s="673"/>
      <c r="W120" s="673"/>
      <c r="X120" s="674"/>
      <c r="Y120" s="181"/>
      <c r="Z120" s="181"/>
      <c r="AA120" s="181" t="b">
        <f t="shared" si="6"/>
        <v>0</v>
      </c>
      <c r="AB120" s="181" t="b">
        <f t="shared" si="7"/>
        <v>0</v>
      </c>
      <c r="AH120" s="138" t="b">
        <f t="shared" si="8"/>
        <v>0</v>
      </c>
    </row>
    <row r="121" spans="1:34" ht="32.25" customHeight="1" x14ac:dyDescent="0.3">
      <c r="A121" s="159"/>
      <c r="B121" s="430" t="str">
        <f>Välj_text</f>
        <v>Välj Roll/kompetens</v>
      </c>
      <c r="C121" s="659"/>
      <c r="D121" s="427"/>
      <c r="E121" s="439"/>
      <c r="F121" s="439"/>
      <c r="G121" s="440"/>
      <c r="H121" s="660"/>
      <c r="I121" s="661"/>
      <c r="J121" s="661"/>
      <c r="K121" s="684"/>
      <c r="L121" s="11"/>
      <c r="M121" s="714"/>
      <c r="N121" s="715"/>
      <c r="O121" s="216"/>
      <c r="P121" s="275"/>
      <c r="Q121" s="672"/>
      <c r="R121" s="673"/>
      <c r="S121" s="673"/>
      <c r="T121" s="673"/>
      <c r="U121" s="673"/>
      <c r="V121" s="673"/>
      <c r="W121" s="673"/>
      <c r="X121" s="674"/>
      <c r="Y121" s="181"/>
      <c r="Z121" s="181"/>
      <c r="AA121" s="181" t="b">
        <f t="shared" si="6"/>
        <v>0</v>
      </c>
      <c r="AB121" s="181" t="b">
        <f t="shared" si="7"/>
        <v>0</v>
      </c>
      <c r="AH121" s="138" t="b">
        <f t="shared" si="8"/>
        <v>0</v>
      </c>
    </row>
    <row r="122" spans="1:34" ht="32.25" customHeight="1" x14ac:dyDescent="0.3">
      <c r="A122" s="159"/>
      <c r="B122" s="430" t="str">
        <f>Välj_text</f>
        <v>Välj Roll/kompetens</v>
      </c>
      <c r="C122" s="659"/>
      <c r="D122" s="427"/>
      <c r="E122" s="439"/>
      <c r="F122" s="439"/>
      <c r="G122" s="440"/>
      <c r="H122" s="660"/>
      <c r="I122" s="661"/>
      <c r="J122" s="661"/>
      <c r="K122" s="684"/>
      <c r="L122" s="11"/>
      <c r="M122" s="714"/>
      <c r="N122" s="715"/>
      <c r="O122" s="181"/>
      <c r="P122" s="275"/>
      <c r="Q122" s="672"/>
      <c r="R122" s="673"/>
      <c r="S122" s="673"/>
      <c r="T122" s="673"/>
      <c r="U122" s="673"/>
      <c r="V122" s="673"/>
      <c r="W122" s="673"/>
      <c r="X122" s="674"/>
      <c r="Y122" s="181"/>
      <c r="Z122" s="181"/>
      <c r="AA122" s="181" t="b">
        <f t="shared" si="6"/>
        <v>0</v>
      </c>
      <c r="AB122" s="181" t="b">
        <f t="shared" si="7"/>
        <v>0</v>
      </c>
      <c r="AH122" s="138" t="b">
        <f t="shared" si="8"/>
        <v>0</v>
      </c>
    </row>
    <row r="123" spans="1:34" ht="32.25" customHeight="1" x14ac:dyDescent="0.3">
      <c r="A123" s="159"/>
      <c r="B123" s="430" t="str">
        <f>Välj_text</f>
        <v>Välj Roll/kompetens</v>
      </c>
      <c r="C123" s="659"/>
      <c r="D123" s="427"/>
      <c r="E123" s="439"/>
      <c r="F123" s="439"/>
      <c r="G123" s="440"/>
      <c r="H123" s="660"/>
      <c r="I123" s="661"/>
      <c r="J123" s="661"/>
      <c r="K123" s="684"/>
      <c r="L123" s="11"/>
      <c r="M123" s="714"/>
      <c r="N123" s="715"/>
      <c r="O123" s="181"/>
      <c r="P123" s="275"/>
      <c r="Q123" s="672"/>
      <c r="R123" s="673"/>
      <c r="S123" s="673"/>
      <c r="T123" s="673"/>
      <c r="U123" s="673"/>
      <c r="V123" s="673"/>
      <c r="W123" s="673"/>
      <c r="X123" s="674"/>
      <c r="Y123" s="181"/>
      <c r="Z123" s="181"/>
      <c r="AA123" s="181" t="b">
        <f t="shared" si="6"/>
        <v>0</v>
      </c>
      <c r="AB123" s="181" t="b">
        <f t="shared" si="7"/>
        <v>0</v>
      </c>
      <c r="AH123" s="138" t="b">
        <f t="shared" si="8"/>
        <v>0</v>
      </c>
    </row>
    <row r="124" spans="1:34" ht="32.25" customHeight="1" x14ac:dyDescent="0.3">
      <c r="A124" s="159"/>
      <c r="B124" s="430" t="str">
        <f>Välj_text</f>
        <v>Välj Roll/kompetens</v>
      </c>
      <c r="C124" s="659"/>
      <c r="D124" s="427"/>
      <c r="E124" s="439"/>
      <c r="F124" s="439"/>
      <c r="G124" s="440"/>
      <c r="H124" s="660"/>
      <c r="I124" s="661"/>
      <c r="J124" s="661"/>
      <c r="K124" s="662"/>
      <c r="L124" s="11"/>
      <c r="M124" s="714"/>
      <c r="N124" s="715"/>
      <c r="O124" s="181"/>
      <c r="P124" s="275"/>
      <c r="Q124" s="672"/>
      <c r="R124" s="673"/>
      <c r="S124" s="673"/>
      <c r="T124" s="673"/>
      <c r="U124" s="673"/>
      <c r="V124" s="673"/>
      <c r="W124" s="673"/>
      <c r="X124" s="674"/>
      <c r="Y124" s="181"/>
      <c r="Z124" s="181"/>
      <c r="AA124" s="181" t="b">
        <f t="shared" si="6"/>
        <v>0</v>
      </c>
      <c r="AB124" s="181" t="b">
        <f t="shared" si="7"/>
        <v>0</v>
      </c>
      <c r="AH124" s="138" t="b">
        <f t="shared" si="8"/>
        <v>0</v>
      </c>
    </row>
    <row r="125" spans="1:34" ht="70.5" customHeight="1" x14ac:dyDescent="0.3">
      <c r="A125" s="159"/>
      <c r="B125" s="480" t="s">
        <v>623</v>
      </c>
      <c r="C125" s="726"/>
      <c r="D125" s="675" t="s">
        <v>624</v>
      </c>
      <c r="E125" s="676"/>
      <c r="F125" s="677"/>
      <c r="G125" s="678"/>
      <c r="H125" s="675" t="s">
        <v>625</v>
      </c>
      <c r="I125" s="676"/>
      <c r="J125" s="677"/>
      <c r="K125" s="678"/>
      <c r="L125" s="289" t="s">
        <v>727</v>
      </c>
      <c r="M125" s="727" t="s">
        <v>727</v>
      </c>
      <c r="N125" s="728"/>
      <c r="O125" s="181"/>
      <c r="P125" s="220" t="s">
        <v>626</v>
      </c>
      <c r="Q125" s="681" t="s">
        <v>627</v>
      </c>
      <c r="R125" s="682"/>
      <c r="S125" s="683"/>
      <c r="T125" s="669" t="s">
        <v>628</v>
      </c>
      <c r="U125" s="670"/>
      <c r="V125" s="670"/>
      <c r="W125" s="670"/>
      <c r="X125" s="671"/>
      <c r="Z125" s="181"/>
      <c r="AA125" s="181" t="b">
        <f t="shared" si="6"/>
        <v>0</v>
      </c>
      <c r="AB125" s="181" t="b">
        <f t="shared" si="7"/>
        <v>0</v>
      </c>
      <c r="AH125" s="138"/>
    </row>
    <row r="126" spans="1:34" ht="32.25" customHeight="1" x14ac:dyDescent="0.3">
      <c r="A126" s="159"/>
      <c r="B126" s="430" t="str">
        <f>Välj_text</f>
        <v>Välj Roll/kompetens</v>
      </c>
      <c r="C126" s="659"/>
      <c r="D126" s="427"/>
      <c r="E126" s="439"/>
      <c r="F126" s="439"/>
      <c r="G126" s="440"/>
      <c r="H126" s="660"/>
      <c r="I126" s="661"/>
      <c r="J126" s="661"/>
      <c r="K126" s="662"/>
      <c r="L126" s="11"/>
      <c r="M126" s="714"/>
      <c r="N126" s="715"/>
      <c r="O126" s="181"/>
      <c r="P126" s="276"/>
      <c r="Q126" s="430"/>
      <c r="R126" s="665"/>
      <c r="S126" s="431"/>
      <c r="T126" s="666"/>
      <c r="U126" s="667"/>
      <c r="V126" s="667"/>
      <c r="W126" s="667"/>
      <c r="X126" s="668"/>
      <c r="Y126" s="181"/>
      <c r="Z126" s="181"/>
      <c r="AA126" s="181" t="b">
        <f t="shared" si="6"/>
        <v>0</v>
      </c>
      <c r="AB126" s="181" t="b">
        <f t="shared" si="7"/>
        <v>0</v>
      </c>
      <c r="AH126" s="138" t="b">
        <f t="shared" si="8"/>
        <v>0</v>
      </c>
    </row>
    <row r="127" spans="1:34" ht="32.25" customHeight="1" x14ac:dyDescent="0.3">
      <c r="A127" s="159"/>
      <c r="B127" s="430" t="str">
        <f>Välj_text</f>
        <v>Välj Roll/kompetens</v>
      </c>
      <c r="C127" s="659"/>
      <c r="D127" s="427"/>
      <c r="E127" s="439"/>
      <c r="F127" s="439"/>
      <c r="G127" s="440"/>
      <c r="H127" s="660"/>
      <c r="I127" s="661"/>
      <c r="J127" s="661"/>
      <c r="K127" s="662"/>
      <c r="L127" s="11"/>
      <c r="M127" s="714"/>
      <c r="N127" s="715"/>
      <c r="O127" s="181"/>
      <c r="P127" s="276"/>
      <c r="Q127" s="430"/>
      <c r="R127" s="665"/>
      <c r="S127" s="431"/>
      <c r="T127" s="666"/>
      <c r="U127" s="667"/>
      <c r="V127" s="667"/>
      <c r="W127" s="667"/>
      <c r="X127" s="668"/>
      <c r="Y127" s="181"/>
      <c r="Z127" s="181"/>
      <c r="AA127" s="181" t="b">
        <f t="shared" si="6"/>
        <v>0</v>
      </c>
      <c r="AB127" s="181" t="b">
        <f t="shared" si="7"/>
        <v>0</v>
      </c>
      <c r="AH127" s="138" t="b">
        <f t="shared" si="8"/>
        <v>0</v>
      </c>
    </row>
    <row r="128" spans="1:34" ht="32.25" customHeight="1" x14ac:dyDescent="0.3">
      <c r="A128" s="159"/>
      <c r="B128" s="430" t="str">
        <f>Välj_text</f>
        <v>Välj Roll/kompetens</v>
      </c>
      <c r="C128" s="659"/>
      <c r="D128" s="427"/>
      <c r="E128" s="439"/>
      <c r="F128" s="439"/>
      <c r="G128" s="440"/>
      <c r="H128" s="660"/>
      <c r="I128" s="661"/>
      <c r="J128" s="661"/>
      <c r="K128" s="662"/>
      <c r="L128" s="11"/>
      <c r="M128" s="714"/>
      <c r="N128" s="715"/>
      <c r="O128" s="181"/>
      <c r="P128" s="276"/>
      <c r="Q128" s="430"/>
      <c r="R128" s="665"/>
      <c r="S128" s="431"/>
      <c r="T128" s="666"/>
      <c r="U128" s="667"/>
      <c r="V128" s="667"/>
      <c r="W128" s="667"/>
      <c r="X128" s="668"/>
      <c r="Y128" s="181"/>
      <c r="Z128" s="181"/>
      <c r="AA128" s="181" t="b">
        <f t="shared" si="6"/>
        <v>0</v>
      </c>
      <c r="AB128" s="181" t="b">
        <f t="shared" si="7"/>
        <v>0</v>
      </c>
      <c r="AH128" s="138" t="b">
        <f t="shared" si="8"/>
        <v>0</v>
      </c>
    </row>
    <row r="129" spans="1:34" ht="32.25" customHeight="1" x14ac:dyDescent="0.3">
      <c r="A129" s="159"/>
      <c r="B129" s="430" t="str">
        <f>Välj_text</f>
        <v>Välj Roll/kompetens</v>
      </c>
      <c r="C129" s="659"/>
      <c r="D129" s="427"/>
      <c r="E129" s="439"/>
      <c r="F129" s="439"/>
      <c r="G129" s="440"/>
      <c r="H129" s="660"/>
      <c r="I129" s="661"/>
      <c r="J129" s="661"/>
      <c r="K129" s="662"/>
      <c r="L129" s="11"/>
      <c r="M129" s="714"/>
      <c r="N129" s="715"/>
      <c r="O129" s="216"/>
      <c r="P129" s="276"/>
      <c r="Q129" s="430"/>
      <c r="R129" s="665"/>
      <c r="S129" s="431"/>
      <c r="T129" s="666"/>
      <c r="U129" s="667"/>
      <c r="V129" s="667"/>
      <c r="W129" s="667"/>
      <c r="X129" s="668"/>
      <c r="Y129" s="181"/>
      <c r="Z129" s="181"/>
      <c r="AA129" s="181" t="b">
        <f t="shared" si="6"/>
        <v>0</v>
      </c>
      <c r="AB129" s="181" t="b">
        <f t="shared" si="7"/>
        <v>0</v>
      </c>
      <c r="AH129" s="138" t="b">
        <f t="shared" si="8"/>
        <v>0</v>
      </c>
    </row>
    <row r="130" spans="1:34" ht="32.25" customHeight="1" x14ac:dyDescent="0.3">
      <c r="A130" s="159"/>
      <c r="B130" s="430" t="str">
        <f>Välj_text</f>
        <v>Välj Roll/kompetens</v>
      </c>
      <c r="C130" s="659"/>
      <c r="D130" s="427"/>
      <c r="E130" s="439"/>
      <c r="F130" s="439"/>
      <c r="G130" s="440"/>
      <c r="H130" s="660"/>
      <c r="I130" s="661"/>
      <c r="J130" s="661"/>
      <c r="K130" s="662"/>
      <c r="L130" s="11"/>
      <c r="M130" s="714"/>
      <c r="N130" s="715"/>
      <c r="O130" s="181"/>
      <c r="P130" s="276"/>
      <c r="Q130" s="430"/>
      <c r="R130" s="665"/>
      <c r="S130" s="431"/>
      <c r="T130" s="666"/>
      <c r="U130" s="667"/>
      <c r="V130" s="667"/>
      <c r="W130" s="667"/>
      <c r="X130" s="668"/>
      <c r="Y130" s="181"/>
      <c r="Z130" s="181"/>
      <c r="AA130" s="181" t="b">
        <f t="shared" si="6"/>
        <v>0</v>
      </c>
      <c r="AB130" s="181" t="b">
        <f t="shared" si="7"/>
        <v>0</v>
      </c>
      <c r="AH130" s="138" t="b">
        <f t="shared" si="8"/>
        <v>0</v>
      </c>
    </row>
    <row r="131" spans="1:34" ht="32.25" customHeight="1" x14ac:dyDescent="0.3">
      <c r="A131" s="159"/>
      <c r="B131" s="430" t="str">
        <f>Välj_text</f>
        <v>Välj Roll/kompetens</v>
      </c>
      <c r="C131" s="659"/>
      <c r="D131" s="427"/>
      <c r="E131" s="439"/>
      <c r="F131" s="439"/>
      <c r="G131" s="440"/>
      <c r="H131" s="660"/>
      <c r="I131" s="661"/>
      <c r="J131" s="661"/>
      <c r="K131" s="662"/>
      <c r="L131" s="11"/>
      <c r="M131" s="714"/>
      <c r="N131" s="715"/>
      <c r="O131" s="181"/>
      <c r="P131" s="276"/>
      <c r="Q131" s="430"/>
      <c r="R131" s="665"/>
      <c r="S131" s="431"/>
      <c r="T131" s="666"/>
      <c r="U131" s="667"/>
      <c r="V131" s="667"/>
      <c r="W131" s="667"/>
      <c r="X131" s="668"/>
      <c r="Y131" s="181"/>
      <c r="Z131" s="181"/>
      <c r="AA131" s="181" t="b">
        <f t="shared" si="6"/>
        <v>0</v>
      </c>
      <c r="AB131" s="181" t="b">
        <f t="shared" si="7"/>
        <v>0</v>
      </c>
      <c r="AH131" s="138" t="b">
        <f t="shared" si="8"/>
        <v>0</v>
      </c>
    </row>
    <row r="132" spans="1:34" ht="32.25" customHeight="1" x14ac:dyDescent="0.3">
      <c r="A132" s="159"/>
      <c r="B132" s="430" t="str">
        <f>Välj_text</f>
        <v>Välj Roll/kompetens</v>
      </c>
      <c r="C132" s="659"/>
      <c r="D132" s="427"/>
      <c r="E132" s="439"/>
      <c r="F132" s="439"/>
      <c r="G132" s="440"/>
      <c r="H132" s="660"/>
      <c r="I132" s="661"/>
      <c r="J132" s="661"/>
      <c r="K132" s="662"/>
      <c r="L132" s="11"/>
      <c r="M132" s="714"/>
      <c r="N132" s="715"/>
      <c r="O132" s="181"/>
      <c r="P132" s="276"/>
      <c r="Q132" s="430"/>
      <c r="R132" s="665"/>
      <c r="S132" s="431"/>
      <c r="T132" s="666"/>
      <c r="U132" s="667"/>
      <c r="V132" s="667"/>
      <c r="W132" s="667"/>
      <c r="X132" s="668"/>
      <c r="Y132" s="181"/>
      <c r="Z132" s="181"/>
      <c r="AA132" s="181" t="b">
        <f t="shared" si="6"/>
        <v>0</v>
      </c>
      <c r="AB132" s="181" t="b">
        <f t="shared" si="7"/>
        <v>0</v>
      </c>
      <c r="AH132" s="138" t="b">
        <f t="shared" si="8"/>
        <v>0</v>
      </c>
    </row>
    <row r="133" spans="1:34" ht="32.25" customHeight="1" x14ac:dyDescent="0.3">
      <c r="A133" s="159"/>
      <c r="B133" s="430" t="str">
        <f>Välj_text</f>
        <v>Välj Roll/kompetens</v>
      </c>
      <c r="C133" s="659"/>
      <c r="D133" s="427"/>
      <c r="E133" s="439"/>
      <c r="F133" s="439"/>
      <c r="G133" s="440"/>
      <c r="H133" s="660"/>
      <c r="I133" s="661"/>
      <c r="J133" s="661"/>
      <c r="K133" s="662"/>
      <c r="L133" s="11"/>
      <c r="M133" s="714"/>
      <c r="N133" s="715"/>
      <c r="O133" s="181"/>
      <c r="P133" s="276"/>
      <c r="Q133" s="430"/>
      <c r="R133" s="665"/>
      <c r="S133" s="431"/>
      <c r="T133" s="666"/>
      <c r="U133" s="667"/>
      <c r="V133" s="667"/>
      <c r="W133" s="667"/>
      <c r="X133" s="668"/>
      <c r="Y133" s="181"/>
      <c r="Z133" s="181"/>
      <c r="AA133" s="181" t="b">
        <f t="shared" si="6"/>
        <v>0</v>
      </c>
      <c r="AB133" s="181" t="b">
        <f t="shared" si="7"/>
        <v>0</v>
      </c>
      <c r="AH133" s="138" t="b">
        <f t="shared" si="8"/>
        <v>0</v>
      </c>
    </row>
    <row r="134" spans="1:34" ht="32.25" customHeight="1" x14ac:dyDescent="0.3">
      <c r="A134" s="159"/>
      <c r="B134" s="430" t="str">
        <f>Välj_text</f>
        <v>Välj Roll/kompetens</v>
      </c>
      <c r="C134" s="659"/>
      <c r="D134" s="427"/>
      <c r="E134" s="439"/>
      <c r="F134" s="439"/>
      <c r="G134" s="440"/>
      <c r="H134" s="660"/>
      <c r="I134" s="661"/>
      <c r="J134" s="661"/>
      <c r="K134" s="662"/>
      <c r="L134" s="11"/>
      <c r="M134" s="714"/>
      <c r="N134" s="715"/>
      <c r="O134" s="181"/>
      <c r="P134" s="276"/>
      <c r="Q134" s="430"/>
      <c r="R134" s="665"/>
      <c r="S134" s="431"/>
      <c r="T134" s="666"/>
      <c r="U134" s="667"/>
      <c r="V134" s="667"/>
      <c r="W134" s="667"/>
      <c r="X134" s="668"/>
      <c r="Y134" s="181"/>
      <c r="Z134" s="181"/>
      <c r="AA134" s="181" t="b">
        <f t="shared" si="6"/>
        <v>0</v>
      </c>
      <c r="AB134" s="181" t="b">
        <f t="shared" si="7"/>
        <v>0</v>
      </c>
      <c r="AH134" s="138" t="b">
        <f t="shared" si="8"/>
        <v>0</v>
      </c>
    </row>
    <row r="135" spans="1:34" ht="32.25" customHeight="1" x14ac:dyDescent="0.3">
      <c r="A135" s="159"/>
      <c r="B135" s="430" t="str">
        <f>Välj_text</f>
        <v>Välj Roll/kompetens</v>
      </c>
      <c r="C135" s="659"/>
      <c r="D135" s="427"/>
      <c r="E135" s="439"/>
      <c r="F135" s="439"/>
      <c r="G135" s="440"/>
      <c r="H135" s="660"/>
      <c r="I135" s="661"/>
      <c r="J135" s="661"/>
      <c r="K135" s="662"/>
      <c r="L135" s="11"/>
      <c r="M135" s="714"/>
      <c r="N135" s="715"/>
      <c r="O135" s="221"/>
      <c r="P135" s="276"/>
      <c r="Q135" s="430"/>
      <c r="R135" s="665"/>
      <c r="S135" s="431"/>
      <c r="T135" s="666"/>
      <c r="U135" s="667"/>
      <c r="V135" s="667"/>
      <c r="W135" s="667"/>
      <c r="X135" s="668"/>
      <c r="Y135" s="181"/>
      <c r="Z135" s="181"/>
      <c r="AA135" s="181" t="b">
        <f t="shared" si="6"/>
        <v>0</v>
      </c>
      <c r="AB135" s="181" t="b">
        <f t="shared" si="7"/>
        <v>0</v>
      </c>
      <c r="AH135" s="138" t="b">
        <f t="shared" si="8"/>
        <v>0</v>
      </c>
    </row>
    <row r="136" spans="1:34" ht="6.75" customHeight="1" x14ac:dyDescent="0.3">
      <c r="A136" s="126">
        <v>1</v>
      </c>
      <c r="AA136" s="181"/>
      <c r="AB136" s="181"/>
      <c r="AH136" s="138"/>
    </row>
    <row r="137" spans="1:34" ht="14" x14ac:dyDescent="0.3">
      <c r="A137" s="159"/>
      <c r="B137" s="153"/>
      <c r="C137" s="153"/>
      <c r="D137" s="153"/>
      <c r="E137" s="153"/>
      <c r="F137" s="153"/>
      <c r="G137" s="153"/>
      <c r="H137" s="153"/>
      <c r="I137" s="153"/>
      <c r="J137" s="153"/>
      <c r="M137" s="697"/>
      <c r="N137" s="697"/>
      <c r="P137" s="153"/>
      <c r="Q137" s="153"/>
      <c r="R137" s="153"/>
      <c r="S137" s="153"/>
      <c r="T137" s="153"/>
      <c r="U137" s="153"/>
      <c r="V137" s="153"/>
      <c r="W137" s="153"/>
      <c r="X137" s="158"/>
      <c r="Y137" s="161"/>
      <c r="Z137" s="153"/>
      <c r="AA137" s="181"/>
      <c r="AB137" s="181"/>
      <c r="AH137" s="138"/>
    </row>
    <row r="138" spans="1:34" ht="9" customHeight="1" x14ac:dyDescent="0.25">
      <c r="J138" s="188"/>
      <c r="L138" s="147"/>
      <c r="M138" s="147"/>
      <c r="N138" s="147"/>
      <c r="P138" s="274"/>
      <c r="R138" s="274"/>
      <c r="S138" s="166"/>
      <c r="T138" s="166"/>
      <c r="U138" s="166"/>
      <c r="V138" s="166"/>
      <c r="W138" s="139"/>
      <c r="Y138" s="139"/>
      <c r="Z138" s="139"/>
      <c r="AD138" s="166"/>
      <c r="AE138" s="153"/>
    </row>
    <row r="139" spans="1:34" ht="23.25" customHeight="1" collapsed="1" x14ac:dyDescent="0.25">
      <c r="A139" s="126" t="s">
        <v>149</v>
      </c>
      <c r="B139" s="281" t="s">
        <v>347</v>
      </c>
      <c r="C139" s="235"/>
      <c r="D139" s="235"/>
      <c r="E139" s="235"/>
      <c r="F139" s="238"/>
      <c r="G139" s="235"/>
      <c r="H139" s="235"/>
      <c r="I139" s="235"/>
      <c r="J139" s="237"/>
      <c r="K139" s="235"/>
      <c r="L139" s="290"/>
      <c r="M139" s="290"/>
      <c r="N139" s="291"/>
      <c r="P139" s="274"/>
      <c r="R139" s="274"/>
      <c r="S139" s="166"/>
      <c r="T139" s="166"/>
      <c r="U139" s="166"/>
      <c r="V139" s="166"/>
      <c r="W139" s="139"/>
      <c r="Y139" s="139"/>
      <c r="Z139" s="139"/>
      <c r="AD139" s="166"/>
      <c r="AE139" s="153"/>
    </row>
    <row r="140" spans="1:34" ht="9.75" customHeight="1" x14ac:dyDescent="0.25">
      <c r="A140" s="126" t="s">
        <v>149</v>
      </c>
      <c r="B140" s="292"/>
      <c r="J140" s="188"/>
      <c r="L140" s="147"/>
      <c r="M140" s="147"/>
      <c r="N140" s="293"/>
      <c r="P140" s="274"/>
      <c r="R140" s="274"/>
      <c r="S140" s="166"/>
      <c r="T140" s="166"/>
      <c r="U140" s="166"/>
      <c r="V140" s="166"/>
      <c r="W140" s="139"/>
      <c r="Y140" s="139"/>
      <c r="Z140" s="139"/>
      <c r="AD140" s="166"/>
      <c r="AE140" s="153"/>
    </row>
    <row r="141" spans="1:34" ht="20.25" customHeight="1" x14ac:dyDescent="0.25">
      <c r="A141" s="126" t="s">
        <v>149</v>
      </c>
      <c r="B141" s="701" t="s">
        <v>121</v>
      </c>
      <c r="C141" s="702"/>
      <c r="D141" s="702"/>
      <c r="E141" s="702"/>
      <c r="F141" s="702"/>
      <c r="G141" s="702"/>
      <c r="H141" s="702"/>
      <c r="I141" s="702"/>
      <c r="J141" s="702"/>
      <c r="K141" s="702"/>
      <c r="L141" s="702"/>
      <c r="M141" s="702"/>
      <c r="N141" s="703"/>
      <c r="P141" s="294"/>
      <c r="Q141" s="295"/>
      <c r="R141" s="296"/>
      <c r="S141" s="718"/>
      <c r="T141" s="718"/>
      <c r="U141" s="718"/>
      <c r="V141" s="718"/>
      <c r="W141" s="139"/>
      <c r="AD141" s="166"/>
      <c r="AE141" s="257"/>
    </row>
    <row r="142" spans="1:34" ht="19.5" customHeight="1" x14ac:dyDescent="0.25">
      <c r="A142" s="126" t="s">
        <v>149</v>
      </c>
      <c r="B142" s="719"/>
      <c r="C142" s="608"/>
      <c r="D142" s="608"/>
      <c r="E142" s="608"/>
      <c r="F142" s="608"/>
      <c r="G142" s="608"/>
      <c r="H142" s="608"/>
      <c r="I142" s="608"/>
      <c r="J142" s="608"/>
      <c r="K142" s="608"/>
      <c r="L142" s="608"/>
      <c r="M142" s="608"/>
      <c r="N142" s="720"/>
      <c r="P142" s="274"/>
      <c r="U142" s="463"/>
      <c r="V142" s="463"/>
      <c r="W142" s="139"/>
      <c r="AD142" s="166"/>
    </row>
    <row r="143" spans="1:34" ht="18" customHeight="1" x14ac:dyDescent="0.25">
      <c r="A143" s="126" t="s">
        <v>149</v>
      </c>
      <c r="B143" s="721"/>
      <c r="C143" s="608"/>
      <c r="D143" s="608"/>
      <c r="E143" s="608"/>
      <c r="F143" s="608"/>
      <c r="G143" s="608"/>
      <c r="H143" s="608"/>
      <c r="I143" s="608"/>
      <c r="J143" s="608"/>
      <c r="K143" s="608"/>
      <c r="L143" s="608"/>
      <c r="M143" s="608"/>
      <c r="N143" s="720"/>
      <c r="P143" s="294"/>
      <c r="Q143" s="295"/>
      <c r="R143" s="296"/>
      <c r="S143" s="718"/>
      <c r="T143" s="718"/>
      <c r="U143" s="718"/>
      <c r="V143" s="718"/>
      <c r="W143" s="166"/>
      <c r="AD143" s="166"/>
      <c r="AE143" s="171"/>
    </row>
    <row r="144" spans="1:34" ht="19.5" customHeight="1" x14ac:dyDescent="0.25">
      <c r="A144" s="126" t="s">
        <v>149</v>
      </c>
      <c r="B144" s="721"/>
      <c r="C144" s="608"/>
      <c r="D144" s="608"/>
      <c r="E144" s="608"/>
      <c r="F144" s="608"/>
      <c r="G144" s="608"/>
      <c r="H144" s="608"/>
      <c r="I144" s="608"/>
      <c r="J144" s="608"/>
      <c r="K144" s="608"/>
      <c r="L144" s="608"/>
      <c r="M144" s="608"/>
      <c r="N144" s="720"/>
      <c r="P144" s="274"/>
      <c r="R144" s="274"/>
      <c r="S144" s="613"/>
      <c r="T144" s="613"/>
      <c r="U144" s="613"/>
      <c r="V144" s="613"/>
      <c r="W144" s="171"/>
      <c r="AD144" s="171"/>
      <c r="AE144" s="171"/>
    </row>
    <row r="145" spans="1:34" ht="12.75" customHeight="1" x14ac:dyDescent="0.25">
      <c r="A145" s="126" t="s">
        <v>149</v>
      </c>
      <c r="B145" s="721"/>
      <c r="C145" s="608"/>
      <c r="D145" s="608"/>
      <c r="E145" s="608"/>
      <c r="F145" s="608"/>
      <c r="G145" s="608"/>
      <c r="H145" s="608"/>
      <c r="I145" s="608"/>
      <c r="J145" s="608"/>
      <c r="K145" s="608"/>
      <c r="L145" s="608"/>
      <c r="M145" s="608"/>
      <c r="N145" s="720"/>
      <c r="P145" s="294"/>
      <c r="Q145" s="295"/>
      <c r="R145" s="725"/>
      <c r="S145" s="725"/>
      <c r="T145" s="725"/>
    </row>
    <row r="146" spans="1:34" ht="15.75" customHeight="1" x14ac:dyDescent="0.25">
      <c r="A146" s="126" t="s">
        <v>149</v>
      </c>
      <c r="B146" s="721"/>
      <c r="C146" s="608"/>
      <c r="D146" s="608"/>
      <c r="E146" s="608"/>
      <c r="F146" s="608"/>
      <c r="G146" s="608"/>
      <c r="H146" s="608"/>
      <c r="I146" s="608"/>
      <c r="J146" s="608"/>
      <c r="K146" s="608"/>
      <c r="L146" s="608"/>
      <c r="M146" s="608"/>
      <c r="N146" s="720"/>
      <c r="P146" s="274"/>
      <c r="R146" s="725"/>
      <c r="S146" s="725"/>
      <c r="T146" s="725"/>
    </row>
    <row r="147" spans="1:34" ht="18" customHeight="1" x14ac:dyDescent="0.25">
      <c r="A147" s="126" t="s">
        <v>149</v>
      </c>
      <c r="B147" s="721"/>
      <c r="C147" s="608"/>
      <c r="D147" s="608"/>
      <c r="E147" s="608"/>
      <c r="F147" s="608"/>
      <c r="G147" s="608"/>
      <c r="H147" s="608"/>
      <c r="I147" s="608"/>
      <c r="J147" s="608"/>
      <c r="K147" s="608"/>
      <c r="L147" s="608"/>
      <c r="M147" s="608"/>
      <c r="N147" s="720"/>
      <c r="P147" s="294"/>
      <c r="Q147" s="295"/>
      <c r="R147" s="296"/>
      <c r="S147" s="718"/>
      <c r="T147" s="718"/>
      <c r="U147" s="718"/>
      <c r="V147" s="718"/>
    </row>
    <row r="148" spans="1:34" x14ac:dyDescent="0.25">
      <c r="A148" s="126" t="s">
        <v>149</v>
      </c>
      <c r="B148" s="722"/>
      <c r="C148" s="723"/>
      <c r="D148" s="723"/>
      <c r="E148" s="723"/>
      <c r="F148" s="723"/>
      <c r="G148" s="723"/>
      <c r="H148" s="723"/>
      <c r="I148" s="723"/>
      <c r="J148" s="723"/>
      <c r="K148" s="723"/>
      <c r="L148" s="723"/>
      <c r="M148" s="723"/>
      <c r="N148" s="724"/>
      <c r="P148" s="190"/>
      <c r="R148" s="166"/>
      <c r="U148" s="463"/>
      <c r="V148" s="463"/>
      <c r="W148" s="188"/>
      <c r="AD148" s="188"/>
    </row>
    <row r="149" spans="1:34" x14ac:dyDescent="0.25">
      <c r="B149" s="187"/>
      <c r="C149" s="187"/>
      <c r="D149" s="187"/>
      <c r="E149" s="187"/>
      <c r="F149" s="187"/>
      <c r="G149" s="187"/>
      <c r="H149" s="187"/>
      <c r="I149" s="187"/>
      <c r="J149" s="188"/>
      <c r="L149" s="189"/>
      <c r="M149" s="189"/>
      <c r="N149" s="189"/>
      <c r="P149" s="190"/>
      <c r="R149" s="166"/>
      <c r="U149" s="139"/>
      <c r="V149" s="139"/>
      <c r="W149" s="188"/>
      <c r="AD149" s="188"/>
    </row>
    <row r="150" spans="1:34" x14ac:dyDescent="0.25">
      <c r="B150" s="187"/>
      <c r="C150" s="187"/>
      <c r="D150" s="187"/>
      <c r="E150" s="187"/>
      <c r="F150" s="187"/>
      <c r="G150" s="187"/>
      <c r="H150" s="187"/>
      <c r="I150" s="187"/>
      <c r="J150" s="188"/>
      <c r="L150" s="189"/>
      <c r="M150" s="189"/>
      <c r="N150" s="189"/>
      <c r="P150" s="190"/>
      <c r="R150" s="166"/>
      <c r="U150" s="139"/>
      <c r="V150" s="139"/>
      <c r="W150" s="188"/>
      <c r="AD150" s="188"/>
    </row>
    <row r="151" spans="1:34" ht="18" x14ac:dyDescent="0.25">
      <c r="B151" s="476" t="s">
        <v>329</v>
      </c>
      <c r="C151" s="476"/>
      <c r="D151" s="476"/>
      <c r="E151" s="476"/>
      <c r="F151" s="476"/>
      <c r="H151" s="191"/>
      <c r="I151" s="191"/>
      <c r="J151" s="191"/>
      <c r="S151" s="153"/>
      <c r="T151" s="153"/>
      <c r="U151" s="153"/>
      <c r="W151" s="153"/>
    </row>
    <row r="152" spans="1:34" ht="26.25" customHeight="1" x14ac:dyDescent="0.25">
      <c r="B152" s="432" t="s">
        <v>328</v>
      </c>
      <c r="C152" s="433"/>
      <c r="D152" s="433"/>
      <c r="E152" s="433"/>
      <c r="F152" s="433"/>
      <c r="G152" s="433"/>
      <c r="H152" s="433"/>
      <c r="I152" s="433"/>
      <c r="J152" s="191"/>
      <c r="S152" s="153"/>
      <c r="T152" s="153"/>
      <c r="U152" s="153"/>
      <c r="W152" s="153"/>
    </row>
    <row r="153" spans="1:34" ht="13" x14ac:dyDescent="0.25">
      <c r="B153" s="127" t="s">
        <v>110</v>
      </c>
      <c r="H153" s="191"/>
      <c r="I153" s="191"/>
      <c r="J153" s="191"/>
      <c r="K153" s="128"/>
      <c r="P153" s="127"/>
      <c r="U153" s="153"/>
      <c r="V153" s="153"/>
      <c r="W153" s="153"/>
    </row>
    <row r="154" spans="1:34" ht="19.5" customHeight="1" x14ac:dyDescent="0.25">
      <c r="B154" s="435" t="s">
        <v>350</v>
      </c>
      <c r="C154" s="436"/>
      <c r="D154" s="436"/>
      <c r="E154" s="436"/>
      <c r="F154" s="436"/>
      <c r="G154" s="436"/>
      <c r="H154" s="436"/>
      <c r="I154" s="437"/>
      <c r="J154" s="191"/>
      <c r="K154" s="128"/>
      <c r="P154" s="434"/>
      <c r="Q154" s="434"/>
      <c r="R154" s="434"/>
      <c r="S154" s="434"/>
      <c r="T154" s="193"/>
      <c r="U154" s="153"/>
    </row>
    <row r="155" spans="1:34" ht="19.5" customHeight="1" x14ac:dyDescent="0.25">
      <c r="B155" s="447"/>
      <c r="C155" s="448"/>
      <c r="D155" s="448"/>
      <c r="E155" s="448"/>
      <c r="F155" s="448"/>
      <c r="G155" s="448"/>
      <c r="H155" s="448"/>
      <c r="I155" s="449"/>
      <c r="J155" s="191"/>
      <c r="K155" s="128"/>
      <c r="U155" s="153"/>
      <c r="AG155" s="153"/>
      <c r="AH155" s="153"/>
    </row>
    <row r="156" spans="1:34" ht="19.5" customHeight="1" x14ac:dyDescent="0.25">
      <c r="B156" s="447"/>
      <c r="C156" s="448"/>
      <c r="D156" s="448"/>
      <c r="E156" s="448"/>
      <c r="F156" s="448"/>
      <c r="G156" s="448"/>
      <c r="H156" s="448"/>
      <c r="I156" s="449"/>
      <c r="K156" s="128"/>
      <c r="U156" s="153"/>
      <c r="X156" s="595"/>
      <c r="Y156" s="595"/>
      <c r="Z156" s="595"/>
      <c r="AA156" s="595"/>
      <c r="AB156" s="595"/>
      <c r="AG156" s="153"/>
      <c r="AH156" s="153"/>
    </row>
    <row r="157" spans="1:34" ht="19.5" customHeight="1" x14ac:dyDescent="0.25">
      <c r="B157" s="450"/>
      <c r="C157" s="450"/>
      <c r="D157" s="450"/>
      <c r="E157" s="450"/>
      <c r="F157" s="450"/>
      <c r="G157" s="450"/>
      <c r="H157" s="450"/>
      <c r="I157" s="450"/>
      <c r="K157" s="128"/>
      <c r="U157" s="153"/>
      <c r="X157" s="595"/>
      <c r="Y157" s="595"/>
      <c r="Z157" s="595"/>
      <c r="AA157" s="595"/>
      <c r="AB157" s="595"/>
      <c r="AG157" s="153"/>
      <c r="AH157" s="153"/>
    </row>
    <row r="158" spans="1:34" ht="12.75" customHeight="1" x14ac:dyDescent="0.25">
      <c r="J158" s="188"/>
      <c r="P158" s="188"/>
      <c r="Q158" s="188"/>
      <c r="R158" s="188"/>
      <c r="S158" s="188"/>
      <c r="T158" s="188"/>
      <c r="U158" s="153"/>
      <c r="X158" s="595"/>
      <c r="Y158" s="595"/>
      <c r="Z158" s="595"/>
      <c r="AA158" s="595"/>
      <c r="AB158" s="595"/>
      <c r="AG158" s="153"/>
      <c r="AH158" s="153"/>
    </row>
    <row r="159" spans="1:34" ht="19.5" customHeight="1" x14ac:dyDescent="0.25">
      <c r="B159" s="127" t="s">
        <v>335</v>
      </c>
      <c r="P159" s="127"/>
      <c r="U159" s="153"/>
      <c r="X159" s="595"/>
      <c r="Y159" s="595"/>
      <c r="Z159" s="595"/>
      <c r="AA159" s="595"/>
      <c r="AB159" s="595"/>
      <c r="AG159" s="153"/>
      <c r="AH159" s="153"/>
    </row>
    <row r="160" spans="1:34" ht="19.5" customHeight="1" x14ac:dyDescent="0.25">
      <c r="B160" s="446" t="s">
        <v>158</v>
      </c>
      <c r="C160" s="446"/>
      <c r="D160" s="446"/>
      <c r="E160" s="446"/>
      <c r="F160" s="446"/>
      <c r="G160" s="446"/>
      <c r="H160" s="446"/>
      <c r="I160" s="446"/>
      <c r="P160" s="434"/>
      <c r="Q160" s="434"/>
      <c r="R160" s="434"/>
      <c r="S160" s="434"/>
      <c r="T160" s="193"/>
      <c r="U160" s="153"/>
      <c r="X160" s="595"/>
      <c r="Y160" s="595"/>
      <c r="Z160" s="595"/>
      <c r="AA160" s="595"/>
      <c r="AB160" s="595"/>
    </row>
    <row r="161" spans="2:34" ht="19.5" customHeight="1" x14ac:dyDescent="0.25">
      <c r="B161" s="450"/>
      <c r="C161" s="450"/>
      <c r="D161" s="450"/>
      <c r="E161" s="450"/>
      <c r="F161" s="450"/>
      <c r="G161" s="450"/>
      <c r="H161" s="450"/>
      <c r="I161" s="450"/>
      <c r="U161" s="153"/>
      <c r="X161" s="595"/>
      <c r="Y161" s="595"/>
      <c r="Z161" s="595"/>
      <c r="AA161" s="595"/>
      <c r="AB161" s="595"/>
      <c r="AG161" s="153"/>
      <c r="AH161" s="153"/>
    </row>
    <row r="162" spans="2:34" ht="19.5" customHeight="1" x14ac:dyDescent="0.25">
      <c r="B162" s="450"/>
      <c r="C162" s="450"/>
      <c r="D162" s="450"/>
      <c r="E162" s="450"/>
      <c r="F162" s="450"/>
      <c r="G162" s="450"/>
      <c r="H162" s="450"/>
      <c r="I162" s="450"/>
      <c r="U162" s="153"/>
      <c r="X162" s="595"/>
      <c r="Y162" s="595"/>
      <c r="Z162" s="595"/>
      <c r="AA162" s="595"/>
      <c r="AB162" s="595"/>
      <c r="AG162" s="153"/>
      <c r="AH162" s="153"/>
    </row>
    <row r="163" spans="2:34" ht="19.5" customHeight="1" x14ac:dyDescent="0.25">
      <c r="B163" s="450"/>
      <c r="C163" s="450"/>
      <c r="D163" s="450"/>
      <c r="E163" s="450"/>
      <c r="F163" s="450"/>
      <c r="G163" s="450"/>
      <c r="H163" s="450"/>
      <c r="I163" s="450"/>
      <c r="U163" s="153"/>
      <c r="X163" s="595"/>
      <c r="Y163" s="595"/>
      <c r="Z163" s="595"/>
      <c r="AA163" s="595"/>
      <c r="AB163" s="595"/>
      <c r="AG163" s="153"/>
      <c r="AH163" s="153"/>
    </row>
    <row r="164" spans="2:34" ht="19.5" customHeight="1" x14ac:dyDescent="0.25">
      <c r="U164" s="153"/>
      <c r="X164" s="595"/>
      <c r="Y164" s="595"/>
      <c r="Z164" s="595"/>
      <c r="AA164" s="595"/>
      <c r="AB164" s="595"/>
      <c r="AG164" s="153"/>
      <c r="AH164" s="153"/>
    </row>
    <row r="165" spans="2:34" ht="19.5" customHeight="1" x14ac:dyDescent="0.25">
      <c r="B165" s="127" t="s">
        <v>336</v>
      </c>
      <c r="P165" s="127"/>
      <c r="U165" s="153"/>
      <c r="X165" s="595"/>
      <c r="Y165" s="595"/>
      <c r="Z165" s="595"/>
      <c r="AA165" s="595"/>
      <c r="AB165" s="595"/>
      <c r="AG165" s="153"/>
      <c r="AH165" s="153"/>
    </row>
    <row r="166" spans="2:34" ht="19.5" customHeight="1" x14ac:dyDescent="0.25">
      <c r="B166" s="446" t="s">
        <v>337</v>
      </c>
      <c r="C166" s="446"/>
      <c r="D166" s="446"/>
      <c r="E166" s="446"/>
      <c r="F166" s="446"/>
      <c r="G166" s="446"/>
      <c r="H166" s="446"/>
      <c r="I166" s="446"/>
      <c r="P166" s="593"/>
      <c r="Q166" s="593"/>
      <c r="R166" s="593"/>
      <c r="S166" s="593"/>
      <c r="T166" s="193"/>
      <c r="U166" s="153"/>
      <c r="X166" s="595"/>
      <c r="Y166" s="595"/>
      <c r="Z166" s="595"/>
      <c r="AA166" s="595"/>
      <c r="AB166" s="595"/>
    </row>
    <row r="167" spans="2:34" ht="19.5" customHeight="1" x14ac:dyDescent="0.25">
      <c r="B167" s="450"/>
      <c r="C167" s="450"/>
      <c r="D167" s="450"/>
      <c r="E167" s="450"/>
      <c r="F167" s="450"/>
      <c r="G167" s="450"/>
      <c r="H167" s="450"/>
      <c r="I167" s="450"/>
      <c r="U167" s="153"/>
      <c r="X167" s="595"/>
      <c r="Y167" s="595"/>
      <c r="Z167" s="595"/>
      <c r="AA167" s="595"/>
      <c r="AB167" s="595"/>
      <c r="AG167" s="153"/>
      <c r="AH167" s="153"/>
    </row>
    <row r="168" spans="2:34" ht="19.5" customHeight="1" x14ac:dyDescent="0.25">
      <c r="B168" s="450"/>
      <c r="C168" s="450"/>
      <c r="D168" s="450"/>
      <c r="E168" s="450"/>
      <c r="F168" s="450"/>
      <c r="G168" s="450"/>
      <c r="H168" s="450"/>
      <c r="I168" s="450"/>
      <c r="U168" s="153"/>
      <c r="X168" s="595"/>
      <c r="Y168" s="595"/>
      <c r="Z168" s="595"/>
      <c r="AA168" s="595"/>
      <c r="AB168" s="595"/>
      <c r="AG168" s="153"/>
      <c r="AH168" s="153"/>
    </row>
    <row r="169" spans="2:34" ht="19.5" customHeight="1" x14ac:dyDescent="0.25">
      <c r="B169" s="450"/>
      <c r="C169" s="450"/>
      <c r="D169" s="450"/>
      <c r="E169" s="450"/>
      <c r="F169" s="450"/>
      <c r="G169" s="450"/>
      <c r="H169" s="450"/>
      <c r="I169" s="450"/>
      <c r="U169" s="153"/>
      <c r="X169" s="595"/>
      <c r="Y169" s="595"/>
      <c r="Z169" s="595"/>
      <c r="AA169" s="595"/>
      <c r="AB169" s="595"/>
      <c r="AG169" s="153"/>
      <c r="AH169" s="153"/>
    </row>
    <row r="170" spans="2:34" ht="19.5" customHeight="1" x14ac:dyDescent="0.25">
      <c r="B170" s="450"/>
      <c r="C170" s="450"/>
      <c r="D170" s="450"/>
      <c r="E170" s="450"/>
      <c r="F170" s="450"/>
      <c r="G170" s="450"/>
      <c r="H170" s="450"/>
      <c r="I170" s="450"/>
      <c r="U170" s="153"/>
      <c r="X170" s="595"/>
      <c r="Y170" s="595"/>
      <c r="Z170" s="595"/>
      <c r="AA170" s="595"/>
      <c r="AB170" s="595"/>
      <c r="AG170" s="153"/>
      <c r="AH170" s="153"/>
    </row>
    <row r="171" spans="2:34" ht="19.5" customHeight="1" x14ac:dyDescent="0.25">
      <c r="B171" s="450"/>
      <c r="C171" s="450"/>
      <c r="D171" s="450"/>
      <c r="E171" s="450"/>
      <c r="F171" s="450"/>
      <c r="G171" s="450"/>
      <c r="H171" s="450"/>
      <c r="I171" s="450"/>
      <c r="U171" s="153"/>
      <c r="X171" s="595"/>
      <c r="Y171" s="595"/>
      <c r="Z171" s="595"/>
      <c r="AA171" s="595"/>
      <c r="AB171" s="595"/>
      <c r="AG171" s="153"/>
      <c r="AH171" s="153"/>
    </row>
    <row r="172" spans="2:34" ht="17.25" customHeight="1" x14ac:dyDescent="0.25">
      <c r="B172" s="194"/>
      <c r="C172" s="194"/>
      <c r="D172" s="194"/>
      <c r="E172" s="194"/>
      <c r="F172" s="194"/>
      <c r="H172" s="195"/>
      <c r="I172" s="195"/>
      <c r="J172" s="195"/>
      <c r="P172" s="196"/>
      <c r="S172" s="153"/>
      <c r="T172" s="153"/>
      <c r="U172" s="153"/>
      <c r="X172" s="595"/>
      <c r="Y172" s="595"/>
      <c r="Z172" s="595"/>
      <c r="AA172" s="595"/>
      <c r="AB172" s="595"/>
      <c r="AG172" s="153"/>
      <c r="AH172" s="153"/>
    </row>
    <row r="173" spans="2:34" ht="19.5" customHeight="1" x14ac:dyDescent="0.25">
      <c r="B173" s="127" t="s">
        <v>152</v>
      </c>
      <c r="P173" s="127"/>
      <c r="U173" s="153"/>
      <c r="X173" s="595"/>
      <c r="Y173" s="595"/>
      <c r="Z173" s="595"/>
      <c r="AA173" s="595"/>
      <c r="AB173" s="595"/>
      <c r="AG173" s="153"/>
      <c r="AH173" s="153"/>
    </row>
    <row r="174" spans="2:34" ht="19.5" customHeight="1" x14ac:dyDescent="0.25">
      <c r="B174" s="446" t="s">
        <v>174</v>
      </c>
      <c r="C174" s="446"/>
      <c r="D174" s="446"/>
      <c r="E174" s="446"/>
      <c r="F174" s="446"/>
      <c r="G174" s="446"/>
      <c r="H174" s="446"/>
      <c r="I174" s="446"/>
      <c r="K174" s="128"/>
      <c r="P174" s="434"/>
      <c r="Q174" s="434"/>
      <c r="R174" s="434"/>
      <c r="S174" s="434"/>
      <c r="T174" s="193"/>
      <c r="U174" s="153"/>
      <c r="X174" s="595"/>
      <c r="Y174" s="595"/>
      <c r="Z174" s="595"/>
      <c r="AA174" s="595"/>
      <c r="AB174" s="595"/>
    </row>
    <row r="175" spans="2:34" ht="19.5" customHeight="1" x14ac:dyDescent="0.25">
      <c r="B175" s="450"/>
      <c r="C175" s="450"/>
      <c r="D175" s="450"/>
      <c r="E175" s="450"/>
      <c r="F175" s="450"/>
      <c r="G175" s="450"/>
      <c r="H175" s="450"/>
      <c r="I175" s="450"/>
      <c r="K175" s="128"/>
      <c r="U175" s="153"/>
      <c r="X175" s="595"/>
      <c r="Y175" s="595"/>
      <c r="Z175" s="595"/>
      <c r="AA175" s="595"/>
      <c r="AB175" s="595"/>
      <c r="AG175" s="153"/>
      <c r="AH175" s="153"/>
    </row>
    <row r="176" spans="2:34" ht="19.5" customHeight="1" x14ac:dyDescent="0.25">
      <c r="B176" s="450"/>
      <c r="C176" s="450"/>
      <c r="D176" s="450"/>
      <c r="E176" s="450"/>
      <c r="F176" s="450"/>
      <c r="G176" s="450"/>
      <c r="H176" s="450"/>
      <c r="I176" s="450"/>
      <c r="K176" s="128"/>
      <c r="U176" s="153"/>
      <c r="X176" s="595"/>
      <c r="Y176" s="595"/>
      <c r="Z176" s="595"/>
      <c r="AA176" s="595"/>
      <c r="AB176" s="595"/>
      <c r="AG176" s="153"/>
      <c r="AH176" s="153"/>
    </row>
    <row r="177" spans="2:47" ht="19.5" customHeight="1" x14ac:dyDescent="0.25">
      <c r="B177" s="450"/>
      <c r="C177" s="450"/>
      <c r="D177" s="450"/>
      <c r="E177" s="450"/>
      <c r="F177" s="450"/>
      <c r="G177" s="450"/>
      <c r="H177" s="450"/>
      <c r="I177" s="450"/>
      <c r="K177" s="128"/>
      <c r="U177" s="153"/>
      <c r="X177" s="595"/>
      <c r="Y177" s="595"/>
      <c r="Z177" s="595"/>
      <c r="AA177" s="595"/>
      <c r="AB177" s="595"/>
      <c r="AG177" s="153"/>
      <c r="AH177" s="153"/>
    </row>
    <row r="178" spans="2:47" ht="19.5" customHeight="1" x14ac:dyDescent="0.25">
      <c r="J178" s="188"/>
      <c r="P178" s="188"/>
      <c r="Q178" s="188"/>
      <c r="R178" s="188"/>
      <c r="S178" s="188"/>
      <c r="T178" s="188"/>
      <c r="U178" s="153"/>
      <c r="X178" s="595"/>
      <c r="Y178" s="595"/>
      <c r="Z178" s="595"/>
      <c r="AA178" s="595"/>
      <c r="AB178" s="595"/>
      <c r="AG178" s="153"/>
      <c r="AH178" s="153"/>
    </row>
    <row r="179" spans="2:47" ht="17.25" customHeight="1" x14ac:dyDescent="0.25">
      <c r="B179" s="127" t="s">
        <v>334</v>
      </c>
      <c r="C179" s="194"/>
      <c r="D179" s="194"/>
      <c r="E179" s="194"/>
      <c r="F179" s="194"/>
      <c r="H179" s="195"/>
      <c r="I179" s="195"/>
      <c r="J179" s="195"/>
      <c r="P179" s="196"/>
      <c r="S179" s="153"/>
      <c r="T179" s="153"/>
      <c r="U179" s="153"/>
      <c r="X179" s="595"/>
      <c r="Y179" s="595"/>
      <c r="Z179" s="595"/>
      <c r="AA179" s="595"/>
      <c r="AB179" s="595"/>
      <c r="AG179" s="153"/>
      <c r="AH179" s="153"/>
    </row>
    <row r="180" spans="2:47" s="1" customFormat="1" ht="43.9" customHeight="1" x14ac:dyDescent="0.25">
      <c r="B180" s="446" t="s">
        <v>606</v>
      </c>
      <c r="C180" s="446"/>
      <c r="D180" s="446"/>
      <c r="E180" s="446"/>
      <c r="F180" s="446"/>
      <c r="G180" s="446"/>
      <c r="H180" s="446"/>
      <c r="I180" s="446"/>
      <c r="X180" s="595"/>
      <c r="Y180" s="595"/>
      <c r="Z180" s="595"/>
      <c r="AA180" s="595"/>
      <c r="AB180" s="595"/>
      <c r="AT180" s="211"/>
      <c r="AU180" s="211"/>
    </row>
    <row r="181" spans="2:47" s="1" customFormat="1" ht="41.25" customHeight="1" x14ac:dyDescent="0.25">
      <c r="B181" s="602"/>
      <c r="C181" s="603"/>
      <c r="D181" s="603"/>
      <c r="E181" s="604"/>
      <c r="F181" s="604"/>
      <c r="G181" s="604"/>
      <c r="H181" s="604"/>
      <c r="I181" s="605"/>
      <c r="X181" s="595"/>
      <c r="Y181" s="595"/>
      <c r="Z181" s="595"/>
      <c r="AA181" s="595"/>
      <c r="AB181" s="595"/>
      <c r="AT181" s="211"/>
      <c r="AU181" s="211"/>
    </row>
    <row r="182" spans="2:47" s="1" customFormat="1" ht="41.25" customHeight="1" x14ac:dyDescent="0.25">
      <c r="B182" s="606"/>
      <c r="C182" s="607"/>
      <c r="D182" s="607"/>
      <c r="E182" s="608"/>
      <c r="F182" s="608"/>
      <c r="G182" s="608"/>
      <c r="H182" s="608"/>
      <c r="I182" s="609"/>
      <c r="X182" s="595"/>
      <c r="Y182" s="595"/>
      <c r="Z182" s="595"/>
      <c r="AA182" s="595"/>
      <c r="AB182" s="595"/>
      <c r="AT182" s="157"/>
      <c r="AU182" s="157"/>
    </row>
    <row r="183" spans="2:47" s="1" customFormat="1" ht="25.5" customHeight="1" x14ac:dyDescent="0.4">
      <c r="B183" s="610"/>
      <c r="C183" s="611"/>
      <c r="D183" s="611"/>
      <c r="E183" s="611"/>
      <c r="F183" s="611"/>
      <c r="G183" s="611"/>
      <c r="H183" s="611"/>
      <c r="I183" s="612"/>
      <c r="J183" s="198"/>
      <c r="K183" s="198"/>
      <c r="L183" s="198"/>
      <c r="M183" s="198"/>
      <c r="X183" s="595"/>
      <c r="Y183" s="595"/>
      <c r="Z183" s="595"/>
      <c r="AA183" s="595"/>
      <c r="AB183" s="595"/>
      <c r="AT183" s="157"/>
      <c r="AU183" s="157"/>
    </row>
    <row r="184" spans="2:47" ht="17.25" customHeight="1" x14ac:dyDescent="0.25">
      <c r="B184" s="194"/>
      <c r="C184" s="194"/>
      <c r="D184" s="194"/>
      <c r="E184" s="194"/>
      <c r="F184" s="194"/>
      <c r="H184" s="195"/>
      <c r="I184" s="195"/>
      <c r="J184" s="195"/>
      <c r="P184" s="196"/>
      <c r="S184" s="153"/>
      <c r="T184" s="153"/>
      <c r="U184" s="153"/>
      <c r="X184" s="595"/>
      <c r="Y184" s="595"/>
      <c r="Z184" s="595"/>
      <c r="AA184" s="595"/>
      <c r="AB184" s="595"/>
      <c r="AG184" s="153"/>
      <c r="AH184" s="153"/>
      <c r="AT184" s="157"/>
      <c r="AU184" s="157"/>
    </row>
    <row r="185" spans="2:47" ht="20.25" customHeight="1" x14ac:dyDescent="0.25">
      <c r="B185" s="476" t="s">
        <v>35</v>
      </c>
      <c r="C185" s="476"/>
      <c r="D185" s="476"/>
      <c r="E185" s="476"/>
      <c r="F185" s="476"/>
      <c r="P185" s="196"/>
      <c r="S185" s="153"/>
      <c r="T185" s="153"/>
      <c r="U185" s="153"/>
      <c r="X185" s="595"/>
      <c r="Y185" s="595"/>
      <c r="Z185" s="595"/>
      <c r="AA185" s="595"/>
      <c r="AB185" s="595"/>
      <c r="AG185" s="153"/>
      <c r="AH185" s="153"/>
      <c r="AT185" s="157"/>
      <c r="AU185" s="157"/>
    </row>
    <row r="186" spans="2:47" ht="33" customHeight="1" x14ac:dyDescent="0.25">
      <c r="B186" s="435" t="s">
        <v>36</v>
      </c>
      <c r="C186" s="451"/>
      <c r="D186" s="451"/>
      <c r="E186" s="451"/>
      <c r="F186" s="451"/>
      <c r="G186" s="451"/>
      <c r="H186" s="451"/>
      <c r="I186" s="451"/>
      <c r="J186" s="199"/>
      <c r="K186" s="187"/>
      <c r="L186" s="187"/>
      <c r="M186" s="187"/>
      <c r="N186" s="187"/>
      <c r="O186" s="153"/>
      <c r="P186" s="153"/>
      <c r="Q186" s="153"/>
      <c r="R186" s="153"/>
      <c r="S186" s="153"/>
      <c r="T186" s="153"/>
      <c r="U186" s="153"/>
      <c r="X186" s="595"/>
      <c r="Y186" s="595"/>
      <c r="Z186" s="595"/>
      <c r="AA186" s="595"/>
      <c r="AB186" s="595"/>
      <c r="AG186" s="153"/>
      <c r="AH186" s="153"/>
    </row>
    <row r="187" spans="2:47" ht="17.25" customHeight="1" x14ac:dyDescent="0.25">
      <c r="B187" s="452"/>
      <c r="C187" s="453"/>
      <c r="D187" s="453"/>
      <c r="E187" s="453"/>
      <c r="F187" s="453"/>
      <c r="G187" s="453"/>
      <c r="H187" s="453"/>
      <c r="I187" s="453"/>
      <c r="J187" s="201"/>
      <c r="K187" s="202"/>
      <c r="L187" s="202"/>
      <c r="M187" s="202"/>
      <c r="N187" s="202"/>
      <c r="O187" s="153"/>
      <c r="P187" s="153"/>
      <c r="Q187" s="153"/>
      <c r="R187" s="153"/>
      <c r="S187" s="153"/>
      <c r="T187" s="153"/>
      <c r="U187" s="153"/>
      <c r="X187" s="595"/>
      <c r="Y187" s="595"/>
      <c r="Z187" s="595"/>
      <c r="AA187" s="595"/>
      <c r="AB187" s="595"/>
      <c r="AG187" s="153"/>
      <c r="AH187" s="153"/>
    </row>
    <row r="188" spans="2:47" ht="12.75" customHeight="1" x14ac:dyDescent="0.25">
      <c r="B188" s="454"/>
      <c r="C188" s="455"/>
      <c r="D188" s="455"/>
      <c r="E188" s="455"/>
      <c r="F188" s="455"/>
      <c r="G188" s="455"/>
      <c r="H188" s="455"/>
      <c r="I188" s="455"/>
      <c r="J188" s="201"/>
      <c r="K188" s="202"/>
      <c r="L188" s="202"/>
      <c r="M188" s="202"/>
      <c r="N188" s="202"/>
      <c r="X188" s="595"/>
      <c r="Y188" s="595"/>
      <c r="Z188" s="595"/>
      <c r="AA188" s="595"/>
      <c r="AB188" s="595"/>
    </row>
    <row r="189" spans="2:47" ht="12.75" customHeight="1" x14ac:dyDescent="0.25">
      <c r="B189" s="454"/>
      <c r="C189" s="455"/>
      <c r="D189" s="455"/>
      <c r="E189" s="455"/>
      <c r="F189" s="455"/>
      <c r="G189" s="455"/>
      <c r="H189" s="455"/>
      <c r="I189" s="455"/>
      <c r="J189" s="201"/>
      <c r="K189" s="202"/>
      <c r="L189" s="202"/>
      <c r="M189" s="202"/>
      <c r="N189" s="202"/>
      <c r="X189" s="595"/>
      <c r="Y189" s="595"/>
      <c r="Z189" s="595"/>
      <c r="AA189" s="595"/>
      <c r="AB189" s="595"/>
    </row>
    <row r="190" spans="2:47" ht="12.75" customHeight="1" x14ac:dyDescent="0.25">
      <c r="B190" s="454"/>
      <c r="C190" s="455"/>
      <c r="D190" s="455"/>
      <c r="E190" s="455"/>
      <c r="F190" s="455"/>
      <c r="G190" s="455"/>
      <c r="H190" s="455"/>
      <c r="I190" s="455"/>
      <c r="J190" s="201"/>
      <c r="K190" s="202"/>
      <c r="L190" s="202"/>
      <c r="M190" s="202"/>
      <c r="N190" s="202"/>
      <c r="X190" s="595"/>
      <c r="Y190" s="595"/>
      <c r="Z190" s="595"/>
      <c r="AA190" s="595"/>
      <c r="AB190" s="595"/>
    </row>
    <row r="191" spans="2:47" ht="12.75" customHeight="1" x14ac:dyDescent="0.25">
      <c r="B191" s="454"/>
      <c r="C191" s="455"/>
      <c r="D191" s="455"/>
      <c r="E191" s="455"/>
      <c r="F191" s="455"/>
      <c r="G191" s="455"/>
      <c r="H191" s="455"/>
      <c r="I191" s="455"/>
      <c r="J191" s="201"/>
      <c r="K191" s="202"/>
      <c r="L191" s="202"/>
      <c r="M191" s="202"/>
      <c r="N191" s="202"/>
      <c r="X191" s="595"/>
      <c r="Y191" s="595"/>
      <c r="Z191" s="595"/>
      <c r="AA191" s="595"/>
      <c r="AB191" s="595"/>
    </row>
    <row r="192" spans="2:47" ht="12.75" customHeight="1" x14ac:dyDescent="0.25">
      <c r="B192" s="454"/>
      <c r="C192" s="455"/>
      <c r="D192" s="455"/>
      <c r="E192" s="455"/>
      <c r="F192" s="455"/>
      <c r="G192" s="455"/>
      <c r="H192" s="455"/>
      <c r="I192" s="455"/>
      <c r="J192" s="201"/>
      <c r="K192" s="202"/>
      <c r="L192" s="202"/>
      <c r="M192" s="202"/>
      <c r="N192" s="202"/>
      <c r="X192" s="595"/>
      <c r="Y192" s="595"/>
      <c r="Z192" s="595"/>
      <c r="AA192" s="595"/>
      <c r="AB192" s="595"/>
    </row>
    <row r="193" spans="2:45" ht="12.75" customHeight="1" x14ac:dyDescent="0.25">
      <c r="B193" s="454"/>
      <c r="C193" s="455"/>
      <c r="D193" s="455"/>
      <c r="E193" s="455"/>
      <c r="F193" s="455"/>
      <c r="G193" s="455"/>
      <c r="H193" s="455"/>
      <c r="I193" s="455"/>
      <c r="J193" s="203"/>
      <c r="K193" s="169"/>
      <c r="L193" s="169"/>
      <c r="M193" s="169"/>
      <c r="N193" s="169"/>
      <c r="X193" s="595"/>
      <c r="Y193" s="595"/>
      <c r="Z193" s="595"/>
      <c r="AA193" s="595"/>
      <c r="AB193" s="595"/>
    </row>
    <row r="194" spans="2:45" ht="12.75" customHeight="1" x14ac:dyDescent="0.25">
      <c r="B194" s="454"/>
      <c r="C194" s="455"/>
      <c r="D194" s="455"/>
      <c r="E194" s="455"/>
      <c r="F194" s="455"/>
      <c r="G194" s="455"/>
      <c r="H194" s="455"/>
      <c r="I194" s="455"/>
      <c r="J194" s="203"/>
      <c r="K194" s="169"/>
      <c r="L194" s="169"/>
      <c r="M194" s="169"/>
      <c r="N194" s="169"/>
      <c r="X194" s="595"/>
      <c r="Y194" s="595"/>
      <c r="Z194" s="595"/>
      <c r="AA194" s="595"/>
      <c r="AB194" s="595"/>
    </row>
    <row r="195" spans="2:45" ht="12.75" customHeight="1" x14ac:dyDescent="0.25">
      <c r="B195" s="454"/>
      <c r="C195" s="455"/>
      <c r="D195" s="455"/>
      <c r="E195" s="455"/>
      <c r="F195" s="455"/>
      <c r="G195" s="455"/>
      <c r="H195" s="455"/>
      <c r="I195" s="455"/>
      <c r="J195" s="203"/>
      <c r="K195" s="169"/>
      <c r="L195" s="169"/>
      <c r="M195" s="169"/>
      <c r="N195" s="169"/>
      <c r="X195" s="595"/>
      <c r="Y195" s="595"/>
      <c r="Z195" s="595"/>
      <c r="AA195" s="595"/>
      <c r="AB195" s="595"/>
    </row>
    <row r="196" spans="2:45" ht="15" customHeight="1" x14ac:dyDescent="0.25">
      <c r="B196" s="456"/>
      <c r="C196" s="457"/>
      <c r="D196" s="457"/>
      <c r="E196" s="457"/>
      <c r="F196" s="457"/>
      <c r="G196" s="457"/>
      <c r="H196" s="457"/>
      <c r="I196" s="457"/>
      <c r="J196" s="203"/>
      <c r="K196" s="169"/>
      <c r="L196" s="169"/>
      <c r="M196" s="169"/>
      <c r="N196" s="169"/>
      <c r="X196" s="595"/>
      <c r="Y196" s="595"/>
      <c r="Z196" s="595"/>
      <c r="AA196" s="595"/>
      <c r="AB196" s="595"/>
    </row>
    <row r="197" spans="2:45" x14ac:dyDescent="0.25">
      <c r="P197" s="128"/>
      <c r="X197" s="595"/>
      <c r="Y197" s="595"/>
      <c r="Z197" s="595"/>
      <c r="AA197" s="595"/>
      <c r="AB197" s="595"/>
    </row>
    <row r="198" spans="2:45" ht="15" customHeight="1" x14ac:dyDescent="0.25">
      <c r="B198" s="127" t="s">
        <v>649</v>
      </c>
      <c r="M198" s="127"/>
      <c r="P198" s="127" t="s">
        <v>124</v>
      </c>
      <c r="X198" s="595"/>
      <c r="Y198" s="595"/>
      <c r="Z198" s="595"/>
      <c r="AA198" s="595"/>
      <c r="AB198" s="595"/>
    </row>
    <row r="199" spans="2:45" ht="19.5" customHeight="1" x14ac:dyDescent="0.25">
      <c r="B199" s="446" t="s">
        <v>126</v>
      </c>
      <c r="C199" s="446"/>
      <c r="D199" s="446"/>
      <c r="E199" s="446"/>
      <c r="F199" s="446"/>
      <c r="G199" s="446"/>
      <c r="H199" s="446"/>
      <c r="I199" s="446"/>
      <c r="P199" s="435" t="s">
        <v>125</v>
      </c>
      <c r="Q199" s="436"/>
      <c r="R199" s="436"/>
      <c r="S199" s="436"/>
      <c r="T199" s="436"/>
      <c r="U199" s="436"/>
      <c r="V199" s="436"/>
      <c r="W199" s="594"/>
      <c r="X199" s="595"/>
      <c r="Y199" s="595"/>
      <c r="Z199" s="595"/>
      <c r="AA199" s="595"/>
      <c r="AB199" s="595"/>
    </row>
    <row r="200" spans="2:45" ht="19.5" customHeight="1" x14ac:dyDescent="0.25">
      <c r="B200" s="450"/>
      <c r="C200" s="450"/>
      <c r="D200" s="450"/>
      <c r="E200" s="450"/>
      <c r="F200" s="450"/>
      <c r="G200" s="450"/>
      <c r="H200" s="450"/>
      <c r="I200" s="450"/>
      <c r="O200" s="129"/>
      <c r="P200" s="582"/>
      <c r="Q200" s="583"/>
      <c r="R200" s="583"/>
      <c r="S200" s="583"/>
      <c r="T200" s="583"/>
      <c r="U200" s="583"/>
      <c r="V200" s="583"/>
      <c r="W200" s="584"/>
      <c r="X200" s="595"/>
      <c r="Y200" s="595"/>
      <c r="Z200" s="595"/>
      <c r="AA200" s="595"/>
      <c r="AB200" s="595"/>
    </row>
    <row r="201" spans="2:45" ht="19.5" customHeight="1" x14ac:dyDescent="0.25">
      <c r="B201" s="450"/>
      <c r="C201" s="450"/>
      <c r="D201" s="450"/>
      <c r="E201" s="450"/>
      <c r="F201" s="450"/>
      <c r="G201" s="450"/>
      <c r="H201" s="450"/>
      <c r="I201" s="450"/>
      <c r="P201" s="582"/>
      <c r="Q201" s="583"/>
      <c r="R201" s="583"/>
      <c r="S201" s="583"/>
      <c r="T201" s="583"/>
      <c r="U201" s="583"/>
      <c r="V201" s="583"/>
      <c r="W201" s="584"/>
      <c r="X201" s="595"/>
      <c r="Y201" s="595"/>
      <c r="Z201" s="595"/>
      <c r="AA201" s="595"/>
      <c r="AB201" s="595"/>
    </row>
    <row r="202" spans="2:45" ht="19.5" customHeight="1" x14ac:dyDescent="0.25">
      <c r="B202" s="447"/>
      <c r="C202" s="448"/>
      <c r="D202" s="448"/>
      <c r="E202" s="448"/>
      <c r="F202" s="448"/>
      <c r="G202" s="448"/>
      <c r="H202" s="448"/>
      <c r="I202" s="449"/>
      <c r="P202" s="582"/>
      <c r="Q202" s="583"/>
      <c r="R202" s="583"/>
      <c r="S202" s="583"/>
      <c r="T202" s="583"/>
      <c r="U202" s="583"/>
      <c r="V202" s="583"/>
      <c r="W202" s="584"/>
      <c r="X202" s="595"/>
      <c r="Y202" s="595"/>
      <c r="Z202" s="595"/>
      <c r="AA202" s="595"/>
      <c r="AB202" s="595"/>
    </row>
    <row r="203" spans="2:45" ht="19.5" customHeight="1" x14ac:dyDescent="0.25">
      <c r="B203" s="127"/>
      <c r="P203" s="204"/>
      <c r="Q203" s="204"/>
      <c r="R203" s="204"/>
      <c r="S203" s="204"/>
      <c r="T203" s="204"/>
      <c r="U203" s="204"/>
      <c r="X203" s="595"/>
      <c r="Y203" s="595"/>
      <c r="Z203" s="595"/>
      <c r="AA203" s="595"/>
      <c r="AB203" s="595"/>
    </row>
    <row r="204" spans="2:45" x14ac:dyDescent="0.25">
      <c r="P204" s="128"/>
      <c r="X204" s="595"/>
      <c r="Y204" s="595"/>
      <c r="Z204" s="595"/>
      <c r="AA204" s="595"/>
      <c r="AB204" s="595"/>
    </row>
    <row r="205" spans="2:45" ht="19.5" customHeight="1" x14ac:dyDescent="0.25">
      <c r="B205" s="127"/>
      <c r="H205" s="127"/>
      <c r="R205" s="165"/>
      <c r="U205" s="205"/>
      <c r="X205" s="595"/>
      <c r="Y205" s="595"/>
      <c r="Z205" s="595"/>
      <c r="AA205" s="595"/>
      <c r="AB205" s="595"/>
    </row>
    <row r="206" spans="2:45" ht="19.5" customHeight="1" x14ac:dyDescent="0.25">
      <c r="B206" s="127"/>
      <c r="H206" s="127"/>
      <c r="P206" s="513" t="s">
        <v>607</v>
      </c>
      <c r="Q206" s="514"/>
      <c r="R206" s="514"/>
      <c r="S206" s="514"/>
      <c r="T206" s="514"/>
      <c r="U206" s="514"/>
      <c r="V206" s="514"/>
      <c r="W206" s="589"/>
      <c r="X206" s="206"/>
      <c r="Y206" s="206"/>
      <c r="Z206" s="206"/>
      <c r="AA206" s="206"/>
      <c r="AB206" s="206"/>
    </row>
    <row r="207" spans="2:45" ht="21" customHeight="1" x14ac:dyDescent="0.25">
      <c r="M207" s="128"/>
      <c r="P207" s="590"/>
      <c r="Q207" s="591"/>
      <c r="R207" s="591"/>
      <c r="S207" s="591"/>
      <c r="T207" s="591"/>
      <c r="U207" s="591"/>
      <c r="V207" s="591"/>
      <c r="W207" s="592"/>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row>
    <row r="208" spans="2:45" ht="51" customHeight="1" x14ac:dyDescent="0.25">
      <c r="B208" s="443" t="s">
        <v>725</v>
      </c>
      <c r="C208" s="444"/>
      <c r="D208" s="444"/>
      <c r="E208" s="444"/>
      <c r="F208" s="444"/>
      <c r="G208" s="444"/>
      <c r="H208" s="444"/>
      <c r="I208" s="445"/>
      <c r="P208" s="588" t="str">
        <f>"Leverantören intygar att avropssvaret är giltigt minst den tid som avropande organisation angett ovan. "&amp;CHAR(10)&amp;"("&amp;TEXT(D34,"ÅÅÅÅ-MM-DD")&amp;")"</f>
        <v>Leverantören intygar att avropssvaret är giltigt minst den tid som avropande organisation angett ovan. 
(1900-01-00)</v>
      </c>
      <c r="Q208" s="588"/>
      <c r="R208" s="588"/>
      <c r="S208" s="588"/>
      <c r="T208" s="588"/>
      <c r="U208" s="588"/>
      <c r="V208" s="588"/>
      <c r="W208" s="588"/>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row>
    <row r="209" spans="2:45" ht="21" customHeight="1" x14ac:dyDescent="0.25">
      <c r="B209" s="207"/>
      <c r="P209" s="435" t="s">
        <v>38</v>
      </c>
      <c r="Q209" s="436"/>
      <c r="R209" s="436"/>
      <c r="S209" s="436"/>
      <c r="T209" s="436"/>
      <c r="U209" s="436"/>
      <c r="V209" s="436"/>
      <c r="W209" s="43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row>
    <row r="210" spans="2:45" ht="21.75" customHeight="1" x14ac:dyDescent="0.25">
      <c r="B210" s="139"/>
      <c r="C210" s="139"/>
      <c r="D210" s="139"/>
      <c r="E210" s="139"/>
      <c r="F210" s="139"/>
      <c r="G210" s="139"/>
      <c r="H210" s="139"/>
      <c r="I210" s="139"/>
      <c r="J210" s="139"/>
      <c r="K210" s="139"/>
      <c r="L210" s="139"/>
      <c r="M210" s="139"/>
      <c r="P210" s="582"/>
      <c r="Q210" s="583"/>
      <c r="R210" s="583"/>
      <c r="S210" s="583"/>
      <c r="T210" s="583"/>
      <c r="U210" s="583"/>
      <c r="V210" s="583"/>
      <c r="W210" s="584"/>
      <c r="X210" s="146"/>
      <c r="Y210" s="146"/>
      <c r="Z210" s="146"/>
      <c r="AA210" s="146"/>
      <c r="AB210" s="146"/>
      <c r="AC210" s="146"/>
      <c r="AD210" s="146"/>
      <c r="AE210" s="146"/>
      <c r="AF210" s="146"/>
      <c r="AG210" s="146"/>
      <c r="AH210" s="9" t="b">
        <f>IF(P210=0,TRUE,FALSE)</f>
        <v>1</v>
      </c>
      <c r="AI210" s="146"/>
      <c r="AJ210" s="208"/>
    </row>
    <row r="211" spans="2:45" ht="7.5" customHeight="1" x14ac:dyDescent="0.25">
      <c r="B211" s="139"/>
      <c r="C211" s="139"/>
      <c r="D211" s="139"/>
      <c r="E211" s="139"/>
      <c r="F211" s="139"/>
      <c r="G211" s="139"/>
      <c r="H211" s="139"/>
      <c r="I211" s="139"/>
      <c r="J211" s="139"/>
      <c r="K211" s="139"/>
      <c r="L211" s="139"/>
      <c r="M211" s="139"/>
      <c r="P211" s="208"/>
      <c r="Q211" s="208"/>
      <c r="R211" s="208"/>
      <c r="S211" s="208"/>
      <c r="T211" s="208"/>
      <c r="X211" s="209"/>
      <c r="Y211" s="209"/>
      <c r="Z211" s="209"/>
      <c r="AA211" s="209"/>
      <c r="AB211" s="209"/>
      <c r="AC211" s="209"/>
      <c r="AD211" s="209"/>
      <c r="AE211" s="209"/>
      <c r="AF211" s="209"/>
      <c r="AG211" s="209"/>
      <c r="AH211" s="209"/>
      <c r="AI211" s="209"/>
      <c r="AJ211" s="208"/>
    </row>
    <row r="212" spans="2:45" ht="18" customHeight="1" x14ac:dyDescent="0.25">
      <c r="B212" s="139"/>
      <c r="C212" s="139"/>
      <c r="D212" s="139"/>
      <c r="E212" s="139"/>
      <c r="F212" s="139"/>
      <c r="G212" s="139"/>
      <c r="H212" s="139"/>
      <c r="I212" s="139"/>
      <c r="J212" s="139"/>
      <c r="K212" s="139"/>
      <c r="L212" s="139"/>
      <c r="M212" s="139"/>
      <c r="P212" s="585" t="s">
        <v>39</v>
      </c>
      <c r="Q212" s="586"/>
      <c r="R212" s="586"/>
      <c r="S212" s="586"/>
      <c r="T212" s="586"/>
      <c r="U212" s="586"/>
      <c r="V212" s="586"/>
      <c r="W212" s="587"/>
      <c r="X212" s="208"/>
      <c r="Y212" s="208"/>
      <c r="Z212" s="208"/>
      <c r="AA212" s="208"/>
      <c r="AB212" s="208"/>
      <c r="AC212" s="208"/>
      <c r="AD212" s="208"/>
      <c r="AE212" s="208"/>
      <c r="AF212" s="208"/>
      <c r="AG212" s="208"/>
      <c r="AH212" s="208"/>
      <c r="AI212" s="208"/>
      <c r="AJ212" s="208"/>
    </row>
    <row r="213" spans="2:45" ht="14.25" customHeight="1" x14ac:dyDescent="0.25">
      <c r="B213" s="210"/>
      <c r="C213" s="210"/>
      <c r="D213" s="210"/>
      <c r="P213" s="576"/>
      <c r="Q213" s="577"/>
      <c r="R213" s="577"/>
      <c r="S213" s="577"/>
      <c r="T213" s="577"/>
      <c r="U213" s="577"/>
      <c r="V213" s="577"/>
      <c r="W213" s="578"/>
      <c r="X213" s="146"/>
      <c r="Y213" s="146"/>
      <c r="Z213" s="146"/>
      <c r="AA213" s="146"/>
      <c r="AB213" s="146"/>
      <c r="AC213" s="146"/>
      <c r="AD213" s="146"/>
      <c r="AE213" s="146"/>
      <c r="AF213" s="146"/>
      <c r="AG213" s="146"/>
      <c r="AH213" s="146"/>
      <c r="AI213" s="146"/>
      <c r="AJ213" s="208"/>
    </row>
    <row r="214" spans="2:45" ht="26.25" customHeight="1" x14ac:dyDescent="0.25">
      <c r="B214" s="210"/>
      <c r="C214" s="210"/>
      <c r="D214" s="210"/>
      <c r="F214" s="128"/>
      <c r="P214" s="579"/>
      <c r="Q214" s="580"/>
      <c r="R214" s="580"/>
      <c r="S214" s="580"/>
      <c r="T214" s="580"/>
      <c r="U214" s="580"/>
      <c r="V214" s="580"/>
      <c r="W214" s="581"/>
      <c r="X214" s="209"/>
      <c r="Y214" s="209"/>
      <c r="Z214" s="209"/>
      <c r="AA214" s="209"/>
      <c r="AB214" s="209"/>
      <c r="AC214" s="209"/>
      <c r="AD214" s="209"/>
      <c r="AE214" s="209"/>
      <c r="AF214" s="209"/>
      <c r="AG214" s="209"/>
      <c r="AH214" s="9" t="b">
        <f>IF(P213=0,TRUE,FALSE)</f>
        <v>1</v>
      </c>
      <c r="AI214" s="209"/>
      <c r="AJ214" s="208"/>
    </row>
    <row r="215" spans="2:45" ht="42.75" customHeight="1" x14ac:dyDescent="0.25">
      <c r="F215" s="128"/>
      <c r="R215" s="209"/>
      <c r="X215" s="209"/>
      <c r="Y215" s="209"/>
      <c r="Z215" s="209"/>
      <c r="AA215" s="209"/>
      <c r="AB215" s="209"/>
      <c r="AC215" s="209"/>
      <c r="AD215" s="209"/>
      <c r="AE215" s="209"/>
      <c r="AF215" s="209"/>
      <c r="AG215" s="209"/>
      <c r="AH215" s="209"/>
      <c r="AI215" s="209"/>
      <c r="AJ215" s="208"/>
    </row>
    <row r="216" spans="2:45" ht="31.5" customHeight="1" x14ac:dyDescent="0.25">
      <c r="T216" s="575" t="str">
        <f>IF(LarmStatus,"Minst ett av de obligatoriska kraven är inte ifyllda eller besvarde med Nej","")</f>
        <v>Minst ett av de obligatoriska kraven är inte ifyllda eller besvarde med Nej</v>
      </c>
      <c r="U216" s="575"/>
      <c r="V216" s="575"/>
      <c r="W216" s="575"/>
      <c r="X216" s="128"/>
    </row>
    <row r="217" spans="2:45" ht="7.5" customHeight="1" x14ac:dyDescent="0.25"/>
    <row r="218" spans="2:45" ht="7.5" customHeight="1" x14ac:dyDescent="0.25"/>
    <row r="219" spans="2:45" ht="20.25" customHeight="1" x14ac:dyDescent="0.25"/>
    <row r="220" spans="2:45" ht="17.25" customHeight="1" x14ac:dyDescent="0.25"/>
    <row r="221" spans="2:45" ht="17.25" customHeight="1" x14ac:dyDescent="0.25"/>
    <row r="222" spans="2:45" ht="17.25" customHeight="1" x14ac:dyDescent="0.25"/>
    <row r="223" spans="2:45" ht="17.25" customHeight="1" x14ac:dyDescent="0.25"/>
    <row r="224" spans="2:45" ht="17.25" customHeight="1" x14ac:dyDescent="0.25"/>
    <row r="225" ht="17.25" customHeight="1" x14ac:dyDescent="0.25"/>
    <row r="226" ht="17.25" customHeight="1" x14ac:dyDescent="0.25"/>
  </sheetData>
  <sheetProtection algorithmName="SHA-512" hashValue="PK/BbxYPmmRmwqBYRNyO/zPsPhAXb6A8uT7jvIbexBlIqEaOyYS9tVG+xsmRAJRZlLbeHaAmlqo02brBg3SyAQ==" saltValue="M/Bu2FgSfQ4iv6fe41FlNg==" spinCount="100000" sheet="1" objects="1" scenarios="1" selectLockedCells="1"/>
  <dataConsolidate/>
  <mergeCells count="476">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5:C135"/>
    <mergeCell ref="D135:G135"/>
    <mergeCell ref="H135:K135"/>
    <mergeCell ref="M135:N135"/>
    <mergeCell ref="Q135:S135"/>
    <mergeCell ref="T135:X135"/>
    <mergeCell ref="M137:N137"/>
    <mergeCell ref="R145:T146"/>
    <mergeCell ref="S147:T147"/>
    <mergeCell ref="U147:V147"/>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B200:I200"/>
    <mergeCell ref="P200:W200"/>
    <mergeCell ref="B201:I201"/>
    <mergeCell ref="P201:W201"/>
    <mergeCell ref="B177:I177"/>
    <mergeCell ref="B180:I180"/>
    <mergeCell ref="B181:I183"/>
    <mergeCell ref="B185:F185"/>
    <mergeCell ref="B186:I186"/>
    <mergeCell ref="B187:I196"/>
    <mergeCell ref="P210:W210"/>
    <mergeCell ref="P212:W212"/>
    <mergeCell ref="P213:W214"/>
    <mergeCell ref="T216:W216"/>
    <mergeCell ref="B202:I202"/>
    <mergeCell ref="P202:W202"/>
    <mergeCell ref="P206:W207"/>
    <mergeCell ref="B208:I208"/>
    <mergeCell ref="P208:W208"/>
    <mergeCell ref="P209:W209"/>
  </mergeCells>
  <conditionalFormatting sqref="B48:B67">
    <cfRule type="expression" dxfId="23" priority="27">
      <formula>$C$69&gt;=0</formula>
    </cfRule>
  </conditionalFormatting>
  <conditionalFormatting sqref="B90:D109">
    <cfRule type="expression" dxfId="22" priority="24">
      <formula>$B90=""</formula>
    </cfRule>
  </conditionalFormatting>
  <conditionalFormatting sqref="B115:D124">
    <cfRule type="expression" dxfId="21" priority="18">
      <formula>$B115=""</formula>
    </cfRule>
  </conditionalFormatting>
  <conditionalFormatting sqref="B126:D135">
    <cfRule type="expression" dxfId="20" priority="16">
      <formula>$B126=""</formula>
    </cfRule>
  </conditionalFormatting>
  <conditionalFormatting sqref="H117:J123">
    <cfRule type="expression" dxfId="19" priority="62">
      <formula>$B117=""</formula>
    </cfRule>
  </conditionalFormatting>
  <conditionalFormatting sqref="L115:N124">
    <cfRule type="expression" dxfId="18" priority="7">
      <formula>L$114=""</formula>
    </cfRule>
  </conditionalFormatting>
  <conditionalFormatting sqref="L126:N135">
    <cfRule type="expression" dxfId="17" priority="6">
      <formula>L$125=""</formula>
    </cfRule>
  </conditionalFormatting>
  <conditionalFormatting sqref="P126:Q135">
    <cfRule type="expression" dxfId="16" priority="50" stopIfTrue="1">
      <formula>IF(AND(J126="Ska-krav",P126="Nej"),TRUE,FALSE)</formula>
    </cfRule>
  </conditionalFormatting>
  <conditionalFormatting sqref="P48:W67">
    <cfRule type="expression" dxfId="15" priority="76">
      <formula>$C48&lt;&gt;ValVarTja</formula>
    </cfRule>
  </conditionalFormatting>
  <conditionalFormatting sqref="P115:X124">
    <cfRule type="expression" dxfId="14" priority="84" stopIfTrue="1">
      <formula>IF(AND(K115="Ska-krav",P115="Nej"),TRUE,FALSE)</formula>
    </cfRule>
  </conditionalFormatting>
  <conditionalFormatting sqref="S17:W17">
    <cfRule type="expression" dxfId="13" priority="83" stopIfTrue="1">
      <formula>$P$17="Nej"</formula>
    </cfRule>
  </conditionalFormatting>
  <conditionalFormatting sqref="T3">
    <cfRule type="expression" dxfId="12" priority="2">
      <formula>T3&lt;&gt;""</formula>
    </cfRule>
  </conditionalFormatting>
  <conditionalFormatting sqref="T126:T135">
    <cfRule type="expression" dxfId="11" priority="41" stopIfTrue="1">
      <formula>IF(AND(N126="Ska-krav",T126="Nej"),TRUE,FALSE)</formula>
    </cfRule>
  </conditionalFormatting>
  <conditionalFormatting sqref="T154 T160 T166">
    <cfRule type="expression" dxfId="10" priority="80" stopIfTrue="1">
      <formula>AG154</formula>
    </cfRule>
  </conditionalFormatting>
  <conditionalFormatting sqref="T154">
    <cfRule type="cellIs" dxfId="9" priority="79" stopIfTrue="1" operator="equal">
      <formula>"Nej"</formula>
    </cfRule>
  </conditionalFormatting>
  <conditionalFormatting sqref="T160">
    <cfRule type="cellIs" dxfId="8" priority="78" stopIfTrue="1" operator="equal">
      <formula>"Nej"</formula>
    </cfRule>
  </conditionalFormatting>
  <conditionalFormatting sqref="T166">
    <cfRule type="cellIs" dxfId="7" priority="77" stopIfTrue="1" operator="equal">
      <formula>"Nej"</formula>
    </cfRule>
  </conditionalFormatting>
  <conditionalFormatting sqref="T174">
    <cfRule type="cellIs" dxfId="6" priority="60" stopIfTrue="1" operator="equal">
      <formula>"Nej"</formula>
    </cfRule>
    <cfRule type="expression" dxfId="5" priority="61" stopIfTrue="1">
      <formula>AG174</formula>
    </cfRule>
  </conditionalFormatting>
  <conditionalFormatting sqref="T216">
    <cfRule type="expression" dxfId="4" priority="35">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CA2A8C9-ADF8-4D25-841A-9069A6B13579}">
            <xm:f>Information!$D$15&lt;&gt;"Ja"</xm:f>
            <x14:dxf>
              <font>
                <color theme="0"/>
              </font>
              <fill>
                <patternFill patternType="none">
                  <bgColor auto="1"/>
                </patternFill>
              </fill>
              <border>
                <left/>
                <right/>
                <top/>
                <bottom/>
                <vertical/>
                <horizontal/>
              </border>
            </x14:dxf>
          </x14:cfRule>
          <xm:sqref>A1:XFD2 A3:S3 AJ3:XFD3 A4:XFD1048576</xm:sqref>
        </x14:conditionalFormatting>
        <x14:conditionalFormatting xmlns:xm="http://schemas.microsoft.com/office/excel/2006/main">
          <x14:cfRule type="expression" priority="1"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3"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4"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9" zoomScaleNormal="100" zoomScalePageLayoutView="90" workbookViewId="0">
      <selection activeCell="B30" sqref="B30"/>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130" t="str">
        <f ca="1">"Avrop nr: "&amp;IFERROR(AvropNr,"")</f>
        <v xml:space="preserve">Avrop nr: </v>
      </c>
      <c r="F1" s="297"/>
    </row>
    <row r="2" spans="2:13" ht="17.25" customHeight="1" x14ac:dyDescent="0.25"/>
    <row r="3" spans="2:13" ht="17.25" customHeight="1" x14ac:dyDescent="0.35">
      <c r="B3" s="298"/>
    </row>
    <row r="5" spans="2:13" ht="25.5" customHeight="1" x14ac:dyDescent="0.4">
      <c r="B5" s="299" t="s">
        <v>47</v>
      </c>
      <c r="C5" s="299"/>
      <c r="D5" s="299"/>
      <c r="J5" s="198"/>
      <c r="K5" s="198"/>
      <c r="L5" s="198"/>
      <c r="M5" s="198"/>
    </row>
    <row r="6" spans="2:13" ht="48.75" customHeight="1" x14ac:dyDescent="0.4">
      <c r="B6" s="732" t="str">
        <f>"Detta kontrakt reglerar avrop från ramavtalsområde "&amp;Ramavtalsområde&amp;", "&amp;Ramavtalsnummer</f>
        <v>Detta kontrakt reglerar avrop från ramavtalsområde IT-konsulttjänster Resurskonsulter, 23.3-2940-20</v>
      </c>
      <c r="C6" s="733"/>
      <c r="D6" s="733"/>
      <c r="F6" s="297"/>
      <c r="J6" s="198"/>
      <c r="K6" s="198"/>
      <c r="L6" s="198"/>
      <c r="M6" s="198"/>
    </row>
    <row r="7" spans="2:13" ht="25.5" customHeight="1" x14ac:dyDescent="0.4">
      <c r="B7" s="300" t="s">
        <v>46</v>
      </c>
      <c r="C7" s="300"/>
      <c r="D7" s="300"/>
      <c r="J7" s="198"/>
      <c r="K7" s="198"/>
      <c r="L7" s="198"/>
      <c r="M7" s="198"/>
    </row>
    <row r="8" spans="2:13" ht="45.75" customHeight="1" x14ac:dyDescent="0.4">
      <c r="B8" s="613" t="s">
        <v>45</v>
      </c>
      <c r="C8" s="613"/>
      <c r="D8" s="613"/>
      <c r="G8" s="130"/>
      <c r="J8" s="198"/>
      <c r="K8" s="198"/>
      <c r="L8" s="198"/>
      <c r="M8" s="198"/>
    </row>
    <row r="9" spans="2:13" ht="18" x14ac:dyDescent="0.4">
      <c r="B9" s="613" t="s">
        <v>729</v>
      </c>
      <c r="C9" s="613"/>
      <c r="D9" s="613"/>
      <c r="G9" s="130"/>
      <c r="J9" s="198"/>
      <c r="K9" s="198"/>
      <c r="L9" s="198"/>
      <c r="M9" s="198"/>
    </row>
    <row r="10" spans="2:13" ht="18" x14ac:dyDescent="0.4">
      <c r="B10" s="613" t="s">
        <v>730</v>
      </c>
      <c r="C10" s="613"/>
      <c r="D10" s="613"/>
      <c r="J10" s="198"/>
      <c r="K10" s="198"/>
      <c r="L10" s="198"/>
      <c r="M10" s="198"/>
    </row>
    <row r="11" spans="2:13" ht="18" x14ac:dyDescent="0.4">
      <c r="B11" s="613" t="s">
        <v>731</v>
      </c>
      <c r="C11" s="613"/>
      <c r="D11" s="613"/>
      <c r="J11" s="198"/>
      <c r="K11" s="198"/>
      <c r="L11" s="198"/>
      <c r="M11" s="198"/>
    </row>
    <row r="12" spans="2:13" ht="18" x14ac:dyDescent="0.4">
      <c r="B12" s="613" t="s">
        <v>732</v>
      </c>
      <c r="C12" s="613"/>
      <c r="D12" s="613"/>
      <c r="J12" s="198"/>
      <c r="K12" s="198"/>
      <c r="L12" s="198"/>
      <c r="M12" s="198"/>
    </row>
    <row r="13" spans="2:13" ht="18" x14ac:dyDescent="0.4">
      <c r="B13" s="613" t="s">
        <v>733</v>
      </c>
      <c r="C13" s="613"/>
      <c r="D13" s="613"/>
      <c r="J13" s="198"/>
      <c r="K13" s="198"/>
      <c r="L13" s="198"/>
      <c r="M13" s="198"/>
    </row>
    <row r="14" spans="2:13" ht="18" x14ac:dyDescent="0.4">
      <c r="B14" s="613" t="s">
        <v>734</v>
      </c>
      <c r="C14" s="613"/>
      <c r="D14" s="613"/>
      <c r="J14" s="198"/>
      <c r="K14" s="198"/>
      <c r="L14" s="198"/>
      <c r="M14" s="198"/>
    </row>
    <row r="15" spans="2:13" ht="18" x14ac:dyDescent="0.4">
      <c r="B15" s="613" t="s">
        <v>735</v>
      </c>
      <c r="C15" s="613"/>
      <c r="D15" s="613"/>
      <c r="G15" s="301"/>
      <c r="J15" s="198"/>
      <c r="K15" s="198"/>
      <c r="L15" s="198"/>
      <c r="M15" s="198"/>
    </row>
    <row r="16" spans="2:13" ht="18" x14ac:dyDescent="0.4">
      <c r="B16" s="613" t="s">
        <v>736</v>
      </c>
      <c r="C16" s="613"/>
      <c r="D16" s="613"/>
      <c r="G16" s="301"/>
      <c r="J16" s="198"/>
      <c r="K16" s="198"/>
      <c r="L16" s="198"/>
      <c r="M16" s="198"/>
    </row>
    <row r="17" spans="1:13" ht="18" x14ac:dyDescent="0.4">
      <c r="B17" s="613" t="s">
        <v>728</v>
      </c>
      <c r="C17" s="613"/>
      <c r="D17" s="613"/>
      <c r="G17" s="301"/>
      <c r="J17" s="198"/>
      <c r="K17" s="198"/>
      <c r="L17" s="198"/>
      <c r="M17" s="198"/>
    </row>
    <row r="18" spans="1:13" ht="18" customHeight="1" x14ac:dyDescent="0.4">
      <c r="B18" s="613"/>
      <c r="C18" s="613"/>
      <c r="D18" s="613"/>
      <c r="J18" s="198"/>
      <c r="K18" s="198"/>
      <c r="L18" s="198"/>
      <c r="M18" s="198"/>
    </row>
    <row r="19" spans="1:13" ht="41.25" customHeight="1" x14ac:dyDescent="0.4">
      <c r="B19" s="613" t="s">
        <v>44</v>
      </c>
      <c r="C19" s="613"/>
      <c r="D19" s="613"/>
      <c r="J19" s="198"/>
      <c r="K19" s="198"/>
      <c r="L19" s="198"/>
      <c r="M19" s="198"/>
    </row>
    <row r="20" spans="1:13" ht="10.5" customHeight="1" x14ac:dyDescent="0.4">
      <c r="B20" s="302"/>
      <c r="C20" s="303"/>
      <c r="D20" s="303"/>
      <c r="J20" s="198"/>
      <c r="K20" s="198"/>
      <c r="L20" s="198"/>
      <c r="M20" s="198"/>
    </row>
    <row r="21" spans="1:13" s="8" customFormat="1" ht="24" customHeight="1" x14ac:dyDescent="0.25">
      <c r="B21" s="300" t="s">
        <v>37</v>
      </c>
      <c r="C21" s="300"/>
      <c r="D21" s="300"/>
    </row>
    <row r="22" spans="1:13" ht="67.5" customHeight="1" x14ac:dyDescent="0.25">
      <c r="B22" s="613" t="s">
        <v>155</v>
      </c>
      <c r="C22" s="613"/>
      <c r="D22" s="613"/>
    </row>
    <row r="23" spans="1:13" ht="26.25" customHeight="1" x14ac:dyDescent="0.25">
      <c r="B23" s="166"/>
      <c r="C23" s="166"/>
      <c r="D23" s="166"/>
    </row>
    <row r="24" spans="1:13" s="305" customFormat="1" ht="18" customHeight="1" x14ac:dyDescent="0.3">
      <c r="A24" s="1"/>
      <c r="B24" s="304" t="s">
        <v>43</v>
      </c>
      <c r="C24"/>
      <c r="D24" s="304" t="s">
        <v>42</v>
      </c>
      <c r="E24" s="300"/>
    </row>
    <row r="25" spans="1:13" s="305" customFormat="1" ht="23.25" customHeight="1" x14ac:dyDescent="0.3">
      <c r="A25" s="1"/>
      <c r="B25" s="371" t="str">
        <f ca="1">IFERROR(AvrOrgNamn,"")</f>
        <v/>
      </c>
      <c r="C25"/>
      <c r="D25" s="370" t="str">
        <f ca="1">IFERROR(levNamn,"")</f>
        <v/>
      </c>
    </row>
    <row r="26" spans="1:13" s="305" customFormat="1" ht="12.75" customHeight="1" x14ac:dyDescent="0.3">
      <c r="A26" s="1"/>
      <c r="B26" s="372" t="s">
        <v>41</v>
      </c>
      <c r="C26"/>
      <c r="D26" s="372" t="s">
        <v>41</v>
      </c>
    </row>
    <row r="27" spans="1:13" s="305" customFormat="1" ht="18" customHeight="1" x14ac:dyDescent="0.3">
      <c r="A27" s="1"/>
      <c r="B27" s="375" t="str">
        <f ca="1">IFERROR(AvrOrgNr,"")</f>
        <v/>
      </c>
      <c r="C27"/>
      <c r="D27" s="375" t="str">
        <f ca="1">IFERROR(levOrg,"")</f>
        <v/>
      </c>
    </row>
    <row r="28" spans="1:13" s="305" customFormat="1" ht="44.25" customHeight="1" x14ac:dyDescent="0.3">
      <c r="A28" s="1"/>
      <c r="B28" s="306"/>
      <c r="C28"/>
      <c r="D28"/>
    </row>
    <row r="29" spans="1:13" s="305" customFormat="1" ht="13" x14ac:dyDescent="0.3">
      <c r="B29" s="307" t="s">
        <v>38</v>
      </c>
      <c r="D29" s="307" t="s">
        <v>38</v>
      </c>
    </row>
    <row r="30" spans="1:13" s="305" customFormat="1" ht="28.5" customHeight="1" x14ac:dyDescent="0.3">
      <c r="B30" s="7"/>
      <c r="D30" s="6"/>
    </row>
    <row r="31" spans="1:13" ht="16.5" customHeight="1" x14ac:dyDescent="0.3">
      <c r="A31" s="305"/>
      <c r="B31" s="305"/>
      <c r="C31" s="305"/>
      <c r="D31" s="305"/>
    </row>
    <row r="32" spans="1:13" ht="25.5" x14ac:dyDescent="0.3">
      <c r="A32" s="305"/>
      <c r="B32" s="308" t="s">
        <v>53</v>
      </c>
      <c r="C32" s="305"/>
      <c r="D32" s="308" t="s">
        <v>54</v>
      </c>
    </row>
    <row r="33" spans="1:4" ht="13" x14ac:dyDescent="0.3">
      <c r="A33" s="305"/>
      <c r="B33" s="5" t="s">
        <v>13</v>
      </c>
      <c r="C33" s="305"/>
      <c r="D33" s="4" t="s">
        <v>13</v>
      </c>
    </row>
    <row r="34" spans="1:4" ht="13" x14ac:dyDescent="0.3">
      <c r="A34" s="305"/>
      <c r="B34" s="3"/>
      <c r="C34" s="305"/>
      <c r="D34" s="2"/>
    </row>
    <row r="35" spans="1:4" ht="13" x14ac:dyDescent="0.3">
      <c r="A35" s="166"/>
      <c r="B35" s="166"/>
      <c r="C35" s="166"/>
      <c r="D35" s="305"/>
    </row>
    <row r="36" spans="1:4" ht="15.75" customHeight="1" x14ac:dyDescent="0.25">
      <c r="B36" s="304" t="s">
        <v>40</v>
      </c>
      <c r="C36" s="304"/>
      <c r="D36" s="304"/>
    </row>
    <row r="37" spans="1:4" x14ac:dyDescent="0.25">
      <c r="B37" s="729"/>
      <c r="C37" s="730"/>
      <c r="D37" s="731"/>
    </row>
    <row r="38" spans="1:4" x14ac:dyDescent="0.25">
      <c r="B38" s="729" t="s">
        <v>13</v>
      </c>
      <c r="C38" s="730"/>
      <c r="D38" s="731"/>
    </row>
    <row r="39" spans="1:4" x14ac:dyDescent="0.25">
      <c r="B39" s="729"/>
      <c r="C39" s="730"/>
      <c r="D39" s="731"/>
    </row>
    <row r="40" spans="1:4" x14ac:dyDescent="0.25">
      <c r="B40" s="729"/>
      <c r="C40" s="730"/>
      <c r="D40" s="731"/>
    </row>
    <row r="41" spans="1:4" x14ac:dyDescent="0.25">
      <c r="B41" s="729"/>
      <c r="C41" s="730"/>
      <c r="D41" s="731"/>
    </row>
  </sheetData>
  <sheetProtection algorithmName="SHA-512" hashValue="xIhgPNzRW/3vfcfgo279QaUF1hWID9i5EBI71yM3p3sA4NAud4jppBNFIrP+N41mbzixPNi/5wAEbqPyCq2lKA==" saltValue="8oGcha9fnlvXwiZHE9wemw==" spinCount="100000" sheet="1" objects="1" scenarios="1" selectLockedCells="1"/>
  <mergeCells count="19">
    <mergeCell ref="B14:D14"/>
    <mergeCell ref="B16:D16"/>
    <mergeCell ref="B17:D17"/>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796875" defaultRowHeight="12.5" x14ac:dyDescent="0.25"/>
  <cols>
    <col min="1" max="1" width="16.453125" style="1" bestFit="1" customWidth="1"/>
    <col min="2" max="2" width="6.7265625" style="1" customWidth="1"/>
    <col min="3" max="3" width="23.7265625" style="1" bestFit="1" customWidth="1"/>
    <col min="4" max="8" width="24.453125" style="1" bestFit="1" customWidth="1"/>
    <col min="9" max="14" width="24.54296875" style="1" customWidth="1"/>
    <col min="15" max="15" width="33.453125" style="1" customWidth="1"/>
    <col min="16" max="23" width="24.54296875" style="1" customWidth="1"/>
    <col min="24" max="24" width="26.1796875" style="1" customWidth="1"/>
    <col min="25"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1:41" ht="13" x14ac:dyDescent="0.3">
      <c r="J1" s="10" t="s">
        <v>142</v>
      </c>
    </row>
    <row r="2" spans="1:41" x14ac:dyDescent="0.25">
      <c r="D2" s="323" t="s">
        <v>176</v>
      </c>
      <c r="E2" s="323" t="s">
        <v>177</v>
      </c>
      <c r="F2" s="323" t="s">
        <v>178</v>
      </c>
      <c r="G2" s="323" t="s">
        <v>179</v>
      </c>
      <c r="H2" s="323" t="s">
        <v>180</v>
      </c>
      <c r="I2" s="323" t="s">
        <v>181</v>
      </c>
      <c r="J2" s="324">
        <f>USRDelområde</f>
        <v>0</v>
      </c>
    </row>
    <row r="3" spans="1:41" ht="13.5" thickBot="1" x14ac:dyDescent="0.35">
      <c r="C3" s="325" t="s">
        <v>135</v>
      </c>
      <c r="D3" s="323" t="str">
        <f>C5</f>
        <v>1. Verksamhetens IT-behov</v>
      </c>
      <c r="E3" s="323" t="str">
        <f>C6</f>
        <v>2. Ledning av IT-projekt</v>
      </c>
      <c r="F3" s="323" t="str">
        <f>C7</f>
        <v>3. Säkerhet i IT och IT-projekt</v>
      </c>
      <c r="G3" s="323" t="str">
        <f>C8</f>
        <v>4. Arkitektur och Utveckling</v>
      </c>
      <c r="H3" s="323" t="str">
        <f>C9</f>
        <v>5. Helhet, IT-konsultlösningar</v>
      </c>
      <c r="I3" s="326" t="s">
        <v>182</v>
      </c>
      <c r="J3" s="327" t="str">
        <f>IFERROR(IF(INDEX(D3:I3,MATCH(J$2,D$2:I$2,0))=0,"",INDEX(D3:I3,MATCH(J$2,D$2:I$2,0))),"")</f>
        <v/>
      </c>
    </row>
    <row r="4" spans="1:41" x14ac:dyDescent="0.25">
      <c r="A4" s="328" t="s">
        <v>748</v>
      </c>
      <c r="C4" s="329" t="s">
        <v>658</v>
      </c>
      <c r="D4" s="330" t="str">
        <f>Välj_text</f>
        <v>Välj Roll/kompetens</v>
      </c>
      <c r="E4" s="330" t="str">
        <f>Välj_text</f>
        <v>Välj Roll/kompetens</v>
      </c>
      <c r="F4" s="330" t="str">
        <f>Välj_text</f>
        <v>Välj Roll/kompetens</v>
      </c>
      <c r="G4" s="330" t="str">
        <f>Välj_text</f>
        <v>Välj Roll/kompetens</v>
      </c>
      <c r="H4" s="330" t="str">
        <f>Välj_text</f>
        <v>Välj Roll/kompetens</v>
      </c>
      <c r="I4" s="331"/>
      <c r="J4" s="327" t="str">
        <f>IFERROR(IF(INDEX(D4:I4,MATCH(J$2,D$2:I$2,0))=0,"",INDEX(D4:I4,MATCH(J$2,D$2:I$2,0))),"")</f>
        <v/>
      </c>
    </row>
    <row r="5" spans="1:41" x14ac:dyDescent="0.25">
      <c r="A5" s="316" t="s">
        <v>749</v>
      </c>
      <c r="C5" s="332" t="s">
        <v>659</v>
      </c>
      <c r="D5" s="330" t="s">
        <v>664</v>
      </c>
      <c r="E5" s="333" t="s">
        <v>676</v>
      </c>
      <c r="F5" s="333" t="s">
        <v>677</v>
      </c>
      <c r="G5" s="333" t="s">
        <v>678</v>
      </c>
      <c r="H5" s="333" t="s">
        <v>664</v>
      </c>
      <c r="I5" s="331"/>
      <c r="J5" s="327" t="str">
        <f t="shared" ref="J5:J37" si="0">IFERROR(IF(INDEX(D5:I5,MATCH(J$2,D$2:I$2,0))=0,"",INDEX(D5:I5,MATCH(J$2,D$2:I$2,0))),"")</f>
        <v/>
      </c>
      <c r="AF5"/>
      <c r="AG5"/>
      <c r="AH5"/>
      <c r="AI5"/>
      <c r="AJ5"/>
      <c r="AK5"/>
      <c r="AL5"/>
      <c r="AM5"/>
      <c r="AN5"/>
      <c r="AO5"/>
    </row>
    <row r="6" spans="1:41" x14ac:dyDescent="0.25">
      <c r="C6" s="332" t="s">
        <v>660</v>
      </c>
      <c r="D6" s="330" t="s">
        <v>665</v>
      </c>
      <c r="E6" s="333" t="s">
        <v>679</v>
      </c>
      <c r="F6" s="333" t="s">
        <v>680</v>
      </c>
      <c r="G6" s="333" t="s">
        <v>681</v>
      </c>
      <c r="H6" s="333" t="s">
        <v>665</v>
      </c>
      <c r="I6" s="331"/>
      <c r="J6" s="327" t="str">
        <f t="shared" si="0"/>
        <v/>
      </c>
    </row>
    <row r="7" spans="1:41" x14ac:dyDescent="0.25">
      <c r="A7" s="328" t="s">
        <v>348</v>
      </c>
      <c r="C7" s="332" t="s">
        <v>661</v>
      </c>
      <c r="D7" s="330" t="s">
        <v>666</v>
      </c>
      <c r="E7" s="333" t="s">
        <v>682</v>
      </c>
      <c r="F7" s="333" t="s">
        <v>683</v>
      </c>
      <c r="G7" s="333" t="s">
        <v>684</v>
      </c>
      <c r="H7" s="333" t="s">
        <v>666</v>
      </c>
      <c r="I7" s="331"/>
      <c r="J7" s="327" t="str">
        <f t="shared" si="0"/>
        <v/>
      </c>
    </row>
    <row r="8" spans="1:41" x14ac:dyDescent="0.25">
      <c r="A8" s="316" t="s">
        <v>763</v>
      </c>
      <c r="C8" s="332" t="s">
        <v>662</v>
      </c>
      <c r="D8" s="330" t="s">
        <v>667</v>
      </c>
      <c r="E8" s="333" t="s">
        <v>685</v>
      </c>
      <c r="F8" s="333" t="s">
        <v>686</v>
      </c>
      <c r="G8" s="333" t="s">
        <v>687</v>
      </c>
      <c r="H8" s="333" t="s">
        <v>667</v>
      </c>
      <c r="I8" s="331"/>
      <c r="J8" s="327" t="str">
        <f t="shared" si="0"/>
        <v/>
      </c>
    </row>
    <row r="9" spans="1:41" ht="12.75" customHeight="1" x14ac:dyDescent="0.25">
      <c r="C9" s="332" t="s">
        <v>663</v>
      </c>
      <c r="D9" s="330" t="s">
        <v>668</v>
      </c>
      <c r="E9" s="333" t="s">
        <v>686</v>
      </c>
      <c r="F9" s="333" t="s">
        <v>657</v>
      </c>
      <c r="G9" s="333" t="s">
        <v>688</v>
      </c>
      <c r="H9" s="333" t="s">
        <v>668</v>
      </c>
      <c r="I9" s="331"/>
      <c r="J9" s="327" t="str">
        <f t="shared" si="0"/>
        <v/>
      </c>
    </row>
    <row r="10" spans="1:41" ht="12.75" customHeight="1" x14ac:dyDescent="0.25">
      <c r="C10" s="332"/>
      <c r="D10" s="330" t="s">
        <v>669</v>
      </c>
      <c r="E10" s="333" t="s">
        <v>657</v>
      </c>
      <c r="F10" s="333"/>
      <c r="G10" s="333" t="s">
        <v>689</v>
      </c>
      <c r="H10" s="333" t="s">
        <v>669</v>
      </c>
      <c r="I10" s="331"/>
      <c r="J10" s="327" t="str">
        <f t="shared" si="0"/>
        <v/>
      </c>
    </row>
    <row r="11" spans="1:41" ht="12.75" customHeight="1" x14ac:dyDescent="0.25">
      <c r="C11" s="332"/>
      <c r="D11" s="330" t="s">
        <v>670</v>
      </c>
      <c r="E11" s="333"/>
      <c r="F11" s="333"/>
      <c r="G11" s="333" t="s">
        <v>690</v>
      </c>
      <c r="H11" s="333" t="s">
        <v>670</v>
      </c>
      <c r="I11" s="331"/>
      <c r="J11" s="327" t="str">
        <f t="shared" si="0"/>
        <v/>
      </c>
    </row>
    <row r="12" spans="1:41" x14ac:dyDescent="0.25">
      <c r="D12" s="330" t="s">
        <v>671</v>
      </c>
      <c r="E12" s="333"/>
      <c r="F12" s="333"/>
      <c r="G12" s="333" t="s">
        <v>691</v>
      </c>
      <c r="H12" s="333" t="s">
        <v>671</v>
      </c>
      <c r="I12" s="331"/>
      <c r="J12" s="327" t="str">
        <f t="shared" ref="J12:J24" si="1">IFERROR(IF(INDEX(D12:I12,MATCH(J$2,D$2:I$2,0))=0,"",INDEX(D12:I12,MATCH(J$2,D$2:I$2,0))),"")</f>
        <v/>
      </c>
    </row>
    <row r="13" spans="1:41" x14ac:dyDescent="0.25">
      <c r="D13" s="330" t="s">
        <v>672</v>
      </c>
      <c r="E13" s="333"/>
      <c r="F13" s="333"/>
      <c r="G13" s="333" t="s">
        <v>692</v>
      </c>
      <c r="H13" s="333" t="s">
        <v>672</v>
      </c>
      <c r="I13" s="331"/>
      <c r="J13" s="327" t="str">
        <f t="shared" si="1"/>
        <v/>
      </c>
    </row>
    <row r="14" spans="1:41" x14ac:dyDescent="0.25">
      <c r="D14" s="330" t="s">
        <v>673</v>
      </c>
      <c r="E14" s="333"/>
      <c r="F14" s="333"/>
      <c r="G14" s="333" t="s">
        <v>693</v>
      </c>
      <c r="H14" s="333" t="s">
        <v>673</v>
      </c>
      <c r="I14" s="331"/>
      <c r="J14" s="327" t="str">
        <f t="shared" si="1"/>
        <v/>
      </c>
    </row>
    <row r="15" spans="1:41" x14ac:dyDescent="0.25">
      <c r="D15" s="330" t="s">
        <v>674</v>
      </c>
      <c r="E15" s="333"/>
      <c r="F15" s="333"/>
      <c r="G15" s="333" t="s">
        <v>650</v>
      </c>
      <c r="H15" s="333" t="s">
        <v>674</v>
      </c>
      <c r="I15" s="331"/>
      <c r="J15" s="327" t="str">
        <f t="shared" si="1"/>
        <v/>
      </c>
    </row>
    <row r="16" spans="1:41" x14ac:dyDescent="0.25">
      <c r="D16" s="330" t="s">
        <v>675</v>
      </c>
      <c r="E16" s="333"/>
      <c r="F16" s="333"/>
      <c r="G16" s="333" t="s">
        <v>694</v>
      </c>
      <c r="H16" s="333" t="s">
        <v>676</v>
      </c>
      <c r="I16" s="331"/>
      <c r="J16" s="327" t="str">
        <f t="shared" si="1"/>
        <v/>
      </c>
    </row>
    <row r="17" spans="4:10" x14ac:dyDescent="0.25">
      <c r="D17" s="330" t="s">
        <v>657</v>
      </c>
      <c r="E17" s="333"/>
      <c r="F17" s="333"/>
      <c r="G17" s="333" t="s">
        <v>686</v>
      </c>
      <c r="H17" s="333" t="s">
        <v>679</v>
      </c>
      <c r="I17" s="331"/>
      <c r="J17" s="327" t="str">
        <f t="shared" si="1"/>
        <v/>
      </c>
    </row>
    <row r="18" spans="4:10" x14ac:dyDescent="0.25">
      <c r="D18" s="330"/>
      <c r="E18" s="333"/>
      <c r="F18" s="333"/>
      <c r="G18" s="333" t="s">
        <v>657</v>
      </c>
      <c r="H18" s="333" t="s">
        <v>682</v>
      </c>
      <c r="I18" s="331"/>
      <c r="J18" s="327" t="str">
        <f t="shared" si="1"/>
        <v/>
      </c>
    </row>
    <row r="19" spans="4:10" x14ac:dyDescent="0.25">
      <c r="D19" s="330"/>
      <c r="E19" s="333"/>
      <c r="F19" s="333"/>
      <c r="G19" s="333"/>
      <c r="H19" s="333" t="s">
        <v>685</v>
      </c>
      <c r="I19" s="331"/>
      <c r="J19" s="327" t="str">
        <f t="shared" si="1"/>
        <v/>
      </c>
    </row>
    <row r="20" spans="4:10" x14ac:dyDescent="0.25">
      <c r="D20" s="330"/>
      <c r="E20" s="333"/>
      <c r="F20" s="333"/>
      <c r="G20" s="333"/>
      <c r="H20" s="333" t="s">
        <v>677</v>
      </c>
      <c r="I20" s="331"/>
      <c r="J20" s="327" t="str">
        <f t="shared" si="1"/>
        <v/>
      </c>
    </row>
    <row r="21" spans="4:10" x14ac:dyDescent="0.25">
      <c r="D21" s="330"/>
      <c r="E21" s="333"/>
      <c r="F21" s="333"/>
      <c r="G21" s="333"/>
      <c r="H21" s="333" t="s">
        <v>680</v>
      </c>
      <c r="I21" s="331"/>
      <c r="J21" s="327" t="str">
        <f t="shared" si="1"/>
        <v/>
      </c>
    </row>
    <row r="22" spans="4:10" x14ac:dyDescent="0.25">
      <c r="D22" s="330"/>
      <c r="E22" s="333"/>
      <c r="F22" s="333"/>
      <c r="G22" s="333"/>
      <c r="H22" s="333" t="s">
        <v>683</v>
      </c>
      <c r="I22" s="331"/>
      <c r="J22" s="327" t="str">
        <f t="shared" si="1"/>
        <v/>
      </c>
    </row>
    <row r="23" spans="4:10" x14ac:dyDescent="0.25">
      <c r="D23" s="330"/>
      <c r="E23" s="333"/>
      <c r="F23" s="333"/>
      <c r="G23" s="333"/>
      <c r="H23" s="333" t="s">
        <v>678</v>
      </c>
      <c r="I23" s="331"/>
      <c r="J23" s="327" t="str">
        <f t="shared" si="1"/>
        <v/>
      </c>
    </row>
    <row r="24" spans="4:10" x14ac:dyDescent="0.25">
      <c r="D24" s="330"/>
      <c r="E24" s="333"/>
      <c r="F24" s="333"/>
      <c r="G24" s="333"/>
      <c r="H24" s="333" t="s">
        <v>681</v>
      </c>
      <c r="I24" s="331"/>
      <c r="J24" s="327" t="str">
        <f t="shared" si="1"/>
        <v/>
      </c>
    </row>
    <row r="25" spans="4:10" x14ac:dyDescent="0.25">
      <c r="D25" s="330"/>
      <c r="E25" s="333"/>
      <c r="F25" s="333"/>
      <c r="G25" s="333"/>
      <c r="H25" s="333" t="s">
        <v>684</v>
      </c>
      <c r="I25" s="331"/>
      <c r="J25" s="327" t="str">
        <f t="shared" si="0"/>
        <v/>
      </c>
    </row>
    <row r="26" spans="4:10" x14ac:dyDescent="0.25">
      <c r="D26" s="330"/>
      <c r="E26" s="333"/>
      <c r="F26" s="333"/>
      <c r="G26" s="333"/>
      <c r="H26" s="333" t="s">
        <v>687</v>
      </c>
      <c r="I26" s="331"/>
      <c r="J26" s="327" t="str">
        <f t="shared" si="0"/>
        <v/>
      </c>
    </row>
    <row r="27" spans="4:10" x14ac:dyDescent="0.25">
      <c r="D27" s="330"/>
      <c r="E27" s="333"/>
      <c r="F27" s="333"/>
      <c r="G27" s="333"/>
      <c r="H27" s="333" t="s">
        <v>688</v>
      </c>
      <c r="I27" s="331"/>
      <c r="J27" s="327" t="str">
        <f t="shared" si="0"/>
        <v/>
      </c>
    </row>
    <row r="28" spans="4:10" x14ac:dyDescent="0.25">
      <c r="D28" s="330"/>
      <c r="E28" s="333"/>
      <c r="F28" s="333"/>
      <c r="G28" s="333"/>
      <c r="H28" s="333" t="s">
        <v>689</v>
      </c>
      <c r="I28" s="331"/>
      <c r="J28" s="327" t="str">
        <f t="shared" si="0"/>
        <v/>
      </c>
    </row>
    <row r="29" spans="4:10" x14ac:dyDescent="0.25">
      <c r="D29" s="330"/>
      <c r="E29" s="333"/>
      <c r="F29" s="333"/>
      <c r="G29" s="333"/>
      <c r="H29" s="333" t="s">
        <v>690</v>
      </c>
      <c r="I29" s="331"/>
      <c r="J29" s="327" t="str">
        <f t="shared" si="0"/>
        <v/>
      </c>
    </row>
    <row r="30" spans="4:10" x14ac:dyDescent="0.25">
      <c r="D30" s="330"/>
      <c r="E30" s="333"/>
      <c r="F30" s="333"/>
      <c r="G30" s="333"/>
      <c r="H30" s="333" t="s">
        <v>691</v>
      </c>
      <c r="I30" s="331"/>
      <c r="J30" s="327" t="str">
        <f t="shared" si="0"/>
        <v/>
      </c>
    </row>
    <row r="31" spans="4:10" x14ac:dyDescent="0.25">
      <c r="D31" s="330"/>
      <c r="E31" s="333"/>
      <c r="F31" s="333"/>
      <c r="G31" s="333"/>
      <c r="H31" s="333" t="s">
        <v>692</v>
      </c>
      <c r="I31" s="331"/>
      <c r="J31" s="327" t="str">
        <f t="shared" si="0"/>
        <v/>
      </c>
    </row>
    <row r="32" spans="4:10" x14ac:dyDescent="0.25">
      <c r="D32" s="330"/>
      <c r="E32" s="333"/>
      <c r="F32" s="333"/>
      <c r="G32" s="333"/>
      <c r="H32" s="333" t="s">
        <v>693</v>
      </c>
      <c r="I32" s="331"/>
      <c r="J32" s="327" t="str">
        <f t="shared" si="0"/>
        <v/>
      </c>
    </row>
    <row r="33" spans="4:10" x14ac:dyDescent="0.25">
      <c r="D33" s="330"/>
      <c r="E33" s="333"/>
      <c r="F33" s="333"/>
      <c r="G33" s="333"/>
      <c r="H33" s="333" t="s">
        <v>650</v>
      </c>
      <c r="I33" s="331"/>
      <c r="J33" s="327" t="str">
        <f t="shared" si="0"/>
        <v/>
      </c>
    </row>
    <row r="34" spans="4:10" x14ac:dyDescent="0.25">
      <c r="D34" s="330"/>
      <c r="E34" s="333"/>
      <c r="F34" s="333"/>
      <c r="G34" s="333"/>
      <c r="H34" s="333" t="s">
        <v>694</v>
      </c>
      <c r="I34" s="331"/>
      <c r="J34" s="327" t="str">
        <f t="shared" si="0"/>
        <v/>
      </c>
    </row>
    <row r="35" spans="4:10" x14ac:dyDescent="0.25">
      <c r="D35" s="330"/>
      <c r="E35" s="333"/>
      <c r="F35" s="333"/>
      <c r="G35" s="333"/>
      <c r="H35" s="333" t="s">
        <v>686</v>
      </c>
      <c r="I35" s="331"/>
      <c r="J35" s="327" t="str">
        <f t="shared" si="0"/>
        <v/>
      </c>
    </row>
    <row r="36" spans="4:10" x14ac:dyDescent="0.25">
      <c r="D36" s="330"/>
      <c r="E36" s="333"/>
      <c r="F36" s="333"/>
      <c r="G36" s="333"/>
      <c r="H36" s="333" t="s">
        <v>657</v>
      </c>
      <c r="I36" s="331"/>
      <c r="J36" s="327" t="str">
        <f t="shared" si="0"/>
        <v/>
      </c>
    </row>
    <row r="37" spans="4:10" x14ac:dyDescent="0.25">
      <c r="D37" s="330"/>
      <c r="E37" s="333"/>
      <c r="F37" s="333"/>
      <c r="G37" s="333"/>
      <c r="H37" s="333"/>
      <c r="I37" s="331"/>
      <c r="J37" s="327" t="str">
        <f t="shared" si="0"/>
        <v/>
      </c>
    </row>
    <row r="38" spans="4:10" x14ac:dyDescent="0.25">
      <c r="J38" s="334"/>
    </row>
    <row r="39" spans="4:10" x14ac:dyDescent="0.25">
      <c r="J39" s="334"/>
    </row>
    <row r="40" spans="4:10" ht="13.5" thickBot="1" x14ac:dyDescent="0.35">
      <c r="D40" s="335" t="s">
        <v>601</v>
      </c>
      <c r="J40" s="10" t="s">
        <v>141</v>
      </c>
    </row>
    <row r="41" spans="4:10" x14ac:dyDescent="0.25">
      <c r="D41" s="336" t="s">
        <v>351</v>
      </c>
      <c r="E41" s="337" t="str">
        <f>D41</f>
        <v>Välj Vara/Tjanst</v>
      </c>
      <c r="F41" s="337" t="str">
        <f>E41</f>
        <v>Välj Vara/Tjanst</v>
      </c>
      <c r="G41" s="337" t="str">
        <f>F41</f>
        <v>Välj Vara/Tjanst</v>
      </c>
      <c r="H41" s="337" t="str">
        <f>G41</f>
        <v>Välj Vara/Tjanst</v>
      </c>
      <c r="I41" s="337" t="str">
        <f>H41</f>
        <v>Välj Vara/Tjanst</v>
      </c>
      <c r="J41" s="338" t="e">
        <f>INDEX(D41:I41,MATCH(J$2,D$2:I$2,0))</f>
        <v>#N/A</v>
      </c>
    </row>
    <row r="42" spans="4:10" x14ac:dyDescent="0.25">
      <c r="D42" s="330" t="s">
        <v>183</v>
      </c>
      <c r="E42" s="330" t="s">
        <v>184</v>
      </c>
      <c r="F42" s="333" t="s">
        <v>185</v>
      </c>
      <c r="G42" s="333" t="s">
        <v>186</v>
      </c>
      <c r="H42" s="333" t="s">
        <v>187</v>
      </c>
      <c r="I42" s="331" t="s">
        <v>188</v>
      </c>
      <c r="J42" s="327" t="str">
        <f>IFERROR(IF(INDEX(D42:I42,MATCH(J$2,D$2:I$2,0))=0,"",INDEX(D42:I42,MATCH(J$2,D$2:I$2,0))),"")</f>
        <v/>
      </c>
    </row>
    <row r="43" spans="4:10" x14ac:dyDescent="0.25">
      <c r="D43" s="330" t="s">
        <v>189</v>
      </c>
      <c r="E43" s="330" t="s">
        <v>190</v>
      </c>
      <c r="F43" s="333" t="s">
        <v>191</v>
      </c>
      <c r="G43" s="333" t="s">
        <v>192</v>
      </c>
      <c r="H43" s="333" t="s">
        <v>193</v>
      </c>
      <c r="I43" s="331" t="s">
        <v>194</v>
      </c>
      <c r="J43" s="327" t="str">
        <f t="shared" ref="J43:J66" si="2">IFERROR(IF(INDEX(D43:I43,MATCH(J$2,D$2:I$2,0))=0,"",INDEX(D43:I43,MATCH(J$2,D$2:I$2,0))),"")</f>
        <v/>
      </c>
    </row>
    <row r="44" spans="4:10" x14ac:dyDescent="0.25">
      <c r="D44" s="330" t="s">
        <v>195</v>
      </c>
      <c r="E44" s="330" t="s">
        <v>196</v>
      </c>
      <c r="F44" s="333" t="s">
        <v>197</v>
      </c>
      <c r="G44" s="333" t="s">
        <v>198</v>
      </c>
      <c r="H44" s="333" t="s">
        <v>199</v>
      </c>
      <c r="I44" s="331" t="s">
        <v>200</v>
      </c>
      <c r="J44" s="327" t="str">
        <f t="shared" si="2"/>
        <v/>
      </c>
    </row>
    <row r="45" spans="4:10" x14ac:dyDescent="0.25">
      <c r="D45" s="330" t="s">
        <v>201</v>
      </c>
      <c r="E45" s="330" t="s">
        <v>202</v>
      </c>
      <c r="F45" s="333" t="s">
        <v>203</v>
      </c>
      <c r="G45" s="333" t="s">
        <v>204</v>
      </c>
      <c r="H45" s="333" t="s">
        <v>205</v>
      </c>
      <c r="I45" s="331" t="s">
        <v>206</v>
      </c>
      <c r="J45" s="327" t="str">
        <f t="shared" si="2"/>
        <v/>
      </c>
    </row>
    <row r="46" spans="4:10" x14ac:dyDescent="0.25">
      <c r="D46" s="330" t="s">
        <v>207</v>
      </c>
      <c r="E46" s="330" t="s">
        <v>208</v>
      </c>
      <c r="F46" s="333" t="s">
        <v>209</v>
      </c>
      <c r="G46" s="333" t="s">
        <v>210</v>
      </c>
      <c r="H46" s="333" t="s">
        <v>211</v>
      </c>
      <c r="I46" s="331" t="s">
        <v>212</v>
      </c>
      <c r="J46" s="327" t="str">
        <f t="shared" si="2"/>
        <v/>
      </c>
    </row>
    <row r="47" spans="4:10" x14ac:dyDescent="0.25">
      <c r="D47" s="330" t="s">
        <v>213</v>
      </c>
      <c r="E47" s="330" t="s">
        <v>214</v>
      </c>
      <c r="F47" s="333" t="s">
        <v>215</v>
      </c>
      <c r="G47" s="333" t="s">
        <v>216</v>
      </c>
      <c r="H47" s="333" t="s">
        <v>217</v>
      </c>
      <c r="I47" s="331" t="s">
        <v>218</v>
      </c>
      <c r="J47" s="327" t="str">
        <f t="shared" si="2"/>
        <v/>
      </c>
    </row>
    <row r="48" spans="4:10" x14ac:dyDescent="0.25">
      <c r="D48" s="330" t="s">
        <v>219</v>
      </c>
      <c r="E48" s="330" t="s">
        <v>220</v>
      </c>
      <c r="F48" s="333" t="s">
        <v>221</v>
      </c>
      <c r="G48" s="333" t="s">
        <v>222</v>
      </c>
      <c r="H48" s="333" t="s">
        <v>223</v>
      </c>
      <c r="I48" s="331" t="s">
        <v>224</v>
      </c>
      <c r="J48" s="327" t="str">
        <f t="shared" si="2"/>
        <v/>
      </c>
    </row>
    <row r="49" spans="4:19" x14ac:dyDescent="0.25">
      <c r="D49" s="330" t="s">
        <v>225</v>
      </c>
      <c r="E49" s="330" t="s">
        <v>226</v>
      </c>
      <c r="F49" s="333" t="s">
        <v>227</v>
      </c>
      <c r="G49" s="333" t="s">
        <v>228</v>
      </c>
      <c r="H49" s="333" t="s">
        <v>229</v>
      </c>
      <c r="I49" s="331" t="s">
        <v>230</v>
      </c>
      <c r="J49" s="327" t="str">
        <f t="shared" si="2"/>
        <v/>
      </c>
    </row>
    <row r="50" spans="4:19" x14ac:dyDescent="0.25">
      <c r="D50" s="330" t="s">
        <v>231</v>
      </c>
      <c r="E50" s="330" t="s">
        <v>232</v>
      </c>
      <c r="F50" s="333" t="s">
        <v>233</v>
      </c>
      <c r="G50" s="333" t="s">
        <v>234</v>
      </c>
      <c r="H50" s="333" t="s">
        <v>235</v>
      </c>
      <c r="I50" s="331" t="s">
        <v>236</v>
      </c>
      <c r="J50" s="327" t="str">
        <f t="shared" si="2"/>
        <v/>
      </c>
      <c r="L50" s="335"/>
      <c r="M50" s="335"/>
    </row>
    <row r="51" spans="4:19" x14ac:dyDescent="0.25">
      <c r="D51" s="330" t="s">
        <v>237</v>
      </c>
      <c r="E51" s="330" t="s">
        <v>238</v>
      </c>
      <c r="F51" s="333" t="s">
        <v>239</v>
      </c>
      <c r="G51" s="333" t="s">
        <v>240</v>
      </c>
      <c r="H51" s="333" t="s">
        <v>241</v>
      </c>
      <c r="I51" s="331" t="s">
        <v>242</v>
      </c>
      <c r="J51" s="327" t="str">
        <f t="shared" si="2"/>
        <v/>
      </c>
    </row>
    <row r="52" spans="4:19" x14ac:dyDescent="0.25">
      <c r="D52" s="330" t="s">
        <v>243</v>
      </c>
      <c r="E52" s="330" t="s">
        <v>244</v>
      </c>
      <c r="F52" s="333" t="s">
        <v>245</v>
      </c>
      <c r="G52" s="333" t="s">
        <v>246</v>
      </c>
      <c r="H52" s="333" t="s">
        <v>247</v>
      </c>
      <c r="I52" s="331" t="s">
        <v>248</v>
      </c>
      <c r="J52" s="327" t="str">
        <f t="shared" si="2"/>
        <v/>
      </c>
    </row>
    <row r="53" spans="4:19" x14ac:dyDescent="0.25">
      <c r="D53" s="330" t="s">
        <v>249</v>
      </c>
      <c r="E53" s="330" t="s">
        <v>250</v>
      </c>
      <c r="F53" s="333" t="s">
        <v>251</v>
      </c>
      <c r="G53" s="333" t="s">
        <v>252</v>
      </c>
      <c r="H53" s="333" t="s">
        <v>253</v>
      </c>
      <c r="I53" s="331" t="s">
        <v>254</v>
      </c>
      <c r="J53" s="327" t="str">
        <f t="shared" si="2"/>
        <v/>
      </c>
    </row>
    <row r="54" spans="4:19" x14ac:dyDescent="0.25">
      <c r="D54" s="330" t="s">
        <v>255</v>
      </c>
      <c r="E54" s="330" t="s">
        <v>256</v>
      </c>
      <c r="F54" s="333" t="s">
        <v>257</v>
      </c>
      <c r="G54" s="333" t="s">
        <v>258</v>
      </c>
      <c r="H54" s="333" t="s">
        <v>259</v>
      </c>
      <c r="I54" s="331" t="s">
        <v>260</v>
      </c>
      <c r="J54" s="327" t="str">
        <f t="shared" si="2"/>
        <v/>
      </c>
    </row>
    <row r="55" spans="4:19" x14ac:dyDescent="0.25">
      <c r="D55" s="330" t="s">
        <v>261</v>
      </c>
      <c r="E55" s="330" t="s">
        <v>262</v>
      </c>
      <c r="F55" s="333" t="s">
        <v>263</v>
      </c>
      <c r="G55" s="333" t="s">
        <v>264</v>
      </c>
      <c r="H55" s="333" t="s">
        <v>265</v>
      </c>
      <c r="I55" s="331" t="s">
        <v>266</v>
      </c>
      <c r="J55" s="327" t="str">
        <f t="shared" si="2"/>
        <v/>
      </c>
      <c r="M55" s="1" t="str" cm="1">
        <f t="array" aca="1" ref="M55" ca="1">IFERROR(INDIRECT(Admin!M57),"XXXXX")</f>
        <v>XXXXX</v>
      </c>
      <c r="N55" s="1" t="str" cm="1">
        <f t="array" aca="1" ref="N55" ca="1">IFERROR(INDIRECT(Admin!N57),"XXXXX")</f>
        <v>XXXXX</v>
      </c>
    </row>
    <row r="56" spans="4:19" x14ac:dyDescent="0.25">
      <c r="D56" s="330" t="s">
        <v>267</v>
      </c>
      <c r="E56" s="330" t="s">
        <v>268</v>
      </c>
      <c r="F56" s="333" t="s">
        <v>269</v>
      </c>
      <c r="G56" s="333" t="s">
        <v>270</v>
      </c>
      <c r="H56" s="333" t="s">
        <v>271</v>
      </c>
      <c r="I56" s="331" t="s">
        <v>272</v>
      </c>
      <c r="J56" s="327" t="str">
        <f t="shared" si="2"/>
        <v/>
      </c>
    </row>
    <row r="57" spans="4:19" x14ac:dyDescent="0.25">
      <c r="D57" s="330" t="s">
        <v>273</v>
      </c>
      <c r="E57" s="330" t="s">
        <v>274</v>
      </c>
      <c r="F57" s="333" t="s">
        <v>275</v>
      </c>
      <c r="G57" s="333" t="s">
        <v>276</v>
      </c>
      <c r="H57" s="333" t="s">
        <v>277</v>
      </c>
      <c r="I57" s="331" t="s">
        <v>278</v>
      </c>
      <c r="J57" s="327" t="str">
        <f t="shared" si="2"/>
        <v/>
      </c>
      <c r="M57" s="1" t="str">
        <f>"'"&amp;M59&amp;"'!"&amp;M58</f>
        <v>'0'!J5</v>
      </c>
      <c r="N57" s="1" t="str">
        <f>"'"&amp;N59&amp;"'!"&amp;N58</f>
        <v>'0'!J8</v>
      </c>
      <c r="O57" s="1" t="str">
        <f t="shared" ref="O57:S57" si="3">"'"&amp;O59&amp;"'!"&amp;O58</f>
        <v>'0'!B9</v>
      </c>
      <c r="P57" s="1" t="str">
        <f t="shared" si="3"/>
        <v>'0'!H9</v>
      </c>
      <c r="Q57" s="1" t="str">
        <f t="shared" si="3"/>
        <v>'0'!B15</v>
      </c>
      <c r="R57" s="1" t="str">
        <f t="shared" si="3"/>
        <v>'0'!P9</v>
      </c>
      <c r="S57" s="1" t="str">
        <f t="shared" si="3"/>
        <v>'0'!V9</v>
      </c>
    </row>
    <row r="58" spans="4:19" ht="13" x14ac:dyDescent="0.3">
      <c r="D58" s="330" t="s">
        <v>279</v>
      </c>
      <c r="E58" s="330" t="s">
        <v>280</v>
      </c>
      <c r="F58" s="333" t="s">
        <v>281</v>
      </c>
      <c r="G58" s="333" t="s">
        <v>282</v>
      </c>
      <c r="H58" s="333" t="s">
        <v>283</v>
      </c>
      <c r="I58" s="331" t="s">
        <v>284</v>
      </c>
      <c r="J58" s="327" t="str">
        <f t="shared" si="2"/>
        <v/>
      </c>
      <c r="M58" s="339" t="s">
        <v>655</v>
      </c>
      <c r="N58" s="339" t="s">
        <v>656</v>
      </c>
      <c r="O58" s="339" t="s">
        <v>752</v>
      </c>
      <c r="P58" s="339" t="s">
        <v>753</v>
      </c>
      <c r="Q58" s="339" t="s">
        <v>754</v>
      </c>
      <c r="R58" s="339" t="s">
        <v>759</v>
      </c>
      <c r="S58" s="339" t="s">
        <v>760</v>
      </c>
    </row>
    <row r="59" spans="4:19" x14ac:dyDescent="0.25">
      <c r="D59" s="330" t="s">
        <v>285</v>
      </c>
      <c r="E59" s="330" t="s">
        <v>286</v>
      </c>
      <c r="F59" s="333" t="s">
        <v>287</v>
      </c>
      <c r="G59" s="333" t="s">
        <v>288</v>
      </c>
      <c r="H59" s="333" t="s">
        <v>289</v>
      </c>
      <c r="I59" s="331" t="s">
        <v>290</v>
      </c>
      <c r="J59" s="327" t="str">
        <f t="shared" si="2"/>
        <v/>
      </c>
      <c r="M59" s="309">
        <f>IFERROR(INDEX($L$63:$L$66,MATCH("Ja",$M$63:$M$66,0)),0)</f>
        <v>0</v>
      </c>
      <c r="N59" s="309">
        <f>M59</f>
        <v>0</v>
      </c>
      <c r="O59" s="309">
        <f t="shared" ref="O59:Q59" si="4">N59</f>
        <v>0</v>
      </c>
      <c r="P59" s="309">
        <f t="shared" si="4"/>
        <v>0</v>
      </c>
      <c r="Q59" s="309">
        <f t="shared" si="4"/>
        <v>0</v>
      </c>
      <c r="R59" s="309">
        <f t="shared" ref="R59:S59" si="5">Q59</f>
        <v>0</v>
      </c>
      <c r="S59" s="309">
        <f t="shared" si="5"/>
        <v>0</v>
      </c>
    </row>
    <row r="60" spans="4:19" x14ac:dyDescent="0.25">
      <c r="D60" s="330" t="s">
        <v>291</v>
      </c>
      <c r="E60" s="330" t="s">
        <v>292</v>
      </c>
      <c r="F60" s="333" t="s">
        <v>293</v>
      </c>
      <c r="G60" s="333" t="s">
        <v>294</v>
      </c>
      <c r="H60" s="333" t="s">
        <v>295</v>
      </c>
      <c r="I60" s="331" t="s">
        <v>296</v>
      </c>
      <c r="J60" s="327" t="str">
        <f t="shared" si="2"/>
        <v/>
      </c>
    </row>
    <row r="61" spans="4:19" x14ac:dyDescent="0.25">
      <c r="D61" s="330" t="s">
        <v>297</v>
      </c>
      <c r="E61" s="330" t="s">
        <v>298</v>
      </c>
      <c r="F61" s="333" t="s">
        <v>299</v>
      </c>
      <c r="G61" s="333" t="s">
        <v>300</v>
      </c>
      <c r="H61" s="333" t="s">
        <v>301</v>
      </c>
      <c r="I61" s="331" t="s">
        <v>302</v>
      </c>
      <c r="J61" s="327" t="str">
        <f t="shared" si="2"/>
        <v/>
      </c>
    </row>
    <row r="62" spans="4:19" ht="13.5" thickBot="1" x14ac:dyDescent="0.35">
      <c r="D62" s="330" t="s">
        <v>303</v>
      </c>
      <c r="E62" s="330" t="s">
        <v>304</v>
      </c>
      <c r="F62" s="333" t="s">
        <v>305</v>
      </c>
      <c r="G62" s="333" t="s">
        <v>306</v>
      </c>
      <c r="H62" s="333" t="s">
        <v>307</v>
      </c>
      <c r="I62" s="331" t="s">
        <v>308</v>
      </c>
      <c r="J62" s="327" t="str">
        <f t="shared" si="2"/>
        <v/>
      </c>
      <c r="L62" s="10"/>
      <c r="M62" s="340" t="s">
        <v>650</v>
      </c>
    </row>
    <row r="63" spans="4:19" ht="13.5" thickBot="1" x14ac:dyDescent="0.35">
      <c r="D63" s="330" t="s">
        <v>352</v>
      </c>
      <c r="E63" s="330" t="s">
        <v>353</v>
      </c>
      <c r="F63" s="333" t="s">
        <v>354</v>
      </c>
      <c r="G63" s="333" t="s">
        <v>355</v>
      </c>
      <c r="H63" s="333" t="s">
        <v>356</v>
      </c>
      <c r="I63" s="331" t="s">
        <v>357</v>
      </c>
      <c r="J63" s="327" t="str">
        <f t="shared" si="2"/>
        <v/>
      </c>
      <c r="L63" s="341" t="s">
        <v>651</v>
      </c>
      <c r="M63" s="342">
        <f>Information!D12</f>
        <v>0</v>
      </c>
      <c r="O63" s="340" t="s">
        <v>737</v>
      </c>
      <c r="P63" s="340" t="s">
        <v>738</v>
      </c>
      <c r="Q63" s="340" t="s">
        <v>739</v>
      </c>
      <c r="R63" s="340" t="s">
        <v>757</v>
      </c>
      <c r="S63" s="340" t="s">
        <v>758</v>
      </c>
    </row>
    <row r="64" spans="4:19" x14ac:dyDescent="0.25">
      <c r="D64" s="330" t="s">
        <v>358</v>
      </c>
      <c r="E64" s="330" t="s">
        <v>359</v>
      </c>
      <c r="F64" s="333" t="s">
        <v>360</v>
      </c>
      <c r="G64" s="333" t="s">
        <v>361</v>
      </c>
      <c r="H64" s="333" t="s">
        <v>362</v>
      </c>
      <c r="I64" s="331" t="s">
        <v>363</v>
      </c>
      <c r="J64" s="327" t="str">
        <f t="shared" si="2"/>
        <v/>
      </c>
      <c r="L64" s="341" t="s">
        <v>652</v>
      </c>
      <c r="M64" s="343">
        <f>Information!D13</f>
        <v>0</v>
      </c>
      <c r="O64" s="342" t="e" cm="1">
        <f t="array" aca="1" ref="O64" ca="1">INDIRECT(O57)</f>
        <v>#REF!</v>
      </c>
      <c r="P64" s="342" t="e" cm="1">
        <f t="array" aca="1" ref="P64" ca="1">INDIRECT(P57)</f>
        <v>#REF!</v>
      </c>
      <c r="Q64" s="342" t="e" cm="1">
        <f t="array" aca="1" ref="Q64" ca="1">INDIRECT(Q57)</f>
        <v>#REF!</v>
      </c>
      <c r="R64" s="342" t="e" cm="1">
        <f t="array" aca="1" ref="R64" ca="1">INDIRECT(R57)</f>
        <v>#REF!</v>
      </c>
      <c r="S64" s="342" t="e" cm="1">
        <f t="array" aca="1" ref="S64" ca="1">INDIRECT(S57)</f>
        <v>#REF!</v>
      </c>
    </row>
    <row r="65" spans="3:25" x14ac:dyDescent="0.25">
      <c r="D65" s="330" t="s">
        <v>364</v>
      </c>
      <c r="E65" s="330" t="s">
        <v>365</v>
      </c>
      <c r="F65" s="333" t="s">
        <v>366</v>
      </c>
      <c r="G65" s="333" t="s">
        <v>367</v>
      </c>
      <c r="H65" s="333" t="s">
        <v>368</v>
      </c>
      <c r="I65" s="331" t="s">
        <v>369</v>
      </c>
      <c r="J65" s="327" t="str">
        <f t="shared" si="2"/>
        <v/>
      </c>
      <c r="L65" s="341" t="s">
        <v>653</v>
      </c>
      <c r="M65" s="343">
        <f>Information!D14</f>
        <v>0</v>
      </c>
      <c r="O65" s="24"/>
      <c r="P65" s="38"/>
      <c r="R65" s="344"/>
    </row>
    <row r="66" spans="3:25" ht="13" thickBot="1" x14ac:dyDescent="0.3">
      <c r="D66" s="330" t="s">
        <v>370</v>
      </c>
      <c r="E66" s="330" t="s">
        <v>371</v>
      </c>
      <c r="F66" s="333" t="s">
        <v>372</v>
      </c>
      <c r="G66" s="333" t="s">
        <v>373</v>
      </c>
      <c r="H66" s="333" t="s">
        <v>374</v>
      </c>
      <c r="I66" s="331" t="s">
        <v>375</v>
      </c>
      <c r="J66" s="327" t="str">
        <f t="shared" si="2"/>
        <v/>
      </c>
      <c r="L66" s="341" t="s">
        <v>654</v>
      </c>
      <c r="M66" s="345">
        <f>Information!D15</f>
        <v>0</v>
      </c>
      <c r="P66" s="38"/>
      <c r="R66" s="344"/>
    </row>
    <row r="67" spans="3:25" x14ac:dyDescent="0.25">
      <c r="P67" s="60"/>
      <c r="R67" s="344"/>
    </row>
    <row r="68" spans="3:25" ht="13.5" thickBot="1" x14ac:dyDescent="0.35">
      <c r="H68" s="10"/>
      <c r="I68" s="10"/>
      <c r="J68" s="10" t="s">
        <v>99</v>
      </c>
      <c r="K68" s="346"/>
      <c r="W68" s="10"/>
      <c r="Y68" s="10"/>
    </row>
    <row r="69" spans="3:25" ht="13.5" thickBot="1" x14ac:dyDescent="0.35">
      <c r="C69" s="10"/>
      <c r="D69" s="347" t="s">
        <v>138</v>
      </c>
      <c r="F69" s="348" t="s">
        <v>127</v>
      </c>
      <c r="H69" s="348" t="s">
        <v>137</v>
      </c>
      <c r="J69" s="349" t="s">
        <v>77</v>
      </c>
    </row>
    <row r="70" spans="3:25" x14ac:dyDescent="0.25">
      <c r="C70" s="335"/>
      <c r="D70" s="342"/>
      <c r="E70" s="335"/>
      <c r="F70" s="350" t="s">
        <v>113</v>
      </c>
      <c r="H70" s="351" t="s">
        <v>114</v>
      </c>
      <c r="J70" s="352" t="s">
        <v>78</v>
      </c>
      <c r="K70" s="335"/>
    </row>
    <row r="71" spans="3:25" ht="13" thickBot="1" x14ac:dyDescent="0.3">
      <c r="C71" s="335"/>
      <c r="D71" s="353"/>
      <c r="E71" s="335"/>
      <c r="F71" s="354" t="s">
        <v>128</v>
      </c>
      <c r="H71" s="355" t="s">
        <v>724</v>
      </c>
      <c r="J71" s="352" t="s">
        <v>79</v>
      </c>
      <c r="K71" s="335"/>
    </row>
    <row r="72" spans="3:25" ht="50.5" thickBot="1" x14ac:dyDescent="0.3">
      <c r="C72" s="335"/>
      <c r="D72" s="356" t="s">
        <v>330</v>
      </c>
      <c r="E72" s="335"/>
      <c r="F72" s="354" t="s">
        <v>129</v>
      </c>
      <c r="J72" s="352" t="s">
        <v>80</v>
      </c>
      <c r="K72" s="335"/>
    </row>
    <row r="73" spans="3:25" x14ac:dyDescent="0.25">
      <c r="C73" s="335"/>
      <c r="E73" s="335"/>
      <c r="F73" s="354" t="s">
        <v>130</v>
      </c>
      <c r="J73" s="352" t="s">
        <v>81</v>
      </c>
      <c r="K73" s="335"/>
      <c r="L73" s="335"/>
    </row>
    <row r="74" spans="3:25" ht="13.5" thickBot="1" x14ac:dyDescent="0.35">
      <c r="C74" s="335"/>
      <c r="D74" s="10" t="s">
        <v>139</v>
      </c>
      <c r="E74" s="335"/>
      <c r="F74" s="354" t="s">
        <v>131</v>
      </c>
      <c r="J74" s="352" t="s">
        <v>82</v>
      </c>
      <c r="K74" s="335"/>
      <c r="L74" s="335"/>
    </row>
    <row r="75" spans="3:25" x14ac:dyDescent="0.25">
      <c r="C75" s="335"/>
      <c r="D75" s="357" t="s">
        <v>136</v>
      </c>
      <c r="E75" s="335"/>
      <c r="F75" s="354" t="s">
        <v>132</v>
      </c>
      <c r="J75" s="352" t="s">
        <v>83</v>
      </c>
      <c r="K75" s="335"/>
      <c r="L75" s="335"/>
    </row>
    <row r="76" spans="3:25" x14ac:dyDescent="0.25">
      <c r="D76" s="358" t="s">
        <v>322</v>
      </c>
      <c r="F76" s="354" t="s">
        <v>133</v>
      </c>
      <c r="J76" s="352" t="s">
        <v>84</v>
      </c>
      <c r="K76" s="335"/>
      <c r="L76" s="335"/>
    </row>
    <row r="77" spans="3:25" ht="38" thickBot="1" x14ac:dyDescent="0.3">
      <c r="D77" s="359" t="s">
        <v>323</v>
      </c>
      <c r="F77" s="360" t="s">
        <v>134</v>
      </c>
      <c r="J77" s="352" t="s">
        <v>85</v>
      </c>
      <c r="K77" s="335"/>
      <c r="L77" s="335"/>
    </row>
    <row r="78" spans="3:25" ht="37.5" x14ac:dyDescent="0.3">
      <c r="D78" s="359" t="s">
        <v>324</v>
      </c>
      <c r="J78" s="352" t="s">
        <v>86</v>
      </c>
      <c r="K78" s="335"/>
      <c r="L78" s="335"/>
      <c r="O78" s="10"/>
    </row>
    <row r="79" spans="3:25" ht="25.5" thickBot="1" x14ac:dyDescent="0.3">
      <c r="D79" s="361" t="s">
        <v>325</v>
      </c>
      <c r="F79" s="8" t="s">
        <v>609</v>
      </c>
      <c r="H79" s="1" t="s">
        <v>698</v>
      </c>
      <c r="J79" s="352" t="s">
        <v>98</v>
      </c>
      <c r="K79" s="335"/>
      <c r="L79" s="335"/>
      <c r="O79" s="9"/>
    </row>
    <row r="80" spans="3:25" ht="13" thickBot="1" x14ac:dyDescent="0.3">
      <c r="F80" s="342" t="s">
        <v>608</v>
      </c>
      <c r="H80" s="362" t="s">
        <v>699</v>
      </c>
      <c r="J80" s="352" t="s">
        <v>87</v>
      </c>
      <c r="K80" s="335"/>
      <c r="L80" s="335"/>
      <c r="O80" s="9"/>
    </row>
    <row r="81" spans="3:17" ht="13" thickBot="1" x14ac:dyDescent="0.3">
      <c r="F81" s="363" t="s">
        <v>723</v>
      </c>
      <c r="J81" s="352" t="s">
        <v>88</v>
      </c>
      <c r="K81" s="335"/>
      <c r="L81" s="335"/>
      <c r="O81" s="9"/>
    </row>
    <row r="82" spans="3:17" ht="13" thickBot="1" x14ac:dyDescent="0.3">
      <c r="D82" s="170"/>
      <c r="H82" s="1" t="s">
        <v>700</v>
      </c>
      <c r="J82" s="352" t="s">
        <v>89</v>
      </c>
      <c r="K82" s="335"/>
      <c r="L82" s="335"/>
      <c r="O82" s="9"/>
    </row>
    <row r="83" spans="3:17" ht="13" thickBot="1" x14ac:dyDescent="0.3">
      <c r="H83" s="362" t="str">
        <f>"Välj "&amp;Vara_tjänst_text</f>
        <v>Välj Roll/kompetens</v>
      </c>
      <c r="J83" s="352" t="s">
        <v>90</v>
      </c>
      <c r="K83" s="335"/>
      <c r="L83" s="335"/>
    </row>
    <row r="84" spans="3:17" x14ac:dyDescent="0.25">
      <c r="J84" s="352" t="s">
        <v>91</v>
      </c>
      <c r="K84" s="335"/>
      <c r="L84" s="335"/>
    </row>
    <row r="85" spans="3:17" x14ac:dyDescent="0.25">
      <c r="J85" s="352" t="s">
        <v>92</v>
      </c>
      <c r="K85" s="335"/>
      <c r="L85" s="335"/>
    </row>
    <row r="86" spans="3:17" x14ac:dyDescent="0.25">
      <c r="J86" s="352" t="s">
        <v>93</v>
      </c>
      <c r="K86" s="335"/>
      <c r="L86" s="335"/>
    </row>
    <row r="87" spans="3:17" x14ac:dyDescent="0.25">
      <c r="J87" s="352" t="s">
        <v>94</v>
      </c>
      <c r="K87" s="335"/>
      <c r="L87" s="335"/>
    </row>
    <row r="88" spans="3:17" ht="12.75" customHeight="1" x14ac:dyDescent="0.25">
      <c r="D88" s="132"/>
      <c r="E88" s="132"/>
      <c r="G88" s="132"/>
      <c r="H88" s="132"/>
      <c r="I88" s="132"/>
      <c r="J88" s="352" t="s">
        <v>95</v>
      </c>
      <c r="K88" s="335"/>
      <c r="L88" s="335"/>
    </row>
    <row r="89" spans="3:17" ht="12.75" customHeight="1" x14ac:dyDescent="0.25">
      <c r="D89" s="132"/>
      <c r="E89" s="132"/>
      <c r="G89" s="132"/>
      <c r="H89" s="132"/>
      <c r="I89" s="132"/>
      <c r="J89" s="352" t="s">
        <v>96</v>
      </c>
      <c r="K89" s="335"/>
      <c r="L89" s="335"/>
    </row>
    <row r="90" spans="3:17" ht="13" thickBot="1" x14ac:dyDescent="0.3">
      <c r="J90" s="363" t="s">
        <v>97</v>
      </c>
      <c r="K90" s="335"/>
      <c r="L90" s="335"/>
    </row>
    <row r="92" spans="3:17" ht="13" x14ac:dyDescent="0.3">
      <c r="C92" s="10" t="s">
        <v>140</v>
      </c>
    </row>
    <row r="93" spans="3:17" x14ac:dyDescent="0.25">
      <c r="C93" s="323" t="s">
        <v>19</v>
      </c>
      <c r="D93" s="323" t="s">
        <v>20</v>
      </c>
      <c r="E93" s="323" t="s">
        <v>22</v>
      </c>
      <c r="F93" s="323" t="s">
        <v>4</v>
      </c>
      <c r="G93" s="323" t="s">
        <v>5</v>
      </c>
      <c r="H93" s="323" t="s">
        <v>7</v>
      </c>
      <c r="I93" s="323" t="s">
        <v>27</v>
      </c>
      <c r="J93" s="323" t="s">
        <v>28</v>
      </c>
      <c r="K93" s="323" t="s">
        <v>25</v>
      </c>
      <c r="L93" s="323" t="s">
        <v>21</v>
      </c>
      <c r="M93" s="323" t="s">
        <v>2</v>
      </c>
      <c r="N93" s="323" t="s">
        <v>23</v>
      </c>
      <c r="O93" s="323" t="s">
        <v>24</v>
      </c>
      <c r="P93" s="323" t="s">
        <v>8</v>
      </c>
      <c r="Q93" s="323" t="s">
        <v>26</v>
      </c>
    </row>
    <row r="94" spans="3:17" x14ac:dyDescent="0.25">
      <c r="C94" s="332"/>
      <c r="D94" s="332"/>
      <c r="E94" s="332"/>
      <c r="F94" s="332"/>
      <c r="G94" s="332"/>
      <c r="H94" s="332"/>
      <c r="I94" s="332"/>
      <c r="J94" s="332"/>
      <c r="K94" s="332"/>
      <c r="L94" s="332"/>
      <c r="M94" s="332"/>
      <c r="N94" s="332"/>
      <c r="O94" s="332"/>
      <c r="P94" s="332"/>
      <c r="Q94" s="332"/>
    </row>
    <row r="95" spans="3:17" x14ac:dyDescent="0.25">
      <c r="C95" s="332" t="str">
        <f>"Välj "&amp;C93</f>
        <v>Välj Juridiskt Namn</v>
      </c>
      <c r="D95" s="332" t="str">
        <f t="shared" ref="D95:Q95" si="6">D93</f>
        <v xml:space="preserve">Förvaltningens avtalsnummer </v>
      </c>
      <c r="E95" s="332" t="str">
        <f t="shared" si="6"/>
        <v>Organisations-nummer</v>
      </c>
      <c r="F95" s="332" t="str">
        <f t="shared" si="6"/>
        <v>Adress</v>
      </c>
      <c r="G95" s="332" t="str">
        <f t="shared" si="6"/>
        <v>Postnummer</v>
      </c>
      <c r="H95" s="332" t="str">
        <f t="shared" si="6"/>
        <v>Postadress</v>
      </c>
      <c r="I95" s="332" t="str">
        <f t="shared" si="6"/>
        <v>Telefon Växel</v>
      </c>
      <c r="J95" s="332" t="str">
        <f t="shared" si="6"/>
        <v>Telefon kundtjänst</v>
      </c>
      <c r="K95" s="332" t="str">
        <f t="shared" si="6"/>
        <v>Hemsida</v>
      </c>
      <c r="L95" s="332" t="str">
        <f t="shared" si="6"/>
        <v xml:space="preserve">Kontaktperson </v>
      </c>
      <c r="M95" s="332" t="str">
        <f t="shared" si="6"/>
        <v>Telefon</v>
      </c>
      <c r="N95" s="332" t="str">
        <f t="shared" si="6"/>
        <v>E-post kontaktperson</v>
      </c>
      <c r="O95" s="332" t="str">
        <f t="shared" si="6"/>
        <v>Befattning Kontaktperson</v>
      </c>
      <c r="P95" s="332" t="str">
        <f t="shared" si="6"/>
        <v>Fax</v>
      </c>
      <c r="Q95" s="332" t="str">
        <f t="shared" si="6"/>
        <v>E-post Gruppbrevlåda</v>
      </c>
    </row>
    <row r="96" spans="3:17" x14ac:dyDescent="0.25">
      <c r="C96" s="332" t="s">
        <v>57</v>
      </c>
      <c r="D96" s="332" t="s">
        <v>58</v>
      </c>
      <c r="E96" s="332" t="s">
        <v>59</v>
      </c>
      <c r="F96" s="332" t="s">
        <v>60</v>
      </c>
      <c r="G96" s="332" t="s">
        <v>61</v>
      </c>
      <c r="H96" s="332" t="s">
        <v>62</v>
      </c>
      <c r="I96" s="332" t="s">
        <v>63</v>
      </c>
      <c r="J96" s="332" t="s">
        <v>64</v>
      </c>
      <c r="K96" s="332" t="s">
        <v>65</v>
      </c>
      <c r="L96" s="332" t="s">
        <v>66</v>
      </c>
      <c r="M96" s="332" t="s">
        <v>67</v>
      </c>
      <c r="N96" s="332" t="s">
        <v>68</v>
      </c>
      <c r="O96" s="332" t="s">
        <v>69</v>
      </c>
      <c r="P96" s="332" t="s">
        <v>70</v>
      </c>
      <c r="Q96" s="332" t="s">
        <v>71</v>
      </c>
    </row>
    <row r="97" spans="3:29" x14ac:dyDescent="0.25">
      <c r="C97" s="332"/>
      <c r="D97" s="332"/>
      <c r="E97" s="332"/>
      <c r="F97" s="332"/>
      <c r="G97" s="332"/>
      <c r="H97" s="332"/>
      <c r="I97" s="332"/>
      <c r="J97" s="332"/>
      <c r="K97" s="332"/>
      <c r="L97" s="332"/>
      <c r="M97" s="332"/>
      <c r="N97" s="332"/>
      <c r="O97" s="332"/>
      <c r="P97" s="332"/>
      <c r="Q97" s="332"/>
    </row>
    <row r="98" spans="3:29" x14ac:dyDescent="0.25">
      <c r="C98" s="332"/>
      <c r="D98" s="332"/>
      <c r="E98" s="332"/>
      <c r="F98" s="332"/>
      <c r="G98" s="332"/>
      <c r="H98" s="332"/>
      <c r="I98" s="332"/>
      <c r="J98" s="332"/>
      <c r="K98" s="332"/>
      <c r="L98" s="332"/>
      <c r="M98" s="332"/>
      <c r="N98" s="332"/>
      <c r="O98" s="332"/>
      <c r="P98" s="332"/>
      <c r="Q98" s="332"/>
    </row>
    <row r="99" spans="3:29" x14ac:dyDescent="0.25">
      <c r="C99" s="332"/>
      <c r="D99" s="332"/>
      <c r="E99" s="332"/>
      <c r="F99" s="332"/>
      <c r="G99" s="332"/>
      <c r="H99" s="332"/>
      <c r="I99" s="332"/>
      <c r="J99" s="332"/>
      <c r="K99" s="332"/>
      <c r="L99" s="332"/>
      <c r="M99" s="332"/>
      <c r="N99" s="332"/>
      <c r="O99" s="332"/>
      <c r="P99" s="332"/>
      <c r="Q99" s="332"/>
    </row>
    <row r="100" spans="3:29" x14ac:dyDescent="0.25">
      <c r="C100" s="332"/>
      <c r="D100" s="332"/>
      <c r="E100" s="332"/>
      <c r="F100" s="332"/>
      <c r="G100" s="332"/>
      <c r="H100" s="332"/>
      <c r="I100" s="332"/>
      <c r="J100" s="332"/>
      <c r="K100" s="332"/>
      <c r="L100" s="332"/>
      <c r="M100" s="332"/>
      <c r="N100" s="332"/>
      <c r="O100" s="332"/>
      <c r="P100" s="332"/>
      <c r="Q100" s="332"/>
    </row>
    <row r="101" spans="3:29" x14ac:dyDescent="0.25">
      <c r="C101" s="332"/>
      <c r="D101" s="332"/>
      <c r="E101" s="332"/>
      <c r="F101" s="332"/>
      <c r="G101" s="332"/>
      <c r="H101" s="332"/>
      <c r="I101" s="332"/>
      <c r="J101" s="332"/>
      <c r="K101" s="332"/>
      <c r="L101" s="332"/>
      <c r="M101" s="332"/>
      <c r="N101" s="332"/>
      <c r="O101" s="332"/>
      <c r="P101" s="332"/>
      <c r="Q101" s="332"/>
    </row>
    <row r="102" spans="3:29" x14ac:dyDescent="0.25">
      <c r="C102" s="332"/>
      <c r="D102" s="332"/>
      <c r="E102" s="332"/>
      <c r="F102" s="332"/>
      <c r="G102" s="332"/>
      <c r="H102" s="332"/>
      <c r="I102" s="332"/>
      <c r="J102" s="332"/>
      <c r="K102" s="332"/>
      <c r="L102" s="332"/>
      <c r="M102" s="332"/>
      <c r="N102" s="332"/>
      <c r="O102" s="332"/>
      <c r="P102" s="332"/>
      <c r="Q102" s="332"/>
    </row>
    <row r="103" spans="3:29" x14ac:dyDescent="0.25">
      <c r="C103" s="332"/>
      <c r="D103" s="332"/>
      <c r="E103" s="332"/>
      <c r="F103" s="332"/>
      <c r="G103" s="332"/>
      <c r="H103" s="332"/>
      <c r="I103" s="332"/>
      <c r="J103" s="332"/>
      <c r="K103" s="332"/>
      <c r="L103" s="332"/>
      <c r="M103" s="332"/>
      <c r="N103" s="332"/>
      <c r="O103" s="332"/>
      <c r="P103" s="332"/>
      <c r="Q103" s="332"/>
    </row>
    <row r="104" spans="3:29" x14ac:dyDescent="0.25">
      <c r="C104" s="332"/>
      <c r="D104" s="332"/>
      <c r="E104" s="332"/>
      <c r="F104" s="332"/>
      <c r="G104" s="332"/>
      <c r="H104" s="332"/>
      <c r="I104" s="332"/>
      <c r="J104" s="332"/>
      <c r="K104" s="332"/>
      <c r="L104" s="332"/>
      <c r="M104" s="332"/>
      <c r="N104" s="332"/>
      <c r="O104" s="332"/>
      <c r="P104" s="332"/>
      <c r="Q104" s="332"/>
    </row>
    <row r="105" spans="3:29" x14ac:dyDescent="0.25">
      <c r="C105" s="332"/>
      <c r="D105" s="332"/>
      <c r="E105" s="332"/>
      <c r="F105" s="332"/>
      <c r="G105" s="332"/>
      <c r="H105" s="332"/>
      <c r="I105" s="332"/>
      <c r="J105" s="332"/>
      <c r="K105" s="332"/>
      <c r="L105" s="332"/>
      <c r="M105" s="332"/>
      <c r="N105" s="332"/>
      <c r="O105" s="332"/>
      <c r="P105" s="332"/>
      <c r="Q105" s="332"/>
    </row>
    <row r="106" spans="3:29" x14ac:dyDescent="0.25">
      <c r="C106" s="332"/>
      <c r="D106" s="332"/>
      <c r="E106" s="332"/>
      <c r="F106" s="332"/>
      <c r="G106" s="332"/>
      <c r="H106" s="332"/>
      <c r="I106" s="332"/>
      <c r="J106" s="332"/>
      <c r="K106" s="332"/>
      <c r="L106" s="332"/>
      <c r="M106" s="332"/>
      <c r="N106" s="332"/>
      <c r="O106" s="332"/>
      <c r="P106" s="332"/>
      <c r="Q106" s="332"/>
    </row>
    <row r="107" spans="3:29" x14ac:dyDescent="0.25">
      <c r="C107" s="332"/>
      <c r="D107" s="332"/>
      <c r="E107" s="332"/>
      <c r="F107" s="332"/>
      <c r="G107" s="332"/>
      <c r="H107" s="332"/>
      <c r="I107" s="332"/>
      <c r="J107" s="332"/>
      <c r="K107" s="332"/>
      <c r="L107" s="332"/>
      <c r="M107" s="332"/>
      <c r="N107" s="332"/>
      <c r="O107" s="332"/>
      <c r="P107" s="332"/>
      <c r="Q107" s="332"/>
    </row>
    <row r="108" spans="3:29" x14ac:dyDescent="0.25">
      <c r="C108" s="332"/>
      <c r="D108" s="332"/>
      <c r="E108" s="332"/>
      <c r="F108" s="332"/>
      <c r="G108" s="332"/>
      <c r="H108" s="332"/>
      <c r="I108" s="332"/>
      <c r="J108" s="332"/>
      <c r="K108" s="332"/>
      <c r="L108" s="332"/>
      <c r="M108" s="332"/>
      <c r="N108" s="332"/>
      <c r="O108" s="332"/>
      <c r="P108" s="332"/>
      <c r="Q108" s="332"/>
    </row>
    <row r="109" spans="3:29" x14ac:dyDescent="0.25">
      <c r="C109" s="332"/>
      <c r="D109" s="332"/>
      <c r="E109" s="332"/>
      <c r="F109" s="332"/>
      <c r="G109" s="332"/>
      <c r="H109" s="332"/>
      <c r="I109" s="332"/>
      <c r="J109" s="332"/>
      <c r="K109" s="332"/>
      <c r="L109" s="332"/>
      <c r="M109" s="332"/>
      <c r="N109" s="332"/>
      <c r="O109" s="332"/>
      <c r="P109" s="332"/>
      <c r="Q109" s="332"/>
    </row>
    <row r="110" spans="3:29" x14ac:dyDescent="0.25">
      <c r="C110" s="332"/>
      <c r="D110" s="332"/>
      <c r="E110" s="332"/>
      <c r="F110" s="332"/>
      <c r="G110" s="332"/>
      <c r="H110" s="332"/>
      <c r="I110" s="332"/>
      <c r="J110" s="332"/>
      <c r="K110" s="332"/>
      <c r="L110" s="332"/>
      <c r="M110" s="332"/>
      <c r="N110" s="332"/>
      <c r="O110" s="332"/>
      <c r="P110" s="332"/>
      <c r="Q110" s="332"/>
    </row>
    <row r="112" spans="3:29" ht="13" x14ac:dyDescent="0.3">
      <c r="E112" s="10" t="s">
        <v>161</v>
      </c>
      <c r="F112" s="1">
        <v>30</v>
      </c>
      <c r="G112" s="1">
        <f>F112+1</f>
        <v>31</v>
      </c>
      <c r="H112" s="1">
        <f t="shared" ref="H112:AC112" si="7">G112+1</f>
        <v>32</v>
      </c>
      <c r="I112" s="1">
        <f t="shared" si="7"/>
        <v>33</v>
      </c>
      <c r="J112" s="1">
        <f t="shared" si="7"/>
        <v>34</v>
      </c>
      <c r="K112" s="1">
        <f t="shared" si="7"/>
        <v>35</v>
      </c>
      <c r="L112" s="1">
        <f t="shared" si="7"/>
        <v>36</v>
      </c>
      <c r="M112" s="1">
        <f t="shared" si="7"/>
        <v>37</v>
      </c>
      <c r="N112" s="1">
        <f t="shared" si="7"/>
        <v>38</v>
      </c>
      <c r="O112" s="1">
        <f t="shared" si="7"/>
        <v>39</v>
      </c>
      <c r="P112" s="1">
        <f t="shared" si="7"/>
        <v>40</v>
      </c>
      <c r="Q112" s="1">
        <f t="shared" si="7"/>
        <v>41</v>
      </c>
      <c r="R112" s="1">
        <f t="shared" si="7"/>
        <v>42</v>
      </c>
      <c r="S112" s="1">
        <f t="shared" si="7"/>
        <v>43</v>
      </c>
      <c r="T112" s="1">
        <f t="shared" si="7"/>
        <v>44</v>
      </c>
      <c r="U112" s="1">
        <f t="shared" si="7"/>
        <v>45</v>
      </c>
      <c r="V112" s="1">
        <f t="shared" si="7"/>
        <v>46</v>
      </c>
      <c r="W112" s="1">
        <f t="shared" si="7"/>
        <v>47</v>
      </c>
      <c r="X112" s="1">
        <f t="shared" si="7"/>
        <v>48</v>
      </c>
      <c r="Y112" s="1">
        <f t="shared" si="7"/>
        <v>49</v>
      </c>
      <c r="Z112" s="1">
        <f t="shared" si="7"/>
        <v>50</v>
      </c>
      <c r="AA112" s="1">
        <f t="shared" si="7"/>
        <v>51</v>
      </c>
      <c r="AB112" s="1">
        <f t="shared" si="7"/>
        <v>52</v>
      </c>
      <c r="AC112" s="1">
        <f t="shared" si="7"/>
        <v>53</v>
      </c>
    </row>
    <row r="113" spans="3:30" ht="13" x14ac:dyDescent="0.3">
      <c r="C113" s="10"/>
      <c r="E113" s="332" t="str">
        <f>J42</f>
        <v/>
      </c>
      <c r="F113" s="332" t="str">
        <f ca="1">INDIRECT("J"&amp;F112)</f>
        <v/>
      </c>
      <c r="G113" s="332" t="str">
        <f t="shared" ref="G113:S113" ca="1" si="8">INDIRECT("J"&amp;G112)</f>
        <v/>
      </c>
      <c r="H113" s="332" t="str">
        <f t="shared" ca="1" si="8"/>
        <v/>
      </c>
      <c r="I113" s="332" t="str">
        <f t="shared" ca="1" si="8"/>
        <v/>
      </c>
      <c r="J113" s="332" t="str">
        <f t="shared" ca="1" si="8"/>
        <v/>
      </c>
      <c r="K113" s="332" t="str">
        <f t="shared" ca="1" si="8"/>
        <v/>
      </c>
      <c r="L113" s="332" t="str">
        <f t="shared" ca="1" si="8"/>
        <v/>
      </c>
      <c r="M113" s="332" t="str">
        <f t="shared" ca="1" si="8"/>
        <v/>
      </c>
      <c r="N113" s="332">
        <f t="shared" ca="1" si="8"/>
        <v>0</v>
      </c>
      <c r="O113" s="332">
        <f t="shared" ca="1" si="8"/>
        <v>0</v>
      </c>
      <c r="P113" s="332" t="str">
        <f t="shared" ca="1" si="8"/>
        <v>ResOpt</v>
      </c>
      <c r="Q113" s="332" t="e">
        <f t="shared" ca="1" si="8"/>
        <v>#N/A</v>
      </c>
      <c r="R113" s="332" t="str">
        <f t="shared" ca="1" si="8"/>
        <v/>
      </c>
      <c r="S113" s="332" t="str">
        <f t="shared" ca="1" si="8"/>
        <v/>
      </c>
      <c r="T113" s="332" t="str">
        <f t="shared" ref="T113:AC113" ca="1" si="9">INDIRECT("J"&amp;T112)</f>
        <v/>
      </c>
      <c r="U113" s="332" t="str">
        <f t="shared" ca="1" si="9"/>
        <v/>
      </c>
      <c r="V113" s="332" t="str">
        <f t="shared" ca="1" si="9"/>
        <v/>
      </c>
      <c r="W113" s="332" t="str">
        <f t="shared" ca="1" si="9"/>
        <v/>
      </c>
      <c r="X113" s="332" t="str">
        <f t="shared" ca="1" si="9"/>
        <v/>
      </c>
      <c r="Y113" s="332" t="str">
        <f t="shared" ca="1" si="9"/>
        <v/>
      </c>
      <c r="Z113" s="332" t="str">
        <f t="shared" ca="1" si="9"/>
        <v/>
      </c>
      <c r="AA113" s="332" t="str">
        <f t="shared" ca="1" si="9"/>
        <v/>
      </c>
      <c r="AB113" s="332" t="str">
        <f t="shared" ca="1" si="9"/>
        <v/>
      </c>
      <c r="AC113" s="332" t="str">
        <f t="shared" ca="1" si="9"/>
        <v/>
      </c>
      <c r="AD113" s="364"/>
    </row>
    <row r="114" spans="3:30" x14ac:dyDescent="0.25">
      <c r="C114" s="332"/>
      <c r="E114" s="332" t="s">
        <v>376</v>
      </c>
      <c r="F114" s="332" t="s">
        <v>377</v>
      </c>
      <c r="G114" s="332" t="s">
        <v>378</v>
      </c>
      <c r="H114" s="332" t="s">
        <v>379</v>
      </c>
      <c r="I114" s="332" t="s">
        <v>380</v>
      </c>
      <c r="J114" s="332" t="s">
        <v>381</v>
      </c>
      <c r="K114" s="332" t="s">
        <v>382</v>
      </c>
      <c r="L114" s="332" t="s">
        <v>383</v>
      </c>
      <c r="M114" s="332" t="s">
        <v>384</v>
      </c>
      <c r="N114" s="332" t="s">
        <v>385</v>
      </c>
      <c r="O114" s="332" t="s">
        <v>386</v>
      </c>
      <c r="P114" s="332" t="s">
        <v>387</v>
      </c>
      <c r="Q114" s="332" t="s">
        <v>388</v>
      </c>
      <c r="R114" s="332" t="s">
        <v>389</v>
      </c>
      <c r="S114" s="332" t="s">
        <v>390</v>
      </c>
      <c r="T114" s="332" t="s">
        <v>391</v>
      </c>
      <c r="U114" s="332" t="s">
        <v>392</v>
      </c>
      <c r="V114" s="332" t="s">
        <v>393</v>
      </c>
      <c r="W114" s="332" t="s">
        <v>394</v>
      </c>
      <c r="X114" s="332" t="s">
        <v>395</v>
      </c>
      <c r="Y114" s="332" t="s">
        <v>396</v>
      </c>
      <c r="Z114" s="332" t="s">
        <v>397</v>
      </c>
      <c r="AA114" s="332" t="s">
        <v>398</v>
      </c>
      <c r="AB114" s="332" t="s">
        <v>399</v>
      </c>
      <c r="AC114" s="332" t="s">
        <v>400</v>
      </c>
    </row>
    <row r="115" spans="3:30" x14ac:dyDescent="0.25">
      <c r="C115" s="332"/>
      <c r="E115" s="332" t="s">
        <v>401</v>
      </c>
      <c r="F115" s="332" t="s">
        <v>402</v>
      </c>
      <c r="G115" s="332" t="s">
        <v>403</v>
      </c>
      <c r="H115" s="332" t="s">
        <v>404</v>
      </c>
      <c r="I115" s="332" t="s">
        <v>405</v>
      </c>
      <c r="J115" s="332" t="s">
        <v>406</v>
      </c>
      <c r="K115" s="332" t="s">
        <v>407</v>
      </c>
      <c r="L115" s="332" t="s">
        <v>408</v>
      </c>
      <c r="M115" s="332" t="s">
        <v>409</v>
      </c>
      <c r="N115" s="332" t="s">
        <v>410</v>
      </c>
      <c r="O115" s="332" t="s">
        <v>411</v>
      </c>
      <c r="P115" s="332" t="s">
        <v>412</v>
      </c>
      <c r="Q115" s="332" t="s">
        <v>413</v>
      </c>
      <c r="R115" s="332" t="s">
        <v>414</v>
      </c>
      <c r="S115" s="332" t="s">
        <v>415</v>
      </c>
      <c r="T115" s="332" t="s">
        <v>416</v>
      </c>
      <c r="U115" s="332" t="s">
        <v>417</v>
      </c>
      <c r="V115" s="332" t="s">
        <v>418</v>
      </c>
      <c r="W115" s="332" t="s">
        <v>419</v>
      </c>
      <c r="X115" s="332" t="s">
        <v>420</v>
      </c>
      <c r="Y115" s="332" t="s">
        <v>421</v>
      </c>
      <c r="Z115" s="332" t="s">
        <v>422</v>
      </c>
      <c r="AA115" s="332" t="s">
        <v>423</v>
      </c>
      <c r="AB115" s="332" t="s">
        <v>424</v>
      </c>
      <c r="AC115" s="332" t="s">
        <v>425</v>
      </c>
    </row>
    <row r="116" spans="3:30" x14ac:dyDescent="0.25">
      <c r="C116" s="332"/>
      <c r="E116" s="332" t="s">
        <v>426</v>
      </c>
      <c r="F116" s="332" t="s">
        <v>427</v>
      </c>
      <c r="G116" s="332" t="s">
        <v>428</v>
      </c>
      <c r="H116" s="332" t="s">
        <v>429</v>
      </c>
      <c r="I116" s="332" t="s">
        <v>430</v>
      </c>
      <c r="J116" s="332" t="s">
        <v>431</v>
      </c>
      <c r="K116" s="332" t="s">
        <v>432</v>
      </c>
      <c r="L116" s="332" t="s">
        <v>433</v>
      </c>
      <c r="M116" s="332" t="s">
        <v>434</v>
      </c>
      <c r="N116" s="332" t="s">
        <v>435</v>
      </c>
      <c r="O116" s="332" t="s">
        <v>436</v>
      </c>
      <c r="P116" s="332" t="s">
        <v>437</v>
      </c>
      <c r="Q116" s="332" t="s">
        <v>438</v>
      </c>
      <c r="R116" s="332" t="s">
        <v>439</v>
      </c>
      <c r="S116" s="332" t="s">
        <v>440</v>
      </c>
      <c r="T116" s="332" t="s">
        <v>441</v>
      </c>
      <c r="U116" s="332" t="s">
        <v>442</v>
      </c>
      <c r="V116" s="332" t="s">
        <v>443</v>
      </c>
      <c r="W116" s="332" t="s">
        <v>444</v>
      </c>
      <c r="X116" s="332" t="s">
        <v>445</v>
      </c>
      <c r="Y116" s="332" t="s">
        <v>446</v>
      </c>
      <c r="Z116" s="332" t="s">
        <v>447</v>
      </c>
      <c r="AA116" s="332" t="s">
        <v>448</v>
      </c>
      <c r="AB116" s="332" t="s">
        <v>449</v>
      </c>
      <c r="AC116" s="332" t="s">
        <v>450</v>
      </c>
    </row>
    <row r="117" spans="3:30" x14ac:dyDescent="0.25">
      <c r="C117" s="332"/>
      <c r="E117" s="332" t="s">
        <v>451</v>
      </c>
      <c r="F117" s="332" t="s">
        <v>452</v>
      </c>
      <c r="G117" s="332" t="s">
        <v>453</v>
      </c>
      <c r="H117" s="332" t="s">
        <v>454</v>
      </c>
      <c r="I117" s="332" t="s">
        <v>455</v>
      </c>
      <c r="J117" s="332" t="s">
        <v>456</v>
      </c>
      <c r="K117" s="332" t="s">
        <v>457</v>
      </c>
      <c r="L117" s="332" t="s">
        <v>458</v>
      </c>
      <c r="M117" s="332" t="s">
        <v>459</v>
      </c>
      <c r="N117" s="332" t="s">
        <v>460</v>
      </c>
      <c r="O117" s="332" t="s">
        <v>461</v>
      </c>
      <c r="P117" s="332" t="s">
        <v>462</v>
      </c>
      <c r="Q117" s="332" t="s">
        <v>463</v>
      </c>
      <c r="R117" s="332" t="s">
        <v>464</v>
      </c>
      <c r="S117" s="332" t="s">
        <v>465</v>
      </c>
      <c r="T117" s="332" t="s">
        <v>466</v>
      </c>
      <c r="U117" s="332" t="s">
        <v>467</v>
      </c>
      <c r="V117" s="332" t="s">
        <v>468</v>
      </c>
      <c r="W117" s="332" t="s">
        <v>469</v>
      </c>
      <c r="X117" s="332" t="s">
        <v>470</v>
      </c>
      <c r="Y117" s="332" t="s">
        <v>471</v>
      </c>
      <c r="Z117" s="332" t="s">
        <v>472</v>
      </c>
      <c r="AA117" s="332" t="s">
        <v>473</v>
      </c>
      <c r="AB117" s="332" t="s">
        <v>474</v>
      </c>
      <c r="AC117" s="332" t="s">
        <v>475</v>
      </c>
    </row>
    <row r="118" spans="3:30" x14ac:dyDescent="0.25">
      <c r="C118" s="332"/>
      <c r="E118" s="332" t="s">
        <v>476</v>
      </c>
      <c r="F118" s="332" t="s">
        <v>477</v>
      </c>
      <c r="G118" s="332" t="s">
        <v>478</v>
      </c>
      <c r="H118" s="332" t="s">
        <v>479</v>
      </c>
      <c r="I118" s="332" t="s">
        <v>480</v>
      </c>
      <c r="J118" s="332" t="s">
        <v>481</v>
      </c>
      <c r="K118" s="332" t="s">
        <v>482</v>
      </c>
      <c r="L118" s="332" t="s">
        <v>483</v>
      </c>
      <c r="M118" s="332" t="s">
        <v>484</v>
      </c>
      <c r="N118" s="332" t="s">
        <v>485</v>
      </c>
      <c r="O118" s="332" t="s">
        <v>486</v>
      </c>
      <c r="P118" s="332" t="s">
        <v>487</v>
      </c>
      <c r="Q118" s="332" t="s">
        <v>488</v>
      </c>
      <c r="R118" s="332" t="s">
        <v>489</v>
      </c>
      <c r="S118" s="332" t="s">
        <v>490</v>
      </c>
      <c r="T118" s="332" t="s">
        <v>491</v>
      </c>
      <c r="U118" s="332" t="s">
        <v>492</v>
      </c>
      <c r="V118" s="332" t="s">
        <v>493</v>
      </c>
      <c r="W118" s="332" t="s">
        <v>494</v>
      </c>
      <c r="X118" s="332" t="s">
        <v>495</v>
      </c>
      <c r="Y118" s="332" t="s">
        <v>496</v>
      </c>
      <c r="Z118" s="332" t="s">
        <v>497</v>
      </c>
      <c r="AA118" s="332" t="s">
        <v>498</v>
      </c>
      <c r="AB118" s="332" t="s">
        <v>499</v>
      </c>
      <c r="AC118" s="332" t="s">
        <v>500</v>
      </c>
    </row>
    <row r="119" spans="3:30" x14ac:dyDescent="0.25">
      <c r="C119" s="332"/>
      <c r="E119" s="332" t="s">
        <v>501</v>
      </c>
      <c r="F119" s="332" t="s">
        <v>502</v>
      </c>
      <c r="G119" s="332" t="s">
        <v>503</v>
      </c>
      <c r="H119" s="332" t="s">
        <v>504</v>
      </c>
      <c r="I119" s="332" t="s">
        <v>505</v>
      </c>
      <c r="J119" s="332" t="s">
        <v>506</v>
      </c>
      <c r="K119" s="332" t="s">
        <v>507</v>
      </c>
      <c r="L119" s="332" t="s">
        <v>508</v>
      </c>
      <c r="M119" s="332" t="s">
        <v>509</v>
      </c>
      <c r="N119" s="332" t="s">
        <v>510</v>
      </c>
      <c r="O119" s="332" t="s">
        <v>511</v>
      </c>
      <c r="P119" s="332" t="s">
        <v>512</v>
      </c>
      <c r="Q119" s="332" t="s">
        <v>513</v>
      </c>
      <c r="R119" s="332" t="s">
        <v>514</v>
      </c>
      <c r="S119" s="332" t="s">
        <v>515</v>
      </c>
      <c r="T119" s="332" t="s">
        <v>516</v>
      </c>
      <c r="U119" s="332" t="s">
        <v>517</v>
      </c>
      <c r="V119" s="332" t="s">
        <v>518</v>
      </c>
      <c r="W119" s="332" t="s">
        <v>519</v>
      </c>
      <c r="X119" s="332" t="s">
        <v>520</v>
      </c>
      <c r="Y119" s="332" t="s">
        <v>521</v>
      </c>
      <c r="Z119" s="332" t="s">
        <v>522</v>
      </c>
      <c r="AA119" s="332" t="s">
        <v>523</v>
      </c>
      <c r="AB119" s="332" t="s">
        <v>524</v>
      </c>
      <c r="AC119" s="332" t="s">
        <v>525</v>
      </c>
    </row>
    <row r="120" spans="3:30" x14ac:dyDescent="0.25">
      <c r="C120" s="332"/>
      <c r="E120" s="332" t="s">
        <v>526</v>
      </c>
      <c r="F120" s="332" t="s">
        <v>527</v>
      </c>
      <c r="G120" s="332" t="s">
        <v>528</v>
      </c>
      <c r="H120" s="332" t="s">
        <v>529</v>
      </c>
      <c r="I120" s="332" t="s">
        <v>530</v>
      </c>
      <c r="J120" s="332" t="s">
        <v>531</v>
      </c>
      <c r="K120" s="332" t="s">
        <v>532</v>
      </c>
      <c r="L120" s="332" t="s">
        <v>533</v>
      </c>
      <c r="M120" s="332" t="s">
        <v>534</v>
      </c>
      <c r="N120" s="332" t="s">
        <v>535</v>
      </c>
      <c r="O120" s="332" t="s">
        <v>536</v>
      </c>
      <c r="P120" s="332" t="s">
        <v>537</v>
      </c>
      <c r="Q120" s="332" t="s">
        <v>538</v>
      </c>
      <c r="R120" s="332" t="s">
        <v>539</v>
      </c>
      <c r="S120" s="332" t="s">
        <v>540</v>
      </c>
      <c r="T120" s="332" t="s">
        <v>541</v>
      </c>
      <c r="U120" s="332" t="s">
        <v>542</v>
      </c>
      <c r="V120" s="332" t="s">
        <v>543</v>
      </c>
      <c r="W120" s="332" t="s">
        <v>544</v>
      </c>
      <c r="X120" s="332" t="s">
        <v>545</v>
      </c>
      <c r="Y120" s="332" t="s">
        <v>546</v>
      </c>
      <c r="Z120" s="332" t="s">
        <v>547</v>
      </c>
      <c r="AA120" s="332" t="s">
        <v>548</v>
      </c>
      <c r="AB120" s="332" t="s">
        <v>549</v>
      </c>
      <c r="AC120" s="332" t="s">
        <v>550</v>
      </c>
    </row>
    <row r="121" spans="3:30" x14ac:dyDescent="0.25">
      <c r="C121" s="332"/>
      <c r="E121" s="332" t="s">
        <v>551</v>
      </c>
      <c r="F121" s="332" t="s">
        <v>552</v>
      </c>
      <c r="G121" s="332" t="s">
        <v>553</v>
      </c>
      <c r="H121" s="332" t="s">
        <v>554</v>
      </c>
      <c r="I121" s="332" t="s">
        <v>555</v>
      </c>
      <c r="J121" s="332" t="s">
        <v>556</v>
      </c>
      <c r="K121" s="332" t="s">
        <v>557</v>
      </c>
      <c r="L121" s="332" t="s">
        <v>558</v>
      </c>
      <c r="M121" s="332" t="s">
        <v>559</v>
      </c>
      <c r="N121" s="332" t="s">
        <v>560</v>
      </c>
      <c r="O121" s="332" t="s">
        <v>561</v>
      </c>
      <c r="P121" s="332" t="s">
        <v>562</v>
      </c>
      <c r="Q121" s="332" t="s">
        <v>563</v>
      </c>
      <c r="R121" s="332" t="s">
        <v>564</v>
      </c>
      <c r="S121" s="332" t="s">
        <v>565</v>
      </c>
      <c r="T121" s="332" t="s">
        <v>566</v>
      </c>
      <c r="U121" s="332" t="s">
        <v>567</v>
      </c>
      <c r="V121" s="332" t="s">
        <v>568</v>
      </c>
      <c r="W121" s="332" t="s">
        <v>569</v>
      </c>
      <c r="X121" s="332" t="s">
        <v>570</v>
      </c>
      <c r="Y121" s="332" t="s">
        <v>571</v>
      </c>
      <c r="Z121" s="332" t="s">
        <v>572</v>
      </c>
      <c r="AA121" s="332" t="s">
        <v>573</v>
      </c>
      <c r="AB121" s="332" t="s">
        <v>574</v>
      </c>
      <c r="AC121" s="332" t="s">
        <v>575</v>
      </c>
    </row>
    <row r="122" spans="3:30" x14ac:dyDescent="0.25">
      <c r="C122" s="332"/>
      <c r="E122" s="332" t="s">
        <v>576</v>
      </c>
      <c r="F122" s="332" t="s">
        <v>577</v>
      </c>
      <c r="G122" s="332" t="s">
        <v>578</v>
      </c>
      <c r="H122" s="332" t="s">
        <v>579</v>
      </c>
      <c r="I122" s="332" t="s">
        <v>580</v>
      </c>
      <c r="J122" s="332" t="s">
        <v>581</v>
      </c>
      <c r="K122" s="332" t="s">
        <v>582</v>
      </c>
      <c r="L122" s="332" t="s">
        <v>583</v>
      </c>
      <c r="M122" s="332" t="s">
        <v>584</v>
      </c>
      <c r="N122" s="332" t="s">
        <v>585</v>
      </c>
      <c r="O122" s="332" t="s">
        <v>586</v>
      </c>
      <c r="P122" s="332" t="s">
        <v>587</v>
      </c>
      <c r="Q122" s="332" t="s">
        <v>588</v>
      </c>
      <c r="R122" s="332" t="s">
        <v>589</v>
      </c>
      <c r="S122" s="332" t="s">
        <v>590</v>
      </c>
      <c r="T122" s="332" t="s">
        <v>591</v>
      </c>
      <c r="U122" s="332" t="s">
        <v>592</v>
      </c>
      <c r="V122" s="332" t="s">
        <v>593</v>
      </c>
      <c r="W122" s="332" t="s">
        <v>594</v>
      </c>
      <c r="X122" s="332" t="s">
        <v>595</v>
      </c>
      <c r="Y122" s="332" t="s">
        <v>596</v>
      </c>
      <c r="Z122" s="332" t="s">
        <v>597</v>
      </c>
      <c r="AA122" s="332" t="s">
        <v>598</v>
      </c>
      <c r="AB122" s="332" t="s">
        <v>599</v>
      </c>
      <c r="AC122" s="332" t="s">
        <v>600</v>
      </c>
    </row>
    <row r="123" spans="3:30" ht="13" thickBot="1" x14ac:dyDescent="0.3">
      <c r="C123" s="332"/>
      <c r="Z123" s="365"/>
      <c r="AA123" s="365"/>
    </row>
    <row r="124" spans="3:30" x14ac:dyDescent="0.25">
      <c r="C124" s="332"/>
      <c r="E124" s="338" t="str">
        <f t="shared" ref="E124:X124" ca="1" si="10">IFERROR(RIGHT(INDIRECT("C"&amp;E125),LEN(INDIRECT("C"&amp;E125))-6),"")</f>
        <v/>
      </c>
      <c r="F124" s="338" t="str">
        <f t="shared" ca="1" si="10"/>
        <v/>
      </c>
      <c r="G124" s="338" t="str">
        <f t="shared" ca="1" si="10"/>
        <v/>
      </c>
      <c r="H124" s="338" t="str">
        <f t="shared" ca="1" si="10"/>
        <v/>
      </c>
      <c r="I124" s="338" t="str">
        <f t="shared" ca="1" si="10"/>
        <v/>
      </c>
      <c r="J124" s="338" t="str">
        <f t="shared" ca="1" si="10"/>
        <v/>
      </c>
      <c r="K124" s="338" t="str">
        <f t="shared" ca="1" si="10"/>
        <v/>
      </c>
      <c r="L124" s="338" t="str">
        <f t="shared" ca="1" si="10"/>
        <v/>
      </c>
      <c r="M124" s="338" t="str">
        <f t="shared" ca="1" si="10"/>
        <v/>
      </c>
      <c r="N124" s="338" t="str">
        <f t="shared" ca="1" si="10"/>
        <v/>
      </c>
      <c r="O124" s="338" t="str">
        <f t="shared" ca="1" si="10"/>
        <v/>
      </c>
      <c r="P124" s="338" t="str">
        <f t="shared" ca="1" si="10"/>
        <v/>
      </c>
      <c r="Q124" s="338" t="str">
        <f t="shared" ca="1" si="10"/>
        <v/>
      </c>
      <c r="R124" s="338" t="str">
        <f t="shared" ca="1" si="10"/>
        <v/>
      </c>
      <c r="S124" s="338" t="str">
        <f t="shared" ca="1" si="10"/>
        <v/>
      </c>
      <c r="T124" s="338" t="str">
        <f t="shared" ca="1" si="10"/>
        <v/>
      </c>
      <c r="U124" s="338" t="str">
        <f t="shared" ca="1" si="10"/>
        <v/>
      </c>
      <c r="V124" s="338" t="str">
        <f t="shared" ca="1" si="10"/>
        <v/>
      </c>
      <c r="W124" s="338" t="str">
        <f t="shared" ca="1" si="10"/>
        <v/>
      </c>
      <c r="X124" s="338" t="str">
        <f t="shared" ca="1" si="10"/>
        <v/>
      </c>
      <c r="Y124" s="366"/>
    </row>
    <row r="125" spans="3:30" x14ac:dyDescent="0.25">
      <c r="C125" s="332"/>
      <c r="E125" s="332">
        <v>102</v>
      </c>
      <c r="F125" s="332">
        <f>E125+1</f>
        <v>103</v>
      </c>
      <c r="G125" s="332">
        <f t="shared" ref="G125:Y125" si="11">F125+1</f>
        <v>104</v>
      </c>
      <c r="H125" s="332">
        <f t="shared" si="11"/>
        <v>105</v>
      </c>
      <c r="I125" s="332">
        <f t="shared" si="11"/>
        <v>106</v>
      </c>
      <c r="J125" s="332">
        <f t="shared" si="11"/>
        <v>107</v>
      </c>
      <c r="K125" s="332">
        <f t="shared" si="11"/>
        <v>108</v>
      </c>
      <c r="L125" s="332">
        <f t="shared" si="11"/>
        <v>109</v>
      </c>
      <c r="M125" s="332">
        <f t="shared" si="11"/>
        <v>110</v>
      </c>
      <c r="N125" s="332">
        <f t="shared" si="11"/>
        <v>111</v>
      </c>
      <c r="O125" s="332">
        <f t="shared" si="11"/>
        <v>112</v>
      </c>
      <c r="P125" s="332">
        <f t="shared" si="11"/>
        <v>113</v>
      </c>
      <c r="Q125" s="332">
        <f t="shared" si="11"/>
        <v>114</v>
      </c>
      <c r="R125" s="332">
        <f t="shared" si="11"/>
        <v>115</v>
      </c>
      <c r="S125" s="332">
        <f t="shared" si="11"/>
        <v>116</v>
      </c>
      <c r="T125" s="332">
        <f t="shared" si="11"/>
        <v>117</v>
      </c>
      <c r="U125" s="332">
        <f t="shared" si="11"/>
        <v>118</v>
      </c>
      <c r="V125" s="332">
        <f t="shared" si="11"/>
        <v>119</v>
      </c>
      <c r="W125" s="332">
        <f t="shared" si="11"/>
        <v>120</v>
      </c>
      <c r="X125" s="332">
        <f t="shared" si="11"/>
        <v>121</v>
      </c>
      <c r="Y125" s="332">
        <f t="shared" si="11"/>
        <v>122</v>
      </c>
    </row>
    <row r="126" spans="3:30" ht="13" thickBot="1" x14ac:dyDescent="0.3">
      <c r="C126" s="332"/>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5">
      <c r="C127" s="332"/>
      <c r="E127" s="367" t="str">
        <f ca="1">IFERROR(INDEX($E114:$AC114,MATCH(E$124,$E$113:$AC$113,0)),"")</f>
        <v>Delområde 1/Vara/Tjanst 1/Krav1</v>
      </c>
      <c r="F127" s="367" t="str">
        <f t="shared" ref="F127:X135" ca="1" si="12">IFERROR(INDEX($E114:$AC114,MATCH(F$124,$E$113:$AC$113,0)),"")</f>
        <v>Delområde 1/Vara/Tjanst 1/Krav1</v>
      </c>
      <c r="G127" s="367" t="str">
        <f t="shared" ca="1" si="12"/>
        <v>Delområde 1/Vara/Tjanst 1/Krav1</v>
      </c>
      <c r="H127" s="367" t="str">
        <f t="shared" ca="1" si="12"/>
        <v>Delområde 1/Vara/Tjanst 1/Krav1</v>
      </c>
      <c r="I127" s="367" t="str">
        <f t="shared" ca="1" si="12"/>
        <v>Delområde 1/Vara/Tjanst 1/Krav1</v>
      </c>
      <c r="J127" s="367" t="str">
        <f t="shared" ca="1" si="12"/>
        <v>Delområde 1/Vara/Tjanst 1/Krav1</v>
      </c>
      <c r="K127" s="367" t="str">
        <f t="shared" ca="1" si="12"/>
        <v>Delområde 1/Vara/Tjanst 1/Krav1</v>
      </c>
      <c r="L127" s="367" t="str">
        <f t="shared" ca="1" si="12"/>
        <v>Delområde 1/Vara/Tjanst 1/Krav1</v>
      </c>
      <c r="M127" s="367" t="str">
        <f t="shared" ca="1" si="12"/>
        <v>Delområde 1/Vara/Tjanst 1/Krav1</v>
      </c>
      <c r="N127" s="367" t="str">
        <f t="shared" ca="1" si="12"/>
        <v>Delområde 1/Vara/Tjanst 1/Krav1</v>
      </c>
      <c r="O127" s="367" t="str">
        <f t="shared" ca="1" si="12"/>
        <v>Delområde 1/Vara/Tjanst 1/Krav1</v>
      </c>
      <c r="P127" s="367" t="str">
        <f t="shared" ca="1" si="12"/>
        <v>Delområde 1/Vara/Tjanst 1/Krav1</v>
      </c>
      <c r="Q127" s="367" t="str">
        <f t="shared" ca="1" si="12"/>
        <v>Delområde 1/Vara/Tjanst 1/Krav1</v>
      </c>
      <c r="R127" s="367" t="str">
        <f t="shared" ca="1" si="12"/>
        <v>Delområde 1/Vara/Tjanst 1/Krav1</v>
      </c>
      <c r="S127" s="367" t="str">
        <f t="shared" ca="1" si="12"/>
        <v>Delområde 1/Vara/Tjanst 1/Krav1</v>
      </c>
      <c r="T127" s="367" t="str">
        <f t="shared" ca="1" si="12"/>
        <v>Delområde 1/Vara/Tjanst 1/Krav1</v>
      </c>
      <c r="U127" s="367" t="str">
        <f t="shared" ca="1" si="12"/>
        <v>Delområde 1/Vara/Tjanst 1/Krav1</v>
      </c>
      <c r="V127" s="367" t="str">
        <f t="shared" ca="1" si="12"/>
        <v>Delområde 1/Vara/Tjanst 1/Krav1</v>
      </c>
      <c r="W127" s="367" t="str">
        <f t="shared" ca="1" si="12"/>
        <v>Delområde 1/Vara/Tjanst 1/Krav1</v>
      </c>
      <c r="X127" s="367" t="str">
        <f t="shared" ca="1" si="12"/>
        <v>Delområde 1/Vara/Tjanst 1/Krav1</v>
      </c>
      <c r="Y127" s="338" t="str">
        <f t="shared" ref="Y127" ca="1" si="13">IFERROR(RIGHT(INDIRECT("C"&amp;Y125),LEN(INDIRECT("C"&amp;Y125))-6),"")</f>
        <v/>
      </c>
    </row>
    <row r="128" spans="3:30" x14ac:dyDescent="0.25">
      <c r="C128" s="332"/>
      <c r="E128" s="367" t="str">
        <f t="shared" ref="E128:T135" ca="1" si="14">IFERROR(INDEX($E115:$AC115,MATCH(E$124,$E$113:$AC$113,0)),"")</f>
        <v>Delområde 1/Vara/Tjanst 1/Krav2</v>
      </c>
      <c r="F128" s="367" t="str">
        <f t="shared" ca="1" si="14"/>
        <v>Delområde 1/Vara/Tjanst 1/Krav2</v>
      </c>
      <c r="G128" s="367" t="str">
        <f t="shared" ca="1" si="14"/>
        <v>Delområde 1/Vara/Tjanst 1/Krav2</v>
      </c>
      <c r="H128" s="367" t="str">
        <f t="shared" ca="1" si="14"/>
        <v>Delområde 1/Vara/Tjanst 1/Krav2</v>
      </c>
      <c r="I128" s="367" t="str">
        <f t="shared" ca="1" si="14"/>
        <v>Delområde 1/Vara/Tjanst 1/Krav2</v>
      </c>
      <c r="J128" s="367" t="str">
        <f t="shared" ca="1" si="14"/>
        <v>Delområde 1/Vara/Tjanst 1/Krav2</v>
      </c>
      <c r="K128" s="367" t="str">
        <f t="shared" ca="1" si="14"/>
        <v>Delområde 1/Vara/Tjanst 1/Krav2</v>
      </c>
      <c r="L128" s="367" t="str">
        <f t="shared" ca="1" si="14"/>
        <v>Delområde 1/Vara/Tjanst 1/Krav2</v>
      </c>
      <c r="M128" s="367" t="str">
        <f t="shared" ca="1" si="14"/>
        <v>Delområde 1/Vara/Tjanst 1/Krav2</v>
      </c>
      <c r="N128" s="367" t="str">
        <f t="shared" ca="1" si="14"/>
        <v>Delområde 1/Vara/Tjanst 1/Krav2</v>
      </c>
      <c r="O128" s="367" t="str">
        <f t="shared" ca="1" si="14"/>
        <v>Delområde 1/Vara/Tjanst 1/Krav2</v>
      </c>
      <c r="P128" s="367" t="str">
        <f t="shared" ca="1" si="14"/>
        <v>Delområde 1/Vara/Tjanst 1/Krav2</v>
      </c>
      <c r="Q128" s="367" t="str">
        <f t="shared" ca="1" si="14"/>
        <v>Delområde 1/Vara/Tjanst 1/Krav2</v>
      </c>
      <c r="R128" s="367" t="str">
        <f t="shared" ca="1" si="14"/>
        <v>Delområde 1/Vara/Tjanst 1/Krav2</v>
      </c>
      <c r="S128" s="367" t="str">
        <f t="shared" ca="1" si="14"/>
        <v>Delområde 1/Vara/Tjanst 1/Krav2</v>
      </c>
      <c r="T128" s="367" t="str">
        <f t="shared" ca="1" si="14"/>
        <v>Delområde 1/Vara/Tjanst 1/Krav2</v>
      </c>
      <c r="U128" s="367" t="str">
        <f t="shared" ca="1" si="12"/>
        <v>Delområde 1/Vara/Tjanst 1/Krav2</v>
      </c>
      <c r="V128" s="367" t="str">
        <f t="shared" ca="1" si="12"/>
        <v>Delområde 1/Vara/Tjanst 1/Krav2</v>
      </c>
      <c r="W128" s="367" t="str">
        <f t="shared" ca="1" si="12"/>
        <v>Delområde 1/Vara/Tjanst 1/Krav2</v>
      </c>
      <c r="X128" s="367" t="str">
        <f t="shared" ca="1" si="12"/>
        <v>Delområde 1/Vara/Tjanst 1/Krav2</v>
      </c>
    </row>
    <row r="129" spans="3:24" x14ac:dyDescent="0.25">
      <c r="C129" s="332"/>
      <c r="E129" s="367" t="str">
        <f t="shared" ca="1" si="14"/>
        <v>Delområde 1/Vara/Tjanst 1/Krav3</v>
      </c>
      <c r="F129" s="367" t="str">
        <f t="shared" ca="1" si="12"/>
        <v>Delområde 1/Vara/Tjanst 1/Krav3</v>
      </c>
      <c r="G129" s="367" t="str">
        <f t="shared" ca="1" si="12"/>
        <v>Delområde 1/Vara/Tjanst 1/Krav3</v>
      </c>
      <c r="H129" s="367" t="str">
        <f t="shared" ca="1" si="12"/>
        <v>Delområde 1/Vara/Tjanst 1/Krav3</v>
      </c>
      <c r="I129" s="367" t="str">
        <f t="shared" ca="1" si="12"/>
        <v>Delområde 1/Vara/Tjanst 1/Krav3</v>
      </c>
      <c r="J129" s="367" t="str">
        <f t="shared" ca="1" si="12"/>
        <v>Delområde 1/Vara/Tjanst 1/Krav3</v>
      </c>
      <c r="K129" s="367" t="str">
        <f t="shared" ca="1" si="12"/>
        <v>Delområde 1/Vara/Tjanst 1/Krav3</v>
      </c>
      <c r="L129" s="367" t="str">
        <f t="shared" ca="1" si="12"/>
        <v>Delområde 1/Vara/Tjanst 1/Krav3</v>
      </c>
      <c r="M129" s="367" t="str">
        <f t="shared" ca="1" si="12"/>
        <v>Delområde 1/Vara/Tjanst 1/Krav3</v>
      </c>
      <c r="N129" s="367" t="str">
        <f t="shared" ca="1" si="12"/>
        <v>Delområde 1/Vara/Tjanst 1/Krav3</v>
      </c>
      <c r="O129" s="367" t="str">
        <f t="shared" ca="1" si="12"/>
        <v>Delområde 1/Vara/Tjanst 1/Krav3</v>
      </c>
      <c r="P129" s="367" t="str">
        <f t="shared" ca="1" si="12"/>
        <v>Delområde 1/Vara/Tjanst 1/Krav3</v>
      </c>
      <c r="Q129" s="367" t="str">
        <f t="shared" ca="1" si="12"/>
        <v>Delområde 1/Vara/Tjanst 1/Krav3</v>
      </c>
      <c r="R129" s="367" t="str">
        <f t="shared" ca="1" si="12"/>
        <v>Delområde 1/Vara/Tjanst 1/Krav3</v>
      </c>
      <c r="S129" s="367" t="str">
        <f t="shared" ca="1" si="12"/>
        <v>Delområde 1/Vara/Tjanst 1/Krav3</v>
      </c>
      <c r="T129" s="367" t="str">
        <f t="shared" ca="1" si="12"/>
        <v>Delområde 1/Vara/Tjanst 1/Krav3</v>
      </c>
      <c r="U129" s="367" t="str">
        <f t="shared" ca="1" si="12"/>
        <v>Delområde 1/Vara/Tjanst 1/Krav3</v>
      </c>
      <c r="V129" s="367" t="str">
        <f t="shared" ca="1" si="12"/>
        <v>Delområde 1/Vara/Tjanst 1/Krav3</v>
      </c>
      <c r="W129" s="367" t="str">
        <f t="shared" ca="1" si="12"/>
        <v>Delområde 1/Vara/Tjanst 1/Krav3</v>
      </c>
      <c r="X129" s="367" t="str">
        <f t="shared" ca="1" si="12"/>
        <v>Delområde 1/Vara/Tjanst 1/Krav3</v>
      </c>
    </row>
    <row r="130" spans="3:24" x14ac:dyDescent="0.25">
      <c r="C130" s="332"/>
      <c r="E130" s="367" t="str">
        <f t="shared" ca="1" si="14"/>
        <v>Delområde 1/Vara/Tjanst 1/Krav4</v>
      </c>
      <c r="F130" s="367" t="str">
        <f t="shared" ca="1" si="12"/>
        <v>Delområde 1/Vara/Tjanst 1/Krav4</v>
      </c>
      <c r="G130" s="367" t="str">
        <f t="shared" ca="1" si="12"/>
        <v>Delområde 1/Vara/Tjanst 1/Krav4</v>
      </c>
      <c r="H130" s="367" t="str">
        <f t="shared" ca="1" si="12"/>
        <v>Delområde 1/Vara/Tjanst 1/Krav4</v>
      </c>
      <c r="I130" s="367" t="str">
        <f t="shared" ca="1" si="12"/>
        <v>Delområde 1/Vara/Tjanst 1/Krav4</v>
      </c>
      <c r="J130" s="367" t="str">
        <f t="shared" ca="1" si="12"/>
        <v>Delområde 1/Vara/Tjanst 1/Krav4</v>
      </c>
      <c r="K130" s="367" t="str">
        <f t="shared" ca="1" si="12"/>
        <v>Delområde 1/Vara/Tjanst 1/Krav4</v>
      </c>
      <c r="L130" s="367" t="str">
        <f t="shared" ca="1" si="12"/>
        <v>Delområde 1/Vara/Tjanst 1/Krav4</v>
      </c>
      <c r="M130" s="367" t="str">
        <f t="shared" ca="1" si="12"/>
        <v>Delområde 1/Vara/Tjanst 1/Krav4</v>
      </c>
      <c r="N130" s="367" t="str">
        <f t="shared" ca="1" si="12"/>
        <v>Delområde 1/Vara/Tjanst 1/Krav4</v>
      </c>
      <c r="O130" s="367" t="str">
        <f t="shared" ca="1" si="12"/>
        <v>Delområde 1/Vara/Tjanst 1/Krav4</v>
      </c>
      <c r="P130" s="367" t="str">
        <f t="shared" ca="1" si="12"/>
        <v>Delområde 1/Vara/Tjanst 1/Krav4</v>
      </c>
      <c r="Q130" s="367" t="str">
        <f t="shared" ca="1" si="12"/>
        <v>Delområde 1/Vara/Tjanst 1/Krav4</v>
      </c>
      <c r="R130" s="367" t="str">
        <f t="shared" ca="1" si="12"/>
        <v>Delområde 1/Vara/Tjanst 1/Krav4</v>
      </c>
      <c r="S130" s="367" t="str">
        <f t="shared" ca="1" si="12"/>
        <v>Delområde 1/Vara/Tjanst 1/Krav4</v>
      </c>
      <c r="T130" s="367" t="str">
        <f t="shared" ca="1" si="12"/>
        <v>Delområde 1/Vara/Tjanst 1/Krav4</v>
      </c>
      <c r="U130" s="367" t="str">
        <f t="shared" ca="1" si="12"/>
        <v>Delområde 1/Vara/Tjanst 1/Krav4</v>
      </c>
      <c r="V130" s="367" t="str">
        <f t="shared" ca="1" si="12"/>
        <v>Delområde 1/Vara/Tjanst 1/Krav4</v>
      </c>
      <c r="W130" s="367" t="str">
        <f t="shared" ca="1" si="12"/>
        <v>Delområde 1/Vara/Tjanst 1/Krav4</v>
      </c>
      <c r="X130" s="367" t="str">
        <f t="shared" ca="1" si="12"/>
        <v>Delområde 1/Vara/Tjanst 1/Krav4</v>
      </c>
    </row>
    <row r="131" spans="3:24" x14ac:dyDescent="0.25">
      <c r="C131" s="332"/>
      <c r="E131" s="367" t="str">
        <f t="shared" ca="1" si="14"/>
        <v>Delområde 1/Vara/Tjanst 1/Krav5</v>
      </c>
      <c r="F131" s="367" t="str">
        <f t="shared" ca="1" si="12"/>
        <v>Delområde 1/Vara/Tjanst 1/Krav5</v>
      </c>
      <c r="G131" s="367" t="str">
        <f t="shared" ca="1" si="12"/>
        <v>Delområde 1/Vara/Tjanst 1/Krav5</v>
      </c>
      <c r="H131" s="367" t="str">
        <f t="shared" ca="1" si="12"/>
        <v>Delområde 1/Vara/Tjanst 1/Krav5</v>
      </c>
      <c r="I131" s="367" t="str">
        <f t="shared" ca="1" si="12"/>
        <v>Delområde 1/Vara/Tjanst 1/Krav5</v>
      </c>
      <c r="J131" s="367" t="str">
        <f t="shared" ca="1" si="12"/>
        <v>Delområde 1/Vara/Tjanst 1/Krav5</v>
      </c>
      <c r="K131" s="367" t="str">
        <f t="shared" ca="1" si="12"/>
        <v>Delområde 1/Vara/Tjanst 1/Krav5</v>
      </c>
      <c r="L131" s="367" t="str">
        <f t="shared" ca="1" si="12"/>
        <v>Delområde 1/Vara/Tjanst 1/Krav5</v>
      </c>
      <c r="M131" s="367" t="str">
        <f t="shared" ca="1" si="12"/>
        <v>Delområde 1/Vara/Tjanst 1/Krav5</v>
      </c>
      <c r="N131" s="367" t="str">
        <f t="shared" ca="1" si="12"/>
        <v>Delområde 1/Vara/Tjanst 1/Krav5</v>
      </c>
      <c r="O131" s="367" t="str">
        <f t="shared" ca="1" si="12"/>
        <v>Delområde 1/Vara/Tjanst 1/Krav5</v>
      </c>
      <c r="P131" s="367" t="str">
        <f t="shared" ca="1" si="12"/>
        <v>Delområde 1/Vara/Tjanst 1/Krav5</v>
      </c>
      <c r="Q131" s="367" t="str">
        <f t="shared" ca="1" si="12"/>
        <v>Delområde 1/Vara/Tjanst 1/Krav5</v>
      </c>
      <c r="R131" s="367" t="str">
        <f t="shared" ca="1" si="12"/>
        <v>Delområde 1/Vara/Tjanst 1/Krav5</v>
      </c>
      <c r="S131" s="367" t="str">
        <f t="shared" ca="1" si="12"/>
        <v>Delområde 1/Vara/Tjanst 1/Krav5</v>
      </c>
      <c r="T131" s="367" t="str">
        <f t="shared" ca="1" si="12"/>
        <v>Delområde 1/Vara/Tjanst 1/Krav5</v>
      </c>
      <c r="U131" s="367" t="str">
        <f t="shared" ca="1" si="12"/>
        <v>Delområde 1/Vara/Tjanst 1/Krav5</v>
      </c>
      <c r="V131" s="367" t="str">
        <f t="shared" ca="1" si="12"/>
        <v>Delområde 1/Vara/Tjanst 1/Krav5</v>
      </c>
      <c r="W131" s="367" t="str">
        <f t="shared" ca="1" si="12"/>
        <v>Delområde 1/Vara/Tjanst 1/Krav5</v>
      </c>
      <c r="X131" s="367" t="str">
        <f t="shared" ca="1" si="12"/>
        <v>Delområde 1/Vara/Tjanst 1/Krav5</v>
      </c>
    </row>
    <row r="132" spans="3:24" x14ac:dyDescent="0.25">
      <c r="C132" s="332"/>
      <c r="E132" s="367" t="str">
        <f t="shared" ca="1" si="14"/>
        <v>Delområde 1/Vara/Tjanst 1/Krav6</v>
      </c>
      <c r="F132" s="367" t="str">
        <f t="shared" ca="1" si="12"/>
        <v>Delområde 1/Vara/Tjanst 1/Krav6</v>
      </c>
      <c r="G132" s="367" t="str">
        <f t="shared" ca="1" si="12"/>
        <v>Delområde 1/Vara/Tjanst 1/Krav6</v>
      </c>
      <c r="H132" s="367" t="str">
        <f t="shared" ca="1" si="12"/>
        <v>Delområde 1/Vara/Tjanst 1/Krav6</v>
      </c>
      <c r="I132" s="367" t="str">
        <f t="shared" ca="1" si="12"/>
        <v>Delområde 1/Vara/Tjanst 1/Krav6</v>
      </c>
      <c r="J132" s="367" t="str">
        <f t="shared" ca="1" si="12"/>
        <v>Delområde 1/Vara/Tjanst 1/Krav6</v>
      </c>
      <c r="K132" s="367" t="str">
        <f t="shared" ca="1" si="12"/>
        <v>Delområde 1/Vara/Tjanst 1/Krav6</v>
      </c>
      <c r="L132" s="367" t="str">
        <f t="shared" ca="1" si="12"/>
        <v>Delområde 1/Vara/Tjanst 1/Krav6</v>
      </c>
      <c r="M132" s="367" t="str">
        <f t="shared" ca="1" si="12"/>
        <v>Delområde 1/Vara/Tjanst 1/Krav6</v>
      </c>
      <c r="N132" s="367" t="str">
        <f t="shared" ca="1" si="12"/>
        <v>Delområde 1/Vara/Tjanst 1/Krav6</v>
      </c>
      <c r="O132" s="367" t="str">
        <f t="shared" ca="1" si="12"/>
        <v>Delområde 1/Vara/Tjanst 1/Krav6</v>
      </c>
      <c r="P132" s="367" t="str">
        <f t="shared" ca="1" si="12"/>
        <v>Delområde 1/Vara/Tjanst 1/Krav6</v>
      </c>
      <c r="Q132" s="367" t="str">
        <f t="shared" ca="1" si="12"/>
        <v>Delområde 1/Vara/Tjanst 1/Krav6</v>
      </c>
      <c r="R132" s="367" t="str">
        <f t="shared" ca="1" si="12"/>
        <v>Delområde 1/Vara/Tjanst 1/Krav6</v>
      </c>
      <c r="S132" s="367" t="str">
        <f t="shared" ca="1" si="12"/>
        <v>Delområde 1/Vara/Tjanst 1/Krav6</v>
      </c>
      <c r="T132" s="367" t="str">
        <f t="shared" ca="1" si="12"/>
        <v>Delområde 1/Vara/Tjanst 1/Krav6</v>
      </c>
      <c r="U132" s="367" t="str">
        <f t="shared" ca="1" si="12"/>
        <v>Delområde 1/Vara/Tjanst 1/Krav6</v>
      </c>
      <c r="V132" s="367" t="str">
        <f t="shared" ca="1" si="12"/>
        <v>Delområde 1/Vara/Tjanst 1/Krav6</v>
      </c>
      <c r="W132" s="367" t="str">
        <f t="shared" ca="1" si="12"/>
        <v>Delområde 1/Vara/Tjanst 1/Krav6</v>
      </c>
      <c r="X132" s="367" t="str">
        <f t="shared" ca="1" si="12"/>
        <v>Delområde 1/Vara/Tjanst 1/Krav6</v>
      </c>
    </row>
    <row r="133" spans="3:24" x14ac:dyDescent="0.25">
      <c r="C133" s="332"/>
      <c r="E133" s="367" t="str">
        <f t="shared" ca="1" si="14"/>
        <v>Delområde 1/Vara/Tjanst 1/Krav7</v>
      </c>
      <c r="F133" s="367" t="str">
        <f t="shared" ca="1" si="12"/>
        <v>Delområde 1/Vara/Tjanst 1/Krav7</v>
      </c>
      <c r="G133" s="367" t="str">
        <f t="shared" ca="1" si="12"/>
        <v>Delområde 1/Vara/Tjanst 1/Krav7</v>
      </c>
      <c r="H133" s="367" t="str">
        <f t="shared" ca="1" si="12"/>
        <v>Delområde 1/Vara/Tjanst 1/Krav7</v>
      </c>
      <c r="I133" s="367" t="str">
        <f t="shared" ca="1" si="12"/>
        <v>Delområde 1/Vara/Tjanst 1/Krav7</v>
      </c>
      <c r="J133" s="367" t="str">
        <f t="shared" ca="1" si="12"/>
        <v>Delområde 1/Vara/Tjanst 1/Krav7</v>
      </c>
      <c r="K133" s="367" t="str">
        <f t="shared" ca="1" si="12"/>
        <v>Delområde 1/Vara/Tjanst 1/Krav7</v>
      </c>
      <c r="L133" s="367" t="str">
        <f t="shared" ca="1" si="12"/>
        <v>Delområde 1/Vara/Tjanst 1/Krav7</v>
      </c>
      <c r="M133" s="367" t="str">
        <f t="shared" ca="1" si="12"/>
        <v>Delområde 1/Vara/Tjanst 1/Krav7</v>
      </c>
      <c r="N133" s="367" t="str">
        <f t="shared" ca="1" si="12"/>
        <v>Delområde 1/Vara/Tjanst 1/Krav7</v>
      </c>
      <c r="O133" s="367" t="str">
        <f t="shared" ca="1" si="12"/>
        <v>Delområde 1/Vara/Tjanst 1/Krav7</v>
      </c>
      <c r="P133" s="367" t="str">
        <f t="shared" ca="1" si="12"/>
        <v>Delområde 1/Vara/Tjanst 1/Krav7</v>
      </c>
      <c r="Q133" s="367" t="str">
        <f t="shared" ca="1" si="12"/>
        <v>Delområde 1/Vara/Tjanst 1/Krav7</v>
      </c>
      <c r="R133" s="367" t="str">
        <f t="shared" ca="1" si="12"/>
        <v>Delområde 1/Vara/Tjanst 1/Krav7</v>
      </c>
      <c r="S133" s="367" t="str">
        <f t="shared" ca="1" si="12"/>
        <v>Delområde 1/Vara/Tjanst 1/Krav7</v>
      </c>
      <c r="T133" s="367" t="str">
        <f t="shared" ca="1" si="12"/>
        <v>Delområde 1/Vara/Tjanst 1/Krav7</v>
      </c>
      <c r="U133" s="367" t="str">
        <f t="shared" ca="1" si="12"/>
        <v>Delområde 1/Vara/Tjanst 1/Krav7</v>
      </c>
      <c r="V133" s="367" t="str">
        <f t="shared" ca="1" si="12"/>
        <v>Delområde 1/Vara/Tjanst 1/Krav7</v>
      </c>
      <c r="W133" s="367" t="str">
        <f t="shared" ca="1" si="12"/>
        <v>Delområde 1/Vara/Tjanst 1/Krav7</v>
      </c>
      <c r="X133" s="367" t="str">
        <f t="shared" ca="1" si="12"/>
        <v>Delområde 1/Vara/Tjanst 1/Krav7</v>
      </c>
    </row>
    <row r="134" spans="3:24" x14ac:dyDescent="0.25">
      <c r="C134" s="332"/>
      <c r="E134" s="367" t="str">
        <f t="shared" ca="1" si="14"/>
        <v>Delområde 1/Vara/Tjanst 1/Krav8</v>
      </c>
      <c r="F134" s="367" t="str">
        <f t="shared" ca="1" si="12"/>
        <v>Delområde 1/Vara/Tjanst 1/Krav8</v>
      </c>
      <c r="G134" s="367" t="str">
        <f t="shared" ca="1" si="12"/>
        <v>Delområde 1/Vara/Tjanst 1/Krav8</v>
      </c>
      <c r="H134" s="367" t="str">
        <f t="shared" ca="1" si="12"/>
        <v>Delområde 1/Vara/Tjanst 1/Krav8</v>
      </c>
      <c r="I134" s="367" t="str">
        <f t="shared" ca="1" si="12"/>
        <v>Delområde 1/Vara/Tjanst 1/Krav8</v>
      </c>
      <c r="J134" s="367" t="str">
        <f t="shared" ca="1" si="12"/>
        <v>Delområde 1/Vara/Tjanst 1/Krav8</v>
      </c>
      <c r="K134" s="367" t="str">
        <f t="shared" ca="1" si="12"/>
        <v>Delområde 1/Vara/Tjanst 1/Krav8</v>
      </c>
      <c r="L134" s="367" t="str">
        <f t="shared" ca="1" si="12"/>
        <v>Delområde 1/Vara/Tjanst 1/Krav8</v>
      </c>
      <c r="M134" s="367" t="str">
        <f t="shared" ca="1" si="12"/>
        <v>Delområde 1/Vara/Tjanst 1/Krav8</v>
      </c>
      <c r="N134" s="367" t="str">
        <f t="shared" ca="1" si="12"/>
        <v>Delområde 1/Vara/Tjanst 1/Krav8</v>
      </c>
      <c r="O134" s="367" t="str">
        <f t="shared" ca="1" si="12"/>
        <v>Delområde 1/Vara/Tjanst 1/Krav8</v>
      </c>
      <c r="P134" s="367" t="str">
        <f t="shared" ca="1" si="12"/>
        <v>Delområde 1/Vara/Tjanst 1/Krav8</v>
      </c>
      <c r="Q134" s="367" t="str">
        <f t="shared" ca="1" si="12"/>
        <v>Delområde 1/Vara/Tjanst 1/Krav8</v>
      </c>
      <c r="R134" s="367" t="str">
        <f t="shared" ca="1" si="12"/>
        <v>Delområde 1/Vara/Tjanst 1/Krav8</v>
      </c>
      <c r="S134" s="367" t="str">
        <f t="shared" ca="1" si="12"/>
        <v>Delområde 1/Vara/Tjanst 1/Krav8</v>
      </c>
      <c r="T134" s="367" t="str">
        <f t="shared" ca="1" si="12"/>
        <v>Delområde 1/Vara/Tjanst 1/Krav8</v>
      </c>
      <c r="U134" s="367" t="str">
        <f t="shared" ca="1" si="12"/>
        <v>Delområde 1/Vara/Tjanst 1/Krav8</v>
      </c>
      <c r="V134" s="367" t="str">
        <f t="shared" ca="1" si="12"/>
        <v>Delområde 1/Vara/Tjanst 1/Krav8</v>
      </c>
      <c r="W134" s="367" t="str">
        <f t="shared" ca="1" si="12"/>
        <v>Delområde 1/Vara/Tjanst 1/Krav8</v>
      </c>
      <c r="X134" s="367" t="str">
        <f t="shared" ca="1" si="12"/>
        <v>Delområde 1/Vara/Tjanst 1/Krav8</v>
      </c>
    </row>
    <row r="135" spans="3:24" x14ac:dyDescent="0.25">
      <c r="C135" s="332" t="str">
        <f>IF('1 Spec. - 1. Lägsta pris'!C68="","",'1 Spec. - 1. Lägsta pris'!B68&amp;" - "&amp;'1 Spec. - 1. Lägsta pris'!C68)</f>
        <v/>
      </c>
      <c r="E135" s="367" t="str">
        <f t="shared" ca="1" si="14"/>
        <v>Delområde 1/Vara/Tjanst 1/Krav9</v>
      </c>
      <c r="F135" s="367" t="str">
        <f t="shared" ca="1" si="12"/>
        <v>Delområde 1/Vara/Tjanst 1/Krav9</v>
      </c>
      <c r="G135" s="367" t="str">
        <f t="shared" ca="1" si="12"/>
        <v>Delområde 1/Vara/Tjanst 1/Krav9</v>
      </c>
      <c r="H135" s="367" t="str">
        <f t="shared" ca="1" si="12"/>
        <v>Delområde 1/Vara/Tjanst 1/Krav9</v>
      </c>
      <c r="I135" s="367" t="str">
        <f t="shared" ca="1" si="12"/>
        <v>Delområde 1/Vara/Tjanst 1/Krav9</v>
      </c>
      <c r="J135" s="367" t="str">
        <f t="shared" ca="1" si="12"/>
        <v>Delområde 1/Vara/Tjanst 1/Krav9</v>
      </c>
      <c r="K135" s="367" t="str">
        <f t="shared" ca="1" si="12"/>
        <v>Delområde 1/Vara/Tjanst 1/Krav9</v>
      </c>
      <c r="L135" s="367" t="str">
        <f t="shared" ca="1" si="12"/>
        <v>Delområde 1/Vara/Tjanst 1/Krav9</v>
      </c>
      <c r="M135" s="367" t="str">
        <f t="shared" ca="1" si="12"/>
        <v>Delområde 1/Vara/Tjanst 1/Krav9</v>
      </c>
      <c r="N135" s="367" t="str">
        <f t="shared" ca="1" si="12"/>
        <v>Delområde 1/Vara/Tjanst 1/Krav9</v>
      </c>
      <c r="O135" s="367" t="str">
        <f t="shared" ca="1" si="12"/>
        <v>Delområde 1/Vara/Tjanst 1/Krav9</v>
      </c>
      <c r="P135" s="367" t="str">
        <f t="shared" ca="1" si="12"/>
        <v>Delområde 1/Vara/Tjanst 1/Krav9</v>
      </c>
      <c r="Q135" s="367" t="str">
        <f t="shared" ca="1" si="12"/>
        <v>Delområde 1/Vara/Tjanst 1/Krav9</v>
      </c>
      <c r="R135" s="367" t="str">
        <f t="shared" ca="1" si="12"/>
        <v>Delområde 1/Vara/Tjanst 1/Krav9</v>
      </c>
      <c r="S135" s="367" t="str">
        <f t="shared" ca="1" si="12"/>
        <v>Delområde 1/Vara/Tjanst 1/Krav9</v>
      </c>
      <c r="T135" s="367" t="str">
        <f t="shared" ca="1" si="12"/>
        <v>Delområde 1/Vara/Tjanst 1/Krav9</v>
      </c>
      <c r="U135" s="367" t="str">
        <f t="shared" ca="1" si="12"/>
        <v>Delområde 1/Vara/Tjanst 1/Krav9</v>
      </c>
      <c r="V135" s="367" t="str">
        <f t="shared" ca="1" si="12"/>
        <v>Delområde 1/Vara/Tjanst 1/Krav9</v>
      </c>
      <c r="W135" s="367" t="str">
        <f t="shared" ca="1" si="12"/>
        <v>Delområde 1/Vara/Tjanst 1/Krav9</v>
      </c>
      <c r="X135" s="367" t="str">
        <f t="shared" ca="1" si="12"/>
        <v>Delområde 1/Vara/Tjanst 1/Krav9</v>
      </c>
    </row>
    <row r="136" spans="3:24" x14ac:dyDescent="0.25">
      <c r="E136" s="368"/>
    </row>
    <row r="139" spans="3:24" ht="13" x14ac:dyDescent="0.3">
      <c r="C139" s="10" t="s">
        <v>706</v>
      </c>
      <c r="E139" s="369" t="s">
        <v>713</v>
      </c>
    </row>
    <row r="140" spans="3:24" x14ac:dyDescent="0.25">
      <c r="C140" s="332" t="s">
        <v>707</v>
      </c>
      <c r="E140" s="332" t="s">
        <v>714</v>
      </c>
    </row>
    <row r="141" spans="3:24" x14ac:dyDescent="0.25">
      <c r="C141" s="332" t="s">
        <v>708</v>
      </c>
      <c r="E141" s="332" t="s">
        <v>715</v>
      </c>
    </row>
    <row r="142" spans="3:24" x14ac:dyDescent="0.25">
      <c r="C142" s="332" t="s">
        <v>709</v>
      </c>
      <c r="E142" s="332" t="s">
        <v>716</v>
      </c>
    </row>
    <row r="143" spans="3:24" x14ac:dyDescent="0.25">
      <c r="C143" s="332" t="s">
        <v>710</v>
      </c>
      <c r="E143" s="332" t="s">
        <v>717</v>
      </c>
    </row>
    <row r="144" spans="3:24" x14ac:dyDescent="0.25">
      <c r="C144" s="332" t="s">
        <v>711</v>
      </c>
      <c r="E144" s="332" t="s">
        <v>718</v>
      </c>
    </row>
    <row r="145" spans="5:5" x14ac:dyDescent="0.25">
      <c r="E145" s="332" t="s">
        <v>719</v>
      </c>
    </row>
    <row r="146" spans="5:5" x14ac:dyDescent="0.25">
      <c r="E146" s="332" t="s">
        <v>720</v>
      </c>
    </row>
  </sheetData>
  <sheetProtection algorithmName="SHA-512" hashValue="YDGxva5uXuwM/5jriFlkyepvNjUO6dZ+H1IYRvBfeQySlodO1C0AoNVXL3nmqsdr7GEFX2CRwTsKZETsTZqbOw==" saltValue="Gsvr7TgPfvy9j7ZrxDM3pA==" spinCount="100000" sheet="1" objects="1" scenarios="1"/>
  <phoneticPr fontId="14" type="noConversion"/>
  <conditionalFormatting sqref="D77:D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796875" defaultRowHeight="12.5" x14ac:dyDescent="0.25"/>
  <cols>
    <col min="2" max="2" width="15" bestFit="1" customWidth="1"/>
    <col min="3" max="3" width="12.26953125" bestFit="1" customWidth="1"/>
    <col min="5" max="5" width="16.81640625" customWidth="1"/>
    <col min="14" max="14" width="12.1796875" bestFit="1" customWidth="1"/>
    <col min="15" max="15" width="121.54296875" bestFit="1" customWidth="1"/>
  </cols>
  <sheetData>
    <row r="1" spans="1:15" x14ac:dyDescent="0.25">
      <c r="A1" s="1" t="s">
        <v>740</v>
      </c>
      <c r="B1" t="b">
        <v>0</v>
      </c>
    </row>
    <row r="2" spans="1:15" x14ac:dyDescent="0.25">
      <c r="A2" t="s">
        <v>143</v>
      </c>
      <c r="B2" t="b">
        <v>0</v>
      </c>
    </row>
    <row r="3" spans="1:15" ht="13" x14ac:dyDescent="0.3">
      <c r="A3" s="130" t="s">
        <v>9</v>
      </c>
      <c r="B3" s="1" t="s">
        <v>175</v>
      </c>
      <c r="C3" s="1"/>
      <c r="D3">
        <v>1</v>
      </c>
      <c r="E3" s="311" t="str">
        <f>INDEX(E4:E6,D3)</f>
        <v>Adminläge! Klicka här för att låsa vita celler.</v>
      </c>
      <c r="N3" t="s">
        <v>741</v>
      </c>
    </row>
    <row r="4" spans="1:15" x14ac:dyDescent="0.25">
      <c r="A4" s="130" t="s">
        <v>10</v>
      </c>
      <c r="B4" s="312" t="s">
        <v>175</v>
      </c>
      <c r="C4" s="1"/>
      <c r="E4" s="1" t="s">
        <v>173</v>
      </c>
    </row>
    <row r="5" spans="1:15" ht="13" x14ac:dyDescent="0.3">
      <c r="A5" s="130" t="s">
        <v>11</v>
      </c>
      <c r="B5" s="313" t="s">
        <v>175</v>
      </c>
      <c r="C5" s="1" t="s">
        <v>16</v>
      </c>
      <c r="E5" s="311" t="s">
        <v>171</v>
      </c>
      <c r="L5" t="s">
        <v>742</v>
      </c>
      <c r="N5" t="s">
        <v>743</v>
      </c>
      <c r="O5" t="s">
        <v>744</v>
      </c>
    </row>
    <row r="6" spans="1:15" ht="13" x14ac:dyDescent="0.3">
      <c r="A6" s="130" t="s">
        <v>12</v>
      </c>
      <c r="B6" s="314" t="s">
        <v>13</v>
      </c>
      <c r="C6" s="1" t="s">
        <v>146</v>
      </c>
      <c r="E6" s="311" t="s">
        <v>172</v>
      </c>
      <c r="L6" s="315" t="str" cm="1">
        <f t="array" ref="L6">INDEX(N6:N44, MAX(IF(N6:N44&lt;&gt;"", ROW(N6:N44)))-MIN(ROW(N6:N44))+1)</f>
        <v>2.3</v>
      </c>
      <c r="N6" s="316" t="s">
        <v>745</v>
      </c>
      <c r="O6" s="316" t="s">
        <v>746</v>
      </c>
    </row>
    <row r="7" spans="1:15" x14ac:dyDescent="0.25">
      <c r="A7" s="130"/>
      <c r="B7" s="317"/>
      <c r="C7" s="1" t="s">
        <v>14</v>
      </c>
      <c r="F7" s="318"/>
      <c r="N7" s="316" t="s">
        <v>745</v>
      </c>
      <c r="O7" s="316" t="s">
        <v>747</v>
      </c>
    </row>
    <row r="8" spans="1:15" x14ac:dyDescent="0.25">
      <c r="A8" s="130"/>
      <c r="B8" s="319"/>
      <c r="C8" s="1" t="s">
        <v>15</v>
      </c>
      <c r="E8" t="s">
        <v>320</v>
      </c>
      <c r="N8" s="316" t="s">
        <v>745</v>
      </c>
      <c r="O8" s="316" t="s">
        <v>750</v>
      </c>
    </row>
    <row r="9" spans="1:15" x14ac:dyDescent="0.25">
      <c r="A9" s="130"/>
      <c r="B9" s="320"/>
      <c r="C9" s="1" t="s">
        <v>17</v>
      </c>
      <c r="E9">
        <f>VALUE(IF(ISNUMBER(SEARCH("2",DpDwnTDV))=TRUE,"2","1"))</f>
        <v>1</v>
      </c>
      <c r="N9" s="316" t="s">
        <v>745</v>
      </c>
      <c r="O9" s="321" t="s">
        <v>756</v>
      </c>
    </row>
    <row r="10" spans="1:15" x14ac:dyDescent="0.25">
      <c r="A10" s="130"/>
      <c r="B10" s="322"/>
      <c r="C10" s="1" t="s">
        <v>18</v>
      </c>
      <c r="E10" t="str">
        <f>"Alt"&amp;IF(ISNUMBER(SEARCH("1",DpDwnUtvddrop))=TRUE,"1",IF(ISNUMBER(SEARCH("2",DpDwnUtvddrop))=TRUE,"2",IF(ISNUMBER(SEARCH("3",DpDwnUtvddrop))=TRUE,"3",IF(ISNUMBER(SEARCH("4",DpDwnUtvddrop))=TRUE,"4"))))</f>
        <v>AltFALSE</v>
      </c>
      <c r="N10" s="316" t="s">
        <v>745</v>
      </c>
      <c r="O10" s="321" t="s">
        <v>755</v>
      </c>
    </row>
    <row r="11" spans="1:15" x14ac:dyDescent="0.25">
      <c r="A11" s="1"/>
      <c r="B11" s="1"/>
      <c r="C11" s="1"/>
      <c r="N11" s="316" t="s">
        <v>765</v>
      </c>
      <c r="O11" s="316" t="s">
        <v>764</v>
      </c>
    </row>
    <row r="12" spans="1:15" x14ac:dyDescent="0.25">
      <c r="N12" s="321"/>
      <c r="O12" s="321"/>
    </row>
    <row r="13" spans="1:15" x14ac:dyDescent="0.25">
      <c r="N13" s="316"/>
      <c r="O13" s="316"/>
    </row>
    <row r="14" spans="1:15" x14ac:dyDescent="0.25">
      <c r="N14" s="316"/>
      <c r="O14" s="316"/>
    </row>
    <row r="15" spans="1:15" x14ac:dyDescent="0.25">
      <c r="N15" s="316"/>
      <c r="O15" s="316"/>
    </row>
    <row r="16" spans="1:15" x14ac:dyDescent="0.25">
      <c r="N16" s="316"/>
      <c r="O16" s="316"/>
    </row>
    <row r="17" spans="14:15" x14ac:dyDescent="0.25">
      <c r="N17" s="316"/>
      <c r="O17" s="316"/>
    </row>
    <row r="18" spans="14:15" x14ac:dyDescent="0.25">
      <c r="N18" s="321"/>
      <c r="O18" s="321"/>
    </row>
    <row r="19" spans="14:15" x14ac:dyDescent="0.25">
      <c r="N19" s="321"/>
      <c r="O19" s="321"/>
    </row>
    <row r="20" spans="14:15" x14ac:dyDescent="0.25">
      <c r="N20" s="321"/>
      <c r="O20" s="321"/>
    </row>
    <row r="21" spans="14:15" x14ac:dyDescent="0.25">
      <c r="N21" s="321"/>
      <c r="O21" s="321"/>
    </row>
    <row r="22" spans="14:15" x14ac:dyDescent="0.25">
      <c r="N22" s="321"/>
      <c r="O22" s="321"/>
    </row>
    <row r="23" spans="14:15" x14ac:dyDescent="0.25">
      <c r="N23" s="321"/>
      <c r="O23" s="321"/>
    </row>
    <row r="24" spans="14:15" x14ac:dyDescent="0.25">
      <c r="N24" s="321"/>
      <c r="O24" s="321"/>
    </row>
    <row r="25" spans="14:15" x14ac:dyDescent="0.25">
      <c r="N25" s="321"/>
      <c r="O25" s="321"/>
    </row>
    <row r="26" spans="14:15" x14ac:dyDescent="0.25">
      <c r="N26" s="321"/>
      <c r="O26" s="321"/>
    </row>
    <row r="27" spans="14:15" x14ac:dyDescent="0.25">
      <c r="N27" s="321"/>
      <c r="O27" s="321"/>
    </row>
    <row r="28" spans="14:15" x14ac:dyDescent="0.25">
      <c r="N28" s="321"/>
      <c r="O28" s="321"/>
    </row>
    <row r="29" spans="14:15" x14ac:dyDescent="0.25">
      <c r="N29" s="321"/>
      <c r="O29" s="321"/>
    </row>
    <row r="30" spans="14:15" x14ac:dyDescent="0.25">
      <c r="N30" s="321"/>
      <c r="O30" s="321"/>
    </row>
    <row r="31" spans="14:15" x14ac:dyDescent="0.25">
      <c r="N31" s="321"/>
      <c r="O31" s="321"/>
    </row>
    <row r="32" spans="14:15" x14ac:dyDescent="0.25">
      <c r="N32" s="321"/>
      <c r="O32" s="321"/>
    </row>
    <row r="33" spans="14:15" x14ac:dyDescent="0.25">
      <c r="N33" s="321"/>
      <c r="O33" s="321"/>
    </row>
    <row r="34" spans="14:15" x14ac:dyDescent="0.25">
      <c r="N34" s="321"/>
      <c r="O34" s="321"/>
    </row>
    <row r="35" spans="14:15" x14ac:dyDescent="0.25">
      <c r="N35" s="321"/>
      <c r="O35" s="321"/>
    </row>
    <row r="36" spans="14:15" x14ac:dyDescent="0.25">
      <c r="N36" s="321"/>
      <c r="O36" s="321"/>
    </row>
    <row r="37" spans="14:15" x14ac:dyDescent="0.25">
      <c r="N37" s="321"/>
      <c r="O37" s="321"/>
    </row>
    <row r="38" spans="14:15" x14ac:dyDescent="0.25">
      <c r="N38" s="321"/>
      <c r="O38" s="321"/>
    </row>
    <row r="39" spans="14:15" x14ac:dyDescent="0.25">
      <c r="N39" s="321"/>
      <c r="O39" s="321"/>
    </row>
    <row r="40" spans="14:15" x14ac:dyDescent="0.25">
      <c r="N40" s="321"/>
      <c r="O40" s="321"/>
    </row>
    <row r="41" spans="14:15" x14ac:dyDescent="0.25">
      <c r="N41" s="321"/>
      <c r="O41" s="321"/>
    </row>
    <row r="42" spans="14:15" x14ac:dyDescent="0.25">
      <c r="N42" s="321"/>
      <c r="O42" s="321"/>
    </row>
    <row r="43" spans="14:15" x14ac:dyDescent="0.25">
      <c r="N43" s="321"/>
      <c r="O43" s="321"/>
    </row>
    <row r="44" spans="14:15" x14ac:dyDescent="0.25">
      <c r="N44" s="321"/>
      <c r="O44" s="321"/>
    </row>
  </sheetData>
  <sheetProtection algorithmName="SHA-512" hashValue="tFtJUBPoBvTopyWFdwtJU5e8UEinJT0DoGv5GKNX9CcVENbD9Pl+l7h27FssFDDlWsWR+ZZjfPzQOUWoAuyQpQ==" saltValue="SYkcuuXX+xUtwvIj8N92F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D66291-6A70-4C8C-8665-7DC026A9E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84DDA8E3-695F-4B40-9624-975772639B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Susan Hedberg</cp:lastModifiedBy>
  <cp:lastPrinted>2023-04-09T13:19:40Z</cp:lastPrinted>
  <dcterms:created xsi:type="dcterms:W3CDTF">2008-11-24T11:40:31Z</dcterms:created>
  <dcterms:modified xsi:type="dcterms:W3CDTF">2025-04-25T08:03:53Z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