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U:\ITK 2020\3 Förvaltning\10 Stöddokument\AO1 Verksamhetens IT-behov\Avropsblanketter\"/>
    </mc:Choice>
  </mc:AlternateContent>
  <xr:revisionPtr revIDLastSave="0" documentId="13_ncr:1_{C2870EA7-DD1E-4376-8498-8C7E461B5A21}" xr6:coauthVersionLast="47" xr6:coauthVersionMax="47" xr10:uidLastSave="{00000000-0000-0000-0000-000000000000}"/>
  <workbookProtection workbookAlgorithmName="SHA-512" workbookHashValue="kM5WEe8zz5Cvx9xuH8HD+31y+vYHgH3PovmDbA5pqI14/ECNTEhqFrGfdt/9nG1UnpMld5RelN5jM3Od62+6QA==" workbookSaltValue="JqavS5OBqE9hzNnxWY2J9g==" workbookSpinCount="100000" lockStructure="1"/>
  <bookViews>
    <workbookView xWindow="-110" yWindow="-110" windowWidth="19420" windowHeight="11500" activeTab="1" xr2:uid="{00000000-000D-0000-FFFF-FFFF00000000}"/>
  </bookViews>
  <sheets>
    <sheet name="Verksamhetens IT-behov" sheetId="1" r:id="rId1"/>
    <sheet name="Prismatris " sheetId="2" r:id="rId2"/>
    <sheet name="Informat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1" l="1"/>
  <c r="L20" i="2" l="1"/>
  <c r="F20" i="2" s="1"/>
  <c r="L12" i="2"/>
  <c r="L19" i="2"/>
  <c r="J19" i="2" s="1"/>
  <c r="I20" i="2" l="1"/>
  <c r="B20" i="2"/>
  <c r="J20" i="2"/>
  <c r="J21" i="2" s="1"/>
  <c r="C20" i="2"/>
  <c r="D20" i="2"/>
  <c r="G20" i="2"/>
  <c r="H20" i="2"/>
  <c r="E20" i="2"/>
  <c r="C19" i="2"/>
  <c r="D19" i="2"/>
  <c r="E19" i="2"/>
  <c r="F19" i="2"/>
  <c r="F21" i="2" s="1"/>
  <c r="G19" i="2"/>
  <c r="H19" i="2"/>
  <c r="I19" i="2"/>
  <c r="B19" i="2"/>
  <c r="B21" i="2" s="1"/>
  <c r="L11" i="2"/>
  <c r="I21" i="2" l="1"/>
  <c r="E21" i="2"/>
  <c r="H21" i="2"/>
  <c r="G21" i="2"/>
  <c r="D21" i="2"/>
  <c r="C21" i="2"/>
  <c r="G11" i="2"/>
  <c r="H11" i="2"/>
  <c r="I11" i="2"/>
  <c r="E11" i="2"/>
  <c r="F11" i="2"/>
  <c r="J11" i="2"/>
  <c r="C11" i="2"/>
  <c r="D11" i="2"/>
  <c r="B11" i="2"/>
  <c r="E50" i="1" l="1"/>
  <c r="B12" i="2"/>
  <c r="B13" i="2" s="1"/>
  <c r="B25" i="2" s="1"/>
  <c r="F12" i="2"/>
  <c r="F13" i="2" s="1"/>
  <c r="F25" i="2" s="1"/>
  <c r="I12" i="2"/>
  <c r="I13" i="2" s="1"/>
  <c r="I25" i="2" s="1"/>
  <c r="G12" i="2"/>
  <c r="G13" i="2" s="1"/>
  <c r="G25" i="2" s="1"/>
  <c r="E12" i="2"/>
  <c r="E13" i="2" s="1"/>
  <c r="E25" i="2" s="1"/>
  <c r="H12" i="2"/>
  <c r="H13" i="2" s="1"/>
  <c r="H25" i="2" s="1"/>
  <c r="D12" i="2"/>
  <c r="D13" i="2" s="1"/>
  <c r="D25" i="2" s="1"/>
  <c r="J12" i="2"/>
  <c r="J13" i="2" s="1"/>
  <c r="J25" i="2" s="1"/>
  <c r="C12" i="2"/>
  <c r="C13" i="2" s="1"/>
  <c r="C25" i="2" s="1"/>
  <c r="K30" i="2" l="1"/>
  <c r="D27" i="2"/>
  <c r="D28" i="2" s="1"/>
  <c r="J27" i="2"/>
  <c r="J28" i="2" s="1"/>
  <c r="I27" i="2"/>
  <c r="I28" i="2" s="1"/>
  <c r="C27" i="2"/>
  <c r="C28" i="2" s="1"/>
  <c r="F27" i="2"/>
  <c r="F28" i="2" s="1"/>
  <c r="B27" i="2"/>
  <c r="B28" i="2" s="1"/>
  <c r="H27" i="2"/>
  <c r="H28" i="2" s="1"/>
  <c r="G27" i="2"/>
  <c r="G28" i="2" s="1"/>
  <c r="E27" i="2"/>
  <c r="E28" i="2" s="1"/>
  <c r="C30" i="2" l="1"/>
  <c r="B30" i="2"/>
  <c r="D30" i="2"/>
  <c r="J30" i="2"/>
  <c r="G30" i="2"/>
  <c r="H30" i="2"/>
  <c r="F30" i="2"/>
  <c r="E30" i="2"/>
  <c r="I30" i="2"/>
  <c r="B33" i="2" l="1"/>
  <c r="F45" i="1" s="1"/>
  <c r="B34" i="2"/>
  <c r="F46" i="1" s="1"/>
  <c r="B35" i="2"/>
  <c r="F47" i="1" s="1"/>
  <c r="B36" i="2"/>
  <c r="F48" i="1" s="1"/>
  <c r="B37" i="2"/>
  <c r="F49" i="1" s="1"/>
  <c r="E37" i="2"/>
  <c r="B47" i="2"/>
  <c r="F60" i="1" s="1"/>
  <c r="D48" i="2"/>
  <c r="J61" i="1" s="1"/>
  <c r="D43" i="2"/>
  <c r="J56" i="1" s="1"/>
  <c r="D45" i="2"/>
  <c r="J58" i="1" s="1"/>
  <c r="D41" i="2"/>
  <c r="J54" i="1" s="1"/>
  <c r="D46" i="2"/>
  <c r="J59" i="1" s="1"/>
  <c r="D44" i="2"/>
  <c r="J57" i="1" s="1"/>
  <c r="D47" i="2"/>
  <c r="J60" i="1" s="1"/>
  <c r="D40" i="2"/>
  <c r="D42" i="2"/>
  <c r="J55" i="1" s="1"/>
  <c r="B42" i="2"/>
  <c r="F55" i="1" s="1"/>
  <c r="B43" i="2"/>
  <c r="F56" i="1" s="1"/>
  <c r="B40" i="2"/>
  <c r="B46" i="2"/>
  <c r="F59" i="1" s="1"/>
  <c r="B48" i="2"/>
  <c r="B44" i="2"/>
  <c r="F57" i="1" s="1"/>
  <c r="B41" i="2"/>
  <c r="F54" i="1" s="1"/>
  <c r="B45" i="2"/>
  <c r="F58" i="1" s="1"/>
  <c r="N19" i="2"/>
  <c r="H41" i="1" s="1"/>
  <c r="N11" i="2"/>
  <c r="H35" i="1" s="1"/>
  <c r="N20" i="2"/>
  <c r="H42" i="1" s="1"/>
  <c r="N12" i="2"/>
  <c r="H36" i="1" s="1"/>
  <c r="G51" i="1" l="1"/>
  <c r="J53" i="1"/>
  <c r="F53" i="1"/>
  <c r="F61" i="1" l="1"/>
  <c r="I11" i="1"/>
  <c r="I7" i="1"/>
  <c r="I10" i="1"/>
  <c r="I8" i="1"/>
  <c r="I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Wedholm</author>
  </authors>
  <commentList>
    <comment ref="B20" authorId="0" shapeId="0" xr:uid="{62824D2C-86F7-4BA1-89C2-D590519CDBEF}">
      <text>
        <r>
          <rPr>
            <sz val="9"/>
            <color indexed="81"/>
            <rFont val="Tahoma"/>
            <family val="2"/>
          </rPr>
          <t xml:space="preserve">Kund beskriver uppdraget som konsult ska utföra samt eventuella system konsulten ska ha god kunskap i.  
</t>
        </r>
      </text>
    </comment>
    <comment ref="B33" authorId="0" shapeId="0" xr:uid="{9C4A5EEE-757B-4E1E-B122-EFE4809521B4}">
      <text>
        <r>
          <rPr>
            <b/>
            <sz val="9"/>
            <color indexed="81"/>
            <rFont val="Tahoma"/>
            <family val="2"/>
          </rPr>
          <t xml:space="preserve">Kravspecifikation konsult
</t>
        </r>
        <r>
          <rPr>
            <sz val="9"/>
            <color indexed="81"/>
            <rFont val="Tahoma"/>
            <family val="2"/>
          </rPr>
          <t xml:space="preserve">Uppdrag som Användbarhetsdesigner/UX-designer kan exempelvis innebära arbete med User experience (UX) och användarcentrerad design av system, utifrån verksamhets- och målgruppsanalysen beskriva interaktion mellan användarna och systemet samt hur informationen i systemet ska struktureras och presenteras med fokus på att uppnå användarnytta och kundupplevelse.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Konsulten ska: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>Arbetat minst 6 år som konsult inom rollen med erfarenhet av uppdrag enligt beskrivning ovan.
- Tala och skriva svenska flytande.
- Inneha utbildning med examen på universitets/högskole/yrkeshögskole nivå eller motsvarande, om utbildning saknas ska konsulten arbetat minst 8 år inom rollen. En avropande kund får inte i en beställning ställa krav på specifik utbildning.
- Genomgått relevanta kurser inom området, inneha relevanta certifikat samt en hög och aktuell kompetens inom området, kunna leda grupper och arbeta självständigt. 
- ha gått minst tre olika kurser inom kompetensområdet varav en det senaste året räknat från och med beställningsdatum. En avropande kund får inte i en beställning ställa egna krav på specifika kurser eller certifikat.
- ha genomgått minst tre kurser inom sitt kompetensområde som omfattat minst två heldagar vardera (det behöver inte vara samma kurser som punkten ovan).
- ha erfarenhet av olika system och genomgått kurser i dessa system. Kund får specificera vilka system konsulten ska ha god kunskap i. Med god kunskap avses i förutom genomgångna kurser, tidigare genomförda uppdrag relaterade till dessa system om totalt minst 1500 timmar.
-ha erfarenhet av tillgänglighetsanpassning i användargränssnitt för personer med funktionsvariationer.</t>
        </r>
      </text>
    </comment>
    <comment ref="B34" authorId="0" shapeId="0" xr:uid="{7C8D3FFB-F882-4435-B9F5-A0985D7C90D3}">
      <text>
        <r>
          <rPr>
            <sz val="9"/>
            <color indexed="81"/>
            <rFont val="Tahoma"/>
            <family val="2"/>
          </rPr>
          <t xml:space="preserve">Maximalt 500 timmar per avrop
</t>
        </r>
      </text>
    </comment>
    <comment ref="C34" authorId="0" shapeId="0" xr:uid="{426B78D2-273D-45E4-BE77-DC2C913B7D49}">
      <text>
        <r>
          <rPr>
            <sz val="9"/>
            <color indexed="81"/>
            <rFont val="Tahoma"/>
            <family val="2"/>
          </rPr>
          <t>Ange om ni vill att ramavtalsleverantören ska svara med CV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4" authorId="0" shapeId="0" xr:uid="{C740A389-B7B9-46E5-9F1F-059B18E681B8}">
      <text>
        <r>
          <rPr>
            <b/>
            <sz val="9"/>
            <color indexed="81"/>
            <rFont val="Tahoma"/>
            <family val="2"/>
          </rPr>
          <t>Ramavtalsleverantören anger namn på konsult samt bifogar CV</t>
        </r>
      </text>
    </comment>
    <comment ref="B39" authorId="0" shapeId="0" xr:uid="{3BCB6DD1-FB20-4DD3-BA5D-BCAE28A98BD3}">
      <text>
        <r>
          <rPr>
            <b/>
            <sz val="9"/>
            <color indexed="81"/>
            <rFont val="Tahoma"/>
            <charset val="1"/>
          </rPr>
          <t xml:space="preserve">Kravspecifikation konsult
</t>
        </r>
        <r>
          <rPr>
            <sz val="9"/>
            <color indexed="81"/>
            <rFont val="Tahoma"/>
            <family val="2"/>
          </rPr>
          <t xml:space="preserve">Uppdrag som Kravhanterare/kravanalytiker kan innebära exempelvis arbete med att leda, samordna och/eller ansvara för framtagning av krav på system, utredningar och framtagning av systemkravspecifikationer utifrån genomförd verksamhetsanalys.
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</rPr>
          <t>Konsulten ska:
- Arbetat minst 6 år som konsult inom rollen med erfarenhet av uppdrag enligt beskrivning ovan.
- Tala och skriva svenska flytande.
- Inneha utbildning med examen på universitets/högskole/yrkeshögskole nivå eller motsvarande, om utbildning saknas ska konsulten arbetat minst 8 år inom rollen. En avropande kund får inte i en beställning ställa krav på specifik utbildning.
- inneha giltig IREB certifiering eller likvärdigt.
- Genomgått relevanta kurser inom området, inneha relevanta certifikat samt en hög och aktuell kompetens inom området, kunna leda grupper och arbeta självständigt. 
- ha gått minst tre olika kurser inom kompetensområdet varav en det senaste året räknat från och med beställningsdatum. En avropande kund får inte i en beställning ställa egna krav på specifika kurser eller certifikat.
- ha genomgått minst tre kurser inom sitt kompetensområde som omfattat minst två heldagar vardera (det behöver inte vara samma kurser som punkten ovan).
- ha erfarenhet av olika system och genomgått kurser i dessa system. Kund får specificera vilka system konsulten ska ha god kunskap i. Med god kunskap avses i förutom genomgångna kurser, tidigare genomförda uppdrag relaterade till dessa system om totalt minst 1500 timmar.</t>
        </r>
      </text>
    </comment>
    <comment ref="B40" authorId="0" shapeId="0" xr:uid="{F9DFF86F-8F71-43E6-B59D-882F945F093B}">
      <text>
        <r>
          <rPr>
            <sz val="9"/>
            <color indexed="81"/>
            <rFont val="Tahoma"/>
            <family val="2"/>
          </rPr>
          <t xml:space="preserve">Maximalt 500 timmar per avrop
</t>
        </r>
      </text>
    </comment>
    <comment ref="C40" authorId="0" shapeId="0" xr:uid="{669CD564-DD71-44A3-AFFA-462EFF59EC44}">
      <text>
        <r>
          <rPr>
            <sz val="9"/>
            <color indexed="81"/>
            <rFont val="Tahoma"/>
            <family val="2"/>
          </rPr>
          <t>Ange om ni vill att ramavtalsleverantören ska svara med CV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40" authorId="0" shapeId="0" xr:uid="{782A0F6A-273D-4375-925D-046969086105}">
      <text>
        <r>
          <rPr>
            <b/>
            <sz val="9"/>
            <color indexed="81"/>
            <rFont val="Tahoma"/>
            <family val="2"/>
          </rPr>
          <t>Ramavtalsleverantören anger namn på konsult samt bifogar CV</t>
        </r>
      </text>
    </comment>
  </commentList>
</comments>
</file>

<file path=xl/sharedStrings.xml><?xml version="1.0" encoding="utf-8"?>
<sst xmlns="http://schemas.openxmlformats.org/spreadsheetml/2006/main" count="149" uniqueCount="118">
  <si>
    <t>Rangordning</t>
  </si>
  <si>
    <t>Ramavtalsleverantör</t>
  </si>
  <si>
    <t>Totalpris:</t>
  </si>
  <si>
    <t>Rangordning för avropet</t>
  </si>
  <si>
    <t xml:space="preserve">Rangordnad 1:a </t>
  </si>
  <si>
    <t xml:space="preserve">Rangordnad 2:a </t>
  </si>
  <si>
    <t xml:space="preserve">Rangordnad 3:a </t>
  </si>
  <si>
    <t>Underskrift kund</t>
  </si>
  <si>
    <t>Underskrift ramavtalsleverantör</t>
  </si>
  <si>
    <t>Datum</t>
  </si>
  <si>
    <t>Pris</t>
  </si>
  <si>
    <t>Leverantör</t>
  </si>
  <si>
    <t>Kundens uppgifter</t>
  </si>
  <si>
    <t>Ramavtalsleverantörens uppgifter</t>
  </si>
  <si>
    <t>Ramavtalslev</t>
  </si>
  <si>
    <t>Organisationsnr</t>
  </si>
  <si>
    <t>Kontaktperson</t>
  </si>
  <si>
    <t>Telefonnummer</t>
  </si>
  <si>
    <t>E-postadress</t>
  </si>
  <si>
    <t>Fakturareferens</t>
  </si>
  <si>
    <t>Organisations nr</t>
  </si>
  <si>
    <t>Beställning inklusive Kontrakt</t>
  </si>
  <si>
    <t>Kontraktstid</t>
  </si>
  <si>
    <t>Standard e-faktura</t>
  </si>
  <si>
    <t>Org.nr</t>
  </si>
  <si>
    <t>Tel.nr.</t>
  </si>
  <si>
    <t>E-post</t>
  </si>
  <si>
    <t xml:space="preserve">Datum </t>
  </si>
  <si>
    <t>Rangordning för beställning</t>
  </si>
  <si>
    <t xml:space="preserve">Vinnande Ramavtalsleverantör </t>
  </si>
  <si>
    <t>Om vinnnande ramavtalsleverantör inte kan leverera, visa nästa i rangordningen för avropet</t>
  </si>
  <si>
    <t xml:space="preserve">Rangordnad 4:a </t>
  </si>
  <si>
    <t xml:space="preserve">Rangordnad 5:a </t>
  </si>
  <si>
    <t xml:space="preserve">Rangordnad 6:a </t>
  </si>
  <si>
    <t>Kund</t>
  </si>
  <si>
    <t>Totalsumma</t>
  </si>
  <si>
    <t>Användbarhetsdesigner/UX-designer</t>
  </si>
  <si>
    <t xml:space="preserve">Pris per timme </t>
  </si>
  <si>
    <t>Summa</t>
  </si>
  <si>
    <t>Kravhanterare/kravanalytiker</t>
  </si>
  <si>
    <t>Pris per timme</t>
  </si>
  <si>
    <t>Antal timmar</t>
  </si>
  <si>
    <t>Konsultens namn</t>
  </si>
  <si>
    <t>Uppdragsbeskrivning</t>
  </si>
  <si>
    <t>För leverans, uppdragsvillkor, viten etc. se Allmänna vilkor</t>
  </si>
  <si>
    <t xml:space="preserve">Rangordnad 7:a </t>
  </si>
  <si>
    <t xml:space="preserve">Rangordnad 8:a </t>
  </si>
  <si>
    <t xml:space="preserve">Rangordnad 9:a </t>
  </si>
  <si>
    <t>Summa rad 1</t>
  </si>
  <si>
    <t>Summa rad 2</t>
  </si>
  <si>
    <t>CV ska bifogas</t>
  </si>
  <si>
    <t>Kundens diarienr.</t>
  </si>
  <si>
    <t xml:space="preserve">Stationeringsort </t>
  </si>
  <si>
    <t>Adress för e-faktura/Peppol-ID</t>
  </si>
  <si>
    <t xml:space="preserve">Uppdraget påbörjas </t>
  </si>
  <si>
    <t>2. Fyll i ditt behov av timmar per angiven konsultroll och om du önskar att leverantören skickar med CV på offererad konsult.</t>
  </si>
  <si>
    <t>3. Se i informationsrutan vilken kravspecifikation som gäller för aktuell roll.</t>
  </si>
  <si>
    <t>4. Observera att det inte är möjligt att ställa andra eller högre krav på konsulten. Om det finns behov av det ska avrop istället göras via förnyad konkurrensutsättning.</t>
  </si>
  <si>
    <t>5. Den leverantör som har det totalt lägsta priset för efterfrågad/e konsultroll/er visas som vinnande leverantör. Övriga leverantörer anges i tabellen för rangordning.</t>
  </si>
  <si>
    <t>6. Skicka mallen till den vinnande leverantören som en avropsförfrågan/beställningsunderlag. Leverantören ska svara inom 5 arbetsdagar.</t>
  </si>
  <si>
    <t>7. Leverantör som accepterar ska ange offererad konsult/konsulters namn i det blå fältet och bifoga CV om så begärts.</t>
  </si>
  <si>
    <t>8. Använd gärna denna mall som underlag till kontrakt. Ange om underskrifter ska göras digitalt eller på papper.</t>
  </si>
  <si>
    <t>9. Leverantör som avböjer ska ange orsak till det. Du skickar då vidare avropsförfrågan/beställningsunderlag till nästa leverantör enligt rangordningen.</t>
  </si>
  <si>
    <t>Avropsberättigad får avvika från rangordningen om följande särskilda skäl föreligger:</t>
  </si>
  <si>
    <t>1. om Ramavtalsleverantören inte har besvarat Avropet alternativt inte återkommit med Avropssvar inom reglerad tid, eller</t>
  </si>
  <si>
    <t>2. om Ramavtalsleverantören har godtagbara skäl att avböja avrop (såsom att angiven leveranskapacitet är uppnådd), eller</t>
  </si>
  <si>
    <t>3. om Avropet avser en ersättningsanskaffning som beror på att Avropsberättigad tidigare hävt eller sagt upp ett Kontrakt och detta beror på Ramavtalsleverantören.</t>
  </si>
  <si>
    <t xml:space="preserve">1. Fyll i myndighetsuppgifter och uppdragsbeskrivning i de gula fälten. Avropsberättigad beskriver uppdraget, eventuella system och förutsättningar i beställning </t>
  </si>
  <si>
    <t>och ramavtalsleverantören ska matcha med en för uppdraget relevant konsult som uppfyller kraven.</t>
  </si>
  <si>
    <t>10. En Konsult ska påbörja uppdraget på heltid senast inom 10 arbetsdagar efter kontrakt tecknats, alternativt enligt det senare datum och/eller till den omfattning som avropsberättigad anger.</t>
  </si>
  <si>
    <t>Consid AB</t>
  </si>
  <si>
    <t>556599-4307</t>
  </si>
  <si>
    <t>Pulsen AB</t>
  </si>
  <si>
    <t>556259-6428</t>
  </si>
  <si>
    <t>Capgemini Sverige AB</t>
  </si>
  <si>
    <t>556092-3053</t>
  </si>
  <si>
    <t>556866-4444</t>
  </si>
  <si>
    <t>Netlight Consulting AB</t>
  </si>
  <si>
    <t>556575-6227</t>
  </si>
  <si>
    <t>CGI Sverige AB</t>
  </si>
  <si>
    <t>556337-2191</t>
  </si>
  <si>
    <t xml:space="preserve">    Leverantörerna är skyldiga att svara och att kunna leverera enligt ramavtalet, att inte göra det kan utgöra grund för vite. Vi ber er kontakta oss om detta sker.</t>
  </si>
  <si>
    <t xml:space="preserve">Nexer A Society AB </t>
  </si>
  <si>
    <t>559307-9519</t>
  </si>
  <si>
    <t>HiQ Public Sector AB</t>
  </si>
  <si>
    <t>559309-3726</t>
  </si>
  <si>
    <t>559309-6794</t>
  </si>
  <si>
    <t>Hani Abou</t>
  </si>
  <si>
    <t>0767-010001</t>
  </si>
  <si>
    <t>public@nexerasociety.se</t>
  </si>
  <si>
    <t>Daniel Stafsing</t>
  </si>
  <si>
    <t>Victor Petisme</t>
  </si>
  <si>
    <t>Magnus Bååth</t>
  </si>
  <si>
    <t>0704-921575</t>
  </si>
  <si>
    <t>073 620 60 08</t>
  </si>
  <si>
    <t>072 228 80 90</t>
  </si>
  <si>
    <t>avrop.kammarkollegiet2021.omrade1@consid.se</t>
  </si>
  <si>
    <t>kammarkollegiet-it@netlight.com</t>
  </si>
  <si>
    <t>ramavtal@pulsen.se</t>
  </si>
  <si>
    <t>kammarkollegiet@afry.com</t>
  </si>
  <si>
    <t>it-konsult.kammarkollegiet@hiq.se</t>
  </si>
  <si>
    <t>ramavtalpublic.se@cgi.com</t>
  </si>
  <si>
    <t>avrop.se@capgemini.com</t>
  </si>
  <si>
    <t xml:space="preserve">Särskild fördelningsnyckel (Dynamisk rangordning)  </t>
  </si>
  <si>
    <t>Eva Aronsson</t>
  </si>
  <si>
    <t>070-6980953</t>
  </si>
  <si>
    <t>IT-konsulttjänster - Verksamhetens IT-behov</t>
  </si>
  <si>
    <t>avrop.itkonsult@knowit.se</t>
  </si>
  <si>
    <t xml:space="preserve">Knowit &amp; Precio Fishbone Public IT AB </t>
  </si>
  <si>
    <t>David Pettersson</t>
  </si>
  <si>
    <t>072-5026324</t>
  </si>
  <si>
    <t>g</t>
  </si>
  <si>
    <t>Anette Lindblom</t>
  </si>
  <si>
    <t>073-3983233</t>
  </si>
  <si>
    <t>Per Lambrecht</t>
  </si>
  <si>
    <t>0722-002512</t>
  </si>
  <si>
    <t>Afry Digital Solutions AB</t>
  </si>
  <si>
    <t>070-492 15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</si>
</sst>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r&quot;"/>
    <numFmt numFmtId="165" formatCode="#,##0\ &quot;kr&quot;"/>
  </numFmts>
  <fonts count="24" x14ac:knownFonts="1">
    <font>
      <sz val="10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b/>
      <sz val="10"/>
      <color theme="1"/>
      <name val="Franklin Gothic Book"/>
      <family val="2"/>
      <scheme val="minor"/>
    </font>
    <font>
      <sz val="16"/>
      <color theme="1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sz val="18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b/>
      <sz val="18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u/>
      <sz val="10"/>
      <color theme="10"/>
      <name val="Franklin Gothic Book"/>
      <family val="2"/>
      <scheme val="minor"/>
    </font>
    <font>
      <sz val="9"/>
      <color theme="1"/>
      <name val="Franklin Gothic Book"/>
      <family val="2"/>
      <scheme val="minor"/>
    </font>
    <font>
      <sz val="28"/>
      <color theme="1"/>
      <name val="Franklin Gothic Book"/>
      <family val="2"/>
      <scheme val="minor"/>
    </font>
    <font>
      <sz val="22"/>
      <color theme="1"/>
      <name val="Franklin Gothic Book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Franklin Gothic Book"/>
      <family val="2"/>
      <scheme val="minor"/>
    </font>
    <font>
      <sz val="20"/>
      <color theme="1"/>
      <name val="Franklin Gothic Book"/>
      <family val="2"/>
      <scheme val="minor"/>
    </font>
    <font>
      <sz val="9"/>
      <color indexed="81"/>
      <name val="Tahoma"/>
      <charset val="1"/>
    </font>
    <font>
      <sz val="8"/>
      <name val="Franklin Gothic Book"/>
      <family val="2"/>
      <scheme val="minor"/>
    </font>
    <font>
      <b/>
      <sz val="9"/>
      <color indexed="81"/>
      <name val="Tahoma"/>
      <charset val="1"/>
    </font>
    <font>
      <sz val="10"/>
      <name val="Franklin Gothic Book"/>
      <family val="2"/>
      <scheme val="minor"/>
    </font>
    <font>
      <sz val="11"/>
      <color theme="1"/>
      <name val="Franklin Gothic Book"/>
      <family val="2"/>
    </font>
    <font>
      <sz val="10"/>
      <color rgb="FF000000"/>
      <name val="Franklin Gothic Book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46">
    <xf numFmtId="0" fontId="0" fillId="0" borderId="0" xfId="0"/>
    <xf numFmtId="0" fontId="0" fillId="3" borderId="0" xfId="0" applyFill="1"/>
    <xf numFmtId="0" fontId="2" fillId="3" borderId="1" xfId="0" applyFont="1" applyFill="1" applyBorder="1"/>
    <xf numFmtId="0" fontId="0" fillId="3" borderId="0" xfId="0" applyFont="1" applyFill="1"/>
    <xf numFmtId="0" fontId="0" fillId="3" borderId="1" xfId="0" applyFill="1" applyBorder="1"/>
    <xf numFmtId="0" fontId="0" fillId="3" borderId="0" xfId="0" applyFont="1" applyFill="1" applyBorder="1" applyAlignment="1">
      <alignment wrapText="1"/>
    </xf>
    <xf numFmtId="0" fontId="0" fillId="3" borderId="0" xfId="0" applyFill="1" applyBorder="1"/>
    <xf numFmtId="164" fontId="2" fillId="3" borderId="1" xfId="0" applyNumberFormat="1" applyFont="1" applyFill="1" applyBorder="1"/>
    <xf numFmtId="164" fontId="0" fillId="3" borderId="1" xfId="0" applyNumberFormat="1" applyFont="1" applyFill="1" applyBorder="1"/>
    <xf numFmtId="0" fontId="0" fillId="3" borderId="0" xfId="0" applyFont="1" applyFill="1" applyBorder="1"/>
    <xf numFmtId="0" fontId="2" fillId="3" borderId="0" xfId="0" applyFont="1" applyFill="1" applyBorder="1" applyAlignment="1">
      <alignment wrapText="1"/>
    </xf>
    <xf numFmtId="0" fontId="2" fillId="3" borderId="0" xfId="0" applyFont="1" applyFill="1" applyBorder="1"/>
    <xf numFmtId="164" fontId="2" fillId="3" borderId="0" xfId="0" applyNumberFormat="1" applyFont="1" applyFill="1" applyBorder="1"/>
    <xf numFmtId="0" fontId="0" fillId="3" borderId="0" xfId="0" applyFill="1" applyBorder="1" applyAlignment="1"/>
    <xf numFmtId="0" fontId="0" fillId="3" borderId="0" xfId="0" applyFill="1" applyAlignment="1"/>
    <xf numFmtId="0" fontId="6" fillId="3" borderId="0" xfId="0" applyFont="1" applyFill="1"/>
    <xf numFmtId="165" fontId="4" fillId="3" borderId="0" xfId="0" applyNumberFormat="1" applyFont="1" applyFill="1" applyBorder="1" applyAlignment="1"/>
    <xf numFmtId="0" fontId="3" fillId="3" borderId="0" xfId="0" applyFont="1" applyFill="1" applyAlignment="1"/>
    <xf numFmtId="0" fontId="0" fillId="3" borderId="6" xfId="0" applyFill="1" applyBorder="1" applyAlignment="1"/>
    <xf numFmtId="164" fontId="0" fillId="3" borderId="0" xfId="0" applyNumberFormat="1" applyFont="1" applyFill="1" applyBorder="1"/>
    <xf numFmtId="0" fontId="0" fillId="3" borderId="0" xfId="0" applyFill="1" applyAlignment="1">
      <alignment wrapText="1"/>
    </xf>
    <xf numFmtId="0" fontId="10" fillId="3" borderId="0" xfId="1" applyFill="1"/>
    <xf numFmtId="0" fontId="11" fillId="3" borderId="0" xfId="0" applyFont="1" applyFill="1"/>
    <xf numFmtId="0" fontId="12" fillId="3" borderId="0" xfId="0" applyFont="1" applyFill="1"/>
    <xf numFmtId="0" fontId="5" fillId="3" borderId="0" xfId="0" applyFont="1" applyFill="1"/>
    <xf numFmtId="0" fontId="9" fillId="3" borderId="0" xfId="0" applyFont="1" applyFill="1"/>
    <xf numFmtId="0" fontId="9" fillId="3" borderId="0" xfId="0" applyFont="1" applyFill="1" applyAlignment="1"/>
    <xf numFmtId="0" fontId="0" fillId="3" borderId="0" xfId="0" applyFill="1" applyAlignment="1">
      <alignment vertical="top"/>
    </xf>
    <xf numFmtId="0" fontId="13" fillId="3" borderId="0" xfId="0" applyFont="1" applyFill="1" applyBorder="1" applyAlignment="1"/>
    <xf numFmtId="0" fontId="13" fillId="3" borderId="0" xfId="0" applyFont="1" applyFill="1" applyAlignment="1"/>
    <xf numFmtId="0" fontId="0" fillId="2" borderId="0" xfId="0" applyFill="1" applyAlignment="1"/>
    <xf numFmtId="164" fontId="0" fillId="3" borderId="1" xfId="0" applyNumberFormat="1" applyFill="1" applyBorder="1"/>
    <xf numFmtId="164" fontId="0" fillId="3" borderId="1" xfId="0" applyNumberFormat="1" applyFill="1" applyBorder="1" applyAlignment="1"/>
    <xf numFmtId="0" fontId="0" fillId="3" borderId="14" xfId="0" applyFont="1" applyFill="1" applyBorder="1"/>
    <xf numFmtId="0" fontId="0" fillId="3" borderId="15" xfId="0" applyFont="1" applyFill="1" applyBorder="1"/>
    <xf numFmtId="0" fontId="0" fillId="3" borderId="18" xfId="0" applyFont="1" applyFill="1" applyBorder="1"/>
    <xf numFmtId="0" fontId="0" fillId="3" borderId="6" xfId="0" applyFont="1" applyFill="1" applyBorder="1"/>
    <xf numFmtId="0" fontId="0" fillId="3" borderId="19" xfId="0" applyFont="1" applyFill="1" applyBorder="1"/>
    <xf numFmtId="0" fontId="2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3" fillId="3" borderId="1" xfId="0" applyFont="1" applyFill="1" applyBorder="1"/>
    <xf numFmtId="0" fontId="17" fillId="3" borderId="0" xfId="0" applyFont="1" applyFill="1"/>
    <xf numFmtId="0" fontId="3" fillId="3" borderId="0" xfId="0" applyFont="1" applyFill="1"/>
    <xf numFmtId="0" fontId="0" fillId="3" borderId="1" xfId="0" applyFont="1" applyFill="1" applyBorder="1" applyAlignment="1">
      <alignment horizontal="center" wrapText="1"/>
    </xf>
    <xf numFmtId="0" fontId="8" fillId="3" borderId="0" xfId="0" applyFont="1" applyFill="1" applyAlignment="1">
      <alignment horizontal="left"/>
    </xf>
    <xf numFmtId="0" fontId="8" fillId="3" borderId="11" xfId="0" applyFont="1" applyFill="1" applyBorder="1" applyAlignment="1">
      <alignment horizontal="left"/>
    </xf>
    <xf numFmtId="0" fontId="0" fillId="3" borderId="0" xfId="0" applyFont="1" applyFill="1" applyAlignment="1">
      <alignment horizontal="left"/>
    </xf>
    <xf numFmtId="0" fontId="0" fillId="3" borderId="11" xfId="0" applyFont="1" applyFill="1" applyBorder="1" applyAlignment="1">
      <alignment horizontal="left"/>
    </xf>
    <xf numFmtId="0" fontId="0" fillId="3" borderId="0" xfId="0" applyFill="1" applyBorder="1" applyAlignment="1"/>
    <xf numFmtId="0" fontId="0" fillId="3" borderId="0" xfId="0" applyFill="1" applyAlignment="1">
      <alignment horizontal="left"/>
    </xf>
    <xf numFmtId="0" fontId="0" fillId="3" borderId="11" xfId="0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0" fillId="3" borderId="20" xfId="0" applyFont="1" applyFill="1" applyBorder="1"/>
    <xf numFmtId="0" fontId="0" fillId="3" borderId="1" xfId="0" applyFont="1" applyFill="1" applyBorder="1" applyAlignment="1">
      <alignment wrapText="1"/>
    </xf>
    <xf numFmtId="0" fontId="0" fillId="3" borderId="0" xfId="0" applyFont="1" applyFill="1" applyBorder="1" applyAlignment="1">
      <alignment vertical="top" wrapText="1"/>
    </xf>
    <xf numFmtId="0" fontId="0" fillId="3" borderId="22" xfId="0" applyFill="1" applyBorder="1"/>
    <xf numFmtId="0" fontId="2" fillId="3" borderId="22" xfId="0" applyFont="1" applyFill="1" applyBorder="1"/>
    <xf numFmtId="0" fontId="4" fillId="3" borderId="0" xfId="0" applyFont="1" applyFill="1" applyBorder="1" applyAlignment="1"/>
    <xf numFmtId="4" fontId="2" fillId="3" borderId="0" xfId="0" applyNumberFormat="1" applyFont="1" applyFill="1" applyBorder="1"/>
    <xf numFmtId="164" fontId="7" fillId="3" borderId="0" xfId="0" applyNumberFormat="1" applyFont="1" applyFill="1" applyBorder="1" applyAlignment="1">
      <alignment vertical="top" wrapText="1"/>
    </xf>
    <xf numFmtId="0" fontId="0" fillId="3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vertical="top" wrapText="1"/>
    </xf>
    <xf numFmtId="0" fontId="0" fillId="3" borderId="1" xfId="0" applyFont="1" applyFill="1" applyBorder="1"/>
    <xf numFmtId="0" fontId="2" fillId="3" borderId="16" xfId="0" applyFont="1" applyFill="1" applyBorder="1" applyAlignment="1">
      <alignment wrapText="1"/>
    </xf>
    <xf numFmtId="0" fontId="0" fillId="3" borderId="1" xfId="0" applyNumberFormat="1" applyFill="1" applyBorder="1"/>
    <xf numFmtId="0" fontId="2" fillId="3" borderId="1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wrapText="1"/>
    </xf>
    <xf numFmtId="0" fontId="2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center" wrapText="1"/>
    </xf>
    <xf numFmtId="164" fontId="0" fillId="3" borderId="0" xfId="0" applyNumberFormat="1" applyFill="1"/>
    <xf numFmtId="0" fontId="21" fillId="3" borderId="0" xfId="0" applyFont="1" applyFill="1"/>
    <xf numFmtId="0" fontId="22" fillId="0" borderId="0" xfId="0" applyFont="1" applyAlignment="1">
      <alignment horizontal="left" vertical="center" indent="1"/>
    </xf>
    <xf numFmtId="0" fontId="22" fillId="0" borderId="0" xfId="0" applyFont="1"/>
    <xf numFmtId="0" fontId="22" fillId="0" borderId="0" xfId="0" applyFont="1" applyAlignment="1">
      <alignment horizontal="left" indent="1"/>
    </xf>
    <xf numFmtId="0" fontId="0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0" fillId="3" borderId="1" xfId="0" applyFont="1" applyFill="1" applyBorder="1" applyAlignment="1">
      <alignment horizontal="left" vertical="top"/>
    </xf>
    <xf numFmtId="0" fontId="0" fillId="3" borderId="0" xfId="0" applyFont="1" applyFill="1" applyAlignment="1">
      <alignment horizontal="left" vertical="top"/>
    </xf>
    <xf numFmtId="0" fontId="0" fillId="0" borderId="0" xfId="0" applyFont="1"/>
    <xf numFmtId="0" fontId="0" fillId="3" borderId="1" xfId="0" applyFill="1" applyBorder="1" applyAlignment="1">
      <alignment horizontal="left" vertical="top"/>
    </xf>
    <xf numFmtId="0" fontId="10" fillId="3" borderId="1" xfId="1" applyFill="1" applyBorder="1" applyAlignment="1">
      <alignment horizontal="left" vertical="top"/>
    </xf>
    <xf numFmtId="0" fontId="23" fillId="3" borderId="0" xfId="0" applyFont="1" applyFill="1" applyAlignment="1">
      <alignment horizontal="left" vertical="top"/>
    </xf>
    <xf numFmtId="0" fontId="0" fillId="0" borderId="1" xfId="0" applyBorder="1"/>
    <xf numFmtId="165" fontId="0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ont="1" applyFill="1" applyBorder="1" applyAlignment="1">
      <alignment horizontal="left" vertical="top" wrapText="1"/>
    </xf>
    <xf numFmtId="0" fontId="0" fillId="3" borderId="16" xfId="0" applyFont="1" applyFill="1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3" fontId="0" fillId="3" borderId="1" xfId="0" applyNumberFormat="1" applyFill="1" applyBorder="1" applyAlignment="1">
      <alignment horizontal="left" vertical="top"/>
    </xf>
    <xf numFmtId="0" fontId="0" fillId="3" borderId="1" xfId="0" applyFill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164" fontId="4" fillId="3" borderId="0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 vertical="top" wrapText="1"/>
    </xf>
    <xf numFmtId="0" fontId="0" fillId="0" borderId="1" xfId="0" applyBorder="1" applyAlignment="1"/>
    <xf numFmtId="0" fontId="0" fillId="3" borderId="0" xfId="0" applyFill="1" applyAlignment="1">
      <alignment horizontal="left" wrapText="1"/>
    </xf>
    <xf numFmtId="0" fontId="0" fillId="3" borderId="21" xfId="0" applyFont="1" applyFill="1" applyBorder="1" applyAlignment="1" applyProtection="1">
      <alignment horizontal="center" vertical="top" wrapText="1"/>
      <protection locked="0"/>
    </xf>
    <xf numFmtId="0" fontId="0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5" xfId="0" applyFont="1" applyFill="1" applyBorder="1" applyAlignment="1" applyProtection="1">
      <alignment horizontal="center" vertical="top" wrapText="1"/>
      <protection locked="0"/>
    </xf>
    <xf numFmtId="0" fontId="0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0" xfId="0" applyFont="1" applyFill="1" applyBorder="1" applyAlignment="1" applyProtection="1">
      <alignment horizontal="center" vertical="top" wrapText="1"/>
      <protection locked="0"/>
    </xf>
    <xf numFmtId="0" fontId="0" fillId="3" borderId="18" xfId="0" applyFont="1" applyFill="1" applyBorder="1" applyAlignment="1" applyProtection="1">
      <alignment horizontal="center" vertical="top" wrapText="1"/>
      <protection locked="0"/>
    </xf>
    <xf numFmtId="0" fontId="0" fillId="3" borderId="20" xfId="0" applyFont="1" applyFill="1" applyBorder="1" applyAlignment="1" applyProtection="1">
      <alignment horizontal="center" vertical="top" wrapText="1"/>
      <protection locked="0"/>
    </xf>
    <xf numFmtId="0" fontId="0" fillId="3" borderId="6" xfId="0" applyFont="1" applyFill="1" applyBorder="1" applyAlignment="1" applyProtection="1">
      <alignment horizontal="center" vertical="top" wrapText="1"/>
      <protection locked="0"/>
    </xf>
    <xf numFmtId="0" fontId="0" fillId="3" borderId="19" xfId="0" applyFont="1" applyFill="1" applyBorder="1" applyAlignment="1" applyProtection="1">
      <alignment horizontal="center" vertical="top" wrapText="1"/>
      <protection locked="0"/>
    </xf>
    <xf numFmtId="164" fontId="2" fillId="3" borderId="1" xfId="0" applyNumberFormat="1" applyFont="1" applyFill="1" applyBorder="1" applyAlignment="1">
      <alignment wrapText="1"/>
    </xf>
    <xf numFmtId="0" fontId="0" fillId="3" borderId="0" xfId="0" applyFont="1" applyFill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0" fillId="6" borderId="1" xfId="0" applyFont="1" applyFill="1" applyBorder="1" applyAlignment="1" applyProtection="1">
      <alignment horizontal="center" vertical="top" wrapText="1"/>
      <protection locked="0"/>
    </xf>
    <xf numFmtId="0" fontId="11" fillId="3" borderId="2" xfId="0" applyFont="1" applyFill="1" applyBorder="1" applyAlignment="1" applyProtection="1">
      <alignment vertical="top" wrapText="1"/>
      <protection locked="0"/>
    </xf>
    <xf numFmtId="0" fontId="11" fillId="3" borderId="5" xfId="0" applyFont="1" applyFill="1" applyBorder="1" applyAlignment="1" applyProtection="1">
      <alignment vertical="top" wrapText="1"/>
      <protection locked="0"/>
    </xf>
    <xf numFmtId="0" fontId="11" fillId="3" borderId="4" xfId="0" applyFont="1" applyFill="1" applyBorder="1" applyAlignment="1" applyProtection="1">
      <alignment vertical="top" wrapText="1"/>
      <protection locked="0"/>
    </xf>
    <xf numFmtId="0" fontId="11" fillId="3" borderId="7" xfId="0" applyFont="1" applyFill="1" applyBorder="1" applyAlignment="1" applyProtection="1">
      <alignment vertical="top" wrapText="1"/>
      <protection locked="0"/>
    </xf>
    <xf numFmtId="0" fontId="11" fillId="3" borderId="9" xfId="0" applyFont="1" applyFill="1" applyBorder="1" applyAlignment="1" applyProtection="1">
      <alignment vertical="top" wrapText="1"/>
      <protection locked="0"/>
    </xf>
    <xf numFmtId="0" fontId="11" fillId="3" borderId="10" xfId="0" applyFont="1" applyFill="1" applyBorder="1" applyAlignment="1" applyProtection="1">
      <alignment vertical="top" wrapText="1"/>
      <protection locked="0"/>
    </xf>
    <xf numFmtId="0" fontId="11" fillId="3" borderId="3" xfId="0" applyFont="1" applyFill="1" applyBorder="1" applyAlignment="1" applyProtection="1">
      <alignment vertical="top" wrapText="1"/>
      <protection locked="0"/>
    </xf>
    <xf numFmtId="0" fontId="11" fillId="3" borderId="0" xfId="0" applyFont="1" applyFill="1" applyBorder="1" applyAlignment="1" applyProtection="1">
      <alignment vertical="top" wrapText="1"/>
      <protection locked="0"/>
    </xf>
    <xf numFmtId="0" fontId="11" fillId="3" borderId="11" xfId="0" applyFont="1" applyFill="1" applyBorder="1" applyAlignment="1" applyProtection="1">
      <alignment vertical="top" wrapText="1"/>
      <protection locked="0"/>
    </xf>
    <xf numFmtId="0" fontId="11" fillId="3" borderId="8" xfId="0" applyFont="1" applyFill="1" applyBorder="1" applyAlignment="1" applyProtection="1">
      <alignment vertical="top" wrapText="1"/>
      <protection locked="0"/>
    </xf>
    <xf numFmtId="0" fontId="11" fillId="3" borderId="12" xfId="0" applyFont="1" applyFill="1" applyBorder="1" applyAlignment="1" applyProtection="1">
      <alignment vertical="top" wrapText="1"/>
      <protection locked="0"/>
    </xf>
    <xf numFmtId="0" fontId="11" fillId="3" borderId="13" xfId="0" applyFont="1" applyFill="1" applyBorder="1" applyAlignment="1" applyProtection="1">
      <alignment vertical="top" wrapText="1"/>
      <protection locked="0"/>
    </xf>
    <xf numFmtId="0" fontId="2" fillId="3" borderId="2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top" wrapText="1"/>
    </xf>
    <xf numFmtId="0" fontId="0" fillId="3" borderId="0" xfId="0" applyFill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left" wrapText="1"/>
    </xf>
    <xf numFmtId="0" fontId="2" fillId="3" borderId="21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164" fontId="7" fillId="3" borderId="17" xfId="0" applyNumberFormat="1" applyFont="1" applyFill="1" applyBorder="1" applyAlignment="1"/>
    <xf numFmtId="0" fontId="0" fillId="0" borderId="0" xfId="0" applyAlignment="1"/>
    <xf numFmtId="0" fontId="0" fillId="3" borderId="2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3" borderId="20" xfId="0" applyFont="1" applyFill="1" applyBorder="1" applyAlignment="1">
      <alignment vertical="top" wrapText="1"/>
    </xf>
    <xf numFmtId="0" fontId="7" fillId="3" borderId="6" xfId="0" applyFont="1" applyFill="1" applyBorder="1" applyAlignment="1">
      <alignment vertical="top" wrapText="1"/>
    </xf>
    <xf numFmtId="0" fontId="7" fillId="3" borderId="19" xfId="0" applyFont="1" applyFill="1" applyBorder="1" applyAlignment="1">
      <alignment vertical="top" wrapText="1"/>
    </xf>
    <xf numFmtId="0" fontId="7" fillId="3" borderId="21" xfId="0" applyFont="1" applyFill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7" fillId="3" borderId="17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7" fillId="3" borderId="18" xfId="0" applyFont="1" applyFill="1" applyBorder="1" applyAlignment="1">
      <alignment vertical="top" wrapText="1"/>
    </xf>
    <xf numFmtId="0" fontId="0" fillId="3" borderId="2" xfId="0" applyFill="1" applyBorder="1" applyAlignment="1"/>
    <xf numFmtId="0" fontId="0" fillId="0" borderId="4" xfId="0" applyBorder="1" applyAlignment="1"/>
  </cellXfs>
  <cellStyles count="2">
    <cellStyle name="Hyperlänk" xfId="1" builtinId="8"/>
    <cellStyle name="Normal" xfId="0" builtinId="0" customBuiltin="1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3FA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ammarkollegiet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297189"/>
      </a:accent1>
      <a:accent2>
        <a:srgbClr val="E07800"/>
      </a:accent2>
      <a:accent3>
        <a:srgbClr val="C70E08"/>
      </a:accent3>
      <a:accent4>
        <a:srgbClr val="A7185C"/>
      </a:accent4>
      <a:accent5>
        <a:srgbClr val="009EC6"/>
      </a:accent5>
      <a:accent6>
        <a:srgbClr val="008577"/>
      </a:accent6>
      <a:hlink>
        <a:srgbClr val="5F5F5F"/>
      </a:hlink>
      <a:folHlink>
        <a:srgbClr val="919191"/>
      </a:folHlink>
    </a:clrScheme>
    <a:fontScheme name="Kammarkollegiet Excel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vrop.itkonsult@knowit.se" TargetMode="External"/><Relationship Id="rId1" Type="http://schemas.openxmlformats.org/officeDocument/2006/relationships/hyperlink" Target="mailto:avrop.se@capgemini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B1:N71"/>
  <sheetViews>
    <sheetView zoomScaleNormal="100" workbookViewId="0">
      <selection activeCell="D20" sqref="D20:L30"/>
    </sheetView>
  </sheetViews>
  <sheetFormatPr defaultColWidth="9" defaultRowHeight="13.5" x14ac:dyDescent="0.35"/>
  <cols>
    <col min="1" max="1" width="1.5" style="3" customWidth="1"/>
    <col min="2" max="2" width="11.58203125" style="3" customWidth="1"/>
    <col min="3" max="3" width="13.5" style="3" customWidth="1"/>
    <col min="4" max="4" width="10.5" style="3" customWidth="1"/>
    <col min="5" max="5" width="11" style="3" customWidth="1"/>
    <col min="6" max="6" width="10.08203125" style="3" customWidth="1"/>
    <col min="7" max="7" width="4.33203125" style="3" customWidth="1"/>
    <col min="8" max="8" width="15.33203125" style="3" customWidth="1"/>
    <col min="9" max="9" width="1.33203125" style="3" customWidth="1"/>
    <col min="10" max="10" width="14.08203125" style="3" customWidth="1"/>
    <col min="11" max="11" width="19" style="3" customWidth="1"/>
    <col min="12" max="12" width="5.33203125" style="3" customWidth="1"/>
    <col min="13" max="13" width="15" style="3" customWidth="1"/>
    <col min="14" max="16384" width="9" style="3"/>
  </cols>
  <sheetData>
    <row r="1" spans="2:13" x14ac:dyDescent="0.35">
      <c r="C1" s="1"/>
      <c r="D1" s="1"/>
      <c r="E1" s="1"/>
      <c r="F1" s="1"/>
      <c r="G1" s="1"/>
      <c r="H1" s="1"/>
      <c r="I1" s="21"/>
      <c r="J1" s="22"/>
      <c r="K1" s="1"/>
      <c r="L1" s="1"/>
      <c r="M1" s="1"/>
    </row>
    <row r="2" spans="2:13" ht="24.75" customHeight="1" x14ac:dyDescent="0.9">
      <c r="B2" s="41" t="s">
        <v>21</v>
      </c>
      <c r="C2" s="23"/>
      <c r="D2" s="1"/>
      <c r="E2" s="1"/>
      <c r="F2" s="1"/>
      <c r="G2" s="1"/>
      <c r="H2" s="44" t="s">
        <v>51</v>
      </c>
      <c r="I2" s="45"/>
      <c r="J2" s="127"/>
      <c r="K2" s="127"/>
      <c r="L2" s="127"/>
      <c r="M2" s="1"/>
    </row>
    <row r="3" spans="2:13" ht="22.5" x14ac:dyDescent="0.45">
      <c r="B3" s="42" t="s">
        <v>106</v>
      </c>
      <c r="C3" s="24"/>
      <c r="D3" s="1"/>
      <c r="E3" s="1"/>
      <c r="F3" s="1"/>
      <c r="G3" s="1"/>
      <c r="H3" s="46" t="s">
        <v>27</v>
      </c>
      <c r="I3" s="47"/>
      <c r="J3" s="127"/>
      <c r="K3" s="127"/>
      <c r="L3" s="127"/>
    </row>
    <row r="4" spans="2:13" ht="22.5" x14ac:dyDescent="0.45">
      <c r="B4" s="42" t="s">
        <v>103</v>
      </c>
      <c r="C4" s="24"/>
      <c r="D4" s="1"/>
      <c r="E4" s="1"/>
      <c r="F4" s="1"/>
      <c r="G4" s="1"/>
      <c r="H4" s="46" t="s">
        <v>22</v>
      </c>
      <c r="I4" s="46"/>
      <c r="J4" s="127"/>
      <c r="K4" s="127"/>
      <c r="L4" s="127"/>
    </row>
    <row r="5" spans="2:13" ht="14.25" customHeight="1" x14ac:dyDescent="0.45">
      <c r="B5" s="24"/>
      <c r="C5" s="24"/>
      <c r="D5" s="1"/>
      <c r="E5" s="1"/>
      <c r="F5" s="1"/>
      <c r="G5" s="1"/>
      <c r="H5" s="1"/>
    </row>
    <row r="6" spans="2:13" ht="15" x14ac:dyDescent="0.4">
      <c r="B6" s="25" t="s">
        <v>12</v>
      </c>
      <c r="C6" s="25"/>
      <c r="D6" s="1"/>
      <c r="E6" s="1"/>
      <c r="H6" s="26" t="s">
        <v>13</v>
      </c>
      <c r="J6" s="1"/>
      <c r="M6" s="26"/>
    </row>
    <row r="7" spans="2:13" x14ac:dyDescent="0.35">
      <c r="B7" s="1" t="s">
        <v>34</v>
      </c>
      <c r="C7" s="1"/>
      <c r="D7" s="111"/>
      <c r="E7" s="112"/>
      <c r="F7" s="113"/>
      <c r="H7" s="14" t="s">
        <v>14</v>
      </c>
      <c r="I7" s="125" t="str">
        <f>'Prismatris '!B33</f>
        <v>Vinnande anbud</v>
      </c>
      <c r="J7" s="92"/>
      <c r="K7" s="92"/>
      <c r="L7" s="92"/>
    </row>
    <row r="8" spans="2:13" x14ac:dyDescent="0.35">
      <c r="B8" s="1" t="s">
        <v>15</v>
      </c>
      <c r="C8" s="1"/>
      <c r="D8" s="111"/>
      <c r="E8" s="112"/>
      <c r="F8" s="113"/>
      <c r="H8" s="14" t="s">
        <v>24</v>
      </c>
      <c r="I8" s="125" t="str">
        <f>'Prismatris '!B34</f>
        <v/>
      </c>
      <c r="J8" s="92"/>
      <c r="K8" s="92"/>
      <c r="L8" s="92"/>
    </row>
    <row r="9" spans="2:13" x14ac:dyDescent="0.35">
      <c r="B9" s="1" t="s">
        <v>16</v>
      </c>
      <c r="C9" s="1"/>
      <c r="D9" s="111"/>
      <c r="E9" s="112"/>
      <c r="F9" s="113"/>
      <c r="H9" s="14" t="s">
        <v>16</v>
      </c>
      <c r="I9" s="125" t="str">
        <f>'Prismatris '!B35</f>
        <v/>
      </c>
      <c r="J9" s="92"/>
      <c r="K9" s="92"/>
      <c r="L9" s="92"/>
    </row>
    <row r="10" spans="2:13" x14ac:dyDescent="0.35">
      <c r="B10" s="1" t="s">
        <v>17</v>
      </c>
      <c r="C10" s="1"/>
      <c r="D10" s="111"/>
      <c r="E10" s="112"/>
      <c r="F10" s="113"/>
      <c r="H10" s="14" t="s">
        <v>25</v>
      </c>
      <c r="I10" s="125" t="str">
        <f>'Prismatris '!B36</f>
        <v/>
      </c>
      <c r="J10" s="92"/>
      <c r="K10" s="92"/>
      <c r="L10" s="92"/>
    </row>
    <row r="11" spans="2:13" ht="13.5" customHeight="1" x14ac:dyDescent="0.35">
      <c r="B11" s="1" t="s">
        <v>18</v>
      </c>
      <c r="C11" s="1"/>
      <c r="D11" s="111"/>
      <c r="E11" s="112"/>
      <c r="F11" s="113"/>
      <c r="H11" s="14" t="s">
        <v>26</v>
      </c>
      <c r="I11" s="125" t="str">
        <f>'Prismatris '!B37</f>
        <v/>
      </c>
      <c r="J11" s="92"/>
      <c r="K11" s="92"/>
      <c r="L11" s="92"/>
    </row>
    <row r="12" spans="2:13" ht="27" x14ac:dyDescent="0.5">
      <c r="B12" s="27" t="s">
        <v>53</v>
      </c>
      <c r="C12" s="27"/>
      <c r="D12" s="111"/>
      <c r="E12" s="112"/>
      <c r="F12" s="113"/>
      <c r="G12" s="1"/>
      <c r="H12" s="126"/>
      <c r="I12" s="126"/>
      <c r="J12" s="126"/>
      <c r="M12" s="28"/>
    </row>
    <row r="13" spans="2:13" ht="15" customHeight="1" x14ac:dyDescent="0.5">
      <c r="B13" s="1" t="s">
        <v>23</v>
      </c>
      <c r="C13" s="1"/>
      <c r="D13" s="111"/>
      <c r="E13" s="112"/>
      <c r="F13" s="113"/>
      <c r="H13" s="126"/>
      <c r="I13" s="126"/>
      <c r="J13" s="126"/>
      <c r="K13" s="54"/>
      <c r="L13" s="54"/>
      <c r="M13" s="29"/>
    </row>
    <row r="14" spans="2:13" x14ac:dyDescent="0.35">
      <c r="B14" s="1" t="s">
        <v>19</v>
      </c>
      <c r="C14" s="1"/>
      <c r="D14" s="111"/>
      <c r="E14" s="112"/>
      <c r="F14" s="113"/>
      <c r="H14" s="54"/>
      <c r="I14" s="54"/>
      <c r="J14" s="54"/>
      <c r="K14" s="54"/>
      <c r="L14" s="54"/>
    </row>
    <row r="15" spans="2:13" x14ac:dyDescent="0.35">
      <c r="B15" s="49" t="s">
        <v>54</v>
      </c>
      <c r="C15" s="50"/>
      <c r="D15" s="111"/>
      <c r="E15" s="112"/>
      <c r="F15" s="113"/>
      <c r="H15" s="54"/>
      <c r="I15" s="54"/>
      <c r="J15" s="54"/>
      <c r="K15" s="54"/>
      <c r="L15" s="54"/>
    </row>
    <row r="16" spans="2:13" ht="13.5" customHeight="1" x14ac:dyDescent="0.35">
      <c r="B16" s="1" t="s">
        <v>52</v>
      </c>
      <c r="C16" s="1"/>
      <c r="D16" s="114"/>
      <c r="E16" s="115"/>
      <c r="F16" s="116"/>
      <c r="H16" s="97" t="s">
        <v>44</v>
      </c>
      <c r="I16" s="97"/>
      <c r="J16" s="97"/>
      <c r="K16" s="54"/>
      <c r="L16" s="54"/>
    </row>
    <row r="17" spans="2:13" x14ac:dyDescent="0.35">
      <c r="B17" s="1"/>
      <c r="C17" s="1"/>
      <c r="D17" s="117"/>
      <c r="E17" s="118"/>
      <c r="F17" s="119"/>
      <c r="H17" s="97"/>
      <c r="I17" s="97"/>
      <c r="J17" s="97"/>
      <c r="K17" s="54"/>
      <c r="L17" s="54"/>
    </row>
    <row r="18" spans="2:13" x14ac:dyDescent="0.35">
      <c r="B18" s="1"/>
      <c r="C18" s="1"/>
      <c r="D18" s="120"/>
      <c r="E18" s="121"/>
      <c r="F18" s="122"/>
      <c r="H18" s="54"/>
      <c r="I18" s="54"/>
      <c r="J18" s="54"/>
      <c r="K18" s="54"/>
      <c r="L18" s="54"/>
    </row>
    <row r="19" spans="2:13" ht="14" thickBot="1" x14ac:dyDescent="0.4">
      <c r="B19" s="1"/>
      <c r="C19" s="1"/>
      <c r="D19" s="61"/>
      <c r="E19" s="61"/>
      <c r="F19" s="61"/>
      <c r="H19" s="60"/>
      <c r="I19" s="60"/>
      <c r="J19" s="60"/>
      <c r="K19" s="60"/>
      <c r="L19" s="60"/>
    </row>
    <row r="20" spans="2:13" x14ac:dyDescent="0.35">
      <c r="B20" s="1" t="s">
        <v>43</v>
      </c>
      <c r="C20" s="1"/>
      <c r="D20" s="98"/>
      <c r="E20" s="99"/>
      <c r="F20" s="99"/>
      <c r="G20" s="99"/>
      <c r="H20" s="99"/>
      <c r="I20" s="99"/>
      <c r="J20" s="99"/>
      <c r="K20" s="99"/>
      <c r="L20" s="100"/>
    </row>
    <row r="21" spans="2:13" x14ac:dyDescent="0.35">
      <c r="B21" s="1"/>
      <c r="C21" s="1"/>
      <c r="D21" s="101"/>
      <c r="E21" s="102"/>
      <c r="F21" s="102"/>
      <c r="G21" s="102"/>
      <c r="H21" s="102"/>
      <c r="I21" s="102"/>
      <c r="J21" s="102"/>
      <c r="K21" s="102"/>
      <c r="L21" s="103"/>
    </row>
    <row r="22" spans="2:13" x14ac:dyDescent="0.35">
      <c r="B22" s="1"/>
      <c r="C22" s="1"/>
      <c r="D22" s="101"/>
      <c r="E22" s="102"/>
      <c r="F22" s="102"/>
      <c r="G22" s="102"/>
      <c r="H22" s="102"/>
      <c r="I22" s="102"/>
      <c r="J22" s="102"/>
      <c r="K22" s="102"/>
      <c r="L22" s="103"/>
    </row>
    <row r="23" spans="2:13" x14ac:dyDescent="0.35">
      <c r="B23" s="1"/>
      <c r="C23" s="1"/>
      <c r="D23" s="101"/>
      <c r="E23" s="102"/>
      <c r="F23" s="102"/>
      <c r="G23" s="102"/>
      <c r="H23" s="102"/>
      <c r="I23" s="102"/>
      <c r="J23" s="102"/>
      <c r="K23" s="102"/>
      <c r="L23" s="103"/>
    </row>
    <row r="24" spans="2:13" x14ac:dyDescent="0.35">
      <c r="B24" s="1"/>
      <c r="C24" s="1"/>
      <c r="D24" s="101"/>
      <c r="E24" s="102"/>
      <c r="F24" s="102"/>
      <c r="G24" s="102"/>
      <c r="H24" s="102"/>
      <c r="I24" s="102"/>
      <c r="J24" s="102"/>
      <c r="K24" s="102"/>
      <c r="L24" s="103"/>
    </row>
    <row r="25" spans="2:13" x14ac:dyDescent="0.35">
      <c r="B25" s="1"/>
      <c r="C25" s="1"/>
      <c r="D25" s="101"/>
      <c r="E25" s="102"/>
      <c r="F25" s="102"/>
      <c r="G25" s="102"/>
      <c r="H25" s="102"/>
      <c r="I25" s="102"/>
      <c r="J25" s="102"/>
      <c r="K25" s="102"/>
      <c r="L25" s="103"/>
    </row>
    <row r="26" spans="2:13" x14ac:dyDescent="0.35">
      <c r="B26" s="1"/>
      <c r="C26" s="1"/>
      <c r="D26" s="101"/>
      <c r="E26" s="102"/>
      <c r="F26" s="102"/>
      <c r="G26" s="102"/>
      <c r="H26" s="102"/>
      <c r="I26" s="102"/>
      <c r="J26" s="102"/>
      <c r="K26" s="102"/>
      <c r="L26" s="103"/>
    </row>
    <row r="27" spans="2:13" x14ac:dyDescent="0.35">
      <c r="B27" s="1"/>
      <c r="C27" s="1"/>
      <c r="D27" s="101"/>
      <c r="E27" s="102"/>
      <c r="F27" s="102"/>
      <c r="G27" s="102"/>
      <c r="H27" s="102"/>
      <c r="I27" s="102"/>
      <c r="J27" s="102"/>
      <c r="K27" s="102"/>
      <c r="L27" s="103"/>
    </row>
    <row r="28" spans="2:13" x14ac:dyDescent="0.35">
      <c r="B28" s="1"/>
      <c r="C28" s="1"/>
      <c r="D28" s="101"/>
      <c r="E28" s="102"/>
      <c r="F28" s="102"/>
      <c r="G28" s="102"/>
      <c r="H28" s="102"/>
      <c r="I28" s="102"/>
      <c r="J28" s="102"/>
      <c r="K28" s="102"/>
      <c r="L28" s="103"/>
    </row>
    <row r="29" spans="2:13" x14ac:dyDescent="0.35">
      <c r="B29" s="1"/>
      <c r="C29" s="1"/>
      <c r="D29" s="101"/>
      <c r="E29" s="102"/>
      <c r="F29" s="102"/>
      <c r="G29" s="102"/>
      <c r="H29" s="102"/>
      <c r="I29" s="102"/>
      <c r="J29" s="102"/>
      <c r="K29" s="102"/>
      <c r="L29" s="103"/>
    </row>
    <row r="30" spans="2:13" ht="14" thickBot="1" x14ac:dyDescent="0.4">
      <c r="B30" s="14"/>
      <c r="C30" s="1"/>
      <c r="D30" s="104"/>
      <c r="E30" s="105"/>
      <c r="F30" s="105"/>
      <c r="G30" s="105"/>
      <c r="H30" s="105"/>
      <c r="I30" s="105"/>
      <c r="J30" s="105"/>
      <c r="K30" s="105"/>
      <c r="L30" s="106"/>
      <c r="M30" s="1"/>
    </row>
    <row r="31" spans="2:13" x14ac:dyDescent="0.35">
      <c r="B31" s="14"/>
      <c r="C31" s="1"/>
      <c r="D31" s="1"/>
      <c r="E31" s="1"/>
      <c r="F31" s="1"/>
      <c r="G31" s="1"/>
      <c r="H31" s="1"/>
      <c r="I31" s="1"/>
      <c r="J31" s="1"/>
      <c r="M31" s="1"/>
    </row>
    <row r="32" spans="2:13" ht="14" thickBot="1" x14ac:dyDescent="0.4"/>
    <row r="33" spans="2:14" x14ac:dyDescent="0.35">
      <c r="B33" s="129" t="s">
        <v>36</v>
      </c>
      <c r="C33" s="130"/>
      <c r="D33" s="130"/>
      <c r="E33" s="130"/>
      <c r="F33" s="33"/>
      <c r="G33" s="33"/>
      <c r="H33" s="33"/>
      <c r="I33" s="33"/>
      <c r="J33" s="33"/>
      <c r="K33" s="33"/>
      <c r="L33" s="34"/>
    </row>
    <row r="34" spans="2:14" x14ac:dyDescent="0.35">
      <c r="B34" s="63" t="s">
        <v>41</v>
      </c>
      <c r="C34" s="66" t="s">
        <v>50</v>
      </c>
      <c r="D34" s="128" t="s">
        <v>42</v>
      </c>
      <c r="E34" s="128"/>
      <c r="F34" s="128"/>
      <c r="G34" s="67"/>
      <c r="H34" s="65" t="s">
        <v>10</v>
      </c>
      <c r="I34" s="9"/>
      <c r="J34" s="9"/>
      <c r="K34" s="51"/>
      <c r="L34" s="35"/>
      <c r="M34" s="9"/>
      <c r="N34" s="9"/>
    </row>
    <row r="35" spans="2:14" x14ac:dyDescent="0.35">
      <c r="B35" s="87"/>
      <c r="C35" s="88"/>
      <c r="D35" s="110"/>
      <c r="E35" s="110"/>
      <c r="F35" s="110"/>
      <c r="G35" s="68"/>
      <c r="H35" s="7">
        <f>'Prismatris '!N11</f>
        <v>0</v>
      </c>
      <c r="I35" s="9"/>
      <c r="J35" s="9"/>
      <c r="K35" s="9"/>
      <c r="L35" s="35"/>
      <c r="M35" s="9"/>
      <c r="N35" s="9"/>
    </row>
    <row r="36" spans="2:14" x14ac:dyDescent="0.35">
      <c r="B36" s="87"/>
      <c r="C36" s="88"/>
      <c r="D36" s="110"/>
      <c r="E36" s="110"/>
      <c r="F36" s="110"/>
      <c r="G36" s="68"/>
      <c r="H36" s="7">
        <f>'Prismatris '!N12</f>
        <v>0</v>
      </c>
      <c r="I36" s="9"/>
      <c r="J36" s="9"/>
      <c r="K36" s="9"/>
      <c r="L36" s="35"/>
      <c r="M36" s="9"/>
      <c r="N36" s="9"/>
    </row>
    <row r="37" spans="2:14" ht="14" thickBot="1" x14ac:dyDescent="0.4">
      <c r="B37" s="52"/>
      <c r="C37" s="36"/>
      <c r="D37" s="36"/>
      <c r="E37" s="36"/>
      <c r="F37" s="36"/>
      <c r="G37" s="36"/>
      <c r="H37" s="36"/>
      <c r="I37" s="36"/>
      <c r="J37" s="36"/>
      <c r="K37" s="36"/>
      <c r="L37" s="37"/>
    </row>
    <row r="38" spans="2:14" ht="14" thickBot="1" x14ac:dyDescent="0.4">
      <c r="C38" s="9"/>
      <c r="D38" s="9"/>
      <c r="E38" s="9"/>
      <c r="F38" s="9"/>
      <c r="G38" s="9"/>
      <c r="H38" s="9"/>
      <c r="I38" s="9"/>
      <c r="J38" s="9"/>
      <c r="K38" s="9"/>
    </row>
    <row r="39" spans="2:14" x14ac:dyDescent="0.35">
      <c r="B39" s="123" t="s">
        <v>39</v>
      </c>
      <c r="C39" s="124"/>
      <c r="D39" s="124"/>
      <c r="E39" s="124"/>
      <c r="F39" s="33"/>
      <c r="G39" s="33"/>
      <c r="H39" s="33"/>
      <c r="I39" s="33"/>
      <c r="J39" s="33"/>
      <c r="K39" s="33"/>
      <c r="L39" s="34"/>
    </row>
    <row r="40" spans="2:14" ht="13.5" customHeight="1" x14ac:dyDescent="0.35">
      <c r="B40" s="63" t="s">
        <v>41</v>
      </c>
      <c r="C40" s="66" t="s">
        <v>50</v>
      </c>
      <c r="D40" s="128" t="s">
        <v>42</v>
      </c>
      <c r="E40" s="128"/>
      <c r="F40" s="128"/>
      <c r="G40" s="67"/>
      <c r="H40" s="65" t="s">
        <v>10</v>
      </c>
      <c r="I40" s="9"/>
      <c r="J40" s="9"/>
      <c r="K40" s="9"/>
      <c r="L40" s="35"/>
    </row>
    <row r="41" spans="2:14" x14ac:dyDescent="0.35">
      <c r="B41" s="87"/>
      <c r="C41" s="88"/>
      <c r="D41" s="110" t="s">
        <v>111</v>
      </c>
      <c r="E41" s="110"/>
      <c r="F41" s="110"/>
      <c r="G41" s="68"/>
      <c r="H41" s="7">
        <f>'Prismatris '!N19</f>
        <v>0</v>
      </c>
      <c r="I41" s="9"/>
      <c r="J41" s="9"/>
      <c r="K41" s="9"/>
      <c r="L41" s="35"/>
    </row>
    <row r="42" spans="2:14" x14ac:dyDescent="0.35">
      <c r="B42" s="87"/>
      <c r="C42" s="88"/>
      <c r="D42" s="110"/>
      <c r="E42" s="110"/>
      <c r="F42" s="110"/>
      <c r="G42" s="68"/>
      <c r="H42" s="7">
        <f>'Prismatris '!N20</f>
        <v>0</v>
      </c>
      <c r="I42" s="9"/>
      <c r="J42" s="9"/>
      <c r="K42" s="9"/>
      <c r="L42" s="35"/>
    </row>
    <row r="43" spans="2:14" ht="14" thickBot="1" x14ac:dyDescent="0.4">
      <c r="B43" s="52"/>
      <c r="C43" s="36"/>
      <c r="D43" s="36"/>
      <c r="E43" s="36"/>
      <c r="F43" s="36"/>
      <c r="G43" s="36"/>
      <c r="H43" s="36"/>
      <c r="I43" s="36"/>
      <c r="J43" s="36"/>
      <c r="K43" s="36"/>
      <c r="L43" s="37"/>
    </row>
    <row r="44" spans="2:14" x14ac:dyDescent="0.35">
      <c r="B44" s="70">
        <f>SUM(B35:B36,B41:B42)</f>
        <v>0</v>
      </c>
      <c r="C44" s="9"/>
      <c r="D44" s="9"/>
      <c r="E44" s="9"/>
      <c r="F44" s="9"/>
      <c r="G44" s="9"/>
      <c r="H44" s="9"/>
      <c r="I44" s="9"/>
      <c r="J44" s="9"/>
      <c r="K44" s="9"/>
    </row>
    <row r="45" spans="2:14" x14ac:dyDescent="0.35">
      <c r="D45" s="108" t="s">
        <v>29</v>
      </c>
      <c r="E45" s="109"/>
      <c r="F45" s="95" t="str">
        <f>'Prismatris '!B33</f>
        <v>Vinnande anbud</v>
      </c>
      <c r="G45" s="96"/>
      <c r="H45" s="96"/>
      <c r="I45" s="96"/>
      <c r="J45" s="96"/>
    </row>
    <row r="46" spans="2:14" x14ac:dyDescent="0.35">
      <c r="D46" s="108"/>
      <c r="E46" s="109"/>
      <c r="F46" s="95" t="str">
        <f>'Prismatris '!B34</f>
        <v/>
      </c>
      <c r="G46" s="96"/>
      <c r="H46" s="96"/>
      <c r="I46" s="96"/>
      <c r="J46" s="96"/>
    </row>
    <row r="47" spans="2:14" x14ac:dyDescent="0.35">
      <c r="D47" s="108"/>
      <c r="E47" s="109"/>
      <c r="F47" s="95" t="str">
        <f>'Prismatris '!B35</f>
        <v/>
      </c>
      <c r="G47" s="96"/>
      <c r="H47" s="96"/>
      <c r="I47" s="96"/>
      <c r="J47" s="96"/>
    </row>
    <row r="48" spans="2:14" x14ac:dyDescent="0.35">
      <c r="D48" s="108"/>
      <c r="E48" s="109"/>
      <c r="F48" s="95" t="str">
        <f>'Prismatris '!B36</f>
        <v/>
      </c>
      <c r="G48" s="96"/>
      <c r="H48" s="96"/>
      <c r="I48" s="96"/>
      <c r="J48" s="96"/>
    </row>
    <row r="49" spans="3:11" x14ac:dyDescent="0.35">
      <c r="D49" s="108"/>
      <c r="E49" s="109"/>
      <c r="F49" s="95" t="str">
        <f>'Prismatris '!B37</f>
        <v/>
      </c>
      <c r="G49" s="96"/>
      <c r="H49" s="96"/>
      <c r="I49" s="96"/>
      <c r="J49" s="96"/>
    </row>
    <row r="50" spans="3:11" ht="15" x14ac:dyDescent="0.4">
      <c r="C50" s="13"/>
      <c r="D50" s="13"/>
      <c r="E50" s="15">
        <f>SUM(E45:E46)</f>
        <v>0</v>
      </c>
      <c r="F50" s="14"/>
      <c r="H50" s="14"/>
      <c r="I50" s="14"/>
      <c r="J50" s="14"/>
      <c r="K50" s="14"/>
    </row>
    <row r="51" spans="3:11" ht="17.5" customHeight="1" x14ac:dyDescent="0.4">
      <c r="C51" s="13"/>
      <c r="D51" s="13"/>
      <c r="E51" s="14"/>
      <c r="F51" s="57" t="s">
        <v>2</v>
      </c>
      <c r="G51" s="94">
        <f>'Prismatris '!E37</f>
        <v>0</v>
      </c>
      <c r="H51" s="94"/>
      <c r="J51" s="16"/>
      <c r="K51" s="16"/>
    </row>
    <row r="52" spans="3:11" ht="20" x14ac:dyDescent="0.4">
      <c r="C52" s="17" t="s">
        <v>3</v>
      </c>
      <c r="D52" s="17"/>
      <c r="E52" s="14"/>
      <c r="F52" s="14"/>
      <c r="G52" s="14"/>
      <c r="H52" s="14"/>
      <c r="I52" s="14"/>
      <c r="J52" s="14"/>
      <c r="K52" s="14"/>
    </row>
    <row r="53" spans="3:11" x14ac:dyDescent="0.35">
      <c r="C53" s="14" t="s">
        <v>4</v>
      </c>
      <c r="D53" s="14"/>
      <c r="E53" s="14"/>
      <c r="F53" s="107" t="str">
        <f>'Prismatris '!B40</f>
        <v/>
      </c>
      <c r="G53" s="92"/>
      <c r="H53" s="92"/>
      <c r="I53" s="13"/>
      <c r="J53" s="32">
        <f>'Prismatris '!D40</f>
        <v>0</v>
      </c>
      <c r="K53" s="13"/>
    </row>
    <row r="54" spans="3:11" x14ac:dyDescent="0.35">
      <c r="C54" s="14" t="s">
        <v>5</v>
      </c>
      <c r="D54" s="14"/>
      <c r="E54" s="14"/>
      <c r="F54" s="93" t="str">
        <f>'Prismatris '!B41</f>
        <v/>
      </c>
      <c r="G54" s="92"/>
      <c r="H54" s="92"/>
      <c r="I54" s="13"/>
      <c r="J54" s="32">
        <f>'Prismatris '!D41</f>
        <v>0</v>
      </c>
      <c r="K54" s="13"/>
    </row>
    <row r="55" spans="3:11" x14ac:dyDescent="0.35">
      <c r="C55" s="14" t="s">
        <v>6</v>
      </c>
      <c r="D55" s="14"/>
      <c r="E55" s="14"/>
      <c r="F55" s="93" t="str">
        <f>'Prismatris '!B42</f>
        <v/>
      </c>
      <c r="G55" s="92"/>
      <c r="H55" s="92"/>
      <c r="I55" s="13"/>
      <c r="J55" s="32">
        <f>'Prismatris '!D42</f>
        <v>0</v>
      </c>
      <c r="K55" s="13"/>
    </row>
    <row r="56" spans="3:11" x14ac:dyDescent="0.35">
      <c r="C56" s="14" t="s">
        <v>31</v>
      </c>
      <c r="D56" s="14"/>
      <c r="E56" s="14"/>
      <c r="F56" s="93" t="str">
        <f>'Prismatris '!B43</f>
        <v/>
      </c>
      <c r="G56" s="92"/>
      <c r="H56" s="92"/>
      <c r="I56" s="48"/>
      <c r="J56" s="32">
        <f>'Prismatris '!D43</f>
        <v>0</v>
      </c>
      <c r="K56" s="48"/>
    </row>
    <row r="57" spans="3:11" x14ac:dyDescent="0.35">
      <c r="C57" s="14" t="s">
        <v>32</v>
      </c>
      <c r="D57" s="14"/>
      <c r="E57" s="14"/>
      <c r="F57" s="93" t="str">
        <f>'Prismatris '!B44</f>
        <v/>
      </c>
      <c r="G57" s="92"/>
      <c r="H57" s="92"/>
      <c r="I57" s="48"/>
      <c r="J57" s="32">
        <f>'Prismatris '!D44</f>
        <v>0</v>
      </c>
      <c r="K57" s="48"/>
    </row>
    <row r="58" spans="3:11" x14ac:dyDescent="0.35">
      <c r="C58" s="14" t="s">
        <v>33</v>
      </c>
      <c r="D58" s="14"/>
      <c r="E58" s="14"/>
      <c r="F58" s="93" t="str">
        <f>'Prismatris '!B45</f>
        <v/>
      </c>
      <c r="G58" s="92"/>
      <c r="H58" s="92"/>
      <c r="I58" s="48"/>
      <c r="J58" s="32">
        <f>'Prismatris '!D45</f>
        <v>0</v>
      </c>
      <c r="K58" s="48"/>
    </row>
    <row r="59" spans="3:11" x14ac:dyDescent="0.35">
      <c r="C59" s="14" t="s">
        <v>45</v>
      </c>
      <c r="D59" s="14"/>
      <c r="E59" s="14"/>
      <c r="F59" s="91" t="str">
        <f>'Prismatris '!B46</f>
        <v/>
      </c>
      <c r="G59" s="92"/>
      <c r="H59" s="92"/>
      <c r="I59" s="48"/>
      <c r="J59" s="32">
        <f>'Prismatris '!D46</f>
        <v>0</v>
      </c>
      <c r="K59" s="48"/>
    </row>
    <row r="60" spans="3:11" x14ac:dyDescent="0.35">
      <c r="C60" s="14" t="s">
        <v>46</v>
      </c>
      <c r="D60" s="14"/>
      <c r="E60" s="14"/>
      <c r="F60" s="91" t="str">
        <f>'Prismatris '!B47</f>
        <v/>
      </c>
      <c r="G60" s="92"/>
      <c r="H60" s="92"/>
      <c r="I60" s="48"/>
      <c r="J60" s="32">
        <f>'Prismatris '!D47</f>
        <v>0</v>
      </c>
      <c r="K60" s="48"/>
    </row>
    <row r="61" spans="3:11" x14ac:dyDescent="0.35">
      <c r="C61" s="14" t="s">
        <v>47</v>
      </c>
      <c r="D61" s="14"/>
      <c r="E61" s="14"/>
      <c r="F61" s="91" t="str">
        <f>'Prismatris '!B48</f>
        <v/>
      </c>
      <c r="G61" s="92"/>
      <c r="H61" s="92"/>
      <c r="I61" s="48"/>
      <c r="J61" s="32">
        <f>'Prismatris '!D48</f>
        <v>0</v>
      </c>
      <c r="K61" s="48"/>
    </row>
    <row r="62" spans="3:11" x14ac:dyDescent="0.35">
      <c r="C62" s="14"/>
      <c r="D62" s="14"/>
      <c r="E62" s="14"/>
      <c r="F62" s="14"/>
      <c r="G62" s="14"/>
      <c r="H62" s="14"/>
      <c r="I62" s="13"/>
      <c r="J62" s="13"/>
      <c r="K62" s="14"/>
    </row>
    <row r="63" spans="3:11" x14ac:dyDescent="0.35">
      <c r="C63" s="14" t="s">
        <v>30</v>
      </c>
      <c r="D63" s="14"/>
      <c r="E63" s="14"/>
      <c r="F63" s="14"/>
      <c r="G63" s="14"/>
      <c r="H63" s="14"/>
      <c r="I63" s="14"/>
      <c r="J63" s="89">
        <v>1</v>
      </c>
      <c r="K63" s="14"/>
    </row>
    <row r="64" spans="3:11" x14ac:dyDescent="0.35">
      <c r="C64" s="14"/>
      <c r="D64" s="14"/>
      <c r="E64" s="14"/>
      <c r="F64" s="14"/>
      <c r="G64" s="14"/>
      <c r="H64" s="14"/>
      <c r="I64" s="14"/>
      <c r="J64" s="14"/>
      <c r="K64" s="14"/>
    </row>
    <row r="65" spans="3:11" x14ac:dyDescent="0.35">
      <c r="C65" s="14" t="s">
        <v>7</v>
      </c>
      <c r="D65" s="14"/>
      <c r="E65" s="14"/>
      <c r="F65" s="14"/>
      <c r="G65" s="14"/>
      <c r="H65" s="14" t="s">
        <v>8</v>
      </c>
      <c r="I65" s="14"/>
      <c r="K65" s="14"/>
    </row>
    <row r="66" spans="3:11" x14ac:dyDescent="0.35">
      <c r="C66" s="14"/>
      <c r="D66" s="14"/>
      <c r="E66" s="14"/>
      <c r="F66" s="14"/>
      <c r="G66" s="14"/>
      <c r="H66" s="14"/>
      <c r="I66" s="14"/>
      <c r="K66" s="14"/>
    </row>
    <row r="67" spans="3:11" ht="14" thickBot="1" x14ac:dyDescent="0.4">
      <c r="C67" s="18"/>
      <c r="D67" s="18"/>
      <c r="E67" s="48"/>
      <c r="F67" s="48"/>
      <c r="G67" s="13"/>
      <c r="H67" s="18"/>
      <c r="I67" s="18"/>
      <c r="K67" s="48"/>
    </row>
    <row r="68" spans="3:11" x14ac:dyDescent="0.35">
      <c r="C68" s="14" t="s">
        <v>9</v>
      </c>
      <c r="D68" s="14"/>
      <c r="E68" s="14"/>
      <c r="F68" s="14"/>
      <c r="G68" s="14"/>
      <c r="H68" s="14" t="s">
        <v>9</v>
      </c>
      <c r="I68" s="14"/>
      <c r="K68" s="14"/>
    </row>
    <row r="69" spans="3:11" x14ac:dyDescent="0.35">
      <c r="C69" s="14"/>
      <c r="D69" s="14"/>
      <c r="E69" s="14"/>
      <c r="F69" s="14"/>
      <c r="G69" s="14"/>
      <c r="H69" s="14"/>
      <c r="I69" s="14"/>
      <c r="J69" s="14"/>
      <c r="K69" s="14"/>
    </row>
    <row r="70" spans="3:11" x14ac:dyDescent="0.35">
      <c r="C70" s="14"/>
      <c r="D70" s="14"/>
      <c r="E70" s="14"/>
      <c r="F70" s="14"/>
      <c r="G70" s="14"/>
      <c r="H70" s="14"/>
      <c r="I70" s="14"/>
      <c r="J70" s="14"/>
      <c r="K70" s="14"/>
    </row>
    <row r="71" spans="3:11" x14ac:dyDescent="0.35">
      <c r="C71" s="1"/>
      <c r="D71" s="1"/>
      <c r="E71" s="1"/>
      <c r="F71" s="1"/>
      <c r="G71" s="1"/>
      <c r="H71" s="1"/>
      <c r="I71" s="1"/>
      <c r="J71" s="1"/>
      <c r="K71" s="1"/>
    </row>
  </sheetData>
  <sheetProtection algorithmName="SHA-512" hashValue="E1J9h5NgwX7IhG8A+an4bPXxA2d/x8PbA+zCyNMwx5frBu9ji8UxtaAFu53sh1aj1YPc6UoPWkQoCypwoNeFbw==" saltValue="ujtcSA5ucii0Mlzw2eSnGQ==" spinCount="100000" sheet="1" objects="1" scenarios="1" selectLockedCells="1"/>
  <protectedRanges>
    <protectedRange sqref="D7:F18 J2:L4 D20 B35:F36 B41:F42 J63" name="Område1"/>
  </protectedRanges>
  <mergeCells count="46">
    <mergeCell ref="J2:L2"/>
    <mergeCell ref="J3:L3"/>
    <mergeCell ref="J4:L4"/>
    <mergeCell ref="D40:F40"/>
    <mergeCell ref="D41:F41"/>
    <mergeCell ref="D9:F9"/>
    <mergeCell ref="D10:F10"/>
    <mergeCell ref="D11:F11"/>
    <mergeCell ref="D12:F12"/>
    <mergeCell ref="B33:E33"/>
    <mergeCell ref="D34:F34"/>
    <mergeCell ref="D35:F35"/>
    <mergeCell ref="D36:F36"/>
    <mergeCell ref="D7:F7"/>
    <mergeCell ref="D8:F8"/>
    <mergeCell ref="I7:L7"/>
    <mergeCell ref="I8:L8"/>
    <mergeCell ref="H13:J13"/>
    <mergeCell ref="H12:J12"/>
    <mergeCell ref="I9:L9"/>
    <mergeCell ref="I10:L10"/>
    <mergeCell ref="I11:L11"/>
    <mergeCell ref="D13:F13"/>
    <mergeCell ref="D14:F14"/>
    <mergeCell ref="D16:F18"/>
    <mergeCell ref="B39:E39"/>
    <mergeCell ref="D15:F15"/>
    <mergeCell ref="H16:J17"/>
    <mergeCell ref="D20:L30"/>
    <mergeCell ref="F45:J45"/>
    <mergeCell ref="F46:J46"/>
    <mergeCell ref="F53:H53"/>
    <mergeCell ref="D45:E49"/>
    <mergeCell ref="D42:F42"/>
    <mergeCell ref="F54:H54"/>
    <mergeCell ref="G51:H51"/>
    <mergeCell ref="F47:J47"/>
    <mergeCell ref="F48:J48"/>
    <mergeCell ref="F49:J49"/>
    <mergeCell ref="F60:H60"/>
    <mergeCell ref="F61:H61"/>
    <mergeCell ref="F55:H55"/>
    <mergeCell ref="F56:H56"/>
    <mergeCell ref="F57:H57"/>
    <mergeCell ref="F58:H58"/>
    <mergeCell ref="F59:H59"/>
  </mergeCells>
  <conditionalFormatting sqref="B35:B36">
    <cfRule type="expression" dxfId="20" priority="43">
      <formula>"OM($B$145&gt;200)"</formula>
    </cfRule>
    <cfRule type="containsBlanks" dxfId="19" priority="44">
      <formula>LEN(TRIM(B35))=0</formula>
    </cfRule>
    <cfRule type="expression" dxfId="18" priority="46">
      <formula>IF(#REF!&gt;201,,)</formula>
    </cfRule>
    <cfRule type="containsBlanks" dxfId="17" priority="47">
      <formula>LEN(TRIM(B35))=0</formula>
    </cfRule>
  </conditionalFormatting>
  <conditionalFormatting sqref="B41:B42">
    <cfRule type="expression" dxfId="16" priority="13">
      <formula>"OM($B$145&gt;200)"</formula>
    </cfRule>
    <cfRule type="containsBlanks" dxfId="15" priority="14">
      <formula>LEN(TRIM(B41))=0</formula>
    </cfRule>
    <cfRule type="expression" dxfId="14" priority="16">
      <formula>IF(#REF!&gt;201,,)</formula>
    </cfRule>
    <cfRule type="containsBlanks" dxfId="13" priority="17">
      <formula>LEN(TRIM(B41))=0</formula>
    </cfRule>
  </conditionalFormatting>
  <conditionalFormatting sqref="C35:C36">
    <cfRule type="containsBlanks" dxfId="12" priority="18">
      <formula>LEN(TRIM(C35))=0</formula>
    </cfRule>
  </conditionalFormatting>
  <conditionalFormatting sqref="C41:C42">
    <cfRule type="containsBlanks" dxfId="11" priority="9">
      <formula>LEN(TRIM(C41))=0</formula>
    </cfRule>
  </conditionalFormatting>
  <conditionalFormatting sqref="D7:D16">
    <cfRule type="containsBlanks" dxfId="10" priority="654">
      <formula>LEN(TRIM(D7))=0</formula>
    </cfRule>
  </conditionalFormatting>
  <conditionalFormatting sqref="D20">
    <cfRule type="containsBlanks" dxfId="9" priority="42">
      <formula>LEN(TRIM(D20))=0</formula>
    </cfRule>
  </conditionalFormatting>
  <conditionalFormatting sqref="D35:F36">
    <cfRule type="notContainsBlanks" dxfId="8" priority="7">
      <formula>LEN(TRIM(D35))&gt;0</formula>
    </cfRule>
  </conditionalFormatting>
  <conditionalFormatting sqref="D41:F42">
    <cfRule type="notContainsBlanks" dxfId="7" priority="5">
      <formula>LEN(TRIM(D41))&gt;0</formula>
    </cfRule>
  </conditionalFormatting>
  <conditionalFormatting sqref="F45:F49">
    <cfRule type="beginsWith" dxfId="6" priority="635" operator="beginsWith" text=" ">
      <formula>LEFT(F45,LEN(" "))=" "</formula>
    </cfRule>
  </conditionalFormatting>
  <conditionalFormatting sqref="F45:I49">
    <cfRule type="containsText" dxfId="5" priority="4" operator="containsText" text="Avropet">
      <formula>NOT(ISERROR(SEARCH("Avropet",F45)))</formula>
    </cfRule>
  </conditionalFormatting>
  <conditionalFormatting sqref="F46:I46">
    <cfRule type="containsText" priority="1" operator="containsText" text=" ">
      <formula>NOT(ISERROR(SEARCH(" ",F46)))</formula>
    </cfRule>
  </conditionalFormatting>
  <conditionalFormatting sqref="I7:I11">
    <cfRule type="beginsWith" dxfId="4" priority="634" operator="beginsWith" text="Två eller">
      <formula>LEFT(I7,LEN("Två eller"))="Två eller"</formula>
    </cfRule>
    <cfRule type="expression" dxfId="3" priority="673">
      <formula>IF(#REF!="Kan ej leverera","Sant","Falskt")</formula>
    </cfRule>
  </conditionalFormatting>
  <conditionalFormatting sqref="J2:J4">
    <cfRule type="containsBlanks" dxfId="2" priority="639">
      <formula>LEN(TRIM(J2))=0</formula>
    </cfRule>
  </conditionalFormatting>
  <conditionalFormatting sqref="M12">
    <cfRule type="expression" dxfId="1" priority="646">
      <formula>IF(M12="Kan ej leverera","Sant","Falskt")</formula>
    </cfRule>
    <cfRule type="expression" dxfId="0" priority="665">
      <formula>IF(#REF!="Kan ej leverera","Sant","Falskt")</formula>
    </cfRule>
  </conditionalFormatting>
  <dataValidations count="7">
    <dataValidation type="list" allowBlank="1" showInputMessage="1" showErrorMessage="1" sqref="J63" xr:uid="{00000000-0002-0000-0000-000001000000}">
      <formula1>"1,2,3,4,5,6"</formula1>
    </dataValidation>
    <dataValidation type="decimal" allowBlank="1" showInputMessage="1" showErrorMessage="1" error="Ni har överskridit 500 000 kronor se ramavtalets vilkor" sqref="G51" xr:uid="{00000000-0002-0000-0000-000002000000}">
      <formula1>0</formula1>
      <formula2>100000</formula2>
    </dataValidation>
    <dataValidation type="whole" allowBlank="1" showInputMessage="1" showErrorMessage="1" errorTitle=" " error="Beställ med siffror. Det totala antal timmar får inte överstiga 500 per avrop." sqref="B42" xr:uid="{EC02962C-1147-4ED9-9A9D-B860E43F66FC}">
      <formula1>0</formula1>
      <formula2>IF(B44&lt;501,500,0)</formula2>
    </dataValidation>
    <dataValidation type="list" allowBlank="1" showInputMessage="1" showErrorMessage="1" sqref="C41:C42 C35 C36" xr:uid="{D0232248-805A-4D2B-8321-72BB3FC423E6}">
      <formula1>"Ja,Nej"</formula1>
    </dataValidation>
    <dataValidation type="whole" allowBlank="1" showInputMessage="1" showErrorMessage="1" errorTitle=" " error="Beställ med siffror. Det totala antal timmar får inte överstiga 500 per avrop." sqref="B36" xr:uid="{8D2DB596-5BA2-4415-A586-6BAC499F409E}">
      <formula1>0</formula1>
      <formula2>IF(B44&lt;501,500,0)</formula2>
    </dataValidation>
    <dataValidation type="whole" allowBlank="1" showInputMessage="1" showErrorMessage="1" errorTitle=" " error="Beställ med siffror. Det totala antal timmar får inte överstiga 500 per avrop." sqref="B35" xr:uid="{BBEA366C-B1B1-4107-ADE9-71263AE064C2}">
      <formula1>0</formula1>
      <formula2>IF(B44&lt;501,500,0)</formula2>
    </dataValidation>
    <dataValidation type="whole" allowBlank="1" showInputMessage="1" showErrorMessage="1" errorTitle=" " error="Beställ med siffror. Det totala antal timmar får inte överstiga 500 per avrop." sqref="B41" xr:uid="{ADD2BFA5-EA6E-4A66-A3EB-6AFBC228E29E}">
      <formula1>0</formula1>
      <formula2>IF(B44&lt;501,500,0)</formula2>
    </dataValidation>
  </dataValidation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/>
  <dimension ref="A1:W63"/>
  <sheetViews>
    <sheetView tabSelected="1" zoomScale="70" zoomScaleNormal="70" workbookViewId="0">
      <pane ySplit="1" topLeftCell="A2" activePane="bottomLeft" state="frozen"/>
      <selection pane="bottomLeft" activeCell="I7" sqref="I7"/>
    </sheetView>
  </sheetViews>
  <sheetFormatPr defaultColWidth="9" defaultRowHeight="13.5" x14ac:dyDescent="0.35"/>
  <cols>
    <col min="1" max="1" width="35.83203125" style="1" customWidth="1"/>
    <col min="2" max="2" width="19.08203125" style="1" customWidth="1"/>
    <col min="3" max="3" width="18.58203125" style="1" customWidth="1"/>
    <col min="4" max="4" width="19.83203125" style="1" customWidth="1"/>
    <col min="5" max="5" width="18.58203125" style="85" customWidth="1"/>
    <col min="6" max="6" width="17.33203125" style="1" customWidth="1"/>
    <col min="7" max="7" width="22.33203125" style="1" customWidth="1"/>
    <col min="8" max="8" width="13.83203125" style="1" customWidth="1"/>
    <col min="9" max="9" width="13.33203125" style="1" customWidth="1"/>
    <col min="10" max="10" width="14.5" style="1" customWidth="1"/>
    <col min="11" max="11" width="11.08203125" style="1" bestFit="1" customWidth="1"/>
    <col min="12" max="13" width="10.08203125" style="1" bestFit="1" customWidth="1"/>
    <col min="14" max="14" width="15.58203125" style="1" customWidth="1"/>
    <col min="15" max="15" width="10.08203125" style="1" bestFit="1" customWidth="1"/>
    <col min="16" max="16" width="9" style="1"/>
    <col min="17" max="22" width="11.5" style="1" customWidth="1"/>
    <col min="23" max="16384" width="9" style="1"/>
  </cols>
  <sheetData>
    <row r="1" spans="1:14" s="6" customFormat="1" x14ac:dyDescent="0.35">
      <c r="A1" s="30" t="s">
        <v>1</v>
      </c>
      <c r="B1" s="77" t="s">
        <v>82</v>
      </c>
      <c r="C1" s="86" t="s">
        <v>70</v>
      </c>
      <c r="D1" s="74" t="s">
        <v>77</v>
      </c>
      <c r="E1" s="74" t="s">
        <v>72</v>
      </c>
      <c r="F1" s="74" t="s">
        <v>74</v>
      </c>
      <c r="G1" s="77" t="s">
        <v>108</v>
      </c>
      <c r="H1" s="74" t="s">
        <v>116</v>
      </c>
      <c r="I1" s="77" t="s">
        <v>84</v>
      </c>
      <c r="J1" s="74" t="s">
        <v>79</v>
      </c>
      <c r="K1" s="43"/>
    </row>
    <row r="2" spans="1:14" x14ac:dyDescent="0.35">
      <c r="A2" s="30" t="s">
        <v>20</v>
      </c>
      <c r="B2" s="78" t="s">
        <v>83</v>
      </c>
      <c r="C2" s="74" t="s">
        <v>71</v>
      </c>
      <c r="D2" s="75" t="s">
        <v>78</v>
      </c>
      <c r="E2" s="74" t="s">
        <v>73</v>
      </c>
      <c r="F2" s="75" t="s">
        <v>75</v>
      </c>
      <c r="G2" s="81" t="s">
        <v>86</v>
      </c>
      <c r="H2" s="75" t="s">
        <v>76</v>
      </c>
      <c r="I2" s="75" t="s">
        <v>85</v>
      </c>
      <c r="J2" s="75" t="s">
        <v>80</v>
      </c>
      <c r="K2" s="62"/>
    </row>
    <row r="3" spans="1:14" x14ac:dyDescent="0.35">
      <c r="A3" s="30" t="s">
        <v>16</v>
      </c>
      <c r="B3" s="76" t="s">
        <v>87</v>
      </c>
      <c r="C3" s="79" t="s">
        <v>114</v>
      </c>
      <c r="D3" s="79" t="s">
        <v>90</v>
      </c>
      <c r="E3" s="79" t="s">
        <v>91</v>
      </c>
      <c r="F3" s="79" t="s">
        <v>109</v>
      </c>
      <c r="G3" s="79" t="s">
        <v>104</v>
      </c>
      <c r="H3" s="79" t="s">
        <v>92</v>
      </c>
      <c r="I3" s="79" t="s">
        <v>90</v>
      </c>
      <c r="J3" s="79" t="s">
        <v>112</v>
      </c>
      <c r="K3" s="62"/>
    </row>
    <row r="4" spans="1:14" x14ac:dyDescent="0.35">
      <c r="A4" s="30" t="s">
        <v>17</v>
      </c>
      <c r="B4" s="76" t="s">
        <v>88</v>
      </c>
      <c r="C4" s="79" t="s">
        <v>115</v>
      </c>
      <c r="D4" s="79" t="s">
        <v>93</v>
      </c>
      <c r="E4" s="79" t="s">
        <v>94</v>
      </c>
      <c r="F4" s="79" t="s">
        <v>110</v>
      </c>
      <c r="G4" s="79" t="s">
        <v>105</v>
      </c>
      <c r="H4" s="79" t="s">
        <v>95</v>
      </c>
      <c r="I4" s="90" t="s">
        <v>117</v>
      </c>
      <c r="J4" s="79" t="s">
        <v>113</v>
      </c>
      <c r="K4" s="62"/>
    </row>
    <row r="5" spans="1:14" x14ac:dyDescent="0.35">
      <c r="A5" s="30" t="s">
        <v>18</v>
      </c>
      <c r="B5" s="76" t="s">
        <v>89</v>
      </c>
      <c r="C5" s="79" t="s">
        <v>96</v>
      </c>
      <c r="D5" s="79" t="s">
        <v>97</v>
      </c>
      <c r="E5" s="79" t="s">
        <v>98</v>
      </c>
      <c r="F5" s="80" t="s">
        <v>102</v>
      </c>
      <c r="G5" s="80" t="s">
        <v>107</v>
      </c>
      <c r="H5" s="79" t="s">
        <v>99</v>
      </c>
      <c r="I5" s="79" t="s">
        <v>100</v>
      </c>
      <c r="J5" s="82" t="s">
        <v>101</v>
      </c>
      <c r="K5" s="62"/>
    </row>
    <row r="6" spans="1:14" x14ac:dyDescent="0.35">
      <c r="A6" s="14"/>
      <c r="B6" s="9"/>
      <c r="C6" s="9"/>
      <c r="D6" s="9"/>
      <c r="H6" s="6"/>
      <c r="I6" s="6"/>
    </row>
    <row r="7" spans="1:14" x14ac:dyDescent="0.35">
      <c r="A7" s="10" t="s">
        <v>36</v>
      </c>
      <c r="B7" s="9"/>
      <c r="C7" s="9"/>
      <c r="D7" s="9"/>
      <c r="F7" s="85"/>
      <c r="G7" s="85"/>
      <c r="H7" s="9"/>
      <c r="I7" s="9"/>
      <c r="M7" s="9"/>
    </row>
    <row r="8" spans="1:14" x14ac:dyDescent="0.35">
      <c r="A8" s="53" t="s">
        <v>37</v>
      </c>
      <c r="B8" s="83">
        <v>943.9</v>
      </c>
      <c r="C8" s="83">
        <v>521.49</v>
      </c>
      <c r="D8" s="83">
        <v>495.36</v>
      </c>
      <c r="E8" s="83">
        <v>1189.95</v>
      </c>
      <c r="F8" s="83">
        <v>1038.6199999999999</v>
      </c>
      <c r="G8" s="83">
        <v>1335.84</v>
      </c>
      <c r="H8" s="83">
        <v>1451.24</v>
      </c>
      <c r="I8" s="83">
        <v>971.12</v>
      </c>
      <c r="J8" s="83">
        <v>1197.57</v>
      </c>
      <c r="K8" s="8"/>
    </row>
    <row r="9" spans="1:14" x14ac:dyDescent="0.35">
      <c r="A9" s="53"/>
      <c r="B9" s="8"/>
      <c r="C9" s="8"/>
      <c r="D9" s="8"/>
      <c r="E9" s="8"/>
      <c r="F9" s="8"/>
      <c r="G9" s="8"/>
      <c r="H9" s="62"/>
      <c r="I9" s="62"/>
      <c r="J9" s="4"/>
      <c r="K9" s="4"/>
    </row>
    <row r="10" spans="1:14" hidden="1" x14ac:dyDescent="0.35">
      <c r="A10" s="53"/>
      <c r="B10" s="8"/>
      <c r="C10" s="8"/>
      <c r="D10" s="8"/>
      <c r="E10" s="8"/>
      <c r="F10" s="8"/>
      <c r="G10" s="8"/>
      <c r="H10" s="62"/>
      <c r="I10" s="62"/>
      <c r="J10" s="4"/>
      <c r="K10" s="4"/>
    </row>
    <row r="11" spans="1:14" x14ac:dyDescent="0.35">
      <c r="A11" s="38" t="s">
        <v>48</v>
      </c>
      <c r="B11" s="8">
        <f>L11*B8</f>
        <v>0</v>
      </c>
      <c r="C11" s="8">
        <f>$L$11*C8</f>
        <v>0</v>
      </c>
      <c r="D11" s="8">
        <f t="shared" ref="D11:J11" si="0">$L$11*D8</f>
        <v>0</v>
      </c>
      <c r="E11" s="8">
        <f t="shared" si="0"/>
        <v>0</v>
      </c>
      <c r="F11" s="8">
        <f t="shared" si="0"/>
        <v>0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4"/>
      <c r="L11" s="64">
        <f>'Verksamhetens IT-behov'!B35</f>
        <v>0</v>
      </c>
      <c r="M11" s="4"/>
      <c r="N11" s="7">
        <f>IF(B30='Verksamhetens IT-behov'!J63,B11,IF(C30='Verksamhetens IT-behov'!J63,C11,IF(D30='Verksamhetens IT-behov'!J63,D11,IF(E30='Verksamhetens IT-behov'!J63,E11,IF(F30='Verksamhetens IT-behov'!J63,F11,IF(G30='Verksamhetens IT-behov'!J63,G11,IF(H30='Verksamhetens IT-behov'!J63,H11,IF(I30='Verksamhetens IT-behov'!J63,I11,IF(J30='Verksamhetens IT-behov'!J63,J11,"")))))))))</f>
        <v>0</v>
      </c>
    </row>
    <row r="12" spans="1:14" x14ac:dyDescent="0.35">
      <c r="A12" s="38" t="s">
        <v>49</v>
      </c>
      <c r="B12" s="8">
        <f>L12*B8</f>
        <v>0</v>
      </c>
      <c r="C12" s="8">
        <f>L12*C8</f>
        <v>0</v>
      </c>
      <c r="D12" s="8">
        <f>L12*D8</f>
        <v>0</v>
      </c>
      <c r="E12" s="8">
        <f>L12*E8</f>
        <v>0</v>
      </c>
      <c r="F12" s="8">
        <f>L12*F8</f>
        <v>0</v>
      </c>
      <c r="G12" s="8">
        <f>L12*G8</f>
        <v>0</v>
      </c>
      <c r="H12" s="8">
        <f>L12*H8</f>
        <v>0</v>
      </c>
      <c r="I12" s="8">
        <f>L12*I8</f>
        <v>0</v>
      </c>
      <c r="J12" s="8">
        <f>L12*J8</f>
        <v>0</v>
      </c>
      <c r="K12" s="84"/>
      <c r="L12" s="4">
        <f>'Verksamhetens IT-behov'!B36</f>
        <v>0</v>
      </c>
      <c r="M12" s="4"/>
      <c r="N12" s="7">
        <f>IF(B30='Verksamhetens IT-behov'!J63,B12,IF(C30='Verksamhetens IT-behov'!J63,C12,IF(D30='Verksamhetens IT-behov'!J63,D12,IF(E30='Verksamhetens IT-behov'!J63,E12,IF(F30='Verksamhetens IT-behov'!J63,F12,IF(G30='Verksamhetens IT-behov'!J63,G12,IF(H30='Verksamhetens IT-behov'!J63,H12,IF(I30='Verksamhetens IT-behov'!J63,I12,IF(J30='Verksamhetens IT-behov'!J63,J12,"")))))))))</f>
        <v>0</v>
      </c>
    </row>
    <row r="13" spans="1:14" x14ac:dyDescent="0.35">
      <c r="A13" s="38" t="s">
        <v>38</v>
      </c>
      <c r="B13" s="7">
        <f>SUM(B11:B12)</f>
        <v>0</v>
      </c>
      <c r="C13" s="7">
        <f t="shared" ref="C13:J13" si="1">SUM(C11:C12)</f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  <c r="H13" s="7">
        <f t="shared" si="1"/>
        <v>0</v>
      </c>
      <c r="I13" s="7">
        <f t="shared" si="1"/>
        <v>0</v>
      </c>
      <c r="J13" s="7">
        <f t="shared" si="1"/>
        <v>0</v>
      </c>
      <c r="K13" s="7"/>
    </row>
    <row r="14" spans="1:14" x14ac:dyDescent="0.35">
      <c r="A14" s="10"/>
      <c r="B14" s="11"/>
      <c r="C14" s="11"/>
      <c r="D14" s="11"/>
      <c r="E14" s="1"/>
      <c r="H14" s="85"/>
      <c r="I14" s="85"/>
    </row>
    <row r="15" spans="1:14" x14ac:dyDescent="0.35">
      <c r="A15" s="10"/>
      <c r="B15" s="11"/>
      <c r="C15" s="11"/>
      <c r="D15" s="11"/>
      <c r="E15" s="1"/>
      <c r="H15" s="85"/>
      <c r="I15" s="85"/>
    </row>
    <row r="16" spans="1:14" x14ac:dyDescent="0.35">
      <c r="A16" s="10" t="s">
        <v>39</v>
      </c>
      <c r="B16" s="9"/>
      <c r="C16" s="9"/>
      <c r="D16" s="9"/>
      <c r="F16" s="85"/>
      <c r="G16" s="85"/>
      <c r="H16" s="85"/>
      <c r="I16" s="85"/>
    </row>
    <row r="17" spans="1:23" s="3" customFormat="1" x14ac:dyDescent="0.35">
      <c r="A17" s="53" t="s">
        <v>40</v>
      </c>
      <c r="B17" s="83">
        <v>759.91</v>
      </c>
      <c r="C17" s="83">
        <v>1060.3900000000001</v>
      </c>
      <c r="D17" s="83">
        <v>1305.3499999999999</v>
      </c>
      <c r="E17" s="83">
        <v>972.21</v>
      </c>
      <c r="F17" s="83">
        <v>1109.3900000000001</v>
      </c>
      <c r="G17" s="83">
        <v>1194.3</v>
      </c>
      <c r="H17" s="83">
        <v>0</v>
      </c>
      <c r="I17" s="83">
        <v>1384.83</v>
      </c>
      <c r="J17" s="83">
        <v>1143.1400000000001</v>
      </c>
      <c r="K17" s="8"/>
      <c r="L17" s="1"/>
    </row>
    <row r="18" spans="1:23" s="3" customFormat="1" x14ac:dyDescent="0.35">
      <c r="A18" s="53"/>
      <c r="B18" s="8"/>
      <c r="C18" s="8"/>
      <c r="D18" s="8"/>
      <c r="E18" s="8"/>
      <c r="F18" s="8"/>
      <c r="G18" s="8"/>
      <c r="H18" s="84"/>
      <c r="I18" s="4"/>
      <c r="J18" s="4"/>
      <c r="K18" s="4"/>
      <c r="L18" s="1"/>
    </row>
    <row r="19" spans="1:23" x14ac:dyDescent="0.35">
      <c r="A19" s="38" t="s">
        <v>48</v>
      </c>
      <c r="B19" s="7">
        <f>L19*B17</f>
        <v>0</v>
      </c>
      <c r="C19" s="7">
        <f>L19*C17</f>
        <v>0</v>
      </c>
      <c r="D19" s="7">
        <f>L19*D17</f>
        <v>0</v>
      </c>
      <c r="E19" s="7">
        <f>L19*E17</f>
        <v>0</v>
      </c>
      <c r="F19" s="7">
        <f>L19*F17</f>
        <v>0</v>
      </c>
      <c r="G19" s="7">
        <f>L19*G17</f>
        <v>0</v>
      </c>
      <c r="H19" s="7">
        <f>L19*H17</f>
        <v>0</v>
      </c>
      <c r="I19" s="7">
        <f>L19*I17</f>
        <v>0</v>
      </c>
      <c r="J19" s="7">
        <f>L19*J17</f>
        <v>0</v>
      </c>
      <c r="K19" s="4"/>
      <c r="L19" s="64">
        <f>'Verksamhetens IT-behov'!B41</f>
        <v>0</v>
      </c>
      <c r="M19" s="4"/>
      <c r="N19" s="7">
        <f>IF(B30='Verksamhetens IT-behov'!J63,B19,IF(C30='Verksamhetens IT-behov'!J63,C19,IF(D30='Verksamhetens IT-behov'!J63,D19,IF(E30='Verksamhetens IT-behov'!J63,E19,IF(F30='Verksamhetens IT-behov'!J63,F19,IF(G30='Verksamhetens IT-behov'!J63,G19,IF(H30='Verksamhetens IT-behov'!J63,H19,IF(I30='Verksamhetens IT-behov'!J63,I19,IF(J30='Verksamhetens IT-behov'!J63,J19,"")))))))))</f>
        <v>0</v>
      </c>
    </row>
    <row r="20" spans="1:23" x14ac:dyDescent="0.35">
      <c r="A20" s="38" t="s">
        <v>49</v>
      </c>
      <c r="B20" s="7">
        <f>L20*B17</f>
        <v>0</v>
      </c>
      <c r="C20" s="7">
        <f>L20*C17</f>
        <v>0</v>
      </c>
      <c r="D20" s="7">
        <f>L20*D17</f>
        <v>0</v>
      </c>
      <c r="E20" s="7">
        <f>L20*E17</f>
        <v>0</v>
      </c>
      <c r="F20" s="7">
        <f>L20*F17</f>
        <v>0</v>
      </c>
      <c r="G20" s="7">
        <f>L20*G17</f>
        <v>0</v>
      </c>
      <c r="H20" s="7">
        <f>L20*H17</f>
        <v>0</v>
      </c>
      <c r="I20" s="7">
        <f>L20*I17</f>
        <v>0</v>
      </c>
      <c r="J20" s="7">
        <f>L20*J17</f>
        <v>0</v>
      </c>
      <c r="K20" s="4"/>
      <c r="L20" s="4">
        <f>'Verksamhetens IT-behov'!B42</f>
        <v>0</v>
      </c>
      <c r="M20" s="4"/>
      <c r="N20" s="7">
        <f>IF(B30='Verksamhetens IT-behov'!J63,B20,IF(C30='Verksamhetens IT-behov'!J63,C20,IF(D30='Verksamhetens IT-behov'!J63,D20,IF(E30='Verksamhetens IT-behov'!J63,E20,IF(F30='Verksamhetens IT-behov'!J63,F20,IF(G30='Verksamhetens IT-behov'!J63,G20,IF(H30='Verksamhetens IT-behov'!J63,H20,IF(I30='Verksamhetens IT-behov'!J63,I20,IF(J30='Verksamhetens IT-behov'!J63,J20,"")))))))))</f>
        <v>0</v>
      </c>
    </row>
    <row r="21" spans="1:23" x14ac:dyDescent="0.35">
      <c r="A21" s="38" t="s">
        <v>38</v>
      </c>
      <c r="B21" s="7">
        <f>SUM(B19,B20)</f>
        <v>0</v>
      </c>
      <c r="C21" s="7">
        <f>SUM(C19,C20)</f>
        <v>0</v>
      </c>
      <c r="D21" s="7">
        <f t="shared" ref="D21:J21" si="2">SUM(D19,D20)</f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/>
    </row>
    <row r="22" spans="1:23" x14ac:dyDescent="0.35">
      <c r="A22" s="5"/>
      <c r="B22" s="19"/>
      <c r="C22" s="19"/>
      <c r="D22" s="19"/>
      <c r="E22" s="6"/>
      <c r="F22" s="6"/>
      <c r="G22" s="6"/>
      <c r="H22" s="85"/>
      <c r="I22" s="85"/>
    </row>
    <row r="23" spans="1:23" x14ac:dyDescent="0.35">
      <c r="A23" s="5"/>
      <c r="B23" s="19"/>
      <c r="C23" s="19"/>
      <c r="D23" s="19"/>
      <c r="E23" s="6"/>
      <c r="F23" s="6"/>
      <c r="G23" s="6"/>
      <c r="H23" s="85"/>
      <c r="I23" s="85"/>
    </row>
    <row r="24" spans="1:23" x14ac:dyDescent="0.35">
      <c r="A24" s="10"/>
      <c r="B24" s="12"/>
      <c r="C24" s="12"/>
      <c r="D24" s="12"/>
      <c r="E24" s="6"/>
      <c r="F24" s="6"/>
      <c r="G24" s="6"/>
      <c r="H24" s="85"/>
      <c r="I24" s="85"/>
      <c r="W24" s="3"/>
    </row>
    <row r="25" spans="1:23" x14ac:dyDescent="0.35">
      <c r="A25" s="10" t="s">
        <v>35</v>
      </c>
      <c r="B25" s="12">
        <f>SUM(B13,B21)</f>
        <v>0</v>
      </c>
      <c r="C25" s="12">
        <f t="shared" ref="C25:J25" si="3">SUM(C13,C21)</f>
        <v>0</v>
      </c>
      <c r="D25" s="12">
        <f t="shared" si="3"/>
        <v>0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 t="shared" si="3"/>
        <v>0</v>
      </c>
      <c r="I25" s="12">
        <f t="shared" si="3"/>
        <v>0</v>
      </c>
      <c r="J25" s="12">
        <f t="shared" si="3"/>
        <v>0</v>
      </c>
      <c r="K25" s="12"/>
      <c r="W25" s="3"/>
    </row>
    <row r="26" spans="1:23" x14ac:dyDescent="0.35">
      <c r="A26" s="10"/>
      <c r="B26" s="12"/>
      <c r="C26" s="12"/>
      <c r="D26" s="12"/>
      <c r="E26" s="6"/>
      <c r="F26" s="6"/>
      <c r="G26" s="6"/>
      <c r="H26" s="85"/>
      <c r="W26" s="3"/>
    </row>
    <row r="27" spans="1:23" x14ac:dyDescent="0.35">
      <c r="A27" s="10" t="s">
        <v>0</v>
      </c>
      <c r="B27" s="58">
        <f>_xlfn.RANK.EQ(B25,$B$25:$J$25,2)</f>
        <v>1</v>
      </c>
      <c r="C27" s="58">
        <f t="shared" ref="C27:J27" si="4">_xlfn.RANK.EQ(C25,$B$25:$J$25,2)</f>
        <v>1</v>
      </c>
      <c r="D27" s="58">
        <f t="shared" si="4"/>
        <v>1</v>
      </c>
      <c r="E27" s="58">
        <f t="shared" si="4"/>
        <v>1</v>
      </c>
      <c r="F27" s="58">
        <f t="shared" si="4"/>
        <v>1</v>
      </c>
      <c r="G27" s="58">
        <f t="shared" si="4"/>
        <v>1</v>
      </c>
      <c r="H27" s="58">
        <f t="shared" si="4"/>
        <v>1</v>
      </c>
      <c r="I27" s="58">
        <f t="shared" si="4"/>
        <v>1</v>
      </c>
      <c r="J27" s="58">
        <f t="shared" si="4"/>
        <v>1</v>
      </c>
      <c r="K27" s="58"/>
      <c r="W27" s="3"/>
    </row>
    <row r="28" spans="1:23" x14ac:dyDescent="0.35">
      <c r="A28" s="10"/>
      <c r="B28" s="12">
        <f>SUM(B27+0.01)</f>
        <v>1.01</v>
      </c>
      <c r="C28" s="12">
        <f>SUM(C27+0.02)</f>
        <v>1.02</v>
      </c>
      <c r="D28" s="12">
        <f>SUM(D27+0.03)</f>
        <v>1.03</v>
      </c>
      <c r="E28" s="12">
        <f>SUM(E27+0.04)</f>
        <v>1.04</v>
      </c>
      <c r="F28" s="12">
        <f>SUM(F27+0.05)</f>
        <v>1.05</v>
      </c>
      <c r="G28" s="12">
        <f>SUM(G27+0.06)</f>
        <v>1.06</v>
      </c>
      <c r="H28" s="12">
        <f>SUM(H27+0.07)</f>
        <v>1.07</v>
      </c>
      <c r="I28" s="12">
        <f>SUM(I27+0.08)</f>
        <v>1.08</v>
      </c>
      <c r="J28" s="12">
        <f>SUM(J27+0.09)</f>
        <v>1.0900000000000001</v>
      </c>
      <c r="K28" s="12"/>
      <c r="W28" s="3"/>
    </row>
    <row r="29" spans="1:23" x14ac:dyDescent="0.35">
      <c r="A29" s="55"/>
      <c r="B29" s="56"/>
      <c r="C29" s="56"/>
      <c r="D29" s="56"/>
      <c r="E29" s="1"/>
      <c r="H29" s="85"/>
      <c r="I29" s="85"/>
      <c r="Q29" s="3"/>
      <c r="R29" s="3"/>
      <c r="S29" s="3"/>
      <c r="T29" s="3"/>
      <c r="U29" s="3"/>
      <c r="V29" s="3"/>
      <c r="W29" s="3"/>
    </row>
    <row r="30" spans="1:23" x14ac:dyDescent="0.35">
      <c r="A30" s="2" t="s">
        <v>0</v>
      </c>
      <c r="B30" s="39">
        <f>_xlfn.RANK.EQ(B28,$B$28:$J$28,2)</f>
        <v>1</v>
      </c>
      <c r="C30" s="39">
        <f>_xlfn.RANK.EQ(C28,$B$28:$J$28,2)</f>
        <v>2</v>
      </c>
      <c r="D30" s="39">
        <f>_xlfn.RANK.EQ(D28,$B$28:$J$28,2)</f>
        <v>3</v>
      </c>
      <c r="E30" s="39">
        <f t="shared" ref="E30:J30" si="5">_xlfn.RANK.EQ(E28,$B$28:$J$28,2)</f>
        <v>4</v>
      </c>
      <c r="F30" s="39">
        <f t="shared" si="5"/>
        <v>5</v>
      </c>
      <c r="G30" s="39">
        <f t="shared" si="5"/>
        <v>6</v>
      </c>
      <c r="H30" s="39">
        <f t="shared" si="5"/>
        <v>7</v>
      </c>
      <c r="I30" s="39">
        <f t="shared" si="5"/>
        <v>8</v>
      </c>
      <c r="J30" s="39">
        <f t="shared" si="5"/>
        <v>9</v>
      </c>
      <c r="K30" s="69">
        <f>SUM(B25:J25)</f>
        <v>0</v>
      </c>
      <c r="W30" s="3"/>
    </row>
    <row r="31" spans="1:23" x14ac:dyDescent="0.35">
      <c r="E31" s="1"/>
      <c r="H31" s="85"/>
      <c r="I31" s="85"/>
      <c r="W31" s="3"/>
    </row>
    <row r="32" spans="1:23" ht="11.5" customHeight="1" thickBot="1" x14ac:dyDescent="0.4">
      <c r="A32" s="5"/>
      <c r="B32" s="9"/>
      <c r="C32" s="9"/>
      <c r="D32" s="9"/>
      <c r="E32" s="1"/>
      <c r="H32" s="85"/>
      <c r="I32" s="85"/>
      <c r="W32" s="3"/>
    </row>
    <row r="33" spans="1:23" ht="27" customHeight="1" x14ac:dyDescent="0.35">
      <c r="A33" s="30" t="s">
        <v>1</v>
      </c>
      <c r="B33" s="138" t="str">
        <f>IF('Verksamhetens IT-behov'!B44&gt;500,"Avropet överstiger 500 timmar,",IF(K30=0,"Vinnande anbud",IF(B30='Verksamhetens IT-behov'!J63,B1,IF(C30='Verksamhetens IT-behov'!J63,C1,IF(D30='Verksamhetens IT-behov'!J63,D1,IF(E30='Verksamhetens IT-behov'!J63,E1,IF(F30='Verksamhetens IT-behov'!J63,F1,IF(G30='Verksamhetens IT-behov'!J63,G1,IF(H30='Verksamhetens IT-behov'!J63,H1,IF(I30='Verksamhetens IT-behov'!J63,I1,IF(J30='Verksamhetens IT-behov'!J63,J1,"")))))))))))</f>
        <v>Vinnande anbud</v>
      </c>
      <c r="C33" s="139"/>
      <c r="D33" s="140"/>
      <c r="E33" s="1"/>
      <c r="H33" s="85"/>
      <c r="I33" s="85"/>
      <c r="W33" s="3"/>
    </row>
    <row r="34" spans="1:23" ht="27" customHeight="1" x14ac:dyDescent="0.35">
      <c r="A34" s="30" t="s">
        <v>20</v>
      </c>
      <c r="B34" s="141" t="str">
        <f>IF('Verksamhetens IT-behov'!B44&gt;500," använd förnyad konkurensutsättning för avrop",IF(K30=0,"",IF(B30='Verksamhetens IT-behov'!J63,B2,IF(C30='Verksamhetens IT-behov'!J63,C2,IF(D30='Verksamhetens IT-behov'!J63,D2,IF(E30='Verksamhetens IT-behov'!J63,E2,IF(F30='Verksamhetens IT-behov'!J63,F2,IF(G30='Verksamhetens IT-behov'!J63,G2,IF(H30='Verksamhetens IT-behov'!J63,H2,IF(I30='Verksamhetens IT-behov'!J63,I2,IF(J30='Verksamhetens IT-behov'!J63,J2,"")))))))))))</f>
        <v/>
      </c>
      <c r="C34" s="142"/>
      <c r="D34" s="143"/>
      <c r="E34" s="1"/>
      <c r="H34" s="85"/>
      <c r="I34" s="85"/>
      <c r="W34" s="3"/>
    </row>
    <row r="35" spans="1:23" ht="27" customHeight="1" x14ac:dyDescent="0.35">
      <c r="A35" s="30" t="s">
        <v>16</v>
      </c>
      <c r="B35" s="141" t="str">
        <f>IF('Verksamhetens IT-behov'!B44&gt;500," ",IF(K30=0,"",IF(B30='Verksamhetens IT-behov'!J63,B3,IF(C30='Verksamhetens IT-behov'!J63,C3,IF(D30='Verksamhetens IT-behov'!J63,D3,IF(E30='Verksamhetens IT-behov'!J63,E3,IF(F30='Verksamhetens IT-behov'!J63,F3,IF(G30='Verksamhetens IT-behov'!J63,G3,IF(H30='Verksamhetens IT-behov'!J63,H3,IF(I30='Verksamhetens IT-behov'!J63,I3,IF(J30='Verksamhetens IT-behov'!J63,J3,"")))))))))))</f>
        <v/>
      </c>
      <c r="C35" s="142"/>
      <c r="D35" s="143"/>
      <c r="E35" s="1"/>
      <c r="H35" s="85"/>
      <c r="I35" s="85"/>
      <c r="W35" s="3"/>
    </row>
    <row r="36" spans="1:23" ht="27" customHeight="1" x14ac:dyDescent="0.35">
      <c r="A36" s="30" t="s">
        <v>17</v>
      </c>
      <c r="B36" s="141" t="str">
        <f>IF('Verksamhetens IT-behov'!B44&gt;500," ",IF(K30=0,"",IF(B30='Verksamhetens IT-behov'!J63,B4,IF(C30='Verksamhetens IT-behov'!J63,C4,IF(D30='Verksamhetens IT-behov'!J63,D4,IF(E30='Verksamhetens IT-behov'!J63,E4,IF(F30='Verksamhetens IT-behov'!J63,F4,IF(G30='Verksamhetens IT-behov'!J63,G4,IF(H30='Verksamhetens IT-behov'!J63,H4,IF(I30='Verksamhetens IT-behov'!J63,I4,IF(J30='Verksamhetens IT-behov'!J63,J4,"")))))))))))</f>
        <v/>
      </c>
      <c r="C36" s="142"/>
      <c r="D36" s="143"/>
      <c r="E36" s="59"/>
      <c r="F36" s="59"/>
      <c r="H36" s="85"/>
      <c r="I36" s="85"/>
      <c r="W36" s="3"/>
    </row>
    <row r="37" spans="1:23" ht="27" customHeight="1" thickBot="1" x14ac:dyDescent="0.5">
      <c r="A37" s="30" t="s">
        <v>18</v>
      </c>
      <c r="B37" s="135" t="str">
        <f>IF('Verksamhetens IT-behov'!B44&gt;500," ",IF(K30=0,"",IF(B30='Verksamhetens IT-behov'!J63,B5,IF(C30='Verksamhetens IT-behov'!J63,C5,IF(D30='Verksamhetens IT-behov'!J63,D5,IF(E30='Verksamhetens IT-behov'!J63,E5,IF(F30='Verksamhetens IT-behov'!J63,F5,IF(G30='Verksamhetens IT-behov'!J63,G5,IF(H30='Verksamhetens IT-behov'!J63,H5,IF(I30='Verksamhetens IT-behov'!J63,I5,IF(J30='Verksamhetens IT-behov'!J63,J5,"")))))))))))</f>
        <v/>
      </c>
      <c r="C37" s="136"/>
      <c r="D37" s="137"/>
      <c r="E37" s="131">
        <f>IF('Verksamhetens IT-behov'!B44&gt;500,"",IF(B30='Verksamhetens IT-behov'!J63,B25,IF(C30='Verksamhetens IT-behov'!J63,C25,IF(D30='Verksamhetens IT-behov'!J63,D25,IF(E30='Verksamhetens IT-behov'!J63,E25,IF(F30='Verksamhetens IT-behov'!J63,F25,IF(G30='Verksamhetens IT-behov'!J63,G25,IF(H30='Verksamhetens IT-behov'!J63,H25,IF(I30='Verksamhetens IT-behov'!J63,I25,IF(J30='Verksamhetens IT-behov'!J63,J25,""))))))))))</f>
        <v>0</v>
      </c>
      <c r="F37" s="132"/>
      <c r="H37" s="85"/>
      <c r="I37" s="85"/>
      <c r="W37" s="3"/>
    </row>
    <row r="38" spans="1:23" ht="20" x14ac:dyDescent="0.4">
      <c r="A38" s="40" t="s">
        <v>28</v>
      </c>
      <c r="E38" s="1"/>
      <c r="H38" s="85"/>
      <c r="I38" s="85"/>
      <c r="W38" s="3"/>
    </row>
    <row r="39" spans="1:23" x14ac:dyDescent="0.35">
      <c r="A39" s="4"/>
      <c r="B39" s="144" t="s">
        <v>11</v>
      </c>
      <c r="C39" s="145"/>
      <c r="D39" s="4" t="s">
        <v>10</v>
      </c>
      <c r="E39" s="1"/>
      <c r="H39" s="85"/>
      <c r="I39" s="85"/>
      <c r="K39" s="3"/>
      <c r="L39" s="3"/>
      <c r="M39" s="3"/>
      <c r="N39" s="3"/>
      <c r="O39" s="3"/>
      <c r="P39" s="3"/>
      <c r="W39" s="3"/>
    </row>
    <row r="40" spans="1:23" x14ac:dyDescent="0.35">
      <c r="A40" s="4" t="s">
        <v>4</v>
      </c>
      <c r="B40" s="133" t="str">
        <f>IF('Verksamhetens IT-behov'!B44&gt;500,"",IF(K30=0,"",IF(B30=1,B1,IF(C30=1,C1,IF(D30=1,D1,IF(E30=1,E1,IF(F30=1,F1,IF(G30=1,G1,IF(H30=1,H1,IF(I30=1,I1,IF(J30=1,J1,"")))))))))))</f>
        <v/>
      </c>
      <c r="C40" s="134"/>
      <c r="D40" s="31">
        <f>IF('Verksamhetens IT-behov'!B44&gt;500,"",IF(B30=1,B25,IF(C30=1,C25,IF(D30=1,D25,IF(E30=1,E25,IF(F30=1,F25,IF(G30=1,G25,IF(H30=1,H25,IF(I30=1,I25,IF(J30=1,J25,""))))))))))</f>
        <v>0</v>
      </c>
      <c r="E40" s="1"/>
      <c r="H40" s="85"/>
      <c r="I40" s="85"/>
    </row>
    <row r="41" spans="1:23" x14ac:dyDescent="0.35">
      <c r="A41" s="4" t="s">
        <v>5</v>
      </c>
      <c r="B41" s="133" t="str">
        <f>IF('Verksamhetens IT-behov'!B44&gt;500,"",IF(K30=0,"",IF(B30=2,B1,IF(C30=2,C1,IF(D30=2,D1,IF(E30=2,E1,IF(F30=2,F1,IF(G30=2,G1,IF(H30=2,H1,IF(I30=2,I1,IF(J30=2,J1,"")))))))))))</f>
        <v/>
      </c>
      <c r="C41" s="134"/>
      <c r="D41" s="31">
        <f>IF('Verksamhetens IT-behov'!B44&gt;500,"",IF(B30=2,B25,IF(C30=2,C25,IF(D30=2,D25,IF(E30=2,E25,IF(F30=2,F25,IF(G30=2,G25,IF(H30=2,H25,IF(I30=2,I25,IF(J30=2,J25,""))))))))))</f>
        <v>0</v>
      </c>
      <c r="E41" s="1"/>
      <c r="H41" s="85"/>
      <c r="I41" s="85"/>
    </row>
    <row r="42" spans="1:23" x14ac:dyDescent="0.35">
      <c r="A42" s="4" t="s">
        <v>6</v>
      </c>
      <c r="B42" s="133" t="str">
        <f>IF('Verksamhetens IT-behov'!B44&gt;500,"",IF(K30=0,"",IF(B30=3,B1,IF(C30=3,C1,IF(D30=3,D1,IF(E30=3,E1,IF(F30=3,F1,IF(G30=3,G1,IF(H30=3,H1,IF(I30=3,I1,IF(J30=3,J1,"")))))))))))</f>
        <v/>
      </c>
      <c r="C42" s="134"/>
      <c r="D42" s="31">
        <f>IF('Verksamhetens IT-behov'!B44&gt;500,"",IF(B30=3,B25,IF(C30=3,C25,IF(D30=3,D25,IF(E30=3,E25,IF(F30=3,F25,IF(G30=3,G25,IF(H30=3,H25,IF(I30=3,I25,IF(J30=3,J25,""))))))))))</f>
        <v>0</v>
      </c>
      <c r="E42" s="1"/>
      <c r="H42" s="85"/>
      <c r="I42" s="85"/>
    </row>
    <row r="43" spans="1:23" x14ac:dyDescent="0.35">
      <c r="A43" s="4" t="s">
        <v>31</v>
      </c>
      <c r="B43" s="133" t="str">
        <f>IF('Verksamhetens IT-behov'!B44&gt;500,"",IF(K30=0,"",IF(B30=4,B1,IF(C30=4,C1,IF(D30=4,D1,IF(E30=4,E1,IF(F30=4,F1,IF(G30=4,G1,IF(H30=4,H1,IF(I30=4,I1,IF(J30=4,J1,"")))))))))))</f>
        <v/>
      </c>
      <c r="C43" s="134"/>
      <c r="D43" s="31">
        <f>IF('Verksamhetens IT-behov'!B44&gt;500,"",IF(B30=4,B25,IF(C30=4,C25,IF(D30=4,D25,IF(E30=4,E25,IF(F30=4,F25,IF(G30=4,G25,IF(H30=4,H25,IF(I30=4,I25,IF(J30=4,J25,""))))))))))</f>
        <v>0</v>
      </c>
      <c r="E43" s="1"/>
      <c r="H43" s="85"/>
      <c r="I43" s="85"/>
    </row>
    <row r="44" spans="1:23" x14ac:dyDescent="0.35">
      <c r="A44" s="4" t="s">
        <v>32</v>
      </c>
      <c r="B44" s="133" t="str">
        <f>IF('Verksamhetens IT-behov'!B44&gt;500,"",IF(K30=0,"",IF(B30=5,B1,IF(C30=5,C1,IF(D30=5,D1,IF(E30=5,E1,IF(F30=5,F1,IF(G30=5,G1,IF(H30=5,H1,IF(I30=5,I1,IF(J30=5,J1,"")))))))))))</f>
        <v/>
      </c>
      <c r="C44" s="134"/>
      <c r="D44" s="31">
        <f>IF('Verksamhetens IT-behov'!B44&gt;500,"",IF(B30=5,B25,IF(C30=5,C25,IF(D30=5,D25,IF(E30=5,E25,IF(F30=5,F25,IF(G30=5,G25,IF(H30=5,H25,IF(I30=5,I25,IF(J30=5,J25,""))))))))))</f>
        <v>0</v>
      </c>
      <c r="E44" s="1"/>
      <c r="H44" s="85"/>
      <c r="I44" s="85"/>
    </row>
    <row r="45" spans="1:23" x14ac:dyDescent="0.35">
      <c r="A45" s="4" t="s">
        <v>33</v>
      </c>
      <c r="B45" s="133" t="str">
        <f>IF('Verksamhetens IT-behov'!B44&gt;500,"",IF(K30=0,"",IF(B30=6,B1,IF(C30=6,C1,IF(D30=6,D1,IF(E30=6,E1,IF(F30=6,F1,IF(G30=6,G1,IF(H30=6,H1,IF(I30=6,I1,IF(J30=6,J1,"")))))))))))</f>
        <v/>
      </c>
      <c r="C45" s="134"/>
      <c r="D45" s="31">
        <f>IF('Verksamhetens IT-behov'!B44&gt;500,"",IF(B30=6,B25,IF(C30=6,C25,IF(D30=6,D25,IF(E30=6,E25,IF(F30=6,F25,IF(G30=6,G25,IF(H30=6,H25,IF(I30=6,I25,IF(J30=6,J25,""))))))))))</f>
        <v>0</v>
      </c>
      <c r="E45" s="1"/>
      <c r="H45" s="85"/>
      <c r="I45" s="85"/>
    </row>
    <row r="46" spans="1:23" x14ac:dyDescent="0.35">
      <c r="A46" s="4" t="s">
        <v>45</v>
      </c>
      <c r="B46" s="133" t="str">
        <f>IF('Verksamhetens IT-behov'!B44&gt;500,"",IF(K30=0,"",IF(B30=7,B1,IF(C30=7,C1,IF(D30=7,D1,IF(E30=7,E1,IF(F30=7,F1,IF(G30=7,G1,IF(H30=7,H1,IF(I30=7,I1,IF(J30=7,J1,"")))))))))))</f>
        <v/>
      </c>
      <c r="C46" s="134"/>
      <c r="D46" s="31">
        <f>IF('Verksamhetens IT-behov'!B44&gt;500,"",IF(B30=7,B25,IF(C30=7,C25,IF(D30=7,D25,IF(E30=7,E25,IF(F30=7,F25,IF(G30=7,G25,IF(H30=7,H25,IF(I30=7,I25,IF(J30=7,J25,""))))))))))</f>
        <v>0</v>
      </c>
      <c r="E46" s="1"/>
      <c r="H46" s="85"/>
      <c r="I46" s="85"/>
    </row>
    <row r="47" spans="1:23" x14ac:dyDescent="0.35">
      <c r="A47" s="4" t="s">
        <v>46</v>
      </c>
      <c r="B47" s="133" t="str">
        <f>IF('Verksamhetens IT-behov'!B44&gt;500,"",IF(K30=0,"",IF(B30=8,B1,IF(C30=8,C1,IF(D30=8,D1,IF(E30=8,E1,IF(F30=8,F1,IF(G30=8,G1,IF(H30=8,H1,IF(I30=8,I1,IF(J30=8,J1,"")))))))))))</f>
        <v/>
      </c>
      <c r="C47" s="134"/>
      <c r="D47" s="31">
        <f>IF('Verksamhetens IT-behov'!B44&gt;500,"",IF(B30=8,B25,IF(C30=8,C25,IF(D30=8,D25,IF(E30=8,E25,IF(F30=8,F25,IF(G30=8,G25,IF(H30=8,H25,IF(I30=8,I25,IF(J30=8,J25,""))))))))))</f>
        <v>0</v>
      </c>
      <c r="E47" s="1"/>
    </row>
    <row r="48" spans="1:23" x14ac:dyDescent="0.35">
      <c r="A48" s="4" t="s">
        <v>47</v>
      </c>
      <c r="B48" s="133" t="str">
        <f>IF('Verksamhetens IT-behov'!B44&gt;500,"",IF(K30=0,"",IF(B30=9,B1,IF(C30=9,C1,IF(D30=9,D1,IF(E30=9,E1,IF(F30=9,F1,IF(G30=9,G1,IF(H30=9,H1,IF(I30=9,I1,IF(J30=9,J1,"")))))))))))</f>
        <v/>
      </c>
      <c r="C48" s="134"/>
      <c r="D48" s="31">
        <f>IF('Verksamhetens IT-behov'!B44&gt;500,"",IF(B30=89,B25,IF(C30=9,C25,IF(D30=9,D25,IF(E30=9,E25,IF(F30=9,F25,IF(G30=9,G25,IF(H30=9,H25,IF(I30=9,I25,IF(J30=9,J25,""))))))))))</f>
        <v>0</v>
      </c>
    </row>
    <row r="49" spans="1:5" x14ac:dyDescent="0.35">
      <c r="A49" s="20"/>
      <c r="B49" s="20"/>
      <c r="C49" s="20"/>
      <c r="D49" s="20"/>
      <c r="E49" s="1"/>
    </row>
    <row r="50" spans="1:5" x14ac:dyDescent="0.35">
      <c r="A50" s="20"/>
      <c r="B50" s="20"/>
      <c r="C50" s="20"/>
      <c r="E50" s="1"/>
    </row>
    <row r="51" spans="1:5" x14ac:dyDescent="0.35">
      <c r="A51" s="20"/>
      <c r="B51" s="20"/>
      <c r="C51" s="20"/>
      <c r="E51" s="1"/>
    </row>
    <row r="52" spans="1:5" x14ac:dyDescent="0.35">
      <c r="A52" s="20"/>
      <c r="B52" s="20"/>
      <c r="C52" s="20"/>
      <c r="E52" s="1"/>
    </row>
    <row r="53" spans="1:5" x14ac:dyDescent="0.35">
      <c r="A53" s="20"/>
      <c r="B53" s="20"/>
      <c r="C53" s="20"/>
      <c r="E53" s="1"/>
    </row>
    <row r="54" spans="1:5" x14ac:dyDescent="0.35">
      <c r="A54" s="20"/>
      <c r="B54" s="20"/>
      <c r="C54" s="20"/>
      <c r="E54" s="1"/>
    </row>
    <row r="55" spans="1:5" x14ac:dyDescent="0.35">
      <c r="A55" s="20"/>
      <c r="B55" s="20"/>
      <c r="C55" s="20"/>
      <c r="E55" s="1"/>
    </row>
    <row r="56" spans="1:5" x14ac:dyDescent="0.35">
      <c r="A56" s="20"/>
      <c r="B56" s="20"/>
      <c r="C56" s="20"/>
      <c r="E56" s="1"/>
    </row>
    <row r="57" spans="1:5" x14ac:dyDescent="0.35">
      <c r="A57" s="20"/>
      <c r="B57" s="20"/>
      <c r="C57" s="20"/>
      <c r="E57" s="1"/>
    </row>
    <row r="58" spans="1:5" x14ac:dyDescent="0.35">
      <c r="A58" s="20"/>
      <c r="B58" s="20"/>
      <c r="C58" s="20"/>
      <c r="E58" s="1"/>
    </row>
    <row r="59" spans="1:5" x14ac:dyDescent="0.35">
      <c r="A59" s="20"/>
      <c r="B59" s="20"/>
      <c r="C59" s="20"/>
      <c r="E59" s="1"/>
    </row>
    <row r="60" spans="1:5" x14ac:dyDescent="0.35">
      <c r="A60" s="20"/>
      <c r="B60" s="20"/>
      <c r="C60" s="20"/>
      <c r="E60" s="1"/>
    </row>
    <row r="61" spans="1:5" x14ac:dyDescent="0.35">
      <c r="A61" s="20"/>
      <c r="B61" s="20"/>
      <c r="C61" s="20"/>
      <c r="E61" s="1"/>
    </row>
    <row r="62" spans="1:5" x14ac:dyDescent="0.35">
      <c r="A62" s="20"/>
      <c r="B62" s="20"/>
      <c r="C62" s="20"/>
      <c r="E62" s="1"/>
    </row>
    <row r="63" spans="1:5" x14ac:dyDescent="0.35">
      <c r="A63" s="20"/>
      <c r="B63" s="20"/>
      <c r="C63" s="20"/>
      <c r="E63" s="1"/>
    </row>
  </sheetData>
  <sheetProtection algorithmName="SHA-512" hashValue="ZlHCUAdCjTgbP44Tw05lshyvzdmeET+FogZRGfLbIw0aAxGDw81DwNIK+2WLrgDF1dkSi2OpgZZVpMs2rgekDA==" saltValue="wLd3A/xMn6mlAntrFRntkg==" spinCount="100000" sheet="1" objects="1" scenarios="1"/>
  <mergeCells count="16">
    <mergeCell ref="E37:F37"/>
    <mergeCell ref="B48:C48"/>
    <mergeCell ref="B37:D37"/>
    <mergeCell ref="B33:D33"/>
    <mergeCell ref="B34:D34"/>
    <mergeCell ref="B35:D35"/>
    <mergeCell ref="B36:D36"/>
    <mergeCell ref="B40:C40"/>
    <mergeCell ref="B39:C39"/>
    <mergeCell ref="B41:C41"/>
    <mergeCell ref="B42:C42"/>
    <mergeCell ref="B43:C43"/>
    <mergeCell ref="B44:C44"/>
    <mergeCell ref="B45:C45"/>
    <mergeCell ref="B46:C46"/>
    <mergeCell ref="B47:C47"/>
  </mergeCells>
  <phoneticPr fontId="19" type="noConversion"/>
  <dataValidations disablePrompts="1" count="1">
    <dataValidation errorStyle="warning" allowBlank="1" showInputMessage="1" showErrorMessage="1" sqref="B33:B37" xr:uid="{00000000-0002-0000-0200-000002000000}"/>
  </dataValidations>
  <hyperlinks>
    <hyperlink ref="F5" r:id="rId1" xr:uid="{B5626EB7-D932-4CC5-BEE7-B64EA76728C2}"/>
    <hyperlink ref="G5" r:id="rId2" display="mailto:avrop.itkonsult@knowit.se" xr:uid="{1582C3EC-3358-429B-A02C-849756431273}"/>
  </hyperlinks>
  <pageMargins left="0.62992125984251968" right="0.62992125984251968" top="0.74803149606299213" bottom="0.74803149606299213" header="0.31496062992125984" footer="0.31496062992125984"/>
  <pageSetup paperSize="9" scale="47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3725D-662F-44C0-AFA8-9CFCE5E998C9}">
  <dimension ref="A1:I18"/>
  <sheetViews>
    <sheetView workbookViewId="0">
      <selection activeCell="J13" sqref="J13"/>
    </sheetView>
  </sheetViews>
  <sheetFormatPr defaultRowHeight="13.5" x14ac:dyDescent="0.35"/>
  <sheetData>
    <row r="1" spans="1:9" ht="15" x14ac:dyDescent="0.4">
      <c r="A1" s="71" t="s">
        <v>67</v>
      </c>
      <c r="B1" s="72"/>
      <c r="C1" s="72"/>
      <c r="D1" s="72"/>
      <c r="E1" s="72"/>
      <c r="F1" s="72"/>
      <c r="G1" s="72"/>
      <c r="H1" s="72"/>
      <c r="I1" s="72"/>
    </row>
    <row r="2" spans="1:9" ht="15" x14ac:dyDescent="0.4">
      <c r="A2" s="71" t="s">
        <v>68</v>
      </c>
      <c r="B2" s="72"/>
      <c r="C2" s="72"/>
      <c r="D2" s="72"/>
      <c r="E2" s="72"/>
      <c r="F2" s="72"/>
      <c r="G2" s="72"/>
      <c r="H2" s="72"/>
      <c r="I2" s="72"/>
    </row>
    <row r="3" spans="1:9" ht="15" x14ac:dyDescent="0.4">
      <c r="A3" s="71" t="s">
        <v>55</v>
      </c>
      <c r="B3" s="72"/>
      <c r="C3" s="72"/>
      <c r="D3" s="72"/>
      <c r="E3" s="72"/>
      <c r="F3" s="72"/>
      <c r="G3" s="72"/>
      <c r="H3" s="72"/>
      <c r="I3" s="72"/>
    </row>
    <row r="4" spans="1:9" ht="15" x14ac:dyDescent="0.4">
      <c r="A4" s="71" t="s">
        <v>56</v>
      </c>
      <c r="B4" s="72"/>
      <c r="C4" s="72"/>
      <c r="D4" s="72"/>
      <c r="E4" s="72"/>
      <c r="F4" s="72"/>
      <c r="G4" s="72"/>
      <c r="H4" s="72"/>
      <c r="I4" s="72"/>
    </row>
    <row r="5" spans="1:9" ht="15" x14ac:dyDescent="0.4">
      <c r="A5" s="71" t="s">
        <v>57</v>
      </c>
      <c r="B5" s="72"/>
      <c r="C5" s="72"/>
      <c r="D5" s="72"/>
      <c r="E5" s="72"/>
      <c r="F5" s="72"/>
      <c r="G5" s="72"/>
      <c r="H5" s="72"/>
      <c r="I5" s="72"/>
    </row>
    <row r="6" spans="1:9" ht="15" x14ac:dyDescent="0.4">
      <c r="A6" s="71" t="s">
        <v>58</v>
      </c>
      <c r="B6" s="72"/>
      <c r="C6" s="72"/>
      <c r="D6" s="72"/>
      <c r="E6" s="72"/>
      <c r="F6" s="72"/>
      <c r="G6" s="72"/>
      <c r="H6" s="72"/>
      <c r="I6" s="72"/>
    </row>
    <row r="7" spans="1:9" ht="15" x14ac:dyDescent="0.4">
      <c r="A7" s="71" t="s">
        <v>59</v>
      </c>
      <c r="B7" s="72"/>
      <c r="C7" s="72"/>
      <c r="D7" s="72"/>
      <c r="E7" s="72"/>
      <c r="F7" s="72"/>
      <c r="G7" s="72"/>
      <c r="H7" s="72"/>
      <c r="I7" s="72"/>
    </row>
    <row r="8" spans="1:9" ht="15" x14ac:dyDescent="0.4">
      <c r="A8" s="71" t="s">
        <v>60</v>
      </c>
      <c r="B8" s="72"/>
      <c r="C8" s="72"/>
      <c r="D8" s="72"/>
      <c r="E8" s="72"/>
      <c r="F8" s="72"/>
      <c r="G8" s="72"/>
      <c r="H8" s="72"/>
      <c r="I8" s="72"/>
    </row>
    <row r="9" spans="1:9" ht="15" x14ac:dyDescent="0.4">
      <c r="A9" s="71" t="s">
        <v>61</v>
      </c>
      <c r="B9" s="72"/>
      <c r="C9" s="72"/>
      <c r="D9" s="72"/>
      <c r="E9" s="72"/>
      <c r="F9" s="72"/>
      <c r="G9" s="72"/>
      <c r="H9" s="72"/>
      <c r="I9" s="72"/>
    </row>
    <row r="10" spans="1:9" ht="15" x14ac:dyDescent="0.4">
      <c r="A10" s="71" t="s">
        <v>62</v>
      </c>
      <c r="B10" s="72"/>
      <c r="C10" s="72"/>
      <c r="D10" s="72"/>
      <c r="E10" s="72"/>
      <c r="F10" s="72"/>
      <c r="G10" s="72"/>
      <c r="H10" s="72"/>
      <c r="I10" s="72"/>
    </row>
    <row r="11" spans="1:9" ht="15" x14ac:dyDescent="0.4">
      <c r="A11" s="71" t="s">
        <v>81</v>
      </c>
      <c r="B11" s="72"/>
      <c r="C11" s="72"/>
      <c r="D11" s="72"/>
      <c r="E11" s="72"/>
      <c r="F11" s="72"/>
      <c r="G11" s="72"/>
      <c r="H11" s="72"/>
      <c r="I11" s="72"/>
    </row>
    <row r="12" spans="1:9" ht="15" x14ac:dyDescent="0.4">
      <c r="A12" s="71" t="s">
        <v>69</v>
      </c>
      <c r="B12" s="72"/>
      <c r="C12" s="72"/>
      <c r="D12" s="72"/>
      <c r="E12" s="72"/>
      <c r="F12" s="72"/>
      <c r="G12" s="72"/>
      <c r="H12" s="72"/>
      <c r="I12" s="72"/>
    </row>
    <row r="13" spans="1:9" ht="15" x14ac:dyDescent="0.4">
      <c r="A13" s="72"/>
      <c r="B13" s="73"/>
      <c r="C13" s="73"/>
      <c r="D13" s="73"/>
      <c r="E13" s="73"/>
      <c r="F13" s="72"/>
      <c r="G13" s="72"/>
      <c r="H13" s="72"/>
      <c r="I13" s="72"/>
    </row>
    <row r="14" spans="1:9" ht="15" x14ac:dyDescent="0.4">
      <c r="A14" s="71" t="s">
        <v>63</v>
      </c>
      <c r="B14" s="73"/>
      <c r="C14" s="73"/>
      <c r="D14" s="73"/>
      <c r="E14" s="73"/>
      <c r="F14" s="72"/>
      <c r="G14" s="72"/>
      <c r="H14" s="72"/>
      <c r="I14" s="72"/>
    </row>
    <row r="15" spans="1:9" ht="15" x14ac:dyDescent="0.4">
      <c r="A15" s="71" t="s">
        <v>64</v>
      </c>
      <c r="B15" s="73"/>
      <c r="C15" s="73"/>
      <c r="D15" s="73"/>
      <c r="E15" s="73"/>
      <c r="F15" s="72"/>
      <c r="G15" s="72"/>
      <c r="H15" s="72"/>
      <c r="I15" s="72"/>
    </row>
    <row r="16" spans="1:9" ht="15" x14ac:dyDescent="0.4">
      <c r="A16" s="71" t="s">
        <v>65</v>
      </c>
      <c r="B16" s="73"/>
      <c r="C16" s="73"/>
      <c r="D16" s="73"/>
      <c r="E16" s="73"/>
      <c r="F16" s="72"/>
      <c r="G16" s="72"/>
      <c r="H16" s="72"/>
      <c r="I16" s="72"/>
    </row>
    <row r="17" spans="1:9" ht="15" x14ac:dyDescent="0.4">
      <c r="A17" s="71" t="s">
        <v>66</v>
      </c>
      <c r="B17" s="73"/>
      <c r="C17" s="73"/>
      <c r="D17" s="73"/>
      <c r="E17" s="73"/>
      <c r="F17" s="72"/>
      <c r="G17" s="72"/>
      <c r="H17" s="72"/>
      <c r="I17" s="72"/>
    </row>
    <row r="18" spans="1:9" ht="15" x14ac:dyDescent="0.4">
      <c r="A18" s="72"/>
      <c r="B18" s="72"/>
      <c r="C18" s="72"/>
      <c r="D18" s="72"/>
      <c r="E18" s="72"/>
      <c r="F18" s="72"/>
      <c r="G18" s="72"/>
      <c r="H18" s="72"/>
      <c r="I18" s="7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Verksamhetens IT-behov</vt:lpstr>
      <vt:lpstr>Prismatris </vt:lpstr>
      <vt:lpstr>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Wedholm</dc:creator>
  <cp:lastModifiedBy>Erik Baggström</cp:lastModifiedBy>
  <cp:lastPrinted>2021-02-01T11:21:33Z</cp:lastPrinted>
  <dcterms:created xsi:type="dcterms:W3CDTF">2016-05-19T07:07:08Z</dcterms:created>
  <dcterms:modified xsi:type="dcterms:W3CDTF">2025-04-25T11:37:14Z</dcterms:modified>
</cp:coreProperties>
</file>