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YvSoldem\Work Folders\Profil\Desktop\1. Platina-Öppna ärenden\"/>
    </mc:Choice>
  </mc:AlternateContent>
  <xr:revisionPtr revIDLastSave="0" documentId="8_{3B3CDD55-F56F-40D8-88A1-0E616FC02EFF}" xr6:coauthVersionLast="47" xr6:coauthVersionMax="47" xr10:uidLastSave="{00000000-0000-0000-0000-000000000000}"/>
  <bookViews>
    <workbookView xWindow="2340" yWindow="2340" windowWidth="21600" windowHeight="11295" xr2:uid="{00000000-000D-0000-FFFF-FFFF00000000}"/>
  </bookViews>
  <sheets>
    <sheet name="Ledning av IT-projekt" sheetId="1" r:id="rId1"/>
    <sheet name="Prismatris " sheetId="2" r:id="rId2"/>
    <sheet name="Inform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4" i="1" l="1"/>
  <c r="L20" i="2" l="1"/>
  <c r="F20" i="2" s="1"/>
  <c r="L12" i="2"/>
  <c r="L19" i="2"/>
  <c r="J19" i="2" s="1"/>
  <c r="I20" i="2" l="1"/>
  <c r="B20" i="2"/>
  <c r="J20" i="2"/>
  <c r="J21" i="2" s="1"/>
  <c r="C20" i="2"/>
  <c r="D20" i="2"/>
  <c r="G20" i="2"/>
  <c r="H20" i="2"/>
  <c r="E20" i="2"/>
  <c r="C19" i="2"/>
  <c r="D19" i="2"/>
  <c r="E19" i="2"/>
  <c r="F19" i="2"/>
  <c r="F21" i="2" s="1"/>
  <c r="G19" i="2"/>
  <c r="H19" i="2"/>
  <c r="I19" i="2"/>
  <c r="B19" i="2"/>
  <c r="L11" i="2"/>
  <c r="B21" i="2" l="1"/>
  <c r="I21" i="2"/>
  <c r="E21" i="2"/>
  <c r="H21" i="2"/>
  <c r="G21" i="2"/>
  <c r="D21" i="2"/>
  <c r="C21" i="2"/>
  <c r="G11" i="2"/>
  <c r="H11" i="2"/>
  <c r="I11" i="2"/>
  <c r="E11" i="2"/>
  <c r="F11" i="2"/>
  <c r="J11" i="2"/>
  <c r="C11" i="2"/>
  <c r="D11" i="2"/>
  <c r="B11" i="2"/>
  <c r="E50" i="1" l="1"/>
  <c r="B12" i="2"/>
  <c r="B13" i="2" s="1"/>
  <c r="B25" i="2" s="1"/>
  <c r="F12" i="2"/>
  <c r="F13" i="2" s="1"/>
  <c r="F25" i="2" s="1"/>
  <c r="I12" i="2"/>
  <c r="I13" i="2" s="1"/>
  <c r="I25" i="2" s="1"/>
  <c r="G12" i="2"/>
  <c r="G13" i="2" s="1"/>
  <c r="G25" i="2" s="1"/>
  <c r="E12" i="2"/>
  <c r="E13" i="2" s="1"/>
  <c r="E25" i="2" s="1"/>
  <c r="H12" i="2"/>
  <c r="H13" i="2" s="1"/>
  <c r="H25" i="2" s="1"/>
  <c r="D12" i="2"/>
  <c r="D13" i="2" s="1"/>
  <c r="D25" i="2" s="1"/>
  <c r="J12" i="2"/>
  <c r="J13" i="2" s="1"/>
  <c r="J25" i="2" s="1"/>
  <c r="C12" i="2"/>
  <c r="C13" i="2" s="1"/>
  <c r="C25" i="2" s="1"/>
  <c r="K30" i="2" l="1"/>
  <c r="D27" i="2"/>
  <c r="D28" i="2" s="1"/>
  <c r="J27" i="2"/>
  <c r="J28" i="2" s="1"/>
  <c r="I27" i="2"/>
  <c r="I28" i="2" s="1"/>
  <c r="C27" i="2"/>
  <c r="C28" i="2" s="1"/>
  <c r="F27" i="2"/>
  <c r="F28" i="2" s="1"/>
  <c r="B27" i="2"/>
  <c r="B28" i="2" s="1"/>
  <c r="H27" i="2"/>
  <c r="H28" i="2" s="1"/>
  <c r="G27" i="2"/>
  <c r="G28" i="2" s="1"/>
  <c r="E27" i="2"/>
  <c r="E28" i="2" s="1"/>
  <c r="C30" i="2" l="1"/>
  <c r="B30" i="2"/>
  <c r="D30" i="2"/>
  <c r="J30" i="2"/>
  <c r="G30" i="2"/>
  <c r="H30" i="2"/>
  <c r="F30" i="2"/>
  <c r="E30" i="2"/>
  <c r="I30" i="2"/>
  <c r="B33" i="2" l="1"/>
  <c r="F45" i="1" s="1"/>
  <c r="B34" i="2"/>
  <c r="F46" i="1" s="1"/>
  <c r="B35" i="2"/>
  <c r="F47" i="1" s="1"/>
  <c r="B36" i="2"/>
  <c r="F48" i="1" s="1"/>
  <c r="B37" i="2"/>
  <c r="F49" i="1" s="1"/>
  <c r="E37" i="2"/>
  <c r="B47" i="2"/>
  <c r="F60" i="1" s="1"/>
  <c r="D48" i="2"/>
  <c r="J61" i="1" s="1"/>
  <c r="D43" i="2"/>
  <c r="J56" i="1" s="1"/>
  <c r="D45" i="2"/>
  <c r="J58" i="1" s="1"/>
  <c r="D41" i="2"/>
  <c r="J54" i="1" s="1"/>
  <c r="D46" i="2"/>
  <c r="J59" i="1" s="1"/>
  <c r="D44" i="2"/>
  <c r="J57" i="1" s="1"/>
  <c r="D47" i="2"/>
  <c r="J60" i="1" s="1"/>
  <c r="D40" i="2"/>
  <c r="D42" i="2"/>
  <c r="J55" i="1" s="1"/>
  <c r="B42" i="2"/>
  <c r="F55" i="1" s="1"/>
  <c r="B43" i="2"/>
  <c r="F56" i="1" s="1"/>
  <c r="B40" i="2"/>
  <c r="B46" i="2"/>
  <c r="F59" i="1" s="1"/>
  <c r="B48" i="2"/>
  <c r="B44" i="2"/>
  <c r="F57" i="1" s="1"/>
  <c r="B41" i="2"/>
  <c r="F54" i="1" s="1"/>
  <c r="B45" i="2"/>
  <c r="F58" i="1" s="1"/>
  <c r="N19" i="2"/>
  <c r="H41" i="1" s="1"/>
  <c r="N11" i="2"/>
  <c r="H35" i="1" s="1"/>
  <c r="N20" i="2"/>
  <c r="H42" i="1" s="1"/>
  <c r="N12" i="2"/>
  <c r="H36" i="1" s="1"/>
  <c r="G51" i="1" l="1"/>
  <c r="J53" i="1"/>
  <c r="F53" i="1"/>
  <c r="F61" i="1" l="1"/>
  <c r="I11" i="1"/>
  <c r="I7" i="1"/>
  <c r="I10" i="1"/>
  <c r="I8"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Wedholm</author>
  </authors>
  <commentList>
    <comment ref="B20" authorId="0" shapeId="0" xr:uid="{62824D2C-86F7-4BA1-89C2-D590519CDBEF}">
      <text>
        <r>
          <rPr>
            <sz val="9"/>
            <color indexed="81"/>
            <rFont val="Tahoma"/>
            <family val="2"/>
          </rPr>
          <t xml:space="preserve">Kund beskriver uppdraget som konsult ska utföra samt eventuella system konsulten ska ha god kunskap i.  
</t>
        </r>
      </text>
    </comment>
    <comment ref="B33" authorId="0" shapeId="0" xr:uid="{9C4A5EEE-757B-4E1E-B122-EFE4809521B4}">
      <text>
        <r>
          <rPr>
            <b/>
            <sz val="9"/>
            <color indexed="81"/>
            <rFont val="Tahoma"/>
            <family val="2"/>
          </rPr>
          <t xml:space="preserve">Kravspecifikation konsult
</t>
        </r>
        <r>
          <rPr>
            <sz val="9"/>
            <color indexed="81"/>
            <rFont val="Tahoma"/>
            <family val="2"/>
          </rPr>
          <t xml:space="preserve">Uppdrag som Förvaltningsledare kan innebära arbete med ledning och styrning av en organisations löpande förvaltning av programvara, både vad gäller användarnära och systemnära programvaror. Arbetet kan, förutom att ta fram förvaltningsplaner, även innebära rättningar av fel och planering av vidareutveckling. Konsulterna ska ha kunskap om hur förvaltningsorganisationer bör utformas för att vara effektiv samt kunskap om metoder, verktyg och modeller för löpande förvaltningsstyrning, pm3 eller likvärdigt.
</t>
        </r>
        <r>
          <rPr>
            <b/>
            <sz val="9"/>
            <color indexed="81"/>
            <rFont val="Tahoma"/>
            <family val="2"/>
          </rPr>
          <t xml:space="preserve">
</t>
        </r>
        <r>
          <rPr>
            <sz val="9"/>
            <color indexed="81"/>
            <rFont val="Tahoma"/>
            <family val="2"/>
          </rPr>
          <t>Konsulten ska:</t>
        </r>
        <r>
          <rPr>
            <b/>
            <sz val="9"/>
            <color indexed="81"/>
            <rFont val="Tahoma"/>
            <family val="2"/>
          </rPr>
          <t xml:space="preserve">
- </t>
        </r>
        <r>
          <rPr>
            <sz val="9"/>
            <color indexed="81"/>
            <rFont val="Tahoma"/>
            <family val="2"/>
          </rPr>
          <t xml:space="preserve">Arbetat minst 6 år som konsult inom rollen med erfarenhet av uppdrag enligt beskrivning ovan.
- Tala och skriva svenska flytande.
- Inneha utbildning med examen på universitets/högskole/yrkeshögskole nivå eller motsvarande, om utbildning saknas ska konsulten arbetat minst 8 år inom rollen. En avropande kund får inte i en beställning ställa krav på specifik utbildning.
- inneha giltig pm3 certifiering eller likvärdigt.
- Genomgått relevanta kurser inom området, inneha relevanta certifikat samt en hög och aktuell kompetens inom området, kunna leda grupper och arbeta självständigt. 
- ha gått minst tre olika kurser inom respektive kompetensområde varav en det senaste året räknat från och med beställningsdatum. En avropande kund får inte i en beställning ställa egna krav på specifika kurser eller certifikat.
- ha genomgått minst tre kurser inom sitt kompetensområde som omfattat minst två heldagar vardera (det behöver inte vara samma kurser som punkten ovan).
</t>
        </r>
      </text>
    </comment>
    <comment ref="B34" authorId="0" shapeId="0" xr:uid="{7C8D3FFB-F882-4435-B9F5-A0985D7C90D3}">
      <text>
        <r>
          <rPr>
            <sz val="9"/>
            <color indexed="81"/>
            <rFont val="Tahoma"/>
            <family val="2"/>
          </rPr>
          <t xml:space="preserve">Maximalt 500 timmar per avrop
</t>
        </r>
      </text>
    </comment>
    <comment ref="C34" authorId="0" shapeId="0" xr:uid="{426B78D2-273D-45E4-BE77-DC2C913B7D49}">
      <text>
        <r>
          <rPr>
            <sz val="9"/>
            <color indexed="81"/>
            <rFont val="Tahoma"/>
            <family val="2"/>
          </rPr>
          <t>Ange om ni vill att ramavtalsleverantören ska svara med CV</t>
        </r>
        <r>
          <rPr>
            <sz val="9"/>
            <color indexed="81"/>
            <rFont val="Tahoma"/>
            <family val="2"/>
          </rPr>
          <t xml:space="preserve">
</t>
        </r>
      </text>
    </comment>
    <comment ref="D34" authorId="0" shapeId="0" xr:uid="{C740A389-B7B9-46E5-9F1F-059B18E681B8}">
      <text>
        <r>
          <rPr>
            <b/>
            <sz val="9"/>
            <color indexed="81"/>
            <rFont val="Tahoma"/>
            <family val="2"/>
          </rPr>
          <t>Ramavtalsleverantören anger namn på konsult samt bifogar CV</t>
        </r>
      </text>
    </comment>
    <comment ref="B39" authorId="0" shapeId="0" xr:uid="{3BCB6DD1-FB20-4DD3-BA5D-BCAE28A98BD3}">
      <text>
        <r>
          <rPr>
            <b/>
            <sz val="9"/>
            <color indexed="81"/>
            <rFont val="Tahoma"/>
            <family val="2"/>
          </rPr>
          <t xml:space="preserve">Kravspecifikation konsult
</t>
        </r>
        <r>
          <rPr>
            <sz val="9"/>
            <color indexed="81"/>
            <rFont val="Tahoma"/>
            <family val="2"/>
          </rPr>
          <t xml:space="preserve">Uppdrag som Projektledare kan innebära arbete med att leda och ansvara för ett, i tid och omfattning, avgränsat uppdrag. Exempelvis omfattas arbete med att utarbeta projektmål och tidplaner, bemanningsplanering, operativ ledning av projektets deltagare, uppföljning och rapportering, fördelning och prioritering av resurser och arbete samt dialog med och samordning av beställare, användare och andra intressenter. Konsulterna ska ha kunskap om olika typer av projektstyrningsmodeller.
</t>
        </r>
        <r>
          <rPr>
            <b/>
            <sz val="9"/>
            <color indexed="81"/>
            <rFont val="Tahoma"/>
            <family val="2"/>
          </rPr>
          <t xml:space="preserve">
</t>
        </r>
        <r>
          <rPr>
            <sz val="9"/>
            <color indexed="81"/>
            <rFont val="Tahoma"/>
            <family val="2"/>
          </rPr>
          <t xml:space="preserve">Konsulten ska:
- Arbetat minst 6 år som konsult inom rollen med erfarenhet av uppdrag enligt beskrivning ovan.
- Tala och skriva svenska flytande.
- Inneha utbildning med examen på universitets/högskole/yrkeshögskole nivå eller motsvarande, om utbildning saknas ska konsulten arbetat minst 8 år inom rollen. En avropande kund får inte i en beställning ställa krav på specifik utbildning.
- inneha giltig Prince2, PMP eller IPMA (A-C) certifiering eller likvärdigt.
- Genomgått relevanta kurser inom området, inneha relevanta certifikat samt en hög och aktuell kompetens inom området, kunna leda grupper och arbeta självständigt. 
- ha gått minst tre olika kurser inom kompetensområdet varav en det senaste året räknat från och med beställningsdatum. En avropande kund får inte i en beställning ställa egna krav på specifika kurser eller certifikat.
- ha genomgått minst tre kurser inom sitt kompetensområde som omfattat minst två heldagar vardera (det behöver inte vara samma kurser som punkten ovan).
- god erfarenhet av att leda större projektgrupper. Med god erfarenhet avses att ha lett minst fem projekt med projektgrupper om minst 20 personer.
</t>
        </r>
      </text>
    </comment>
    <comment ref="B40" authorId="0" shapeId="0" xr:uid="{F9DFF86F-8F71-43E6-B59D-882F945F093B}">
      <text>
        <r>
          <rPr>
            <sz val="9"/>
            <color indexed="81"/>
            <rFont val="Tahoma"/>
            <family val="2"/>
          </rPr>
          <t xml:space="preserve">Maximalt 500 timmar per avrop
</t>
        </r>
      </text>
    </comment>
    <comment ref="C40" authorId="0" shapeId="0" xr:uid="{669CD564-DD71-44A3-AFFA-462EFF59EC44}">
      <text>
        <r>
          <rPr>
            <sz val="9"/>
            <color indexed="81"/>
            <rFont val="Tahoma"/>
            <family val="2"/>
          </rPr>
          <t>Ange om ni vill att ramavtalsleverantören ska svara med CV</t>
        </r>
        <r>
          <rPr>
            <sz val="9"/>
            <color indexed="81"/>
            <rFont val="Tahoma"/>
            <family val="2"/>
          </rPr>
          <t xml:space="preserve">
</t>
        </r>
      </text>
    </comment>
    <comment ref="D40" authorId="0" shapeId="0" xr:uid="{782A0F6A-273D-4375-925D-046969086105}">
      <text>
        <r>
          <rPr>
            <b/>
            <sz val="9"/>
            <color indexed="81"/>
            <rFont val="Tahoma"/>
            <family val="2"/>
          </rPr>
          <t>Ramavtalsleverantören anger namn på konsult samt bifogar CV</t>
        </r>
      </text>
    </comment>
  </commentList>
</comments>
</file>

<file path=xl/sharedStrings.xml><?xml version="1.0" encoding="utf-8"?>
<sst xmlns="http://schemas.openxmlformats.org/spreadsheetml/2006/main" count="148" uniqueCount="118">
  <si>
    <t>Rangordning</t>
  </si>
  <si>
    <t>Ramavtalsleverantör</t>
  </si>
  <si>
    <t>Totalpris:</t>
  </si>
  <si>
    <t>Rangordning för avropet</t>
  </si>
  <si>
    <t xml:space="preserve">Rangordnad 1:a </t>
  </si>
  <si>
    <t xml:space="preserve">Rangordnad 2:a </t>
  </si>
  <si>
    <t xml:space="preserve">Rangordnad 3:a </t>
  </si>
  <si>
    <t>Underskrift kund</t>
  </si>
  <si>
    <t>Underskrift ramavtalsleverantör</t>
  </si>
  <si>
    <t>Datum</t>
  </si>
  <si>
    <t>Pris</t>
  </si>
  <si>
    <t>Leverantör</t>
  </si>
  <si>
    <t>Kundens uppgifter</t>
  </si>
  <si>
    <t>Ramavtalsleverantörens uppgifter</t>
  </si>
  <si>
    <t>Ramavtalslev</t>
  </si>
  <si>
    <t>Organisationsnr</t>
  </si>
  <si>
    <t>Kontaktperson</t>
  </si>
  <si>
    <t>Telefonnummer</t>
  </si>
  <si>
    <t>E-postadress</t>
  </si>
  <si>
    <t>Fakturareferens</t>
  </si>
  <si>
    <t>Organisations nr</t>
  </si>
  <si>
    <t>Beställning inklusive Kontrakt</t>
  </si>
  <si>
    <t>Kontraktstid</t>
  </si>
  <si>
    <t>Standard e-faktura</t>
  </si>
  <si>
    <t>Org.nr</t>
  </si>
  <si>
    <t>Tel.nr.</t>
  </si>
  <si>
    <t>E-post</t>
  </si>
  <si>
    <t xml:space="preserve">Datum </t>
  </si>
  <si>
    <t>Rangordning för beställning</t>
  </si>
  <si>
    <t xml:space="preserve">Vinnande Ramavtalsleverantör </t>
  </si>
  <si>
    <t>Om vinnnande ramavtalsleverantör inte kan leverera, visa nästa i rangordningen för avropet</t>
  </si>
  <si>
    <t xml:space="preserve">Rangordnad 4:a </t>
  </si>
  <si>
    <t xml:space="preserve">Rangordnad 5:a </t>
  </si>
  <si>
    <t xml:space="preserve">Rangordnad 6:a </t>
  </si>
  <si>
    <t>Kund</t>
  </si>
  <si>
    <t>Totalsumma</t>
  </si>
  <si>
    <t xml:space="preserve">Pris per timme </t>
  </si>
  <si>
    <t>Summa</t>
  </si>
  <si>
    <t>Pris per timme</t>
  </si>
  <si>
    <t>Antal timmar</t>
  </si>
  <si>
    <t>Konsultens namn</t>
  </si>
  <si>
    <t>Uppdragsbeskrivning</t>
  </si>
  <si>
    <t>För leverans, uppdragsvillkor, viten etc. se Allmänna vilkor</t>
  </si>
  <si>
    <t xml:space="preserve">Rangordnad 7:a </t>
  </si>
  <si>
    <t xml:space="preserve">Rangordnad 8:a </t>
  </si>
  <si>
    <t xml:space="preserve">Rangordnad 9:a </t>
  </si>
  <si>
    <t>Summa rad 1</t>
  </si>
  <si>
    <t>Summa rad 2</t>
  </si>
  <si>
    <t>CV ska bifogas</t>
  </si>
  <si>
    <t>Kundens diarienr.</t>
  </si>
  <si>
    <t xml:space="preserve">Stationeringsort </t>
  </si>
  <si>
    <t>Adress för e-faktura/Peppol-ID</t>
  </si>
  <si>
    <t xml:space="preserve">Uppdraget påbörjas </t>
  </si>
  <si>
    <t>Förvaltningsledare</t>
  </si>
  <si>
    <t>Projektledare</t>
  </si>
  <si>
    <t>2. Fyll i ditt behov av timmar per angiven konsultroll och om du önskar att leverantören skickar med CV på offererad konsult.</t>
  </si>
  <si>
    <t>3. Se i informationsrutan vilken kravspecifikation som gäller för aktuell roll.</t>
  </si>
  <si>
    <t>4. Observera att det inte är möjligt att ställa andra eller högre krav på konsulten. Om det finns behov av det ska avrop istället göras via förnyad konkurrensutsättning.</t>
  </si>
  <si>
    <t>5. Den leverantör som har det totalt lägsta priset för efterfrågad/e konsultroll/er visas som vinnande leverantör. Övriga leverantörer anges i tabellen för rangordning.</t>
  </si>
  <si>
    <t>6. Skicka mallen till den vinnande leverantören som en avropsförfrågan/beställningsunderlag. Leverantören ska svara inom 5 arbetsdagar.</t>
  </si>
  <si>
    <t>7. Leverantör som accepterar ska ange offererad konsult/konsulters namn i det blå fältet och bifoga CV om så begärts.</t>
  </si>
  <si>
    <t>8. Använd gärna denna mall som underlag till kontrakt. Ange om underskrifter ska göras digitalt eller på papper.</t>
  </si>
  <si>
    <t>9. Leverantör som avböjer ska ange orsak till det. Du skickar då vidare avropsförfrågan/beställningsunderlag till nästa leverantör enligt rangordningen.</t>
  </si>
  <si>
    <t>Avropsberättigad får avvika från rangordningen om följande särskilda skäl föreligger:</t>
  </si>
  <si>
    <t>1. om Ramavtalsleverantören inte har besvarat Avropet alternativt inte återkommit med Avropssvar inom reglerad tid, eller</t>
  </si>
  <si>
    <t>2. om Ramavtalsleverantören har godtagbara skäl att avböja avrop (såsom att angiven leveranskapacitet är uppnådd), eller</t>
  </si>
  <si>
    <t>3. om Avropet avser en ersättningsanskaffning som beror på att Avropsberättigad tidigare hävt eller sagt upp ett Kontrakt och detta beror på Ramavtalsleverantören.</t>
  </si>
  <si>
    <t xml:space="preserve">1. Fyll i myndighetsuppgifter och uppdragsbeskrivning i de gula fälten. Avropsberättigad beskriver uppdraget, eventuella system och förutsättningar i beställning </t>
  </si>
  <si>
    <t>och ramavtalsleverantören ska matcha med en för uppdraget relevant konsult som uppfyller kraven.</t>
  </si>
  <si>
    <t>10. En Konsult ska påbörja uppdraget på heltid senast inom 10 arbetsdagar efter kontrakt tecknats, alternativt enligt det senare datum och/eller till den omfattning som avropsberättigad anger.</t>
  </si>
  <si>
    <t xml:space="preserve">    Leverantörerna är skyldiga att svara och att kunna leverera enligt ramavtalet, att inte göra det kan utgöra grund för vite. Vi ber er kontakta oss om detta sker.</t>
  </si>
  <si>
    <t>Chas Visual Management AB</t>
  </si>
  <si>
    <t>556726-4758</t>
  </si>
  <si>
    <t>Consid AB</t>
  </si>
  <si>
    <t>556599-4307</t>
  </si>
  <si>
    <t>Netlight Consulting AB</t>
  </si>
  <si>
    <t>556575-6227</t>
  </si>
  <si>
    <t>Sogeti Sverige AB</t>
  </si>
  <si>
    <t>556631-4687</t>
  </si>
  <si>
    <t>Sopra Steria Sweden AB</t>
  </si>
  <si>
    <t>556284-2319</t>
  </si>
  <si>
    <t>556866-4444</t>
  </si>
  <si>
    <t>Nexer A Society AB</t>
  </si>
  <si>
    <t>559307-9519</t>
  </si>
  <si>
    <t>ramavtal@chas.se</t>
  </si>
  <si>
    <t>Simon Gezelius</t>
  </si>
  <si>
    <t>073-520 12 22</t>
  </si>
  <si>
    <t>avrop.kammarkollegiet2021.omrade2@consid.se</t>
  </si>
  <si>
    <t>Jacob Ahlström</t>
  </si>
  <si>
    <t>076-8763769</t>
  </si>
  <si>
    <t xml:space="preserve">kammarkollegiet-it@netlight.com </t>
  </si>
  <si>
    <t>avrop@soprasteria.com</t>
  </si>
  <si>
    <t>upphandlingar.evryconsulting@tietoevry.com</t>
  </si>
  <si>
    <t>kammarkollegiet@afry.com</t>
  </si>
  <si>
    <t>Magnus Bååth</t>
  </si>
  <si>
    <t>072 228 80 90</t>
  </si>
  <si>
    <t xml:space="preserve">Knowit &amp; Precio Fishbone Public IT AB </t>
  </si>
  <si>
    <t>public@nexerasociety.se</t>
  </si>
  <si>
    <t>Hani Abou</t>
  </si>
  <si>
    <t>0767-010001</t>
  </si>
  <si>
    <t>avropitk@sogeti.se</t>
  </si>
  <si>
    <t xml:space="preserve">559309-6794 </t>
  </si>
  <si>
    <t>avrop.itkonsult@knowit.se</t>
  </si>
  <si>
    <t xml:space="preserve">Särskild fördelningsnyckel (Dynamisk rangordning)  </t>
  </si>
  <si>
    <t>IT-konsulttjänster - Ledning av IT-projekt</t>
  </si>
  <si>
    <t>070-2646374, 076-2183569</t>
  </si>
  <si>
    <t>Max Yngwe,Jasmine Örnflo</t>
  </si>
  <si>
    <t>072-1681083, 073-2366255</t>
  </si>
  <si>
    <t>Per Lambrecht</t>
  </si>
  <si>
    <t>072-2002512</t>
  </si>
  <si>
    <t>Afry Digital Solutions AB</t>
  </si>
  <si>
    <t>Bertil Nordlunf</t>
  </si>
  <si>
    <t>070-881 48 29</t>
  </si>
  <si>
    <t>Tietoevry  AB</t>
  </si>
  <si>
    <t>559435-9001</t>
  </si>
  <si>
    <t>Cecilia Klinth, Liubov Shkurenko</t>
  </si>
  <si>
    <t>Marcus Fredriksson</t>
  </si>
  <si>
    <t>0730-364482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</si>
</sst>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 &quot;kr&quot;"/>
  </numFmts>
  <fonts count="23" x14ac:knownFonts="1">
    <font>
      <sz val="10"/>
      <color theme="1"/>
      <name val="Franklin Gothic Book"/>
      <family val="2"/>
      <scheme val="minor"/>
    </font>
    <font>
      <sz val="11"/>
      <color theme="1"/>
      <name val="Franklin Gothic Book"/>
      <family val="2"/>
      <scheme val="minor"/>
    </font>
    <font>
      <sz val="11"/>
      <color theme="1"/>
      <name val="Franklin Gothic Book"/>
      <family val="2"/>
      <scheme val="minor"/>
    </font>
    <font>
      <b/>
      <sz val="10"/>
      <color theme="1"/>
      <name val="Franklin Gothic Book"/>
      <family val="2"/>
      <scheme val="minor"/>
    </font>
    <font>
      <sz val="16"/>
      <color theme="1"/>
      <name val="Franklin Gothic Book"/>
      <family val="2"/>
      <scheme val="minor"/>
    </font>
    <font>
      <sz val="12"/>
      <color theme="1"/>
      <name val="Franklin Gothic Book"/>
      <family val="2"/>
      <scheme val="minor"/>
    </font>
    <font>
      <sz val="18"/>
      <color theme="1"/>
      <name val="Franklin Gothic Book"/>
      <family val="2"/>
      <scheme val="minor"/>
    </font>
    <font>
      <sz val="11"/>
      <color theme="0"/>
      <name val="Franklin Gothic Book"/>
      <family val="2"/>
      <scheme val="minor"/>
    </font>
    <font>
      <b/>
      <sz val="18"/>
      <color theme="1"/>
      <name val="Franklin Gothic Book"/>
      <family val="2"/>
      <scheme val="minor"/>
    </font>
    <font>
      <sz val="10"/>
      <color theme="1"/>
      <name val="Franklin Gothic Book"/>
      <family val="2"/>
      <scheme val="minor"/>
    </font>
    <font>
      <b/>
      <sz val="11"/>
      <color theme="1"/>
      <name val="Franklin Gothic Book"/>
      <family val="2"/>
      <scheme val="minor"/>
    </font>
    <font>
      <u/>
      <sz val="10"/>
      <color theme="10"/>
      <name val="Franklin Gothic Book"/>
      <family val="2"/>
      <scheme val="minor"/>
    </font>
    <font>
      <sz val="9"/>
      <color theme="1"/>
      <name val="Franklin Gothic Book"/>
      <family val="2"/>
      <scheme val="minor"/>
    </font>
    <font>
      <sz val="28"/>
      <color theme="1"/>
      <name val="Franklin Gothic Book"/>
      <family val="2"/>
      <scheme val="minor"/>
    </font>
    <font>
      <sz val="22"/>
      <color theme="1"/>
      <name val="Franklin Gothic Book"/>
      <family val="2"/>
      <scheme val="minor"/>
    </font>
    <font>
      <sz val="9"/>
      <color indexed="81"/>
      <name val="Tahoma"/>
      <family val="2"/>
    </font>
    <font>
      <b/>
      <sz val="9"/>
      <color indexed="81"/>
      <name val="Tahoma"/>
      <family val="2"/>
    </font>
    <font>
      <b/>
      <sz val="10"/>
      <name val="Franklin Gothic Book"/>
      <family val="2"/>
      <scheme val="minor"/>
    </font>
    <font>
      <sz val="20"/>
      <color theme="1"/>
      <name val="Franklin Gothic Book"/>
      <family val="2"/>
      <scheme val="minor"/>
    </font>
    <font>
      <sz val="8"/>
      <name val="Franklin Gothic Book"/>
      <family val="2"/>
      <scheme val="minor"/>
    </font>
    <font>
      <sz val="10"/>
      <name val="Franklin Gothic Book"/>
      <family val="2"/>
      <scheme val="minor"/>
    </font>
    <font>
      <sz val="11"/>
      <color theme="1"/>
      <name val="Franklin Gothic Book"/>
      <family val="2"/>
    </font>
    <font>
      <sz val="10"/>
      <color rgb="FF000000"/>
      <name val="Franklin Gothic Book"/>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6795556505021"/>
      </right>
      <top style="thin">
        <color indexed="64"/>
      </top>
      <bottom style="medium">
        <color theme="0" tint="-0.14996795556505021"/>
      </bottom>
      <diagonal/>
    </border>
  </borders>
  <cellStyleXfs count="2">
    <xf numFmtId="0" fontId="0" fillId="0" borderId="0"/>
    <xf numFmtId="0" fontId="11" fillId="0" borderId="0" applyNumberFormat="0" applyFill="0" applyBorder="0" applyAlignment="0" applyProtection="0"/>
  </cellStyleXfs>
  <cellXfs count="123">
    <xf numFmtId="0" fontId="0" fillId="0" borderId="0" xfId="0"/>
    <xf numFmtId="0" fontId="0" fillId="3" borderId="0" xfId="0" applyFill="1"/>
    <xf numFmtId="0" fontId="0" fillId="3" borderId="0" xfId="0" applyFill="1" applyAlignment="1">
      <alignment horizontal="center"/>
    </xf>
    <xf numFmtId="0" fontId="3" fillId="3" borderId="1" xfId="0" applyFont="1" applyFill="1" applyBorder="1"/>
    <xf numFmtId="0" fontId="0" fillId="3" borderId="1" xfId="0" applyFill="1" applyBorder="1"/>
    <xf numFmtId="0" fontId="0" fillId="3" borderId="0" xfId="0" applyFill="1" applyAlignment="1">
      <alignment wrapText="1"/>
    </xf>
    <xf numFmtId="164" fontId="3" fillId="3" borderId="1" xfId="0" applyNumberFormat="1" applyFont="1" applyFill="1" applyBorder="1"/>
    <xf numFmtId="164" fontId="0" fillId="3" borderId="1" xfId="0" applyNumberFormat="1" applyFill="1" applyBorder="1"/>
    <xf numFmtId="0" fontId="3" fillId="3" borderId="0" xfId="0" applyFont="1" applyFill="1" applyAlignment="1">
      <alignment wrapText="1"/>
    </xf>
    <xf numFmtId="0" fontId="3" fillId="3" borderId="0" xfId="0" applyFont="1" applyFill="1"/>
    <xf numFmtId="164" fontId="3" fillId="3" borderId="0" xfId="0" applyNumberFormat="1" applyFont="1" applyFill="1"/>
    <xf numFmtId="0" fontId="7" fillId="3" borderId="0" xfId="0" applyFont="1" applyFill="1"/>
    <xf numFmtId="165" fontId="5" fillId="3" borderId="0" xfId="0" applyNumberFormat="1" applyFont="1" applyFill="1"/>
    <xf numFmtId="0" fontId="4" fillId="3" borderId="0" xfId="0" applyFont="1" applyFill="1"/>
    <xf numFmtId="0" fontId="0" fillId="3" borderId="6" xfId="0" applyFill="1" applyBorder="1"/>
    <xf numFmtId="0" fontId="0" fillId="4" borderId="1" xfId="0" applyFill="1" applyBorder="1"/>
    <xf numFmtId="164" fontId="0" fillId="3" borderId="0" xfId="0" applyNumberFormat="1" applyFill="1"/>
    <xf numFmtId="0" fontId="11" fillId="3" borderId="0" xfId="1" applyFill="1"/>
    <xf numFmtId="0" fontId="12" fillId="3" borderId="0" xfId="0" applyFont="1" applyFill="1"/>
    <xf numFmtId="0" fontId="13" fillId="3" borderId="0" xfId="0" applyFont="1" applyFill="1"/>
    <xf numFmtId="0" fontId="6" fillId="3" borderId="0" xfId="0" applyFont="1" applyFill="1"/>
    <xf numFmtId="0" fontId="10" fillId="3" borderId="0" xfId="0" applyFont="1" applyFill="1"/>
    <xf numFmtId="0" fontId="0" fillId="3" borderId="0" xfId="0" applyFill="1" applyAlignment="1">
      <alignment vertical="top"/>
    </xf>
    <xf numFmtId="0" fontId="14" fillId="3" borderId="0" xfId="0" applyFont="1" applyFill="1"/>
    <xf numFmtId="0" fontId="0" fillId="2" borderId="0" xfId="0" applyFill="1"/>
    <xf numFmtId="0" fontId="0" fillId="3" borderId="14" xfId="0" applyFill="1" applyBorder="1"/>
    <xf numFmtId="0" fontId="0" fillId="3" borderId="15" xfId="0" applyFill="1" applyBorder="1"/>
    <xf numFmtId="0" fontId="0" fillId="3" borderId="18" xfId="0" applyFill="1" applyBorder="1"/>
    <xf numFmtId="0" fontId="0" fillId="3" borderId="19" xfId="0" applyFill="1" applyBorder="1"/>
    <xf numFmtId="0" fontId="3" fillId="3" borderId="1" xfId="0" applyFont="1" applyFill="1" applyBorder="1" applyAlignment="1">
      <alignment wrapText="1"/>
    </xf>
    <xf numFmtId="0" fontId="17" fillId="3" borderId="1" xfId="0" applyFont="1" applyFill="1" applyBorder="1"/>
    <xf numFmtId="0" fontId="4" fillId="3" borderId="1" xfId="0" applyFont="1" applyFill="1" applyBorder="1"/>
    <xf numFmtId="0" fontId="18" fillId="3" borderId="0" xfId="0" applyFont="1" applyFill="1"/>
    <xf numFmtId="0" fontId="0" fillId="3" borderId="1" xfId="0" applyFill="1" applyBorder="1" applyAlignment="1">
      <alignment horizontal="center" wrapText="1"/>
    </xf>
    <xf numFmtId="0" fontId="9" fillId="3" borderId="0" xfId="0" applyFont="1" applyFill="1" applyAlignment="1">
      <alignment horizontal="left"/>
    </xf>
    <xf numFmtId="0" fontId="9" fillId="3" borderId="11" xfId="0" applyFont="1"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3" fillId="3" borderId="0" xfId="0" applyFont="1" applyFill="1" applyAlignment="1">
      <alignment horizontal="center"/>
    </xf>
    <xf numFmtId="0" fontId="0" fillId="3" borderId="20" xfId="0" applyFill="1" applyBorder="1"/>
    <xf numFmtId="0" fontId="0" fillId="3" borderId="1" xfId="0" applyFill="1" applyBorder="1" applyAlignment="1">
      <alignment wrapText="1"/>
    </xf>
    <xf numFmtId="0" fontId="0" fillId="3" borderId="0" xfId="0" applyFill="1" applyAlignment="1">
      <alignment vertical="top" wrapText="1"/>
    </xf>
    <xf numFmtId="0" fontId="0" fillId="3" borderId="22" xfId="0" applyFill="1" applyBorder="1"/>
    <xf numFmtId="0" fontId="3" fillId="3" borderId="22" xfId="0" applyFont="1" applyFill="1" applyBorder="1"/>
    <xf numFmtId="0" fontId="5" fillId="3" borderId="0" xfId="0" applyFont="1" applyFill="1"/>
    <xf numFmtId="4" fontId="3" fillId="3" borderId="0" xfId="0" applyNumberFormat="1" applyFont="1" applyFill="1"/>
    <xf numFmtId="164" fontId="8" fillId="3" borderId="0" xfId="0" applyNumberFormat="1" applyFont="1" applyFill="1" applyAlignment="1">
      <alignment vertical="top" wrapText="1"/>
    </xf>
    <xf numFmtId="0" fontId="0" fillId="3" borderId="0" xfId="0" applyFill="1" applyAlignment="1">
      <alignment horizontal="center" vertical="top" wrapText="1"/>
    </xf>
    <xf numFmtId="0" fontId="12" fillId="3" borderId="0" xfId="0" applyFont="1" applyFill="1" applyAlignment="1">
      <alignment vertical="top" wrapText="1"/>
    </xf>
    <xf numFmtId="0" fontId="0" fillId="3" borderId="1" xfId="0" applyFill="1" applyBorder="1" applyAlignment="1">
      <alignment horizontal="center"/>
    </xf>
    <xf numFmtId="0" fontId="0" fillId="3" borderId="16" xfId="0" applyFill="1" applyBorder="1"/>
    <xf numFmtId="0" fontId="3" fillId="3" borderId="16" xfId="0" applyFont="1" applyFill="1" applyBorder="1" applyAlignment="1">
      <alignment wrapText="1"/>
    </xf>
    <xf numFmtId="0" fontId="3" fillId="3" borderId="1" xfId="0" applyFont="1" applyFill="1" applyBorder="1" applyAlignment="1">
      <alignment horizontal="left" wrapText="1"/>
    </xf>
    <xf numFmtId="0" fontId="3" fillId="3" borderId="4" xfId="0" applyFont="1" applyFill="1" applyBorder="1" applyAlignment="1">
      <alignment wrapText="1"/>
    </xf>
    <xf numFmtId="0" fontId="3" fillId="3" borderId="0" xfId="0" applyFont="1" applyFill="1" applyAlignment="1">
      <alignment horizontal="left" wrapText="1"/>
    </xf>
    <xf numFmtId="0" fontId="0" fillId="3" borderId="0" xfId="0" applyFill="1" applyAlignment="1">
      <alignment horizontal="center" wrapText="1"/>
    </xf>
    <xf numFmtId="0" fontId="20" fillId="3" borderId="0" xfId="0" applyFont="1" applyFill="1"/>
    <xf numFmtId="0" fontId="1" fillId="0" borderId="0" xfId="0" applyFont="1"/>
    <xf numFmtId="0" fontId="21" fillId="0" borderId="0" xfId="0" applyFont="1" applyAlignment="1">
      <alignment horizontal="left" vertical="center" indent="1"/>
    </xf>
    <xf numFmtId="0" fontId="21" fillId="0" borderId="0" xfId="0" applyFont="1"/>
    <xf numFmtId="0" fontId="0" fillId="0" borderId="0" xfId="0" applyAlignment="1">
      <alignment vertical="top"/>
    </xf>
    <xf numFmtId="0" fontId="22" fillId="0" borderId="0" xfId="0" applyFont="1" applyAlignment="1">
      <alignment vertical="top"/>
    </xf>
    <xf numFmtId="164" fontId="0" fillId="0" borderId="1" xfId="0" applyNumberFormat="1" applyBorder="1" applyAlignment="1">
      <alignment horizontal="right"/>
    </xf>
    <xf numFmtId="164" fontId="0" fillId="3" borderId="1" xfId="0" applyNumberFormat="1" applyFill="1" applyBorder="1" applyAlignment="1">
      <alignment horizontal="right"/>
    </xf>
    <xf numFmtId="0" fontId="0" fillId="3" borderId="1" xfId="0" applyFill="1" applyBorder="1" applyAlignment="1">
      <alignment horizontal="right"/>
    </xf>
    <xf numFmtId="0" fontId="0" fillId="3" borderId="23" xfId="0" applyFill="1" applyBorder="1" applyProtection="1">
      <protection locked="0"/>
    </xf>
    <xf numFmtId="0" fontId="0" fillId="0" borderId="24" xfId="0" applyBorder="1" applyProtection="1">
      <protection locked="0"/>
    </xf>
    <xf numFmtId="0" fontId="11" fillId="3" borderId="1" xfId="1" applyFill="1" applyBorder="1"/>
    <xf numFmtId="0" fontId="0" fillId="3" borderId="1" xfId="0" applyFill="1" applyBorder="1" applyAlignment="1">
      <alignment horizontal="left" wrapText="1"/>
    </xf>
    <xf numFmtId="0" fontId="0" fillId="0" borderId="1" xfId="0" applyBorder="1" applyAlignment="1">
      <alignment wrapText="1"/>
    </xf>
    <xf numFmtId="0" fontId="0" fillId="3" borderId="1" xfId="0" applyFill="1" applyBorder="1" applyAlignment="1">
      <alignment wrapText="1"/>
    </xf>
    <xf numFmtId="164" fontId="5" fillId="3" borderId="0" xfId="0" applyNumberFormat="1" applyFont="1" applyFill="1" applyAlignment="1">
      <alignment horizontal="center"/>
    </xf>
    <xf numFmtId="0" fontId="0" fillId="3" borderId="1" xfId="0" applyFill="1" applyBorder="1" applyAlignment="1">
      <alignment horizontal="left" vertical="top" wrapText="1"/>
    </xf>
    <xf numFmtId="0" fontId="0" fillId="0" borderId="1" xfId="0" applyBorder="1"/>
    <xf numFmtId="0" fontId="0" fillId="3" borderId="0" xfId="0" applyFill="1" applyAlignment="1">
      <alignment horizontal="left" wrapText="1"/>
    </xf>
    <xf numFmtId="0" fontId="0" fillId="3" borderId="21" xfId="0" applyFill="1" applyBorder="1" applyAlignment="1">
      <alignment horizontal="center" vertical="top" wrapText="1"/>
    </xf>
    <xf numFmtId="0" fontId="0" fillId="3" borderId="14" xfId="0" applyFill="1" applyBorder="1" applyAlignment="1">
      <alignment horizontal="center" vertical="top" wrapText="1"/>
    </xf>
    <xf numFmtId="0" fontId="0" fillId="3" borderId="15" xfId="0" applyFill="1" applyBorder="1" applyAlignment="1">
      <alignment horizontal="center" vertical="top" wrapText="1"/>
    </xf>
    <xf numFmtId="0" fontId="0" fillId="3" borderId="17" xfId="0" applyFill="1" applyBorder="1" applyAlignment="1">
      <alignment horizontal="center" vertical="top" wrapText="1"/>
    </xf>
    <xf numFmtId="0" fontId="0" fillId="3" borderId="0" xfId="0" applyFill="1" applyAlignment="1">
      <alignment horizontal="center" vertical="top" wrapText="1"/>
    </xf>
    <xf numFmtId="0" fontId="0" fillId="3" borderId="18" xfId="0" applyFill="1" applyBorder="1" applyAlignment="1">
      <alignment horizontal="center" vertical="top" wrapText="1"/>
    </xf>
    <xf numFmtId="0" fontId="0" fillId="3" borderId="20" xfId="0" applyFill="1" applyBorder="1" applyAlignment="1">
      <alignment horizontal="center" vertical="top" wrapText="1"/>
    </xf>
    <xf numFmtId="0" fontId="0" fillId="3" borderId="6" xfId="0" applyFill="1" applyBorder="1" applyAlignment="1">
      <alignment horizontal="center" vertical="top" wrapText="1"/>
    </xf>
    <xf numFmtId="0" fontId="0" fillId="3" borderId="19" xfId="0" applyFill="1" applyBorder="1" applyAlignment="1">
      <alignment horizontal="center" vertical="top" wrapText="1"/>
    </xf>
    <xf numFmtId="164" fontId="3" fillId="3" borderId="1" xfId="0" applyNumberFormat="1" applyFont="1" applyFill="1" applyBorder="1" applyAlignment="1">
      <alignment wrapText="1"/>
    </xf>
    <xf numFmtId="0" fontId="0" fillId="3" borderId="0" xfId="0" applyFill="1" applyAlignment="1">
      <alignment horizontal="left" vertical="top" wrapText="1"/>
    </xf>
    <xf numFmtId="0" fontId="0" fillId="3" borderId="11" xfId="0" applyFill="1" applyBorder="1" applyAlignment="1">
      <alignment horizontal="left" vertical="top" wrapText="1"/>
    </xf>
    <xf numFmtId="0" fontId="0" fillId="6" borderId="1" xfId="0" applyFill="1" applyBorder="1" applyAlignment="1">
      <alignment horizontal="center" vertical="top" wrapText="1"/>
    </xf>
    <xf numFmtId="0" fontId="12" fillId="3" borderId="2" xfId="0" applyFont="1" applyFill="1" applyBorder="1" applyAlignment="1">
      <alignment vertical="top" wrapText="1"/>
    </xf>
    <xf numFmtId="0" fontId="12" fillId="3" borderId="5" xfId="0" applyFont="1" applyFill="1" applyBorder="1" applyAlignment="1">
      <alignment vertical="top" wrapText="1"/>
    </xf>
    <xf numFmtId="0" fontId="12" fillId="3" borderId="4" xfId="0" applyFont="1" applyFill="1" applyBorder="1" applyAlignment="1">
      <alignment vertical="top" wrapText="1"/>
    </xf>
    <xf numFmtId="0" fontId="12" fillId="3" borderId="7" xfId="0" applyFont="1" applyFill="1" applyBorder="1" applyAlignment="1">
      <alignment vertical="top" wrapText="1"/>
    </xf>
    <xf numFmtId="0" fontId="12" fillId="3" borderId="9" xfId="0" applyFont="1" applyFill="1" applyBorder="1" applyAlignment="1">
      <alignment vertical="top" wrapText="1"/>
    </xf>
    <xf numFmtId="0" fontId="12" fillId="3" borderId="10" xfId="0" applyFont="1" applyFill="1" applyBorder="1" applyAlignment="1">
      <alignment vertical="top" wrapText="1"/>
    </xf>
    <xf numFmtId="0" fontId="12" fillId="3" borderId="3" xfId="0" applyFont="1" applyFill="1" applyBorder="1" applyAlignment="1">
      <alignment vertical="top" wrapText="1"/>
    </xf>
    <xf numFmtId="0" fontId="12" fillId="3" borderId="0" xfId="0" applyFont="1" applyFill="1" applyAlignment="1">
      <alignment vertical="top" wrapText="1"/>
    </xf>
    <xf numFmtId="0" fontId="12" fillId="3" borderId="11" xfId="0" applyFont="1" applyFill="1" applyBorder="1" applyAlignment="1">
      <alignment vertical="top" wrapText="1"/>
    </xf>
    <xf numFmtId="0" fontId="12" fillId="3" borderId="8" xfId="0" applyFont="1" applyFill="1" applyBorder="1" applyAlignment="1">
      <alignment vertical="top" wrapText="1"/>
    </xf>
    <xf numFmtId="0" fontId="12" fillId="3" borderId="12" xfId="0" applyFont="1" applyFill="1" applyBorder="1" applyAlignment="1">
      <alignment vertical="top" wrapText="1"/>
    </xf>
    <xf numFmtId="0" fontId="12" fillId="3" borderId="13" xfId="0" applyFont="1" applyFill="1" applyBorder="1" applyAlignment="1">
      <alignment vertical="top" wrapText="1"/>
    </xf>
    <xf numFmtId="0" fontId="3" fillId="3" borderId="21" xfId="0" applyFont="1" applyFill="1" applyBorder="1" applyAlignment="1">
      <alignment horizontal="center"/>
    </xf>
    <xf numFmtId="0" fontId="3" fillId="3" borderId="14" xfId="0" applyFont="1" applyFill="1" applyBorder="1" applyAlignment="1">
      <alignment horizontal="center"/>
    </xf>
    <xf numFmtId="0" fontId="2" fillId="3" borderId="1" xfId="0" applyFont="1" applyFill="1" applyBorder="1" applyAlignment="1">
      <alignment horizontal="left" vertical="top" wrapText="1"/>
    </xf>
    <xf numFmtId="0" fontId="0" fillId="3" borderId="0" xfId="0" applyFill="1" applyAlignment="1">
      <alignment horizontal="center"/>
    </xf>
    <xf numFmtId="0" fontId="0" fillId="3" borderId="1" xfId="0" applyFill="1" applyBorder="1" applyAlignment="1">
      <alignment horizontal="center"/>
    </xf>
    <xf numFmtId="0" fontId="3" fillId="5" borderId="1" xfId="0" applyFont="1" applyFill="1" applyBorder="1" applyAlignment="1">
      <alignment horizontal="left" wrapText="1"/>
    </xf>
    <xf numFmtId="0" fontId="3" fillId="3" borderId="21" xfId="0" applyFont="1" applyFill="1" applyBorder="1" applyAlignment="1">
      <alignment horizontal="center" wrapText="1"/>
    </xf>
    <xf numFmtId="0" fontId="3" fillId="3" borderId="14" xfId="0" applyFont="1" applyFill="1" applyBorder="1" applyAlignment="1">
      <alignment horizontal="center" wrapText="1"/>
    </xf>
    <xf numFmtId="164" fontId="8" fillId="3" borderId="17" xfId="0" applyNumberFormat="1" applyFont="1" applyFill="1" applyBorder="1"/>
    <xf numFmtId="0" fontId="0" fillId="0" borderId="0" xfId="0"/>
    <xf numFmtId="0" fontId="0" fillId="3" borderId="2" xfId="0" applyFill="1" applyBorder="1" applyAlignment="1">
      <alignment horizontal="center" wrapText="1"/>
    </xf>
    <xf numFmtId="0" fontId="0" fillId="0" borderId="4" xfId="0" applyBorder="1" applyAlignment="1">
      <alignment horizontal="center" wrapText="1"/>
    </xf>
    <xf numFmtId="0" fontId="8" fillId="3" borderId="20" xfId="0" applyFont="1" applyFill="1" applyBorder="1" applyAlignment="1">
      <alignment vertical="top" wrapText="1"/>
    </xf>
    <xf numFmtId="0" fontId="8" fillId="3" borderId="6" xfId="0" applyFont="1" applyFill="1" applyBorder="1" applyAlignment="1">
      <alignment vertical="top" wrapText="1"/>
    </xf>
    <xf numFmtId="0" fontId="8" fillId="3" borderId="19" xfId="0" applyFont="1" applyFill="1" applyBorder="1" applyAlignment="1">
      <alignment vertical="top" wrapText="1"/>
    </xf>
    <xf numFmtId="0" fontId="8" fillId="3" borderId="21" xfId="0"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8" fillId="3" borderId="17" xfId="0" applyFont="1" applyFill="1" applyBorder="1" applyAlignment="1">
      <alignment vertical="top" wrapText="1"/>
    </xf>
    <xf numFmtId="0" fontId="8" fillId="3" borderId="0" xfId="0" applyFont="1" applyFill="1" applyAlignment="1">
      <alignment vertical="top" wrapText="1"/>
    </xf>
    <xf numFmtId="0" fontId="8" fillId="3" borderId="18" xfId="0" applyFont="1" applyFill="1" applyBorder="1" applyAlignment="1">
      <alignment vertical="top" wrapText="1"/>
    </xf>
    <xf numFmtId="0" fontId="0" fillId="3" borderId="2" xfId="0" applyFill="1" applyBorder="1"/>
    <xf numFmtId="0" fontId="0" fillId="0" borderId="4" xfId="0" applyBorder="1"/>
  </cellXfs>
  <cellStyles count="2">
    <cellStyle name="Hyperlänk" xfId="1" builtinId="8"/>
    <cellStyle name="Normal" xfId="0" builtinId="0" customBuiltin="1"/>
  </cellStyles>
  <dxfs count="21">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s>
  <tableStyles count="0" defaultTableStyle="TableStyleMedium2" defaultPivotStyle="PivotStyleLight16"/>
  <colors>
    <mruColors>
      <color rgb="FFFFFFCC"/>
      <color rgb="FFF3F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vrop.itkonsult@knowit.se" TargetMode="External"/><Relationship Id="rId1" Type="http://schemas.openxmlformats.org/officeDocument/2006/relationships/hyperlink" Target="mailto:upphandlingar.evryconsulting@tietoevry.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M68"/>
  <sheetViews>
    <sheetView tabSelected="1" topLeftCell="A24" zoomScaleNormal="100" workbookViewId="0">
      <selection activeCell="M15" sqref="M15"/>
    </sheetView>
  </sheetViews>
  <sheetFormatPr defaultColWidth="9" defaultRowHeight="13.5" x14ac:dyDescent="0.25"/>
  <cols>
    <col min="1" max="1" width="1.5" style="1" customWidth="1"/>
    <col min="2" max="2" width="11.75" style="1" customWidth="1"/>
    <col min="3" max="3" width="13.5" style="1" customWidth="1"/>
    <col min="4" max="4" width="10.5" style="1" customWidth="1"/>
    <col min="5" max="5" width="11" style="1" customWidth="1"/>
    <col min="6" max="6" width="10.25" style="1" customWidth="1"/>
    <col min="7" max="7" width="4.375" style="1" customWidth="1"/>
    <col min="8" max="8" width="15.375" style="1" customWidth="1"/>
    <col min="9" max="9" width="1.375" style="1" customWidth="1"/>
    <col min="10" max="10" width="16.375" style="1" customWidth="1"/>
    <col min="11" max="11" width="19" style="1" customWidth="1"/>
    <col min="12" max="12" width="5.375" style="1" customWidth="1"/>
    <col min="13" max="13" width="15" style="1" customWidth="1"/>
    <col min="14" max="16384" width="9" style="1"/>
  </cols>
  <sheetData>
    <row r="1" spans="2:13" x14ac:dyDescent="0.25">
      <c r="I1" s="17"/>
      <c r="J1" s="18"/>
    </row>
    <row r="2" spans="2:13" ht="24.75" customHeight="1" x14ac:dyDescent="0.45">
      <c r="B2" s="32" t="s">
        <v>21</v>
      </c>
      <c r="C2" s="19"/>
      <c r="H2" s="34" t="s">
        <v>49</v>
      </c>
      <c r="I2" s="35"/>
      <c r="J2" s="104"/>
      <c r="K2" s="104"/>
      <c r="L2" s="104"/>
    </row>
    <row r="3" spans="2:13" ht="24" x14ac:dyDescent="0.4">
      <c r="B3" s="13" t="s">
        <v>104</v>
      </c>
      <c r="C3" s="20"/>
      <c r="H3" s="36" t="s">
        <v>27</v>
      </c>
      <c r="I3" s="37"/>
      <c r="J3" s="104"/>
      <c r="K3" s="104"/>
      <c r="L3" s="104"/>
    </row>
    <row r="4" spans="2:13" ht="24" x14ac:dyDescent="0.4">
      <c r="B4" s="13" t="s">
        <v>103</v>
      </c>
      <c r="C4" s="20"/>
      <c r="H4" s="36" t="s">
        <v>22</v>
      </c>
      <c r="I4" s="36"/>
      <c r="J4" s="104"/>
      <c r="K4" s="104"/>
      <c r="L4" s="104"/>
    </row>
    <row r="5" spans="2:13" ht="14.25" customHeight="1" x14ac:dyDescent="0.4">
      <c r="B5" s="20"/>
      <c r="C5" s="20"/>
    </row>
    <row r="6" spans="2:13" ht="15.75" x14ac:dyDescent="0.3">
      <c r="B6" s="21" t="s">
        <v>12</v>
      </c>
      <c r="C6" s="21"/>
      <c r="H6" s="21" t="s">
        <v>13</v>
      </c>
      <c r="M6" s="21"/>
    </row>
    <row r="7" spans="2:13" x14ac:dyDescent="0.25">
      <c r="B7" s="1" t="s">
        <v>34</v>
      </c>
      <c r="D7" s="88"/>
      <c r="E7" s="89"/>
      <c r="F7" s="90"/>
      <c r="H7" s="1" t="s">
        <v>14</v>
      </c>
      <c r="I7" s="102" t="str">
        <f>'Prismatris '!B33</f>
        <v>Vinnande anbud</v>
      </c>
      <c r="J7" s="69"/>
      <c r="K7" s="69"/>
      <c r="L7" s="69"/>
    </row>
    <row r="8" spans="2:13" x14ac:dyDescent="0.25">
      <c r="B8" s="1" t="s">
        <v>15</v>
      </c>
      <c r="D8" s="88"/>
      <c r="E8" s="89"/>
      <c r="F8" s="90"/>
      <c r="H8" s="1" t="s">
        <v>24</v>
      </c>
      <c r="I8" s="102" t="str">
        <f>'Prismatris '!B34</f>
        <v/>
      </c>
      <c r="J8" s="69"/>
      <c r="K8" s="69"/>
      <c r="L8" s="69"/>
    </row>
    <row r="9" spans="2:13" x14ac:dyDescent="0.25">
      <c r="B9" s="1" t="s">
        <v>16</v>
      </c>
      <c r="D9" s="88"/>
      <c r="E9" s="89"/>
      <c r="F9" s="90"/>
      <c r="H9" s="1" t="s">
        <v>16</v>
      </c>
      <c r="I9" s="102" t="str">
        <f>'Prismatris '!B35</f>
        <v/>
      </c>
      <c r="J9" s="69"/>
      <c r="K9" s="69"/>
      <c r="L9" s="69"/>
    </row>
    <row r="10" spans="2:13" x14ac:dyDescent="0.25">
      <c r="B10" s="1" t="s">
        <v>17</v>
      </c>
      <c r="D10" s="88"/>
      <c r="E10" s="89"/>
      <c r="F10" s="90"/>
      <c r="H10" s="1" t="s">
        <v>25</v>
      </c>
      <c r="I10" s="102" t="str">
        <f>'Prismatris '!B36</f>
        <v/>
      </c>
      <c r="J10" s="69"/>
      <c r="K10" s="69"/>
      <c r="L10" s="69"/>
    </row>
    <row r="11" spans="2:13" ht="13.5" customHeight="1" x14ac:dyDescent="0.25">
      <c r="B11" s="1" t="s">
        <v>18</v>
      </c>
      <c r="D11" s="88"/>
      <c r="E11" s="89"/>
      <c r="F11" s="90"/>
      <c r="H11" s="1" t="s">
        <v>26</v>
      </c>
      <c r="I11" s="102" t="str">
        <f>'Prismatris '!B37</f>
        <v/>
      </c>
      <c r="J11" s="69"/>
      <c r="K11" s="69"/>
      <c r="L11" s="69"/>
    </row>
    <row r="12" spans="2:13" ht="29.25" x14ac:dyDescent="0.5">
      <c r="B12" s="22" t="s">
        <v>51</v>
      </c>
      <c r="C12" s="22"/>
      <c r="D12" s="88"/>
      <c r="E12" s="89"/>
      <c r="F12" s="90"/>
      <c r="H12" s="103"/>
      <c r="I12" s="103"/>
      <c r="J12" s="103"/>
      <c r="M12" s="23"/>
    </row>
    <row r="13" spans="2:13" ht="15" customHeight="1" x14ac:dyDescent="0.5">
      <c r="B13" s="1" t="s">
        <v>23</v>
      </c>
      <c r="D13" s="88"/>
      <c r="E13" s="89"/>
      <c r="F13" s="90"/>
      <c r="H13" s="103"/>
      <c r="I13" s="103"/>
      <c r="J13" s="103"/>
      <c r="K13" s="41"/>
      <c r="L13" s="41"/>
      <c r="M13" s="23"/>
    </row>
    <row r="14" spans="2:13" x14ac:dyDescent="0.25">
      <c r="B14" s="1" t="s">
        <v>19</v>
      </c>
      <c r="D14" s="88"/>
      <c r="E14" s="89"/>
      <c r="F14" s="90"/>
      <c r="H14" s="41"/>
      <c r="I14" s="41"/>
      <c r="J14" s="41"/>
      <c r="K14" s="41"/>
      <c r="L14" s="41"/>
    </row>
    <row r="15" spans="2:13" x14ac:dyDescent="0.25">
      <c r="B15" s="36" t="s">
        <v>52</v>
      </c>
      <c r="C15" s="37"/>
      <c r="D15" s="88"/>
      <c r="E15" s="89"/>
      <c r="F15" s="90"/>
      <c r="H15" s="41"/>
      <c r="I15" s="41"/>
      <c r="J15" s="41"/>
      <c r="K15" s="41"/>
      <c r="L15" s="41"/>
    </row>
    <row r="16" spans="2:13" ht="13.5" customHeight="1" x14ac:dyDescent="0.25">
      <c r="B16" s="1" t="s">
        <v>50</v>
      </c>
      <c r="D16" s="91"/>
      <c r="E16" s="92"/>
      <c r="F16" s="93"/>
      <c r="H16" s="74" t="s">
        <v>42</v>
      </c>
      <c r="I16" s="74"/>
      <c r="J16" s="74"/>
      <c r="K16" s="41"/>
      <c r="L16" s="41"/>
    </row>
    <row r="17" spans="2:12" x14ac:dyDescent="0.25">
      <c r="D17" s="94"/>
      <c r="E17" s="95"/>
      <c r="F17" s="96"/>
      <c r="H17" s="74"/>
      <c r="I17" s="74"/>
      <c r="J17" s="74"/>
      <c r="K17" s="41"/>
      <c r="L17" s="41"/>
    </row>
    <row r="18" spans="2:12" x14ac:dyDescent="0.25">
      <c r="D18" s="97"/>
      <c r="E18" s="98"/>
      <c r="F18" s="99"/>
      <c r="H18" s="41"/>
      <c r="I18" s="41"/>
      <c r="J18" s="41"/>
      <c r="K18" s="41"/>
      <c r="L18" s="41"/>
    </row>
    <row r="19" spans="2:12" ht="14.25" thickBot="1" x14ac:dyDescent="0.3">
      <c r="D19" s="48"/>
      <c r="E19" s="48"/>
      <c r="F19" s="48"/>
      <c r="H19" s="47"/>
      <c r="I19" s="47"/>
      <c r="J19" s="47"/>
      <c r="K19" s="47"/>
      <c r="L19" s="47"/>
    </row>
    <row r="20" spans="2:12" x14ac:dyDescent="0.25">
      <c r="B20" s="1" t="s">
        <v>41</v>
      </c>
      <c r="D20" s="75"/>
      <c r="E20" s="76"/>
      <c r="F20" s="76"/>
      <c r="G20" s="76"/>
      <c r="H20" s="76"/>
      <c r="I20" s="76"/>
      <c r="J20" s="76"/>
      <c r="K20" s="76"/>
      <c r="L20" s="77"/>
    </row>
    <row r="21" spans="2:12" x14ac:dyDescent="0.25">
      <c r="D21" s="78"/>
      <c r="E21" s="79"/>
      <c r="F21" s="79"/>
      <c r="G21" s="79"/>
      <c r="H21" s="79"/>
      <c r="I21" s="79"/>
      <c r="J21" s="79"/>
      <c r="K21" s="79"/>
      <c r="L21" s="80"/>
    </row>
    <row r="22" spans="2:12" x14ac:dyDescent="0.25">
      <c r="D22" s="78"/>
      <c r="E22" s="79"/>
      <c r="F22" s="79"/>
      <c r="G22" s="79"/>
      <c r="H22" s="79"/>
      <c r="I22" s="79"/>
      <c r="J22" s="79"/>
      <c r="K22" s="79"/>
      <c r="L22" s="80"/>
    </row>
    <row r="23" spans="2:12" x14ac:dyDescent="0.25">
      <c r="D23" s="78"/>
      <c r="E23" s="79"/>
      <c r="F23" s="79"/>
      <c r="G23" s="79"/>
      <c r="H23" s="79"/>
      <c r="I23" s="79"/>
      <c r="J23" s="79"/>
      <c r="K23" s="79"/>
      <c r="L23" s="80"/>
    </row>
    <row r="24" spans="2:12" x14ac:dyDescent="0.25">
      <c r="D24" s="78"/>
      <c r="E24" s="79"/>
      <c r="F24" s="79"/>
      <c r="G24" s="79"/>
      <c r="H24" s="79"/>
      <c r="I24" s="79"/>
      <c r="J24" s="79"/>
      <c r="K24" s="79"/>
      <c r="L24" s="80"/>
    </row>
    <row r="25" spans="2:12" x14ac:dyDescent="0.25">
      <c r="D25" s="78"/>
      <c r="E25" s="79"/>
      <c r="F25" s="79"/>
      <c r="G25" s="79"/>
      <c r="H25" s="79"/>
      <c r="I25" s="79"/>
      <c r="J25" s="79"/>
      <c r="K25" s="79"/>
      <c r="L25" s="80"/>
    </row>
    <row r="26" spans="2:12" x14ac:dyDescent="0.25">
      <c r="D26" s="78"/>
      <c r="E26" s="79"/>
      <c r="F26" s="79"/>
      <c r="G26" s="79"/>
      <c r="H26" s="79"/>
      <c r="I26" s="79"/>
      <c r="J26" s="79"/>
      <c r="K26" s="79"/>
      <c r="L26" s="80"/>
    </row>
    <row r="27" spans="2:12" x14ac:dyDescent="0.25">
      <c r="D27" s="78"/>
      <c r="E27" s="79"/>
      <c r="F27" s="79"/>
      <c r="G27" s="79"/>
      <c r="H27" s="79"/>
      <c r="I27" s="79"/>
      <c r="J27" s="79"/>
      <c r="K27" s="79"/>
      <c r="L27" s="80"/>
    </row>
    <row r="28" spans="2:12" x14ac:dyDescent="0.25">
      <c r="D28" s="78"/>
      <c r="E28" s="79"/>
      <c r="F28" s="79"/>
      <c r="G28" s="79"/>
      <c r="H28" s="79"/>
      <c r="I28" s="79"/>
      <c r="J28" s="79"/>
      <c r="K28" s="79"/>
      <c r="L28" s="80"/>
    </row>
    <row r="29" spans="2:12" x14ac:dyDescent="0.25">
      <c r="D29" s="78"/>
      <c r="E29" s="79"/>
      <c r="F29" s="79"/>
      <c r="G29" s="79"/>
      <c r="H29" s="79"/>
      <c r="I29" s="79"/>
      <c r="J29" s="79"/>
      <c r="K29" s="79"/>
      <c r="L29" s="80"/>
    </row>
    <row r="30" spans="2:12" ht="14.25" thickBot="1" x14ac:dyDescent="0.3">
      <c r="D30" s="81"/>
      <c r="E30" s="82"/>
      <c r="F30" s="82"/>
      <c r="G30" s="82"/>
      <c r="H30" s="82"/>
      <c r="I30" s="82"/>
      <c r="J30" s="82"/>
      <c r="K30" s="82"/>
      <c r="L30" s="83"/>
    </row>
    <row r="32" spans="2:12" ht="14.25" thickBot="1" x14ac:dyDescent="0.3"/>
    <row r="33" spans="2:12" x14ac:dyDescent="0.25">
      <c r="B33" s="106" t="s">
        <v>53</v>
      </c>
      <c r="C33" s="107"/>
      <c r="D33" s="107"/>
      <c r="E33" s="107"/>
      <c r="F33" s="25"/>
      <c r="G33" s="25"/>
      <c r="H33" s="25"/>
      <c r="I33" s="25"/>
      <c r="J33" s="25"/>
      <c r="K33" s="25"/>
      <c r="L33" s="26"/>
    </row>
    <row r="34" spans="2:12" x14ac:dyDescent="0.25">
      <c r="B34" s="51" t="s">
        <v>39</v>
      </c>
      <c r="C34" s="53" t="s">
        <v>48</v>
      </c>
      <c r="D34" s="105" t="s">
        <v>40</v>
      </c>
      <c r="E34" s="105"/>
      <c r="F34" s="105"/>
      <c r="G34" s="54"/>
      <c r="H34" s="52" t="s">
        <v>10</v>
      </c>
      <c r="K34" s="38"/>
      <c r="L34" s="27"/>
    </row>
    <row r="35" spans="2:12" x14ac:dyDescent="0.25">
      <c r="B35" s="50"/>
      <c r="C35" s="49"/>
      <c r="D35" s="87"/>
      <c r="E35" s="87"/>
      <c r="F35" s="87"/>
      <c r="G35" s="55"/>
      <c r="H35" s="6">
        <f>'Prismatris '!N11</f>
        <v>0</v>
      </c>
      <c r="L35" s="27"/>
    </row>
    <row r="36" spans="2:12" x14ac:dyDescent="0.25">
      <c r="B36" s="50"/>
      <c r="C36" s="49"/>
      <c r="D36" s="87"/>
      <c r="E36" s="87"/>
      <c r="F36" s="87"/>
      <c r="G36" s="55"/>
      <c r="H36" s="6">
        <f>'Prismatris '!N12</f>
        <v>0</v>
      </c>
      <c r="L36" s="27"/>
    </row>
    <row r="37" spans="2:12" ht="14.25" thickBot="1" x14ac:dyDescent="0.3">
      <c r="B37" s="39"/>
      <c r="C37" s="14"/>
      <c r="D37" s="14"/>
      <c r="E37" s="14"/>
      <c r="F37" s="14"/>
      <c r="G37" s="14"/>
      <c r="H37" s="14"/>
      <c r="I37" s="14"/>
      <c r="J37" s="14"/>
      <c r="K37" s="14"/>
      <c r="L37" s="28"/>
    </row>
    <row r="38" spans="2:12" ht="14.25" thickBot="1" x14ac:dyDescent="0.3"/>
    <row r="39" spans="2:12" x14ac:dyDescent="0.25">
      <c r="B39" s="100" t="s">
        <v>54</v>
      </c>
      <c r="C39" s="101"/>
      <c r="D39" s="101"/>
      <c r="E39" s="101"/>
      <c r="F39" s="25"/>
      <c r="G39" s="25"/>
      <c r="H39" s="25"/>
      <c r="I39" s="25"/>
      <c r="J39" s="25"/>
      <c r="K39" s="25"/>
      <c r="L39" s="26"/>
    </row>
    <row r="40" spans="2:12" ht="13.5" customHeight="1" x14ac:dyDescent="0.25">
      <c r="B40" s="51" t="s">
        <v>39</v>
      </c>
      <c r="C40" s="53" t="s">
        <v>48</v>
      </c>
      <c r="D40" s="105" t="s">
        <v>40</v>
      </c>
      <c r="E40" s="105"/>
      <c r="F40" s="105"/>
      <c r="G40" s="54"/>
      <c r="H40" s="52" t="s">
        <v>10</v>
      </c>
      <c r="L40" s="27"/>
    </row>
    <row r="41" spans="2:12" x14ac:dyDescent="0.25">
      <c r="B41" s="50"/>
      <c r="C41" s="49"/>
      <c r="D41" s="87"/>
      <c r="E41" s="87"/>
      <c r="F41" s="87"/>
      <c r="G41" s="55"/>
      <c r="H41" s="6">
        <f>'Prismatris '!N19</f>
        <v>0</v>
      </c>
      <c r="L41" s="27"/>
    </row>
    <row r="42" spans="2:12" x14ac:dyDescent="0.25">
      <c r="B42" s="50"/>
      <c r="C42" s="49"/>
      <c r="D42" s="87"/>
      <c r="E42" s="87"/>
      <c r="F42" s="87"/>
      <c r="G42" s="55"/>
      <c r="H42" s="6">
        <f>'Prismatris '!N20</f>
        <v>0</v>
      </c>
      <c r="L42" s="27"/>
    </row>
    <row r="43" spans="2:12" ht="14.25" thickBot="1" x14ac:dyDescent="0.3">
      <c r="B43" s="39"/>
      <c r="C43" s="14"/>
      <c r="D43" s="14"/>
      <c r="E43" s="14"/>
      <c r="F43" s="14"/>
      <c r="G43" s="14"/>
      <c r="H43" s="14"/>
      <c r="I43" s="14"/>
      <c r="J43" s="14"/>
      <c r="K43" s="14"/>
      <c r="L43" s="28"/>
    </row>
    <row r="44" spans="2:12" x14ac:dyDescent="0.25">
      <c r="B44" s="56">
        <f>SUM(B35:B36,B41:B42)</f>
        <v>0</v>
      </c>
    </row>
    <row r="45" spans="2:12" x14ac:dyDescent="0.25">
      <c r="D45" s="85" t="s">
        <v>29</v>
      </c>
      <c r="E45" s="86"/>
      <c r="F45" s="72" t="str">
        <f>'Prismatris '!B33</f>
        <v>Vinnande anbud</v>
      </c>
      <c r="G45" s="73"/>
      <c r="H45" s="73"/>
      <c r="I45" s="73"/>
      <c r="J45" s="73"/>
    </row>
    <row r="46" spans="2:12" x14ac:dyDescent="0.25">
      <c r="D46" s="85"/>
      <c r="E46" s="86"/>
      <c r="F46" s="72" t="str">
        <f>'Prismatris '!B34</f>
        <v/>
      </c>
      <c r="G46" s="73"/>
      <c r="H46" s="73"/>
      <c r="I46" s="73"/>
      <c r="J46" s="73"/>
    </row>
    <row r="47" spans="2:12" x14ac:dyDescent="0.25">
      <c r="D47" s="85"/>
      <c r="E47" s="86"/>
      <c r="F47" s="72" t="str">
        <f>'Prismatris '!B35</f>
        <v/>
      </c>
      <c r="G47" s="73"/>
      <c r="H47" s="73"/>
      <c r="I47" s="73"/>
      <c r="J47" s="73"/>
    </row>
    <row r="48" spans="2:12" x14ac:dyDescent="0.25">
      <c r="D48" s="85"/>
      <c r="E48" s="86"/>
      <c r="F48" s="72" t="str">
        <f>'Prismatris '!B36</f>
        <v/>
      </c>
      <c r="G48" s="73"/>
      <c r="H48" s="73"/>
      <c r="I48" s="73"/>
      <c r="J48" s="73"/>
    </row>
    <row r="49" spans="3:11" x14ac:dyDescent="0.25">
      <c r="D49" s="85"/>
      <c r="E49" s="86"/>
      <c r="F49" s="72" t="str">
        <f>'Prismatris '!B37</f>
        <v/>
      </c>
      <c r="G49" s="73"/>
      <c r="H49" s="73"/>
      <c r="I49" s="73"/>
      <c r="J49" s="73"/>
    </row>
    <row r="50" spans="3:11" ht="15.75" x14ac:dyDescent="0.3">
      <c r="E50" s="11">
        <f>SUM(E45:E46)</f>
        <v>0</v>
      </c>
    </row>
    <row r="51" spans="3:11" ht="17.45" customHeight="1" x14ac:dyDescent="0.3">
      <c r="F51" s="44" t="s">
        <v>2</v>
      </c>
      <c r="G51" s="71">
        <f>'Prismatris '!E37</f>
        <v>0</v>
      </c>
      <c r="H51" s="71"/>
      <c r="J51" s="12"/>
      <c r="K51" s="12"/>
    </row>
    <row r="52" spans="3:11" ht="21" x14ac:dyDescent="0.35">
      <c r="C52" s="13" t="s">
        <v>3</v>
      </c>
      <c r="D52" s="13"/>
    </row>
    <row r="53" spans="3:11" x14ac:dyDescent="0.25">
      <c r="C53" s="1" t="s">
        <v>4</v>
      </c>
      <c r="F53" s="84" t="str">
        <f>'Prismatris '!B40</f>
        <v/>
      </c>
      <c r="G53" s="69"/>
      <c r="H53" s="69"/>
      <c r="J53" s="7">
        <f>'Prismatris '!D40</f>
        <v>0</v>
      </c>
    </row>
    <row r="54" spans="3:11" x14ac:dyDescent="0.25">
      <c r="C54" s="1" t="s">
        <v>5</v>
      </c>
      <c r="F54" s="70" t="str">
        <f>'Prismatris '!B41</f>
        <v/>
      </c>
      <c r="G54" s="69"/>
      <c r="H54" s="69"/>
      <c r="J54" s="7">
        <f>'Prismatris '!D41</f>
        <v>0</v>
      </c>
    </row>
    <row r="55" spans="3:11" x14ac:dyDescent="0.25">
      <c r="C55" s="1" t="s">
        <v>6</v>
      </c>
      <c r="F55" s="70" t="str">
        <f>'Prismatris '!B42</f>
        <v/>
      </c>
      <c r="G55" s="69"/>
      <c r="H55" s="69"/>
      <c r="J55" s="7">
        <f>'Prismatris '!D42</f>
        <v>0</v>
      </c>
    </row>
    <row r="56" spans="3:11" x14ac:dyDescent="0.25">
      <c r="C56" s="1" t="s">
        <v>31</v>
      </c>
      <c r="F56" s="70" t="str">
        <f>'Prismatris '!B43</f>
        <v/>
      </c>
      <c r="G56" s="69"/>
      <c r="H56" s="69"/>
      <c r="J56" s="7">
        <f>'Prismatris '!D43</f>
        <v>0</v>
      </c>
    </row>
    <row r="57" spans="3:11" x14ac:dyDescent="0.25">
      <c r="C57" s="1" t="s">
        <v>32</v>
      </c>
      <c r="F57" s="70" t="str">
        <f>'Prismatris '!B44</f>
        <v/>
      </c>
      <c r="G57" s="69"/>
      <c r="H57" s="69"/>
      <c r="J57" s="7">
        <f>'Prismatris '!D44</f>
        <v>0</v>
      </c>
    </row>
    <row r="58" spans="3:11" x14ac:dyDescent="0.25">
      <c r="C58" s="1" t="s">
        <v>33</v>
      </c>
      <c r="F58" s="70" t="str">
        <f>'Prismatris '!B45</f>
        <v/>
      </c>
      <c r="G58" s="69"/>
      <c r="H58" s="69"/>
      <c r="J58" s="7">
        <f>'Prismatris '!D45</f>
        <v>0</v>
      </c>
    </row>
    <row r="59" spans="3:11" x14ac:dyDescent="0.25">
      <c r="C59" s="1" t="s">
        <v>43</v>
      </c>
      <c r="F59" s="68" t="str">
        <f>'Prismatris '!B46</f>
        <v/>
      </c>
      <c r="G59" s="69"/>
      <c r="H59" s="69"/>
      <c r="J59" s="7">
        <f>'Prismatris '!D46</f>
        <v>0</v>
      </c>
    </row>
    <row r="60" spans="3:11" x14ac:dyDescent="0.25">
      <c r="C60" s="1" t="s">
        <v>44</v>
      </c>
      <c r="F60" s="68" t="str">
        <f>'Prismatris '!B47</f>
        <v/>
      </c>
      <c r="G60" s="69"/>
      <c r="H60" s="69"/>
      <c r="J60" s="7">
        <f>'Prismatris '!D47</f>
        <v>0</v>
      </c>
    </row>
    <row r="61" spans="3:11" x14ac:dyDescent="0.25">
      <c r="C61" s="1" t="s">
        <v>45</v>
      </c>
      <c r="F61" s="68" t="str">
        <f>'Prismatris '!B48</f>
        <v/>
      </c>
      <c r="G61" s="69"/>
      <c r="H61" s="69"/>
      <c r="J61" s="7">
        <f>'Prismatris '!D48</f>
        <v>0</v>
      </c>
    </row>
    <row r="63" spans="3:11" x14ac:dyDescent="0.25">
      <c r="C63" s="1" t="s">
        <v>30</v>
      </c>
      <c r="J63" s="15">
        <v>1</v>
      </c>
    </row>
    <row r="65" spans="3:9" x14ac:dyDescent="0.25">
      <c r="C65" s="1" t="s">
        <v>7</v>
      </c>
      <c r="H65" s="1" t="s">
        <v>8</v>
      </c>
    </row>
    <row r="67" spans="3:9" ht="14.25" thickBot="1" x14ac:dyDescent="0.3">
      <c r="C67" s="14"/>
      <c r="D67" s="14"/>
      <c r="H67" s="14"/>
      <c r="I67" s="14"/>
    </row>
    <row r="68" spans="3:9" x14ac:dyDescent="0.25">
      <c r="C68" s="1" t="s">
        <v>9</v>
      </c>
      <c r="H68" s="1" t="s">
        <v>9</v>
      </c>
    </row>
  </sheetData>
  <sheetProtection algorithmName="SHA-512" hashValue="uDwfya6S35CB6EX49DyiV8zfSnGQDYlNvIRqm7uKFZcYamOKYxMZ5gcVCRoM/bg2dhPkPBqMwGE2+kwzhWF6Sw==" saltValue="2ww+qnZ63/Bg7OHfufin9A==" spinCount="100000" sheet="1" objects="1" scenarios="1" formatColumns="0"/>
  <protectedRanges>
    <protectedRange sqref="D7:F18 J2:L4 D20 B35:F36 B41:F42 J63" name="Område1"/>
  </protectedRanges>
  <mergeCells count="46">
    <mergeCell ref="J2:L2"/>
    <mergeCell ref="J3:L3"/>
    <mergeCell ref="J4:L4"/>
    <mergeCell ref="D40:F40"/>
    <mergeCell ref="D41:F41"/>
    <mergeCell ref="D9:F9"/>
    <mergeCell ref="D10:F10"/>
    <mergeCell ref="D11:F11"/>
    <mergeCell ref="D12:F12"/>
    <mergeCell ref="B33:E33"/>
    <mergeCell ref="D34:F34"/>
    <mergeCell ref="D35:F35"/>
    <mergeCell ref="D36:F36"/>
    <mergeCell ref="D7:F7"/>
    <mergeCell ref="D8:F8"/>
    <mergeCell ref="I7:L7"/>
    <mergeCell ref="I8:L8"/>
    <mergeCell ref="H13:J13"/>
    <mergeCell ref="H12:J12"/>
    <mergeCell ref="I9:L9"/>
    <mergeCell ref="I10:L10"/>
    <mergeCell ref="I11:L11"/>
    <mergeCell ref="D13:F13"/>
    <mergeCell ref="D14:F14"/>
    <mergeCell ref="D16:F18"/>
    <mergeCell ref="B39:E39"/>
    <mergeCell ref="D15:F15"/>
    <mergeCell ref="H16:J17"/>
    <mergeCell ref="D20:L30"/>
    <mergeCell ref="F45:J45"/>
    <mergeCell ref="F46:J46"/>
    <mergeCell ref="F53:H53"/>
    <mergeCell ref="D45:E49"/>
    <mergeCell ref="D42:F42"/>
    <mergeCell ref="F54:H54"/>
    <mergeCell ref="G51:H51"/>
    <mergeCell ref="F47:J47"/>
    <mergeCell ref="F48:J48"/>
    <mergeCell ref="F49:J49"/>
    <mergeCell ref="F60:H60"/>
    <mergeCell ref="F61:H61"/>
    <mergeCell ref="F55:H55"/>
    <mergeCell ref="F56:H56"/>
    <mergeCell ref="F57:H57"/>
    <mergeCell ref="F58:H58"/>
    <mergeCell ref="F59:H59"/>
  </mergeCells>
  <conditionalFormatting sqref="B35:B36">
    <cfRule type="expression" dxfId="20" priority="43">
      <formula>"OM($B$145&gt;200)"</formula>
    </cfRule>
    <cfRule type="containsBlanks" dxfId="19" priority="44">
      <formula>LEN(TRIM(B35))=0</formula>
    </cfRule>
    <cfRule type="expression" dxfId="18" priority="46">
      <formula>IF(#REF!&gt;201,,)</formula>
    </cfRule>
    <cfRule type="containsBlanks" dxfId="17" priority="47">
      <formula>LEN(TRIM(B35))=0</formula>
    </cfRule>
  </conditionalFormatting>
  <conditionalFormatting sqref="B41:B42">
    <cfRule type="expression" dxfId="16" priority="13">
      <formula>"OM($B$145&gt;200)"</formula>
    </cfRule>
    <cfRule type="containsBlanks" dxfId="15" priority="14">
      <formula>LEN(TRIM(B41))=0</formula>
    </cfRule>
    <cfRule type="expression" dxfId="14" priority="16">
      <formula>IF(#REF!&gt;201,,)</formula>
    </cfRule>
    <cfRule type="containsBlanks" dxfId="13" priority="17">
      <formula>LEN(TRIM(B41))=0</formula>
    </cfRule>
  </conditionalFormatting>
  <conditionalFormatting sqref="C35:C36">
    <cfRule type="containsBlanks" dxfId="12" priority="18">
      <formula>LEN(TRIM(C35))=0</formula>
    </cfRule>
  </conditionalFormatting>
  <conditionalFormatting sqref="C41:C42">
    <cfRule type="containsBlanks" dxfId="11" priority="9">
      <formula>LEN(TRIM(C41))=0</formula>
    </cfRule>
  </conditionalFormatting>
  <conditionalFormatting sqref="D7:D16">
    <cfRule type="containsBlanks" dxfId="10" priority="654">
      <formula>LEN(TRIM(D7))=0</formula>
    </cfRule>
  </conditionalFormatting>
  <conditionalFormatting sqref="D20">
    <cfRule type="containsBlanks" dxfId="9" priority="42">
      <formula>LEN(TRIM(D20))=0</formula>
    </cfRule>
  </conditionalFormatting>
  <conditionalFormatting sqref="D35:F36">
    <cfRule type="notContainsBlanks" dxfId="8" priority="7">
      <formula>LEN(TRIM(D35))&gt;0</formula>
    </cfRule>
  </conditionalFormatting>
  <conditionalFormatting sqref="D41:F42">
    <cfRule type="notContainsBlanks" dxfId="7" priority="5">
      <formula>LEN(TRIM(D41))&gt;0</formula>
    </cfRule>
  </conditionalFormatting>
  <conditionalFormatting sqref="F45:F49">
    <cfRule type="beginsWith" dxfId="6" priority="635" operator="beginsWith" text=" ">
      <formula>LEFT(F45,LEN(" "))=" "</formula>
    </cfRule>
  </conditionalFormatting>
  <conditionalFormatting sqref="F45:I49">
    <cfRule type="containsText" dxfId="5" priority="4" operator="containsText" text="Avropet">
      <formula>NOT(ISERROR(SEARCH("Avropet",F45)))</formula>
    </cfRule>
  </conditionalFormatting>
  <conditionalFormatting sqref="F46:I46">
    <cfRule type="containsText" priority="1" operator="containsText" text=" ">
      <formula>NOT(ISERROR(SEARCH(" ",F46)))</formula>
    </cfRule>
  </conditionalFormatting>
  <conditionalFormatting sqref="I7:I11">
    <cfRule type="beginsWith" dxfId="4" priority="634" operator="beginsWith" text="Två eller">
      <formula>LEFT(I7,LEN("Två eller"))="Två eller"</formula>
    </cfRule>
    <cfRule type="expression" dxfId="3" priority="673">
      <formula>IF(#REF!="Kan ej leverera","Sant","Falskt")</formula>
    </cfRule>
  </conditionalFormatting>
  <conditionalFormatting sqref="J2:J4">
    <cfRule type="containsBlanks" dxfId="2" priority="639">
      <formula>LEN(TRIM(J2))=0</formula>
    </cfRule>
  </conditionalFormatting>
  <conditionalFormatting sqref="M12">
    <cfRule type="expression" dxfId="1" priority="646">
      <formula>IF(M12="Kan ej leverera","Sant","Falskt")</formula>
    </cfRule>
    <cfRule type="expression" dxfId="0" priority="665">
      <formula>IF(#REF!="Kan ej leverera","Sant","Falskt")</formula>
    </cfRule>
  </conditionalFormatting>
  <dataValidations count="7">
    <dataValidation type="list" allowBlank="1" showInputMessage="1" showErrorMessage="1" sqref="J63" xr:uid="{00000000-0002-0000-0000-000001000000}">
      <formula1>"1,2,3,4,5,6"</formula1>
    </dataValidation>
    <dataValidation type="decimal" allowBlank="1" showInputMessage="1" showErrorMessage="1" error="Ni har överskridit 500 000 kronor se ramavtalets vilkor" sqref="G51" xr:uid="{00000000-0002-0000-0000-000002000000}">
      <formula1>0</formula1>
      <formula2>100000</formula2>
    </dataValidation>
    <dataValidation type="whole" allowBlank="1" showInputMessage="1" showErrorMessage="1" errorTitle=" " error="Beställ med siffror. Det totala antal timmar får inte överstiga 500 per avrop." sqref="B42" xr:uid="{EC02962C-1147-4ED9-9A9D-B860E43F66FC}">
      <formula1>0</formula1>
      <formula2>IF(B44&lt;501,500,0)</formula2>
    </dataValidation>
    <dataValidation type="list" allowBlank="1" showInputMessage="1" showErrorMessage="1" sqref="C41:C42 C35 C36" xr:uid="{D0232248-805A-4D2B-8321-72BB3FC423E6}">
      <formula1>"Ja,Nej"</formula1>
    </dataValidation>
    <dataValidation type="whole" allowBlank="1" showInputMessage="1" showErrorMessage="1" errorTitle=" " error="Beställ med siffror. Det totala antal timmar får inte överstiga 500 per avrop." sqref="B36" xr:uid="{8D2DB596-5BA2-4415-A586-6BAC499F409E}">
      <formula1>0</formula1>
      <formula2>IF(B44&lt;501,500,0)</formula2>
    </dataValidation>
    <dataValidation type="whole" allowBlank="1" showInputMessage="1" showErrorMessage="1" errorTitle=" " error="Beställ med siffror. Det totala antal timmar får inte överstiga 500 per avrop." sqref="B35" xr:uid="{BBEA366C-B1B1-4107-ADE9-71263AE064C2}">
      <formula1>0</formula1>
      <formula2>IF(B44&lt;501,500,0)</formula2>
    </dataValidation>
    <dataValidation type="whole" allowBlank="1" showInputMessage="1" showErrorMessage="1" errorTitle=" " error="Beställ med siffror. Det totala antal timmar får inte överstiga 500 per avrop." sqref="B41" xr:uid="{ADD2BFA5-EA6E-4A66-A3EB-6AFBC228E29E}">
      <formula1>0</formula1>
      <formula2>IF(B44&lt;501,500,0)</formula2>
    </dataValidation>
  </dataValidation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N63"/>
  <sheetViews>
    <sheetView zoomScale="70" zoomScaleNormal="70" workbookViewId="0">
      <pane ySplit="1" topLeftCell="A2" activePane="bottomLeft" state="frozen"/>
      <selection pane="bottomLeft" activeCell="G15" sqref="G15"/>
    </sheetView>
  </sheetViews>
  <sheetFormatPr defaultColWidth="9" defaultRowHeight="13.5" x14ac:dyDescent="0.25"/>
  <cols>
    <col min="1" max="1" width="35.875" style="1" customWidth="1"/>
    <col min="2" max="2" width="19.125" style="1" customWidth="1"/>
    <col min="3" max="3" width="18.625" style="1" customWidth="1"/>
    <col min="4" max="4" width="19.875" style="1" customWidth="1"/>
    <col min="5" max="5" width="18.625" style="2" customWidth="1"/>
    <col min="6" max="6" width="17.375" style="1" customWidth="1"/>
    <col min="7" max="7" width="18.625" style="1" customWidth="1"/>
    <col min="8" max="8" width="13.875" style="1" customWidth="1"/>
    <col min="9" max="9" width="13.375" style="1" customWidth="1"/>
    <col min="10" max="10" width="14.125" style="1" customWidth="1"/>
    <col min="11" max="11" width="11.125" style="1" bestFit="1" customWidth="1"/>
    <col min="12" max="13" width="10.125" style="1" bestFit="1" customWidth="1"/>
    <col min="14" max="14" width="15.625" style="1" customWidth="1"/>
    <col min="15" max="15" width="10.125" style="1" bestFit="1" customWidth="1"/>
    <col min="16" max="16" width="9" style="1"/>
    <col min="17" max="22" width="11.5" style="1" customWidth="1"/>
    <col min="23" max="16384" width="9" style="1"/>
  </cols>
  <sheetData>
    <row r="1" spans="1:14" ht="14.25" thickBot="1" x14ac:dyDescent="0.3">
      <c r="A1" s="24" t="s">
        <v>1</v>
      </c>
      <c r="B1" s="60" t="s">
        <v>71</v>
      </c>
      <c r="C1" s="60" t="s">
        <v>73</v>
      </c>
      <c r="D1" s="22" t="s">
        <v>96</v>
      </c>
      <c r="E1" s="60" t="s">
        <v>75</v>
      </c>
      <c r="F1" s="22" t="s">
        <v>82</v>
      </c>
      <c r="G1" s="60" t="s">
        <v>77</v>
      </c>
      <c r="H1" s="60" t="s">
        <v>79</v>
      </c>
      <c r="I1" s="60" t="s">
        <v>113</v>
      </c>
      <c r="J1" s="60" t="s">
        <v>110</v>
      </c>
      <c r="K1" s="33"/>
    </row>
    <row r="2" spans="1:14" ht="14.25" thickBot="1" x14ac:dyDescent="0.3">
      <c r="A2" s="24" t="s">
        <v>20</v>
      </c>
      <c r="B2" s="60" t="s">
        <v>72</v>
      </c>
      <c r="C2" s="60" t="s">
        <v>74</v>
      </c>
      <c r="D2" s="65" t="s">
        <v>101</v>
      </c>
      <c r="E2" s="61" t="s">
        <v>76</v>
      </c>
      <c r="F2" s="66" t="s">
        <v>83</v>
      </c>
      <c r="G2" s="60" t="s">
        <v>78</v>
      </c>
      <c r="H2" s="60" t="s">
        <v>80</v>
      </c>
      <c r="I2" s="60" t="s">
        <v>114</v>
      </c>
      <c r="J2" s="61" t="s">
        <v>81</v>
      </c>
      <c r="K2" s="4"/>
    </row>
    <row r="3" spans="1:14" x14ac:dyDescent="0.25">
      <c r="A3" s="24" t="s">
        <v>16</v>
      </c>
      <c r="B3" s="4" t="s">
        <v>85</v>
      </c>
      <c r="C3" s="4" t="s">
        <v>88</v>
      </c>
      <c r="D3" s="4" t="s">
        <v>111</v>
      </c>
      <c r="E3" s="4" t="s">
        <v>108</v>
      </c>
      <c r="F3" s="4" t="s">
        <v>98</v>
      </c>
      <c r="G3" s="4" t="s">
        <v>116</v>
      </c>
      <c r="H3" s="4" t="s">
        <v>106</v>
      </c>
      <c r="I3" s="4" t="s">
        <v>115</v>
      </c>
      <c r="J3" s="4" t="s">
        <v>94</v>
      </c>
      <c r="K3" s="4"/>
    </row>
    <row r="4" spans="1:14" x14ac:dyDescent="0.25">
      <c r="A4" s="24" t="s">
        <v>17</v>
      </c>
      <c r="B4" s="4" t="s">
        <v>86</v>
      </c>
      <c r="C4" s="4" t="s">
        <v>89</v>
      </c>
      <c r="D4" s="4" t="s">
        <v>112</v>
      </c>
      <c r="E4" s="4" t="s">
        <v>109</v>
      </c>
      <c r="F4" s="4" t="s">
        <v>99</v>
      </c>
      <c r="G4" s="4" t="s">
        <v>117</v>
      </c>
      <c r="H4" s="4" t="s">
        <v>107</v>
      </c>
      <c r="I4" s="4" t="s">
        <v>105</v>
      </c>
      <c r="J4" s="4" t="s">
        <v>95</v>
      </c>
      <c r="K4" s="4"/>
    </row>
    <row r="5" spans="1:14" x14ac:dyDescent="0.25">
      <c r="A5" s="24" t="s">
        <v>18</v>
      </c>
      <c r="B5" s="4" t="s">
        <v>84</v>
      </c>
      <c r="C5" s="4" t="s">
        <v>87</v>
      </c>
      <c r="D5" s="67" t="s">
        <v>102</v>
      </c>
      <c r="E5" s="4" t="s">
        <v>90</v>
      </c>
      <c r="F5" s="4" t="s">
        <v>97</v>
      </c>
      <c r="G5" s="4" t="s">
        <v>100</v>
      </c>
      <c r="H5" s="4" t="s">
        <v>91</v>
      </c>
      <c r="I5" s="67" t="s">
        <v>92</v>
      </c>
      <c r="J5" s="4" t="s">
        <v>93</v>
      </c>
      <c r="K5" s="4"/>
    </row>
    <row r="7" spans="1:14" x14ac:dyDescent="0.25">
      <c r="A7" s="8" t="s">
        <v>53</v>
      </c>
      <c r="F7" s="2"/>
      <c r="G7" s="2"/>
    </row>
    <row r="8" spans="1:14" x14ac:dyDescent="0.25">
      <c r="A8" s="40" t="s">
        <v>36</v>
      </c>
      <c r="B8" s="62">
        <v>933</v>
      </c>
      <c r="C8" s="63">
        <v>435</v>
      </c>
      <c r="D8" s="62">
        <v>1164</v>
      </c>
      <c r="E8" s="62">
        <v>462</v>
      </c>
      <c r="F8" s="62">
        <v>732</v>
      </c>
      <c r="G8" s="62">
        <v>1890</v>
      </c>
      <c r="H8" s="62">
        <v>1045</v>
      </c>
      <c r="I8" s="62">
        <v>998</v>
      </c>
      <c r="J8" s="63">
        <v>0</v>
      </c>
      <c r="K8" s="7"/>
    </row>
    <row r="9" spans="1:14" x14ac:dyDescent="0.25">
      <c r="A9" s="40"/>
      <c r="B9" s="63"/>
      <c r="C9" s="63"/>
      <c r="D9" s="63"/>
      <c r="E9" s="63"/>
      <c r="F9" s="63"/>
      <c r="G9" s="63"/>
      <c r="H9" s="64"/>
      <c r="I9" s="64"/>
      <c r="J9" s="64"/>
      <c r="K9" s="4"/>
    </row>
    <row r="10" spans="1:14" hidden="1" x14ac:dyDescent="0.25">
      <c r="A10" s="40"/>
      <c r="B10" s="7"/>
      <c r="C10" s="7"/>
      <c r="D10" s="7"/>
      <c r="E10" s="7"/>
      <c r="F10" s="7"/>
      <c r="G10" s="7"/>
      <c r="H10" s="4"/>
      <c r="I10" s="4"/>
      <c r="J10" s="4"/>
      <c r="K10" s="4"/>
    </row>
    <row r="11" spans="1:14" x14ac:dyDescent="0.25">
      <c r="A11" s="29" t="s">
        <v>46</v>
      </c>
      <c r="B11" s="7">
        <f>L11*B8</f>
        <v>0</v>
      </c>
      <c r="C11" s="7">
        <f>$L$11*C8</f>
        <v>0</v>
      </c>
      <c r="D11" s="7">
        <f t="shared" ref="D11:J11" si="0">$L$11*D8</f>
        <v>0</v>
      </c>
      <c r="E11" s="7">
        <f t="shared" si="0"/>
        <v>0</v>
      </c>
      <c r="F11" s="7">
        <f t="shared" si="0"/>
        <v>0</v>
      </c>
      <c r="G11" s="7">
        <f t="shared" si="0"/>
        <v>0</v>
      </c>
      <c r="H11" s="7">
        <f t="shared" si="0"/>
        <v>0</v>
      </c>
      <c r="I11" s="7">
        <f t="shared" si="0"/>
        <v>0</v>
      </c>
      <c r="J11" s="7">
        <f t="shared" si="0"/>
        <v>0</v>
      </c>
      <c r="K11" s="4"/>
      <c r="L11" s="4">
        <f>'Ledning av IT-projekt'!B35</f>
        <v>0</v>
      </c>
      <c r="M11" s="4"/>
      <c r="N11" s="6">
        <f>IF(B30='Ledning av IT-projekt'!J63,B11,IF(C30='Ledning av IT-projekt'!J63,C11,IF(D30='Ledning av IT-projekt'!J63,D11,IF(E30='Ledning av IT-projekt'!J63,E11,IF(F30='Ledning av IT-projekt'!J63,F11,IF(G30='Ledning av IT-projekt'!J63,G11,IF(H30='Ledning av IT-projekt'!J63,H11,IF(I30='Ledning av IT-projekt'!J63,I11,IF(J30='Ledning av IT-projekt'!J63,J11,"")))))))))</f>
        <v>0</v>
      </c>
    </row>
    <row r="12" spans="1:14" x14ac:dyDescent="0.25">
      <c r="A12" s="29" t="s">
        <v>47</v>
      </c>
      <c r="B12" s="7">
        <f>L12*B8</f>
        <v>0</v>
      </c>
      <c r="C12" s="7">
        <f>L12*C8</f>
        <v>0</v>
      </c>
      <c r="D12" s="7">
        <f>L12*D8</f>
        <v>0</v>
      </c>
      <c r="E12" s="7">
        <f>L12*E8</f>
        <v>0</v>
      </c>
      <c r="F12" s="7">
        <f>L12*F8</f>
        <v>0</v>
      </c>
      <c r="G12" s="7">
        <f>L12*G8</f>
        <v>0</v>
      </c>
      <c r="H12" s="7">
        <f>L12*H8</f>
        <v>0</v>
      </c>
      <c r="I12" s="7">
        <f>L12*I8</f>
        <v>0</v>
      </c>
      <c r="J12" s="7">
        <f>L12*J8</f>
        <v>0</v>
      </c>
      <c r="K12" s="49"/>
      <c r="L12" s="4">
        <f>'Ledning av IT-projekt'!B36</f>
        <v>0</v>
      </c>
      <c r="M12" s="4"/>
      <c r="N12" s="6">
        <f>IF(B30='Ledning av IT-projekt'!J63,B12,IF(C30='Ledning av IT-projekt'!J63,C12,IF(D30='Ledning av IT-projekt'!J63,D12,IF(E30='Ledning av IT-projekt'!J63,E12,IF(F30='Ledning av IT-projekt'!J63,F12,IF(G30='Ledning av IT-projekt'!J63,G12,IF(H30='Ledning av IT-projekt'!J63,H12,IF(I30='Ledning av IT-projekt'!J63,I12,IF(J30='Ledning av IT-projekt'!J63,J12,"")))))))))</f>
        <v>0</v>
      </c>
    </row>
    <row r="13" spans="1:14" x14ac:dyDescent="0.25">
      <c r="A13" s="29" t="s">
        <v>37</v>
      </c>
      <c r="B13" s="6">
        <f>SUM(B11:B12)</f>
        <v>0</v>
      </c>
      <c r="C13" s="6">
        <f t="shared" ref="C13:J13" si="1">SUM(C11:C12)</f>
        <v>0</v>
      </c>
      <c r="D13" s="6">
        <f t="shared" si="1"/>
        <v>0</v>
      </c>
      <c r="E13" s="6">
        <f t="shared" si="1"/>
        <v>0</v>
      </c>
      <c r="F13" s="6">
        <f t="shared" si="1"/>
        <v>0</v>
      </c>
      <c r="G13" s="6">
        <f t="shared" si="1"/>
        <v>0</v>
      </c>
      <c r="H13" s="6">
        <f t="shared" si="1"/>
        <v>0</v>
      </c>
      <c r="I13" s="6">
        <f t="shared" si="1"/>
        <v>0</v>
      </c>
      <c r="J13" s="6">
        <f t="shared" si="1"/>
        <v>0</v>
      </c>
      <c r="K13" s="6"/>
    </row>
    <row r="14" spans="1:14" x14ac:dyDescent="0.25">
      <c r="A14" s="8"/>
      <c r="B14" s="9"/>
      <c r="C14" s="9"/>
      <c r="D14" s="9"/>
      <c r="E14" s="1"/>
      <c r="H14" s="2"/>
      <c r="I14" s="2"/>
    </row>
    <row r="15" spans="1:14" x14ac:dyDescent="0.25">
      <c r="A15" s="8"/>
      <c r="B15" s="9"/>
      <c r="C15" s="9"/>
      <c r="D15" s="9"/>
      <c r="E15" s="1"/>
      <c r="H15" s="2"/>
      <c r="I15" s="2"/>
    </row>
    <row r="16" spans="1:14" x14ac:dyDescent="0.25">
      <c r="A16" s="8" t="s">
        <v>54</v>
      </c>
      <c r="F16" s="2"/>
      <c r="G16" s="2"/>
      <c r="H16" s="2"/>
      <c r="I16" s="2"/>
    </row>
    <row r="17" spans="1:14" x14ac:dyDescent="0.25">
      <c r="A17" s="40" t="s">
        <v>38</v>
      </c>
      <c r="B17" s="63">
        <v>1101</v>
      </c>
      <c r="C17" s="63">
        <v>1098</v>
      </c>
      <c r="D17" s="63">
        <v>1290</v>
      </c>
      <c r="E17" s="63">
        <v>1324</v>
      </c>
      <c r="F17" s="63">
        <v>912</v>
      </c>
      <c r="G17" s="63">
        <v>1890</v>
      </c>
      <c r="H17" s="63">
        <v>1255</v>
      </c>
      <c r="I17" s="63">
        <v>998</v>
      </c>
      <c r="J17" s="63">
        <v>1359</v>
      </c>
      <c r="K17" s="7"/>
    </row>
    <row r="18" spans="1:14" x14ac:dyDescent="0.25">
      <c r="A18" s="40"/>
      <c r="B18" s="7"/>
      <c r="C18" s="7"/>
      <c r="D18" s="7"/>
      <c r="E18" s="7"/>
      <c r="F18" s="7"/>
      <c r="G18" s="7"/>
      <c r="H18" s="49"/>
      <c r="I18" s="4"/>
      <c r="J18" s="4"/>
      <c r="K18" s="4"/>
    </row>
    <row r="19" spans="1:14" x14ac:dyDescent="0.25">
      <c r="A19" s="29" t="s">
        <v>46</v>
      </c>
      <c r="B19" s="6">
        <f>L19*B17</f>
        <v>0</v>
      </c>
      <c r="C19" s="6">
        <f>L19*C17</f>
        <v>0</v>
      </c>
      <c r="D19" s="6">
        <f>L19*D17</f>
        <v>0</v>
      </c>
      <c r="E19" s="6">
        <f>L19*E17</f>
        <v>0</v>
      </c>
      <c r="F19" s="6">
        <f>L19*F17</f>
        <v>0</v>
      </c>
      <c r="G19" s="6">
        <f>L19*G17</f>
        <v>0</v>
      </c>
      <c r="H19" s="6">
        <f>L19*H17</f>
        <v>0</v>
      </c>
      <c r="I19" s="6">
        <f>L19*I17</f>
        <v>0</v>
      </c>
      <c r="J19" s="6">
        <f>L19*J17</f>
        <v>0</v>
      </c>
      <c r="K19" s="4"/>
      <c r="L19" s="4">
        <f>'Ledning av IT-projekt'!B41</f>
        <v>0</v>
      </c>
      <c r="M19" s="4"/>
      <c r="N19" s="6">
        <f>IF(B30='Ledning av IT-projekt'!J63,B19,IF(C30='Ledning av IT-projekt'!J63,C19,IF(D30='Ledning av IT-projekt'!J63,D19,IF(E30='Ledning av IT-projekt'!J63,E19,IF(F30='Ledning av IT-projekt'!J63,F19,IF(G30='Ledning av IT-projekt'!J63,G19,IF(H30='Ledning av IT-projekt'!J63,H19,IF(I30='Ledning av IT-projekt'!J63,I19,IF(J30='Ledning av IT-projekt'!J63,J19,"")))))))))</f>
        <v>0</v>
      </c>
    </row>
    <row r="20" spans="1:14" x14ac:dyDescent="0.25">
      <c r="A20" s="29" t="s">
        <v>47</v>
      </c>
      <c r="B20" s="6">
        <f>L20*B17</f>
        <v>0</v>
      </c>
      <c r="C20" s="6">
        <f>L20*C17</f>
        <v>0</v>
      </c>
      <c r="D20" s="6">
        <f>L20*D17</f>
        <v>0</v>
      </c>
      <c r="E20" s="6">
        <f>L20*E17</f>
        <v>0</v>
      </c>
      <c r="F20" s="6">
        <f>L20*F17</f>
        <v>0</v>
      </c>
      <c r="G20" s="6">
        <f>L20*G17</f>
        <v>0</v>
      </c>
      <c r="H20" s="6">
        <f>L20*H17</f>
        <v>0</v>
      </c>
      <c r="I20" s="6">
        <f>L20*I17</f>
        <v>0</v>
      </c>
      <c r="J20" s="6">
        <f>L20*J17</f>
        <v>0</v>
      </c>
      <c r="K20" s="4"/>
      <c r="L20" s="4">
        <f>'Ledning av IT-projekt'!B42</f>
        <v>0</v>
      </c>
      <c r="M20" s="4"/>
      <c r="N20" s="6">
        <f>IF(B30='Ledning av IT-projekt'!J63,B20,IF(C30='Ledning av IT-projekt'!J63,C20,IF(D30='Ledning av IT-projekt'!J63,D20,IF(E30='Ledning av IT-projekt'!J63,E20,IF(F30='Ledning av IT-projekt'!J63,F20,IF(G30='Ledning av IT-projekt'!J63,G20,IF(H30='Ledning av IT-projekt'!J63,H20,IF(I30='Ledning av IT-projekt'!J63,I20,IF(J30='Ledning av IT-projekt'!J63,J20,"")))))))))</f>
        <v>0</v>
      </c>
    </row>
    <row r="21" spans="1:14" x14ac:dyDescent="0.25">
      <c r="A21" s="29" t="s">
        <v>37</v>
      </c>
      <c r="B21" s="6">
        <f>SUM(B19,B20)</f>
        <v>0</v>
      </c>
      <c r="C21" s="6">
        <f>SUM(C19,C20)</f>
        <v>0</v>
      </c>
      <c r="D21" s="6">
        <f t="shared" ref="D21:J21" si="2">SUM(D19,D20)</f>
        <v>0</v>
      </c>
      <c r="E21" s="6">
        <f t="shared" si="2"/>
        <v>0</v>
      </c>
      <c r="F21" s="6">
        <f t="shared" si="2"/>
        <v>0</v>
      </c>
      <c r="G21" s="6">
        <f t="shared" si="2"/>
        <v>0</v>
      </c>
      <c r="H21" s="6">
        <f t="shared" si="2"/>
        <v>0</v>
      </c>
      <c r="I21" s="6">
        <f t="shared" si="2"/>
        <v>0</v>
      </c>
      <c r="J21" s="6">
        <f t="shared" si="2"/>
        <v>0</v>
      </c>
      <c r="K21" s="6"/>
    </row>
    <row r="22" spans="1:14" x14ac:dyDescent="0.25">
      <c r="A22" s="5"/>
      <c r="B22" s="16"/>
      <c r="C22" s="16"/>
      <c r="D22" s="16"/>
      <c r="E22" s="1"/>
      <c r="H22" s="2"/>
      <c r="I22" s="2"/>
    </row>
    <row r="23" spans="1:14" x14ac:dyDescent="0.25">
      <c r="A23" s="5"/>
      <c r="B23" s="16"/>
      <c r="C23" s="16"/>
      <c r="D23" s="16"/>
      <c r="E23" s="1"/>
      <c r="H23" s="2"/>
      <c r="I23" s="2"/>
    </row>
    <row r="24" spans="1:14" x14ac:dyDescent="0.25">
      <c r="A24" s="8"/>
      <c r="B24" s="10"/>
      <c r="C24" s="10"/>
      <c r="D24" s="10"/>
      <c r="E24" s="1"/>
      <c r="H24" s="2"/>
      <c r="I24" s="2"/>
    </row>
    <row r="25" spans="1:14" x14ac:dyDescent="0.25">
      <c r="A25" s="8" t="s">
        <v>35</v>
      </c>
      <c r="B25" s="10">
        <f>SUM(B13,B21)</f>
        <v>0</v>
      </c>
      <c r="C25" s="10">
        <f t="shared" ref="C25:J25" si="3">SUM(C13,C21)</f>
        <v>0</v>
      </c>
      <c r="D25" s="10">
        <f t="shared" si="3"/>
        <v>0</v>
      </c>
      <c r="E25" s="10">
        <f t="shared" si="3"/>
        <v>0</v>
      </c>
      <c r="F25" s="10">
        <f t="shared" si="3"/>
        <v>0</v>
      </c>
      <c r="G25" s="10">
        <f t="shared" si="3"/>
        <v>0</v>
      </c>
      <c r="H25" s="10">
        <f t="shared" si="3"/>
        <v>0</v>
      </c>
      <c r="I25" s="10">
        <f t="shared" si="3"/>
        <v>0</v>
      </c>
      <c r="J25" s="10">
        <f t="shared" si="3"/>
        <v>0</v>
      </c>
      <c r="K25" s="10"/>
    </row>
    <row r="26" spans="1:14" x14ac:dyDescent="0.25">
      <c r="A26" s="8"/>
      <c r="B26" s="10"/>
      <c r="C26" s="10"/>
      <c r="D26" s="10"/>
      <c r="E26" s="1"/>
      <c r="H26" s="2"/>
    </row>
    <row r="27" spans="1:14" x14ac:dyDescent="0.25">
      <c r="A27" s="8" t="s">
        <v>0</v>
      </c>
      <c r="B27" s="45">
        <f>_xlfn.RANK.EQ(B25,$B$25:$J$25,2)</f>
        <v>1</v>
      </c>
      <c r="C27" s="45">
        <f t="shared" ref="C27:J27" si="4">_xlfn.RANK.EQ(C25,$B$25:$J$25,2)</f>
        <v>1</v>
      </c>
      <c r="D27" s="45">
        <f t="shared" si="4"/>
        <v>1</v>
      </c>
      <c r="E27" s="45">
        <f t="shared" si="4"/>
        <v>1</v>
      </c>
      <c r="F27" s="45">
        <f t="shared" si="4"/>
        <v>1</v>
      </c>
      <c r="G27" s="45">
        <f t="shared" si="4"/>
        <v>1</v>
      </c>
      <c r="H27" s="45">
        <f t="shared" si="4"/>
        <v>1</v>
      </c>
      <c r="I27" s="45">
        <f t="shared" si="4"/>
        <v>1</v>
      </c>
      <c r="J27" s="45">
        <f t="shared" si="4"/>
        <v>1</v>
      </c>
      <c r="K27" s="45"/>
    </row>
    <row r="28" spans="1:14" x14ac:dyDescent="0.25">
      <c r="A28" s="8"/>
      <c r="B28" s="10">
        <f>SUM(B27+0.02)</f>
        <v>1.02</v>
      </c>
      <c r="C28" s="10">
        <f>SUM(C27+0.05)</f>
        <v>1.05</v>
      </c>
      <c r="D28" s="10">
        <f>SUM(D27+0.06)</f>
        <v>1.06</v>
      </c>
      <c r="E28" s="10">
        <f>SUM(E27+0.03)</f>
        <v>1.03</v>
      </c>
      <c r="F28" s="10">
        <f>SUM(F27+0.01)</f>
        <v>1.01</v>
      </c>
      <c r="G28" s="10">
        <f>SUM(G27+0.09)</f>
        <v>1.0900000000000001</v>
      </c>
      <c r="H28" s="10">
        <f>SUM(H27+0.04)</f>
        <v>1.04</v>
      </c>
      <c r="I28" s="10">
        <f>SUM(I27+0.07)</f>
        <v>1.07</v>
      </c>
      <c r="J28" s="10">
        <f>SUM(J27+0.08)</f>
        <v>1.08</v>
      </c>
      <c r="K28" s="10"/>
    </row>
    <row r="29" spans="1:14" x14ac:dyDescent="0.25">
      <c r="A29" s="42"/>
      <c r="B29" s="43"/>
      <c r="C29" s="43"/>
      <c r="D29" s="43"/>
      <c r="E29" s="1"/>
      <c r="H29" s="2"/>
      <c r="I29" s="2"/>
    </row>
    <row r="30" spans="1:14" x14ac:dyDescent="0.25">
      <c r="A30" s="3" t="s">
        <v>0</v>
      </c>
      <c r="B30" s="30">
        <f>_xlfn.RANK.EQ(B28,$B$28:$J$28,2)</f>
        <v>2</v>
      </c>
      <c r="C30" s="30">
        <f>_xlfn.RANK.EQ(C28,$B$28:$J$28,2)</f>
        <v>5</v>
      </c>
      <c r="D30" s="30">
        <f>_xlfn.RANK.EQ(D28,$B$28:$J$28,2)</f>
        <v>6</v>
      </c>
      <c r="E30" s="30">
        <f t="shared" ref="E30:J30" si="5">_xlfn.RANK.EQ(E28,$B$28:$J$28,2)</f>
        <v>3</v>
      </c>
      <c r="F30" s="30">
        <f t="shared" si="5"/>
        <v>1</v>
      </c>
      <c r="G30" s="30">
        <f t="shared" si="5"/>
        <v>9</v>
      </c>
      <c r="H30" s="30">
        <f t="shared" si="5"/>
        <v>4</v>
      </c>
      <c r="I30" s="30">
        <f t="shared" si="5"/>
        <v>7</v>
      </c>
      <c r="J30" s="30">
        <f t="shared" si="5"/>
        <v>8</v>
      </c>
      <c r="K30" s="16">
        <f>SUM(B25:J25)</f>
        <v>0</v>
      </c>
    </row>
    <row r="31" spans="1:14" x14ac:dyDescent="0.25">
      <c r="E31" s="1"/>
      <c r="H31" s="2"/>
      <c r="I31" s="2"/>
    </row>
    <row r="32" spans="1:14" ht="11.45" customHeight="1" thickBot="1" x14ac:dyDescent="0.3">
      <c r="A32" s="5"/>
      <c r="E32" s="1"/>
      <c r="H32" s="2"/>
      <c r="I32" s="2"/>
    </row>
    <row r="33" spans="1:9" ht="27" customHeight="1" x14ac:dyDescent="0.25">
      <c r="A33" s="24" t="s">
        <v>1</v>
      </c>
      <c r="B33" s="115" t="str">
        <f>IF('Ledning av IT-projekt'!B44&gt;500,"Avropet överstiger 500 timmar,",IF(K30=0,"Vinnande anbud",IF(B30='Ledning av IT-projekt'!J63,B1,IF(C30='Ledning av IT-projekt'!J63,C1,IF(D30='Ledning av IT-projekt'!J63,D1,IF(E30='Ledning av IT-projekt'!J63,E1,IF(F30='Ledning av IT-projekt'!J63,F1,IF(G30='Ledning av IT-projekt'!J63,G1,IF(H30='Ledning av IT-projekt'!J63,H1,IF(I30='Ledning av IT-projekt'!J63,I1,IF(J30='Ledning av IT-projekt'!J63,J1,"")))))))))))</f>
        <v>Vinnande anbud</v>
      </c>
      <c r="C33" s="116"/>
      <c r="D33" s="117"/>
      <c r="E33" s="1"/>
      <c r="H33" s="2"/>
      <c r="I33" s="2"/>
    </row>
    <row r="34" spans="1:9" ht="27" customHeight="1" x14ac:dyDescent="0.25">
      <c r="A34" s="24" t="s">
        <v>20</v>
      </c>
      <c r="B34" s="118" t="str">
        <f>IF('Ledning av IT-projekt'!B44&gt;500," använd förnyad konkurensutsättning för avrop",IF(K30=0,"",IF(B30='Ledning av IT-projekt'!J63,B2,IF(C30='Ledning av IT-projekt'!J63,C2,IF(D30='Ledning av IT-projekt'!J63,D2,IF(E30='Ledning av IT-projekt'!J63,E2,IF(F30='Ledning av IT-projekt'!J63,F2,IF(G30='Ledning av IT-projekt'!J63,G2,IF(H30='Ledning av IT-projekt'!J63,H2,IF(I30='Ledning av IT-projekt'!J63,I2,IF(J30='Ledning av IT-projekt'!J63,J2,"")))))))))))</f>
        <v/>
      </c>
      <c r="C34" s="119"/>
      <c r="D34" s="120"/>
      <c r="E34" s="1"/>
      <c r="H34" s="2"/>
      <c r="I34" s="2"/>
    </row>
    <row r="35" spans="1:9" ht="27" customHeight="1" x14ac:dyDescent="0.25">
      <c r="A35" s="24" t="s">
        <v>16</v>
      </c>
      <c r="B35" s="118" t="str">
        <f>IF('Ledning av IT-projekt'!B44&gt;500," ",IF(K30=0,"",IF(B30='Ledning av IT-projekt'!J63,B3,IF(C30='Ledning av IT-projekt'!J63,C3,IF(D30='Ledning av IT-projekt'!J63,D3,IF(E30='Ledning av IT-projekt'!J63,E3,IF(F30='Ledning av IT-projekt'!J63,F3,IF(G30='Ledning av IT-projekt'!J63,G3,IF(H30='Ledning av IT-projekt'!J63,H3,IF(I30='Ledning av IT-projekt'!J63,I3,IF(J30='Ledning av IT-projekt'!J63,J3,"")))))))))))</f>
        <v/>
      </c>
      <c r="C35" s="119"/>
      <c r="D35" s="120"/>
      <c r="E35" s="1"/>
      <c r="H35" s="2"/>
      <c r="I35" s="2"/>
    </row>
    <row r="36" spans="1:9" ht="27" customHeight="1" x14ac:dyDescent="0.25">
      <c r="A36" s="24" t="s">
        <v>17</v>
      </c>
      <c r="B36" s="118" t="str">
        <f>IF('Ledning av IT-projekt'!B44&gt;500," ",IF(K30=0,"",IF(B30='Ledning av IT-projekt'!J63,B4,IF(C30='Ledning av IT-projekt'!J63,C4,IF(D30='Ledning av IT-projekt'!J63,D4,IF(E30='Ledning av IT-projekt'!J63,E4,IF(F30='Ledning av IT-projekt'!J63,F4,IF(G30='Ledning av IT-projekt'!J63,G4,IF(H30='Ledning av IT-projekt'!J63,H4,IF(I30='Ledning av IT-projekt'!J63,I4,IF(J30='Ledning av IT-projekt'!J63,J4,"")))))))))))</f>
        <v/>
      </c>
      <c r="C36" s="119"/>
      <c r="D36" s="120"/>
      <c r="E36" s="46"/>
      <c r="F36" s="46"/>
      <c r="H36" s="2"/>
      <c r="I36" s="2"/>
    </row>
    <row r="37" spans="1:9" ht="27" customHeight="1" thickBot="1" x14ac:dyDescent="0.45">
      <c r="A37" s="24" t="s">
        <v>18</v>
      </c>
      <c r="B37" s="112" t="str">
        <f>IF('Ledning av IT-projekt'!B44&gt;500," ",IF(K30=0,"",IF(B30='Ledning av IT-projekt'!J63,B5,IF(C30='Ledning av IT-projekt'!J63,C5,IF(D30='Ledning av IT-projekt'!J63,D5,IF(E30='Ledning av IT-projekt'!J63,E5,IF(F30='Ledning av IT-projekt'!J63,F5,IF(G30='Ledning av IT-projekt'!J63,G5,IF(H30='Ledning av IT-projekt'!J63,H5,IF(I30='Ledning av IT-projekt'!J63,I5,IF(J30='Ledning av IT-projekt'!J63,J5,"")))))))))))</f>
        <v/>
      </c>
      <c r="C37" s="113"/>
      <c r="D37" s="114"/>
      <c r="E37" s="108">
        <f>IF('Ledning av IT-projekt'!B44&gt;500,"",IF(B30='Ledning av IT-projekt'!J63,B25,IF(C30='Ledning av IT-projekt'!J63,C25,IF(D30='Ledning av IT-projekt'!J63,D25,IF(E30='Ledning av IT-projekt'!J63,E25,IF(F30='Ledning av IT-projekt'!J63,F25,IF(G30='Ledning av IT-projekt'!J63,G25,IF(H30='Ledning av IT-projekt'!J63,H25,IF(I30='Ledning av IT-projekt'!J63,I25,IF(J30='Ledning av IT-projekt'!J63,J25,""))))))))))</f>
        <v>0</v>
      </c>
      <c r="F37" s="109"/>
      <c r="H37" s="2"/>
      <c r="I37" s="2"/>
    </row>
    <row r="38" spans="1:9" ht="21" x14ac:dyDescent="0.35">
      <c r="A38" s="31" t="s">
        <v>28</v>
      </c>
      <c r="E38" s="1"/>
      <c r="H38" s="2"/>
      <c r="I38" s="2"/>
    </row>
    <row r="39" spans="1:9" x14ac:dyDescent="0.25">
      <c r="A39" s="4"/>
      <c r="B39" s="121" t="s">
        <v>11</v>
      </c>
      <c r="C39" s="122"/>
      <c r="D39" s="4" t="s">
        <v>10</v>
      </c>
      <c r="E39" s="1"/>
      <c r="H39" s="2"/>
      <c r="I39" s="2"/>
    </row>
    <row r="40" spans="1:9" x14ac:dyDescent="0.25">
      <c r="A40" s="4" t="s">
        <v>4</v>
      </c>
      <c r="B40" s="110" t="str">
        <f>IF('Ledning av IT-projekt'!B44&gt;500,"",IF(K30=0,"",IF(B30=1,B1,IF(C30=1,C1,IF(D30=1,D1,IF(E30=1,E1,IF(F30=1,F1,IF(G30=1,G1,IF(H30=1,H1,IF(I30=1,I1,IF(J30=1,J1,"")))))))))))</f>
        <v/>
      </c>
      <c r="C40" s="111"/>
      <c r="D40" s="7">
        <f>IF('Ledning av IT-projekt'!B44&gt;500,"",IF(B30=1,B25,IF(C30=1,C25,IF(D30=1,D25,IF(E30=1,E25,IF(F30=1,F25,IF(G30=1,G25,IF(H30=1,H25,IF(I30=1,I25,IF(J30=1,J25,""))))))))))</f>
        <v>0</v>
      </c>
      <c r="E40" s="1"/>
      <c r="H40" s="2"/>
      <c r="I40" s="2"/>
    </row>
    <row r="41" spans="1:9" x14ac:dyDescent="0.25">
      <c r="A41" s="4" t="s">
        <v>5</v>
      </c>
      <c r="B41" s="110" t="str">
        <f>IF('Ledning av IT-projekt'!B44&gt;500,"",IF(K30=0,"",IF(B30=2,B1,IF(C30=2,C1,IF(D30=2,D1,IF(E30=2,E1,IF(F30=2,F1,IF(G30=2,G1,IF(H30=2,H1,IF(I30=2,I1,IF(J30=2,J1,"")))))))))))</f>
        <v/>
      </c>
      <c r="C41" s="111"/>
      <c r="D41" s="7">
        <f>IF('Ledning av IT-projekt'!B44&gt;500,"",IF(B30=2,B25,IF(C30=2,C25,IF(D30=2,D25,IF(E30=2,E25,IF(F30=2,F25,IF(G30=2,G25,IF(H30=2,H25,IF(I30=2,I25,IF(J30=2,J25,""))))))))))</f>
        <v>0</v>
      </c>
      <c r="E41" s="1"/>
      <c r="H41" s="2"/>
      <c r="I41" s="2"/>
    </row>
    <row r="42" spans="1:9" x14ac:dyDescent="0.25">
      <c r="A42" s="4" t="s">
        <v>6</v>
      </c>
      <c r="B42" s="110" t="str">
        <f>IF('Ledning av IT-projekt'!B44&gt;500,"",IF(K30=0,"",IF(B30=3,B1,IF(C30=3,C1,IF(D30=3,D1,IF(E30=3,E1,IF(F30=3,F1,IF(G30=3,G1,IF(H30=3,H1,IF(I30=3,I1,IF(J30=3,J1,"")))))))))))</f>
        <v/>
      </c>
      <c r="C42" s="111"/>
      <c r="D42" s="7">
        <f>IF('Ledning av IT-projekt'!B44&gt;500,"",IF(B30=3,B25,IF(C30=3,C25,IF(D30=3,D25,IF(E30=3,E25,IF(F30=3,F25,IF(G30=3,G25,IF(H30=3,H25,IF(I30=3,I25,IF(J30=3,J25,""))))))))))</f>
        <v>0</v>
      </c>
      <c r="E42" s="1"/>
      <c r="H42" s="2"/>
      <c r="I42" s="2"/>
    </row>
    <row r="43" spans="1:9" x14ac:dyDescent="0.25">
      <c r="A43" s="4" t="s">
        <v>31</v>
      </c>
      <c r="B43" s="110" t="str">
        <f>IF('Ledning av IT-projekt'!B44&gt;500,"",IF(K30=0,"",IF(B30=4,B1,IF(C30=4,C1,IF(D30=4,D1,IF(E30=4,E1,IF(F30=4,F1,IF(G30=4,G1,IF(H30=4,H1,IF(I30=4,I1,IF(J30=4,J1,"")))))))))))</f>
        <v/>
      </c>
      <c r="C43" s="111"/>
      <c r="D43" s="7">
        <f>IF('Ledning av IT-projekt'!B44&gt;500,"",IF(B30=4,B25,IF(C30=4,C25,IF(D30=4,D25,IF(E30=4,E25,IF(F30=4,F25,IF(G30=4,G25,IF(H30=4,H25,IF(I30=4,I25,IF(J30=4,J25,""))))))))))</f>
        <v>0</v>
      </c>
      <c r="E43" s="1"/>
      <c r="H43" s="2"/>
      <c r="I43" s="2"/>
    </row>
    <row r="44" spans="1:9" x14ac:dyDescent="0.25">
      <c r="A44" s="4" t="s">
        <v>32</v>
      </c>
      <c r="B44" s="110" t="str">
        <f>IF('Ledning av IT-projekt'!B44&gt;500,"",IF(K30=0,"",IF(B30=5,B1,IF(C30=5,C1,IF(D30=5,D1,IF(E30=5,E1,IF(F30=5,F1,IF(G30=5,G1,IF(H30=5,H1,IF(I30=5,I1,IF(J30=5,J1,"")))))))))))</f>
        <v/>
      </c>
      <c r="C44" s="111"/>
      <c r="D44" s="7">
        <f>IF('Ledning av IT-projekt'!B44&gt;500,"",IF(B30=5,B25,IF(C30=5,C25,IF(D30=5,D25,IF(E30=5,E25,IF(F30=5,F25,IF(G30=5,G25,IF(H30=5,H25,IF(I30=5,I25,IF(J30=5,J25,""))))))))))</f>
        <v>0</v>
      </c>
      <c r="E44" s="1"/>
      <c r="H44" s="2"/>
      <c r="I44" s="2"/>
    </row>
    <row r="45" spans="1:9" x14ac:dyDescent="0.25">
      <c r="A45" s="4" t="s">
        <v>33</v>
      </c>
      <c r="B45" s="110" t="str">
        <f>IF('Ledning av IT-projekt'!B44&gt;500,"",IF(K30=0,"",IF(B30=6,B1,IF(C30=6,C1,IF(D30=6,D1,IF(E30=6,E1,IF(F30=6,F1,IF(G30=6,G1,IF(H30=6,H1,IF(I30=6,I1,IF(J30=6,J1,"")))))))))))</f>
        <v/>
      </c>
      <c r="C45" s="111"/>
      <c r="D45" s="7">
        <f>IF('Ledning av IT-projekt'!B44&gt;500,"",IF(B30=6,B25,IF(C30=6,C25,IF(D30=6,D25,IF(E30=6,E25,IF(F30=6,F25,IF(G30=6,G25,IF(H30=6,H25,IF(I30=6,I25,IF(J30=6,J25,""))))))))))</f>
        <v>0</v>
      </c>
      <c r="E45" s="1"/>
      <c r="H45" s="2"/>
      <c r="I45" s="2"/>
    </row>
    <row r="46" spans="1:9" x14ac:dyDescent="0.25">
      <c r="A46" s="4" t="s">
        <v>43</v>
      </c>
      <c r="B46" s="110" t="str">
        <f>IF('Ledning av IT-projekt'!B44&gt;500,"",IF(K30=0,"",IF(B30=7,B1,IF(C30=7,C1,IF(D30=7,D1,IF(E30=7,E1,IF(F30=7,F1,IF(G30=7,G1,IF(H30=7,H1,IF(I30=7,I1,IF(J30=7,J1,"")))))))))))</f>
        <v/>
      </c>
      <c r="C46" s="111"/>
      <c r="D46" s="7">
        <f>IF('Ledning av IT-projekt'!B44&gt;500,"",IF(B30=7,B25,IF(C30=7,C25,IF(D30=7,D25,IF(E30=7,E25,IF(F30=7,F25,IF(G30=7,G25,IF(H30=7,H25,IF(I30=7,I25,IF(J30=7,J25,""))))))))))</f>
        <v>0</v>
      </c>
      <c r="E46" s="1"/>
      <c r="H46" s="2"/>
      <c r="I46" s="2"/>
    </row>
    <row r="47" spans="1:9" x14ac:dyDescent="0.25">
      <c r="A47" s="4" t="s">
        <v>44</v>
      </c>
      <c r="B47" s="110" t="str">
        <f>IF('Ledning av IT-projekt'!B44&gt;500,"",IF(K30=0,"",IF(B30=8,B1,IF(C30=8,C1,IF(D30=8,D1,IF(E30=8,E1,IF(F30=8,F1,IF(G30=8,G1,IF(H30=8,H1,IF(I30=8,I1,IF(J30=8,J1,"")))))))))))</f>
        <v/>
      </c>
      <c r="C47" s="111"/>
      <c r="D47" s="7">
        <f>IF('Ledning av IT-projekt'!B44&gt;500,"",IF(B30=8,B25,IF(C30=8,C25,IF(D30=8,D25,IF(E30=8,E25,IF(F30=8,F25,IF(G30=8,G25,IF(H30=8,H25,IF(I30=8,I25,IF(J30=8,J25,""))))))))))</f>
        <v>0</v>
      </c>
      <c r="E47" s="1"/>
    </row>
    <row r="48" spans="1:9" x14ac:dyDescent="0.25">
      <c r="A48" s="4" t="s">
        <v>45</v>
      </c>
      <c r="B48" s="110" t="str">
        <f>IF('Ledning av IT-projekt'!B44&gt;500,"",IF(K30=0,"",IF(B30=9,B1,IF(C30=9,C1,IF(D30=9,D1,IF(E30=9,E1,IF(F30=9,F1,IF(G30=9,G1,IF(H30=9,H1,IF(I30=9,I1,IF(J30=9,J1,"")))))))))))</f>
        <v/>
      </c>
      <c r="C48" s="111"/>
      <c r="D48" s="7">
        <f>IF('Ledning av IT-projekt'!B44&gt;500,"",IF(B30=89,B25,IF(C30=9,C25,IF(D30=9,D25,IF(E30=9,E25,IF(F30=9,F25,IF(G30=9,G25,IF(H30=9,H25,IF(I30=9,I25,IF(J30=9,J25,""))))))))))</f>
        <v>0</v>
      </c>
    </row>
    <row r="49" spans="1:5" x14ac:dyDescent="0.25">
      <c r="A49" s="5"/>
      <c r="B49" s="5"/>
      <c r="C49" s="5"/>
      <c r="D49" s="5"/>
      <c r="E49" s="1"/>
    </row>
    <row r="50" spans="1:5" x14ac:dyDescent="0.25">
      <c r="A50" s="5"/>
      <c r="B50" s="5"/>
      <c r="C50" s="5"/>
      <c r="E50" s="1"/>
    </row>
    <row r="51" spans="1:5" x14ac:dyDescent="0.25">
      <c r="A51" s="5"/>
      <c r="B51" s="5"/>
      <c r="C51" s="5"/>
      <c r="E51" s="1"/>
    </row>
    <row r="52" spans="1:5" x14ac:dyDescent="0.25">
      <c r="A52" s="5"/>
      <c r="B52" s="5"/>
      <c r="C52" s="5"/>
      <c r="E52" s="1"/>
    </row>
    <row r="53" spans="1:5" x14ac:dyDescent="0.25">
      <c r="A53" s="5"/>
      <c r="B53" s="5"/>
      <c r="C53" s="5"/>
      <c r="E53" s="1"/>
    </row>
    <row r="54" spans="1:5" x14ac:dyDescent="0.25">
      <c r="A54" s="5"/>
      <c r="B54" s="5"/>
      <c r="C54" s="5"/>
      <c r="E54" s="1"/>
    </row>
    <row r="55" spans="1:5" x14ac:dyDescent="0.25">
      <c r="A55" s="5"/>
      <c r="B55" s="5"/>
      <c r="C55" s="5"/>
      <c r="E55" s="1"/>
    </row>
    <row r="56" spans="1:5" x14ac:dyDescent="0.25">
      <c r="A56" s="5"/>
      <c r="B56" s="5"/>
      <c r="C56" s="5"/>
      <c r="E56" s="1"/>
    </row>
    <row r="57" spans="1:5" x14ac:dyDescent="0.25">
      <c r="A57" s="5"/>
      <c r="B57" s="5"/>
      <c r="C57" s="5"/>
      <c r="E57" s="1"/>
    </row>
    <row r="58" spans="1:5" x14ac:dyDescent="0.25">
      <c r="A58" s="5"/>
      <c r="B58" s="5"/>
      <c r="C58" s="5"/>
      <c r="E58" s="1"/>
    </row>
    <row r="59" spans="1:5" x14ac:dyDescent="0.25">
      <c r="A59" s="5"/>
      <c r="B59" s="5"/>
      <c r="C59" s="5"/>
      <c r="E59" s="1"/>
    </row>
    <row r="60" spans="1:5" x14ac:dyDescent="0.25">
      <c r="A60" s="5"/>
      <c r="B60" s="5"/>
      <c r="C60" s="5"/>
      <c r="E60" s="1"/>
    </row>
    <row r="61" spans="1:5" x14ac:dyDescent="0.25">
      <c r="A61" s="5"/>
      <c r="B61" s="5"/>
      <c r="C61" s="5"/>
      <c r="E61" s="1"/>
    </row>
    <row r="62" spans="1:5" x14ac:dyDescent="0.25">
      <c r="A62" s="5"/>
      <c r="B62" s="5"/>
      <c r="C62" s="5"/>
      <c r="E62" s="1"/>
    </row>
    <row r="63" spans="1:5" x14ac:dyDescent="0.25">
      <c r="A63" s="5"/>
      <c r="B63" s="5"/>
      <c r="C63" s="5"/>
      <c r="E63" s="1"/>
    </row>
  </sheetData>
  <sheetProtection algorithmName="SHA-512" hashValue="fl3s2vWCp6VB5faZpPc+kAP18+lepe+m3ZlqG7J9HwWPaNmHgJF4U12Gng2XO2AhLT9mrpS8ttUoq8mTlC/24A==" saltValue="hXWGjHSTGV9Ht4y0wIYcZA==" spinCount="100000" sheet="1" objects="1" scenarios="1"/>
  <mergeCells count="16">
    <mergeCell ref="E37:F37"/>
    <mergeCell ref="B48:C48"/>
    <mergeCell ref="B37:D37"/>
    <mergeCell ref="B33:D33"/>
    <mergeCell ref="B34:D34"/>
    <mergeCell ref="B35:D35"/>
    <mergeCell ref="B36:D36"/>
    <mergeCell ref="B40:C40"/>
    <mergeCell ref="B39:C39"/>
    <mergeCell ref="B41:C41"/>
    <mergeCell ref="B42:C42"/>
    <mergeCell ref="B43:C43"/>
    <mergeCell ref="B44:C44"/>
    <mergeCell ref="B45:C45"/>
    <mergeCell ref="B46:C46"/>
    <mergeCell ref="B47:C47"/>
  </mergeCells>
  <phoneticPr fontId="19" type="noConversion"/>
  <dataValidations count="1">
    <dataValidation errorStyle="warning" allowBlank="1" showInputMessage="1" showErrorMessage="1" sqref="B33:B37" xr:uid="{00000000-0002-0000-0200-000002000000}"/>
  </dataValidations>
  <hyperlinks>
    <hyperlink ref="I5" r:id="rId1" xr:uid="{0479FBBD-4B9A-4FA7-91D6-CE4D9AB3C1B4}"/>
    <hyperlink ref="D5" r:id="rId2" xr:uid="{8B573A2A-2CD7-482C-A5D0-EF134CF5E606}"/>
  </hyperlinks>
  <pageMargins left="0.62992125984251968" right="0.62992125984251968" top="0.74803149606299213" bottom="0.74803149606299213" header="0.31496062992125984" footer="0.31496062992125984"/>
  <pageSetup paperSize="9" scale="47"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725D-662F-44C0-AFA8-9CFCE5E998C9}">
  <dimension ref="A1:A17"/>
  <sheetViews>
    <sheetView workbookViewId="0"/>
  </sheetViews>
  <sheetFormatPr defaultColWidth="8.625" defaultRowHeight="15.75" x14ac:dyDescent="0.3"/>
  <cols>
    <col min="1" max="16384" width="8.625" style="57"/>
  </cols>
  <sheetData>
    <row r="1" spans="1:1" x14ac:dyDescent="0.3">
      <c r="A1" s="58" t="s">
        <v>67</v>
      </c>
    </row>
    <row r="2" spans="1:1" x14ac:dyDescent="0.3">
      <c r="A2" s="58" t="s">
        <v>68</v>
      </c>
    </row>
    <row r="3" spans="1:1" x14ac:dyDescent="0.3">
      <c r="A3" s="58" t="s">
        <v>55</v>
      </c>
    </row>
    <row r="4" spans="1:1" x14ac:dyDescent="0.3">
      <c r="A4" s="58" t="s">
        <v>56</v>
      </c>
    </row>
    <row r="5" spans="1:1" x14ac:dyDescent="0.3">
      <c r="A5" s="58" t="s">
        <v>57</v>
      </c>
    </row>
    <row r="6" spans="1:1" x14ac:dyDescent="0.3">
      <c r="A6" s="58" t="s">
        <v>58</v>
      </c>
    </row>
    <row r="7" spans="1:1" x14ac:dyDescent="0.3">
      <c r="A7" s="58" t="s">
        <v>59</v>
      </c>
    </row>
    <row r="8" spans="1:1" x14ac:dyDescent="0.3">
      <c r="A8" s="58" t="s">
        <v>60</v>
      </c>
    </row>
    <row r="9" spans="1:1" x14ac:dyDescent="0.3">
      <c r="A9" s="58" t="s">
        <v>61</v>
      </c>
    </row>
    <row r="10" spans="1:1" x14ac:dyDescent="0.3">
      <c r="A10" s="58" t="s">
        <v>62</v>
      </c>
    </row>
    <row r="11" spans="1:1" x14ac:dyDescent="0.3">
      <c r="A11" s="58" t="s">
        <v>70</v>
      </c>
    </row>
    <row r="12" spans="1:1" x14ac:dyDescent="0.3">
      <c r="A12" s="58" t="s">
        <v>69</v>
      </c>
    </row>
    <row r="13" spans="1:1" x14ac:dyDescent="0.3">
      <c r="A13" s="59"/>
    </row>
    <row r="14" spans="1:1" x14ac:dyDescent="0.3">
      <c r="A14" s="58" t="s">
        <v>63</v>
      </c>
    </row>
    <row r="15" spans="1:1" x14ac:dyDescent="0.3">
      <c r="A15" s="58" t="s">
        <v>64</v>
      </c>
    </row>
    <row r="16" spans="1:1" x14ac:dyDescent="0.3">
      <c r="A16" s="58" t="s">
        <v>65</v>
      </c>
    </row>
    <row r="17" spans="1:1" x14ac:dyDescent="0.3">
      <c r="A17" s="58" t="s">
        <v>66</v>
      </c>
    </row>
  </sheetData>
  <sheetProtection algorithmName="SHA-512" hashValue="Uqey3+x3HLGwrfHadLEmn1UM1Ir3DaQSpw/ZF9XcX5OBprrnNhDYQgZRO+yyt8m/3dLwdv1Jwbkeq+33pk1vTw==" saltValue="LtS/Jrik81lDtR/RZim8Q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Ledning av IT-projekt</vt:lpstr>
      <vt:lpstr>Prismatris </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Wedholm</dc:creator>
  <cp:lastModifiedBy>Yvonne Soldemo</cp:lastModifiedBy>
  <cp:lastPrinted>2021-02-01T11:21:33Z</cp:lastPrinted>
  <dcterms:created xsi:type="dcterms:W3CDTF">2016-05-19T07:07:08Z</dcterms:created>
  <dcterms:modified xsi:type="dcterms:W3CDTF">2025-11-06T13:08:06Z</dcterms:modified>
</cp:coreProperties>
</file>